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PLAN INDICATIVO" sheetId="1" r:id="rId1"/>
    <sheet name="POAI 2012" sheetId="2" r:id="rId2"/>
    <sheet name="PLAN DE ACCION 2012" sheetId="3" r:id="rId3"/>
    <sheet name="POAI 201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AA10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preguntar al alcalde y mirar que se hace</t>
        </r>
      </text>
    </comment>
  </commentList>
</comments>
</file>

<file path=xl/sharedStrings.xml><?xml version="1.0" encoding="utf-8"?>
<sst xmlns="http://schemas.openxmlformats.org/spreadsheetml/2006/main" count="1012" uniqueCount="354">
  <si>
    <t>PONDERADOR</t>
  </si>
  <si>
    <t>META RESULTADO CUATRENIO</t>
  </si>
  <si>
    <t>LINEA BASE</t>
  </si>
  <si>
    <t>RESULTADO CUATRIENIO</t>
  </si>
  <si>
    <t>PROGRAMA</t>
  </si>
  <si>
    <t>META PRODUCTO</t>
  </si>
  <si>
    <t>INDICADOR DE PRODUCTO</t>
  </si>
  <si>
    <t xml:space="preserve">RECURSOS POR  FUENTE DE FINANCIACION  PARA CADA VIGENCIA </t>
  </si>
  <si>
    <t xml:space="preserve">TOTAL </t>
  </si>
  <si>
    <t>NOMBRE INDICADOR</t>
  </si>
  <si>
    <t>ESPERADO CUATRIENIO</t>
  </si>
  <si>
    <t>SGP</t>
  </si>
  <si>
    <t>ICLD</t>
  </si>
  <si>
    <t>OTROS</t>
  </si>
  <si>
    <t>TOTAL</t>
  </si>
  <si>
    <t>Planificacion Estrategica</t>
  </si>
  <si>
    <t>Pag 1 de 1</t>
  </si>
  <si>
    <t>Codigo: ES-PE-RG-09</t>
  </si>
  <si>
    <t xml:space="preserve">          Gobernación de Santander</t>
  </si>
  <si>
    <t>Version: 0</t>
  </si>
  <si>
    <t>PLAN INDICATIVO</t>
  </si>
  <si>
    <t>REGALIAS</t>
  </si>
  <si>
    <t>PLAN DE ACCION</t>
  </si>
  <si>
    <t>SUBPROGRAMA</t>
  </si>
  <si>
    <t xml:space="preserve">META PRODUCTO </t>
  </si>
  <si>
    <t>CODIGO SSEPPI</t>
  </si>
  <si>
    <t>PROYECTO</t>
  </si>
  <si>
    <t xml:space="preserve">INDICADOR </t>
  </si>
  <si>
    <t>FUENTE FINANCIACION 2012</t>
  </si>
  <si>
    <t>ESTRATEGIAS / ACTIVIDADES</t>
  </si>
  <si>
    <t>RESPONSABLE</t>
  </si>
  <si>
    <t>FECHA DE TERMINACION DE LA ACTIVIDAD</t>
  </si>
  <si>
    <t>Valor Programado para la vigencia (2012)</t>
  </si>
  <si>
    <t>Valor ejecutado en la vigencia (2012)</t>
  </si>
  <si>
    <t>PLAN OPERATIVO ANUAL DE INVERSIONES</t>
  </si>
  <si>
    <t>CODIGO</t>
  </si>
  <si>
    <t xml:space="preserve">META PRODUCTO PARA EL CUATRIENIO </t>
  </si>
  <si>
    <t>INDICADOR</t>
  </si>
  <si>
    <t>DEPENDENCIA RESPONSABLE</t>
  </si>
  <si>
    <t>PROGRAMADO  2012</t>
  </si>
  <si>
    <t>EJECUTADO VIGENCIA 2012</t>
  </si>
  <si>
    <t xml:space="preserve">PROYECTO DE INVERSION </t>
  </si>
  <si>
    <t>META PROYECTO</t>
  </si>
  <si>
    <t>VALOR PROGRAMADO VIGENCIA 2012</t>
  </si>
  <si>
    <t>SECTOR</t>
  </si>
  <si>
    <t xml:space="preserve">SECTOR </t>
  </si>
  <si>
    <t>DIMENSION</t>
  </si>
  <si>
    <t>SUB PROGRAMA</t>
  </si>
  <si>
    <t>PROGRAMACION  POR VIGENCIA</t>
  </si>
  <si>
    <t>Modernización de la INSTITUCIONALIDAD LOCAL</t>
  </si>
  <si>
    <t xml:space="preserve">INSTITUCIONAL </t>
  </si>
  <si>
    <t>SALUD</t>
  </si>
  <si>
    <t xml:space="preserve">POBLACIÓN VULNERABLE </t>
  </si>
  <si>
    <t>JUSTICIA, SEGURIDAD Y CONVIVENCIA</t>
  </si>
  <si>
    <t xml:space="preserve">La administración municipal de california gerencia el Desarrollo Sostenible, bajo el principio de un estado social de derecho. </t>
  </si>
  <si>
    <t xml:space="preserve">Tasa de participación en la gestión municipal. </t>
  </si>
  <si>
    <t xml:space="preserve">El sistema de salud de California es preventivo y cuenta con servicios de alta calidad y opera la referencia y contrareferenica. </t>
  </si>
  <si>
    <t>Población asegurada y Atendida al SGSSS</t>
  </si>
  <si>
    <t xml:space="preserve">Porcentaje de población conoce la información sobre la salud pública. </t>
  </si>
  <si>
    <t xml:space="preserve">La población vulnerable del Municipio son parte fundamental en la construcción de la nueva visión del Californiano. </t>
  </si>
  <si>
    <t xml:space="preserve">Población vulnerable siendo parte de las acciones de desarrollo del Municipio. </t>
  </si>
  <si>
    <t xml:space="preserve">Los derechos humanos hacen parte de la cotidianidad del Californiano. </t>
  </si>
  <si>
    <t>Porcentaje de la población conoce sus derechos y deberes</t>
  </si>
  <si>
    <t>Proteger a los ciudadanos en su vida, integridad, libertad y patrimonio económico, por medio de la reducción y sanción del delito, el temor a la violencia y la promoción de la convivencia.</t>
  </si>
  <si>
    <t>Porcentaje de resolución de conflictos</t>
  </si>
  <si>
    <t>Fortalecimiento  de la gestión pública local</t>
  </si>
  <si>
    <t>Salud pertinente para el municipio California</t>
  </si>
  <si>
    <t xml:space="preserve">La FAMILIA como pilar del Desarrollo. </t>
  </si>
  <si>
    <t xml:space="preserve">Las Victimaas de la violencia, DISCAPACITADOS y pobre son parte del Municipio. </t>
  </si>
  <si>
    <t>Derecho a la Vida</t>
  </si>
  <si>
    <t xml:space="preserve">Seguridad  y convivencia. </t>
  </si>
  <si>
    <t>Población de california capacitada, asistidoa y concertada con la construccion de la nueva vision</t>
  </si>
  <si>
    <t>Mantener y mejorar el desempeño integral  del Municipio, en la eficiencia y eficacia.</t>
  </si>
  <si>
    <t xml:space="preserve">Implementar y operar el Sistema de Gestión de Calidad, el Banco de Proyectos, sistema de información de indicadores y de gestión pública.   </t>
  </si>
  <si>
    <t>Generar un mecanismo de transparencia y rendición de cuentas</t>
  </si>
  <si>
    <t>Rendición semestral de cuentas sobre la Gestión pública del Municipio</t>
  </si>
  <si>
    <t>Aumento de los ingresos tributarios del municipio, según el marco fiscal.</t>
  </si>
  <si>
    <t>actualizacion y socializacion del estatuto  tributario,</t>
  </si>
  <si>
    <t>implementar el procedimiento y mecanismo para mejorar el recaudo de los tributos municipales</t>
  </si>
  <si>
    <t>Catastro actualizado y socializado</t>
  </si>
  <si>
    <t xml:space="preserve">Personas y actores participando en la planeación del Municipio. </t>
  </si>
  <si>
    <t>Visión del municipio construida con un porcentaje de la población del Municipio</t>
  </si>
  <si>
    <t xml:space="preserve">Línea  base del municipio de California en una base de datos alfanumérica. </t>
  </si>
  <si>
    <t xml:space="preserve">Crear y operar un observatorio para el desarrollo municipal </t>
  </si>
  <si>
    <t xml:space="preserve">Actualizar el esquema de ordenamiento territorial con los diferentes actores y pobladores del Municipio. </t>
  </si>
  <si>
    <t xml:space="preserve">Infraestructura, equipamento y actividades en tecnologías de la información y la comunicación. </t>
  </si>
  <si>
    <t>Aumentar las Personas Aseguradas y Atendida con Calidad</t>
  </si>
  <si>
    <t>Realizar la vacunacion con esquema completo  a los niños</t>
  </si>
  <si>
    <t xml:space="preserve">Sistema de información de salud pública, en el marco del observatorio de desarrollo. </t>
  </si>
  <si>
    <t xml:space="preserve">Tasa de población de la primera infancia atendida integralmente </t>
  </si>
  <si>
    <t xml:space="preserve">Tasa de población de adulto mayor integralmente. </t>
  </si>
  <si>
    <t>Tasa de población con equidad de genero y madres y padres cabeza de hogar, atendida integralmente.</t>
  </si>
  <si>
    <t xml:space="preserve">Tasa de población victima de la violencia,discapacitado y pobre atendida integralmente. </t>
  </si>
  <si>
    <t>Personas que reciben información sobre DIH</t>
  </si>
  <si>
    <t xml:space="preserve">Conflictos resueltos a partir del acompañamiento y capacitación. </t>
  </si>
  <si>
    <t>Implementación del plan integral de seguridad y convivencia ciudadana</t>
  </si>
  <si>
    <t>Personas capacitadas en resolución de conflictos y seguridad ciudadana</t>
  </si>
  <si>
    <t>numero de casos sobre violencia intrafamiliar atendidos y resueltos.</t>
  </si>
  <si>
    <t>Californiano EMPODERADO DEL DESARROLLO DEL MUNICIPIO</t>
  </si>
  <si>
    <t xml:space="preserve">EDUCACIÓN </t>
  </si>
  <si>
    <t>CULTURA</t>
  </si>
  <si>
    <t>DEPORTE Y RECREACIÓN</t>
  </si>
  <si>
    <t xml:space="preserve">DESARROLLO COMUNITARIO </t>
  </si>
  <si>
    <t xml:space="preserve">La educación ha generado una nueva visión en california que esta orientada a la vocación orfebre, los servicios ambientales y rurales. </t>
  </si>
  <si>
    <t>Tasa de población  con la nueva visión</t>
  </si>
  <si>
    <t xml:space="preserve">Resignificación de la cultura del californiano hacia la construcción de la Unidad. </t>
  </si>
  <si>
    <t xml:space="preserve">Población con La visión del Californiano hoy y futura  en los contextos actuales. </t>
  </si>
  <si>
    <t xml:space="preserve">El Deporte y la recreación son parte de la cotidianidad del Californiano. </t>
  </si>
  <si>
    <t xml:space="preserve">Población del municipio de California participando de la integración y construcción de la Unidad a través del Deporte, Recreación y Lúdica. </t>
  </si>
  <si>
    <t xml:space="preserve">Garantizar que las comunidades del Municipio de California participan en la integración de los diferentes actores. </t>
  </si>
  <si>
    <t xml:space="preserve">Población participando de la gestión pública. </t>
  </si>
  <si>
    <t>Educación PERTINENTE, MODERNA Y COMPETITIVA</t>
  </si>
  <si>
    <t xml:space="preserve">El Californiano FRENTE A LA REGIÓN Y EL MUNDO </t>
  </si>
  <si>
    <t>El californiano INTEGRADO A LA GESTIÓN PÚBLICA</t>
  </si>
  <si>
    <t xml:space="preserve">Diseño del nuevo modelo educativo para California, frente a la nueva Visión de California. </t>
  </si>
  <si>
    <t xml:space="preserve">Diseño de la nueva infraestructura educativa frente a la visión del Municipio. </t>
  </si>
  <si>
    <t>Mejoramiento, adecuación y construcción de infraestructura para la educación</t>
  </si>
  <si>
    <t xml:space="preserve">Población atendida con la dotación de herramientas, mobiliario, equipos para el nuevo modelo educativo frente a la Visión de California. </t>
  </si>
  <si>
    <t xml:space="preserve">Población estudiantil atendidos en  transporte </t>
  </si>
  <si>
    <t xml:space="preserve">Población estudiantil atendidos en alimentación </t>
  </si>
  <si>
    <t>Centro educativos con acceso en servicios publicos</t>
  </si>
  <si>
    <t xml:space="preserve">Participación de la Población en los eventos de oralidad sobre las tradiciones </t>
  </si>
  <si>
    <t xml:space="preserve">Vinculación de la Población a las actividades  tradicionales. </t>
  </si>
  <si>
    <t xml:space="preserve">Población atendida con los servicios de Biblioteca, Ludotecas, adecuados, mejorados y equipados. </t>
  </si>
  <si>
    <t xml:space="preserve">Metros construidos, en mantenimiento, remodelación,  en Infraestructura y dotación para la cultura, la lúdica, el arte y las bibliotecas. </t>
  </si>
  <si>
    <t xml:space="preserve">Patrimonio material e inmaterial conservado y restaurado. </t>
  </si>
  <si>
    <t xml:space="preserve">Número de personas participando en actividades deportivas, recreativos y lúdicas. </t>
  </si>
  <si>
    <t xml:space="preserve">Población usando los escenarios deportivos y recreativos, dotados, construidos, mantenidas, adecuadas. </t>
  </si>
  <si>
    <t>Jovenes e infantes vinculados a la escuela de deportes.</t>
  </si>
  <si>
    <t xml:space="preserve">Población participando de la gestión pública en las instancias de concertación, consulta y prospección. </t>
  </si>
  <si>
    <t>Habitat SUSTENTABLE Y ADAPTADO</t>
  </si>
  <si>
    <t xml:space="preserve">VIVIENDA </t>
  </si>
  <si>
    <t>EQUIPAMENTO</t>
  </si>
  <si>
    <t xml:space="preserve">TRANSPORTE Y MOBILIDAD </t>
  </si>
  <si>
    <t xml:space="preserve">AGUA POTABLE Y SANEAMIENTO BÁSICO </t>
  </si>
  <si>
    <t xml:space="preserve">OTROS SERVICIOS PÚBLICOS </t>
  </si>
  <si>
    <t>AMBIENTE</t>
  </si>
  <si>
    <t>PREVENCIÓN Y ATENCIÓN DE DESASTRES</t>
  </si>
  <si>
    <t xml:space="preserve">Preparar al Municipio frente al nuevo escenario de desarrollo en VIVIENDA, MOBILIDAD, ESPACIO PÚBLICO Y EQUIPAMENTO. </t>
  </si>
  <si>
    <t xml:space="preserve">Áreas (metros cuadrados) construida, mejorada, adecuada y mantenida. </t>
  </si>
  <si>
    <t xml:space="preserve">Mejorar en calidad, continudidad los servicios públicos domiciliarios, especialmente agua potable, alcantarilaldo, tratamiento de aguas residuales.. </t>
  </si>
  <si>
    <t xml:space="preserve">Cobertura de los servicios públicos domiciliarios </t>
  </si>
  <si>
    <t xml:space="preserve">Garantizar la sustentabilidad del territorio a partir de conservar, manejar, administrar, restaurar la biodiversidad como elemento regulador de los recursos hídricos y suelos. </t>
  </si>
  <si>
    <t xml:space="preserve">Manejo administración de áreas (hectáreas) de interés público. </t>
  </si>
  <si>
    <t xml:space="preserve">Preparar a la población Urbana y Rural, en el manejo del riesgo, frente  a la nueva visión del Municpio. </t>
  </si>
  <si>
    <t xml:space="preserve">Población preparada para una situación de riesgo. </t>
  </si>
  <si>
    <t>Habitat URBANO Y RURAL SUSTENTABLE</t>
  </si>
  <si>
    <t>Biodiversidad para la SUSTENTABILIDAD DEL TERRITORIO</t>
  </si>
  <si>
    <t xml:space="preserve">Población conoce la política pública de vivienda, espacio público y equipamento urbano. </t>
  </si>
  <si>
    <t xml:space="preserve">Viviendas construidas, adecuada y mejorada para atender la demanda actual y futura. </t>
  </si>
  <si>
    <t>Legalización y adquisición de predios para equipamento urbano, vias y espacio público,.</t>
  </si>
  <si>
    <t xml:space="preserve">Area (en m2) constsruida, mejorada y adecuada en espacio público y equipamento urbano por población atendida. </t>
  </si>
  <si>
    <r>
      <t xml:space="preserve">Adecuación, construcción y mejoramiento, mantenimiento de edificios, equipos, </t>
    </r>
    <r>
      <rPr>
        <sz val="11"/>
        <color indexed="8"/>
        <rFont val="Arial"/>
        <family val="2"/>
      </rPr>
      <t>mobiliario</t>
    </r>
  </si>
  <si>
    <t xml:space="preserve">Kilómetros de vías urbanas y rurales construidos, adecuados y mejorados. </t>
  </si>
  <si>
    <t xml:space="preserve">Adquisición, mantenimiento de maquinaria pesada y vehículos para la construcción, mantenimiento y mejoramiento de la infraestructura y las vías. </t>
  </si>
  <si>
    <t>Poblacion capacitada y dotata en temas detransito</t>
  </si>
  <si>
    <t xml:space="preserve">Estudios concertados con las comunidades beneficiadas. </t>
  </si>
  <si>
    <t xml:space="preserve">Población atendida con los servicios de agua potable y saneamiento básico. </t>
  </si>
  <si>
    <t>poblacion con subsidio en agua,aseo, y alacantarllado</t>
  </si>
  <si>
    <t>Instalación de los micromedidores para el servicio de agua poteble en  la cabecera municipal.</t>
  </si>
  <si>
    <t xml:space="preserve">Vehículo recolector -  compatador de basuras,  población atendida. </t>
  </si>
  <si>
    <t xml:space="preserve">Población que realiza manejo de los resdiudos sólidos en la fuente y realiza un uso eficiente del agua. </t>
  </si>
  <si>
    <t xml:space="preserve">Población atendida con el servicio de residuos sólidos y líquidos. </t>
  </si>
  <si>
    <t xml:space="preserve">Estudio concertado con los actores claves del Municipio. </t>
  </si>
  <si>
    <t xml:space="preserve">Número de nuevos usuarios con servicio de gas natural en la zona urbana </t>
  </si>
  <si>
    <t xml:space="preserve">Número de nuevos usuarios con servicio de energía en la zona urbana y rural </t>
  </si>
  <si>
    <t>Areas identificadas, caracterizada,  delimitada y declarada para su conservación</t>
  </si>
  <si>
    <t xml:space="preserve">Areas con incentivos a la conservacion de corto, mediano y largo plazo. </t>
  </si>
  <si>
    <t xml:space="preserve">Áreas a reforestar, restaurar y regenerar la biodiversidad. </t>
  </si>
  <si>
    <t xml:space="preserve">Sistemas de monitoreo de amenazas y alerta ante amenazas en operación </t>
  </si>
  <si>
    <t>Estrategias de  información pública diseñadas e implementadas</t>
  </si>
  <si>
    <t xml:space="preserve">Obras construidas, adecuadas, mejoradas para la mitigación del riesgo. </t>
  </si>
  <si>
    <t>servicios, bienes e insumos adquiridos para la atención de la población afectada por situaciones de desastre</t>
  </si>
  <si>
    <t>DIVERSIFICAR la vocación económica</t>
  </si>
  <si>
    <t>Desarrollo económico</t>
  </si>
  <si>
    <t>Agropecuario</t>
  </si>
  <si>
    <t xml:space="preserve">Fortalecer la empresa local en lo comercial, minero, transformacion, transporte y servicios. </t>
  </si>
  <si>
    <t>Población californiana organizada en torno a negocios</t>
  </si>
  <si>
    <t>Generar núcleos de desarrollo rural</t>
  </si>
  <si>
    <t xml:space="preserve">Población produciendo bienes rurales para el abastecimiento local. </t>
  </si>
  <si>
    <t>4% ( un alto porcentaje de las personas que estan en el area rural son empleadospor la industria minera)</t>
  </si>
  <si>
    <t xml:space="preserve">Desarrollo ECONÓMICO </t>
  </si>
  <si>
    <t>Empresas locales prestando servicios a la mineria del oro</t>
  </si>
  <si>
    <t xml:space="preserve">Consolidar una pequeña empresa minera tradicional de carácter local. </t>
  </si>
  <si>
    <t>Empresa minera funcionando y formalizando su proyecto</t>
  </si>
  <si>
    <t>Empresas locales en torno al oro, funcionando</t>
  </si>
  <si>
    <t xml:space="preserve">Negocios ambientales identificados </t>
  </si>
  <si>
    <t xml:space="preserve">Concertar al menos tres núcleos de desarrollo rural en el Municpio. </t>
  </si>
  <si>
    <t>Población organizanda para la producción</t>
  </si>
  <si>
    <t xml:space="preserve">Garantizar la producción de bienes rurales para abastecer localmente la demanda. </t>
  </si>
  <si>
    <t>Kilogramos de bienes rurales producidos anualmente</t>
  </si>
  <si>
    <t>Asistir y concertar con 300 personas del municipio de california en la construccion de la nueva vision</t>
  </si>
  <si>
    <t>Mantener o mejorar en un 90% el indice de desempeño integral  del Municipio.</t>
  </si>
  <si>
    <t xml:space="preserve">Implementar y operar 3 sistemas para el mejoramiento de la gestion del municipio (Sistema de Gestión de Calidad, Banco de Proyectos, sistema de información de indicadores y de gestión pública).   </t>
  </si>
  <si>
    <t xml:space="preserve">Apoyar y fortaceler las Veedurias ciudadanas anualmente. </t>
  </si>
  <si>
    <t>Aumentar en un 100%  los ingresos tributarios del municipio.</t>
  </si>
  <si>
    <t>actualizar y socializar el estatuto  tributario</t>
  </si>
  <si>
    <t>Actualizar y socializar el Catastro municipal</t>
  </si>
  <si>
    <t xml:space="preserve">Acercar a 30 personas y actores a participar en la planeación del Municipio. </t>
  </si>
  <si>
    <t>Construir la Visión del municipio con el 30% de la población del Municipio</t>
  </si>
  <si>
    <t xml:space="preserve">Crear una base de datos alfanumérica con la Línea  base del municipio de California. </t>
  </si>
  <si>
    <r>
      <rPr>
        <sz val="11"/>
        <color indexed="10"/>
        <rFont val="Arial"/>
        <family val="2"/>
      </rPr>
      <t>Crear un</t>
    </r>
    <r>
      <rPr>
        <sz val="11"/>
        <color indexed="8"/>
        <rFont val="Arial"/>
        <family val="2"/>
      </rPr>
      <t xml:space="preserve"> Centro para el desarrollo de las tecnologias de la informacion para california</t>
    </r>
  </si>
  <si>
    <r>
      <t xml:space="preserve">Implementar </t>
    </r>
    <r>
      <rPr>
        <sz val="11"/>
        <color indexed="10"/>
        <rFont val="Arial"/>
        <family val="2"/>
      </rPr>
      <t>una</t>
    </r>
    <r>
      <rPr>
        <sz val="11"/>
        <color indexed="8"/>
        <rFont val="Arial"/>
        <family val="2"/>
      </rPr>
      <t xml:space="preserve"> plataforma de información en la WEB para visibilizar el municipio con el gobierno en línea. </t>
    </r>
  </si>
  <si>
    <t xml:space="preserve">Generar opciones para la educación, la economía y el fortalecimiento del californiano junto con los Ciudadanos de Californiano . </t>
  </si>
  <si>
    <t>vacunar al 100% de los niños  con esquema completo de vacunación</t>
  </si>
  <si>
    <t xml:space="preserve">Aumentar en un 4% el aseguramiento al sistema de salud subsidiada y no asegurada . </t>
  </si>
  <si>
    <r>
      <rPr>
        <sz val="11"/>
        <color indexed="10"/>
        <rFont val="Arial"/>
        <family val="2"/>
      </rPr>
      <t xml:space="preserve">Apoyar anualmente el </t>
    </r>
    <r>
      <rPr>
        <sz val="11"/>
        <rFont val="Arial"/>
        <family val="2"/>
      </rPr>
      <t>mejoramiento de la  infraestructura, equipamento e investigacion en salud de la ese san antonio de padua</t>
    </r>
  </si>
  <si>
    <t>vinculadar al 10% de la población en buenos habitos de salud</t>
  </si>
  <si>
    <t xml:space="preserve">informar al 10% de las Personas y actores del municipio sobre el estado de la salud en el Municipio. </t>
  </si>
  <si>
    <t>Atender integralmente al 100% de la  población de la primera infancia</t>
  </si>
  <si>
    <t xml:space="preserve">Atender integralmente al 30% Tasa de población de adulto mayor. </t>
  </si>
  <si>
    <t>Atender integralmente al 30% de la población con equidad de genero y madres y padres cabeza de hogar.</t>
  </si>
  <si>
    <t xml:space="preserve">atender integralmente al 50% de la población victima de la violencia,discapacitado y pobre . </t>
  </si>
  <si>
    <t xml:space="preserve">Divulgar, capacitar y concertar la estrategia para la protección de del DIH en el 50% de la poblacion del municipio. </t>
  </si>
  <si>
    <t xml:space="preserve">resolver el 40% de los Conflictos a partir del acompañamiento y capacitación. </t>
  </si>
  <si>
    <t>Implementar el plan integral de seguridad y convivencia ciudadana</t>
  </si>
  <si>
    <t>capacitar al 40% de las Personas del municipio en resolución de conflictos y seguridad ciudadana</t>
  </si>
  <si>
    <t>atender y resolver 30 casos sobre violencia intrafamiliar .</t>
  </si>
  <si>
    <t xml:space="preserve">Diseñar el nuevo modelo educativo para California, frente a la nueva Visión de California. </t>
  </si>
  <si>
    <t xml:space="preserve">Diseñar la nueva infraestructura educativa frente a la visión del Municipio. </t>
  </si>
  <si>
    <t>Mejorar, adecuar y construir la infraestructura para la educación</t>
  </si>
  <si>
    <t xml:space="preserve">atender al 100% de la Población estudiantil en  transporte </t>
  </si>
  <si>
    <t xml:space="preserve">atender al 100% de la Población estudiantil en alimentación </t>
  </si>
  <si>
    <t>Atender al 100% a los Centro educativos con acceso en servicios publicos</t>
  </si>
  <si>
    <t xml:space="preserve">apoyar a 1200 personas en la Participación de eventos de oralidad sobre las tradiciones </t>
  </si>
  <si>
    <t xml:space="preserve">Vincular a 900 personas en las actividades  tradicionales. </t>
  </si>
  <si>
    <t>atender a 300 niños, niñas, jovenes y adolecentes con los servicios de Biblioteca y Ludotecas</t>
  </si>
  <si>
    <t xml:space="preserve">adecuar, mejorar y equipar 4 Bibliotecas y Ludotecas, para atender a la Población. </t>
  </si>
  <si>
    <t xml:space="preserve">Realizar 4 Dotaciones para la cultura, la lúdica, el arte y las bibliotecas. </t>
  </si>
  <si>
    <t xml:space="preserve">contruir, mantener, remodelar, 1000 metros para la Infraestructura cultural, la lúdica, el arte y las bibliotecas. </t>
  </si>
  <si>
    <t xml:space="preserve">conservar y restaurar el 10% del Patrimonio material e inmaterial. </t>
  </si>
  <si>
    <t xml:space="preserve">construir y/o mantener 4 escenarios deportivos y recreativos. </t>
  </si>
  <si>
    <t xml:space="preserve">dotar y/o adecuar 4 escenarios deportivos y recreativos. </t>
  </si>
  <si>
    <t>vincular a 100 Jovenes e infantes a la escuela de deportes.</t>
  </si>
  <si>
    <t xml:space="preserve">Apoyar la participando de 50 personas en la gestión pública en las instancias de concertación, consulta y prospección. </t>
  </si>
  <si>
    <t xml:space="preserve">Capacitar a 900 personas para que conozcan la política pública de vivienda, espacio público y equipamento urbano. </t>
  </si>
  <si>
    <t xml:space="preserve">construir, adecuar y mejorar 50 Viviendas para atender la demanda actual y futura. </t>
  </si>
  <si>
    <t>Legalizar y adquirir 2 predios para equipamento urbano, vias y espacio público,.</t>
  </si>
  <si>
    <t xml:space="preserve">construir, mejorar y adecuar 2000 m2  en espacio público y equipamento urbano. </t>
  </si>
  <si>
    <t>Adecuar, construir y mejorar 8 edificios, equipos y mobiliario</t>
  </si>
  <si>
    <t xml:space="preserve">construir, adecuar y mejorar 50 Kilómetros de vías urbanas y rurales . </t>
  </si>
  <si>
    <t>Adquirir y mantener maquinaria pesada y vehículos para la construcción</t>
  </si>
  <si>
    <t>capacitar y dotar a 50 personas en temas de transito</t>
  </si>
  <si>
    <t xml:space="preserve">Diseñar y concertar un sitema de acueducto y saneamiento básico </t>
  </si>
  <si>
    <t xml:space="preserve">atender al 60% de la poblacion con los servicios de agua potable y saneamiento básico. </t>
  </si>
  <si>
    <t>Subsidiar al 10% de lapoblacion en agua, aseo y alacantarllado</t>
  </si>
  <si>
    <t>Instalar el 100%  de los micromedidores para el servicio de agua poteble en  la cabecera municipal.</t>
  </si>
  <si>
    <t xml:space="preserve">Garantizar que el 70% de la pobacion realice un buen Manejo de los residuos sólidos en la fuente y uso eficiente del agua. </t>
  </si>
  <si>
    <t>Construir, adecuar y mejorar el 80% de los sistemas de tratamiento de aguas residuales y residuos sólidos</t>
  </si>
  <si>
    <t xml:space="preserve">Diseñar y concertar el servicio de gas domiciliario e industrial con la comunidad . </t>
  </si>
  <si>
    <t xml:space="preserve">Construir y adecuar el servicio de gas domiciliario </t>
  </si>
  <si>
    <t xml:space="preserve">Construir, mejorar y adecuar el servicio de energia urbano y rural. </t>
  </si>
  <si>
    <t xml:space="preserve">Concertar y establecer 500 áreas de conservación del Municipio. </t>
  </si>
  <si>
    <t xml:space="preserve">Generar 100 incientivos (compesación, redds, impuestos, cmcc, kioto, CIF, CIB) a la conservación de carácter municipal, regional y nacional </t>
  </si>
  <si>
    <t xml:space="preserve">Definir de manera concertada 100 áreas para reforestar, restaurar y regenerar. </t>
  </si>
  <si>
    <t xml:space="preserve">Restaurar, reforestar y regenerar 50 áreas de interés para la conservación de la biodiversidad. </t>
  </si>
  <si>
    <t xml:space="preserve">Crear y poner en funcionamiento el Sistema de monitoreo de amenazas y alerta ante amenazas </t>
  </si>
  <si>
    <t xml:space="preserve">diseñar e implementar una Estrategia de  información pública </t>
  </si>
  <si>
    <t xml:space="preserve">Realizar 5 Obras en construcion, adecuacion y el mejoramiento para la mitigación del riesgo. </t>
  </si>
  <si>
    <t>adquirir lo servicios, bienes e insumos necesarios para la atención de la población afectada por situaciones de desastre</t>
  </si>
  <si>
    <t xml:space="preserve">Consolidar 10 negocios en torno a la prestación de servicios a la empresa del oro. </t>
  </si>
  <si>
    <t xml:space="preserve">Consolidar un negocio en torno a la transformación del oro, comercialización y diseño de joyas. </t>
  </si>
  <si>
    <t xml:space="preserve">Consolidar un negocio en torno a los servicios ambientales. </t>
  </si>
  <si>
    <t>PROGRAMADO  2013</t>
  </si>
  <si>
    <t>EJECUTADO VIGENCIA 2013</t>
  </si>
  <si>
    <t>VALOR PROGRAMADO VIGENCIA 2013</t>
  </si>
  <si>
    <t>FUENTE FINANCIACION 2013</t>
  </si>
  <si>
    <t>MUNICIPIO DE CALIFORNIA SANTANDER</t>
  </si>
  <si>
    <t>AÑO: 2013</t>
  </si>
  <si>
    <t>AÑO: 2012</t>
  </si>
  <si>
    <t>ALCALDE- EQUIPO DE GOBIERNO- CONCEJO TERITORIAL DE PLANEACION</t>
  </si>
  <si>
    <t>ASESOR DE PLANEACION- EQUIPO DE GOBIERNO</t>
  </si>
  <si>
    <t>TESORERIA MUNICIPAL</t>
  </si>
  <si>
    <t>ASESOR DE PLANEACION- ADMINISTRADORA PAGINA WEB- ASESOR  SEGUIMIENTO Y EVALUACION MECI</t>
  </si>
  <si>
    <t>SECRETARIA DE GOBIERNO</t>
  </si>
  <si>
    <t>TESORERIA MUNICIPAL- ASESOR  JURIDICO</t>
  </si>
  <si>
    <t>TESORERIA MUNICIPAL- UNIDAD DE SERVICIOS PUBLICOS</t>
  </si>
  <si>
    <t>EQUIPO GOBIERNO MUNICIPAL</t>
  </si>
  <si>
    <t>ADMINISTRADORA PAGINA WEB MUNICIPAL</t>
  </si>
  <si>
    <t>SECRETARIA DE SALUD MUNICIPAL Y PROYECTOS  SOCIALES</t>
  </si>
  <si>
    <t>JUNTA DIRECTIVA ESE, SECRETARIA DE SALUD MUNICIPAL Y PROYECTOS  SOCIALES</t>
  </si>
  <si>
    <t>ESE HOSPITAL, COORDINADOR DE SALUD</t>
  </si>
  <si>
    <t>ESE HOSPITAL, COORDINADOR DE SALUD, SECRETARIO DE SALUD</t>
  </si>
  <si>
    <t>ESE HOSPITAL, GESTORA SOCIAL, COMISARIA DE FAMILIA, SECRETARIA DE SALUD Y COORDINADORA PROGRAMAS SOCIALES</t>
  </si>
  <si>
    <t>GESTORA SOCIAL, COORDINADORA PROYECTOS SOCIALES, SECRETARIA DE SALUD</t>
  </si>
  <si>
    <t>GESTORA SOCIAL, COORDINADORA PROYECTOS SOCIALES, SECRETARIA DE SALUD, COMISARIA DE FAMILIA</t>
  </si>
  <si>
    <t>SECRETARIA DE GOBIERNO- PERSONERIA MUNICIPAL</t>
  </si>
  <si>
    <t>COMISARIA DE FAMILIA, SECRETARIAN DE GONIERNO COORDINADORA RED UNIDOS PERSONERIA MUNICIPAL</t>
  </si>
  <si>
    <t>CONCILIADORES EN JUSTICIA EN EQUIDAD, PERSONERIA, INSPECCION DE POLICIA Y COMISARIA DE FAMILIA</t>
  </si>
  <si>
    <t>POLICIA NACIONAL, INSPECCION DE POLICIA</t>
  </si>
  <si>
    <t>COMISARIA DE FAMILIA , INSPECCION DE POLICIA</t>
  </si>
  <si>
    <t>CONCEJO DIRECTIVO COLEGIO INTEGRADO SAN ANTONIO, ALCALDE</t>
  </si>
  <si>
    <t>ASESOR DE PLANEACION- CONCEJO DIRECTIVO COLEGIO INTEGRADO SAN ANTONIO</t>
  </si>
  <si>
    <t>SECRETARIA DE GOBIERNO, ICBF COORDINADORA DE PROYECTOS SOCIALES.</t>
  </si>
  <si>
    <t>TESORERIA MUNICIPAL- UNIDAD DE SERVICIOS PUBLICOS- GOBIERNO MUNICIPAL</t>
  </si>
  <si>
    <t>BIBLIOTECOLOGA</t>
  </si>
  <si>
    <t>COORDINADOR DE DEPORTES Y CULTURA</t>
  </si>
  <si>
    <t>MINISTERIO DE CULTURA- GOBERNACION DE SANTANDER- ASESOR DE PLANEACION- EQUIPO DE GOBIERNO</t>
  </si>
  <si>
    <t>GOBERNACION DE SANTANDER- ALCALDIA MUNICIPAL</t>
  </si>
  <si>
    <t>GOBERNACION DE SANTANDER- ASESOR DE PLANEACION</t>
  </si>
  <si>
    <t>ASEOSR DE PLANEACION- COORDINADOR DE DEPORTES</t>
  </si>
  <si>
    <t>GOBIERNO MUNICIPAL</t>
  </si>
  <si>
    <t>MINISTERIO DE VIVIENDA CIUDAD Y TERRITORIO- ASESOR PLANEACION-COORDINADOR PAGINA WEB</t>
  </si>
  <si>
    <t>MINISTERIO DE VIVIENDA CIUDAD Y TERRITORIO- ASESOR PLANEACION</t>
  </si>
  <si>
    <t>ASESOR JURIDICO- ASESOR DE PLANEACION</t>
  </si>
  <si>
    <t>INSPECCION DE POLICIA Y POLICIA NACIONAL</t>
  </si>
  <si>
    <t>ASESOR DE PLANEACION</t>
  </si>
  <si>
    <t>TESORERIA MUNICIPAL- SECREATIA DE GOBIERNO Y ASESOR JURIDICO</t>
  </si>
  <si>
    <t>ASESOR DE PLANEACION UNIDAD DE SERVICIOS PUBLICOS</t>
  </si>
  <si>
    <t xml:space="preserve">Vehículo recolector -  compactador de basuras,  población atendida. </t>
  </si>
  <si>
    <t>EQUIPO DE GOBIERNO</t>
  </si>
  <si>
    <t>CORDINADORA DE SERVICIOS PUBLICOS, UNIDAD DE SERVICIOS PUBLICOS</t>
  </si>
  <si>
    <t>ALCALDE- EQUIPO DE GOBIERNO</t>
  </si>
  <si>
    <t>ELECTRIFICADORA DE SANTANDER ASESOR DE PLANEACION</t>
  </si>
  <si>
    <t>DIRECTOR DE LA UMATAM</t>
  </si>
  <si>
    <t>CDMB, DIRECTOR DE LA UMATAM</t>
  </si>
  <si>
    <t>CONCEJO MUNICIPAL DE RIESGO MUNICIPAL, BOMBEROS VOLUNTARIOS</t>
  </si>
  <si>
    <t>CONCEJO MUNICIPAL DE RIESGO MUNICIPAL</t>
  </si>
  <si>
    <t>Alcanzar el indice de desempeño integral del municipio en el 89,2%</t>
  </si>
  <si>
    <t>Mantener y mejorar el desempeño integral  del Municipio. Mediante programas de capacitación y asistencia tecnica orientadas al desarrollo eficiente de las competencias de ley.</t>
  </si>
  <si>
    <t xml:space="preserve">Apoyar, capacitar y fortaceler las Veedurias ciudadanas anualmente. </t>
  </si>
  <si>
    <t>Aumentar en un 20% los ingresos tributarios y no tributarios del municipio.</t>
  </si>
  <si>
    <t>N.D</t>
  </si>
  <si>
    <t>implementar el proceso de fiscalizaciómn  para mejorar el perfil del recaudo de los tributos municipales</t>
  </si>
  <si>
    <t>Procedimiento de fiscalización implementado</t>
  </si>
  <si>
    <t>Creación del sistema de planeación participativa</t>
  </si>
  <si>
    <t>Plan de Intervenciones Colectivas (PIC)</t>
  </si>
  <si>
    <t>Dar cumplimiento al total de programas contenidos en el plan de intervenciones colectivas ( salud infantil, salud sexual y reproductiva, salud oral, salud mental, enfermedades transmisibles y zoonosis, enfermedades cronicas no trsmisibles, nutrición, seguridad sanitaria y del ambuente, gestion para el desarrollo operativo del PNSP, vigilancia en salud pública, laboratorios de salud pública)</t>
  </si>
  <si>
    <t>Prestación de servicios para población no afiliada</t>
  </si>
  <si>
    <t>población pobre atendida</t>
  </si>
  <si>
    <t>Atender el 100% de la población pobre no afiliada al regimen subsidiado</t>
  </si>
  <si>
    <t>Población pobre atendida</t>
  </si>
  <si>
    <t xml:space="preserve">Generar 10 incientivos (compesación, redds, impuestos, cmcc, kioto, CIF, CIB) a la conservación de carácter municipal, regional y nacional </t>
  </si>
  <si>
    <t>Implementación del PGIRS</t>
  </si>
  <si>
    <t>PGIRS Implementado y funcionando</t>
  </si>
  <si>
    <t>Asistencia Tecnica UMATA a los productores de California</t>
  </si>
  <si>
    <t>Productores Asistidos</t>
  </si>
  <si>
    <t xml:space="preserve">Otorgar Incdntivo Tributarios </t>
  </si>
  <si>
    <t>Incentivos Tributarios Otorgados</t>
  </si>
  <si>
    <t>Atender al 100% a los Centro educativos con acceso en servicios publicos y en gratuidad en la educacion</t>
  </si>
  <si>
    <t>Centro educativos con acceso en servicios publicos y gratuidad en la educacion</t>
  </si>
  <si>
    <t>ND</t>
  </si>
  <si>
    <t>Subsidiar al 100% de Los usuarios de los estratos 1,2 y 3 en acueducto, aseo y alacantarllado</t>
  </si>
  <si>
    <t>Construir, adecuar y mejorar el 80% de los sistemas de agua potable y tratamiento de aguas residuales y residuos sólidos</t>
  </si>
  <si>
    <t xml:space="preserve">Población atendida con el servicio de agua potable y tratamiento de residuos sólidos y líquidos. </t>
  </si>
  <si>
    <t xml:space="preserve">Atender integralmente al 40% Tasa de población de adulto mayor. </t>
  </si>
  <si>
    <t>atender integralmente al 50% de la población victima de la violencia,discapacitado y pobre</t>
  </si>
  <si>
    <t>AÑO: 2012- 2015</t>
  </si>
  <si>
    <t>Adecuar, construir y mejorar 6 edificios, equipos y mobiliario</t>
  </si>
  <si>
    <r>
      <rPr>
        <sz val="11"/>
        <rFont val="Arial"/>
        <family val="2"/>
      </rPr>
      <t>Crear un</t>
    </r>
    <r>
      <rPr>
        <sz val="11"/>
        <color indexed="8"/>
        <rFont val="Arial"/>
        <family val="2"/>
      </rPr>
      <t xml:space="preserve"> Centro para el desarrollo de las tecnologias de la informacion para california</t>
    </r>
  </si>
  <si>
    <r>
      <t>Implementar</t>
    </r>
    <r>
      <rPr>
        <sz val="11"/>
        <rFont val="Arial"/>
        <family val="2"/>
      </rPr>
      <t xml:space="preserve"> una</t>
    </r>
    <r>
      <rPr>
        <sz val="11"/>
        <color indexed="8"/>
        <rFont val="Arial"/>
        <family val="2"/>
      </rPr>
      <t xml:space="preserve"> plataforma de información en la WEB para visibilizar el municipio con el gobierno en línea. </t>
    </r>
  </si>
  <si>
    <t>Implementar y mantener el plan de intervenciones colectivas</t>
  </si>
  <si>
    <t>Implementar y mantener el plan integral de seguridad y convivencia ciudadana</t>
  </si>
  <si>
    <t>Adquirir 1 vehiculo y mantener maquinaria pesada y vehículos para la construcción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</si>
</sst>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_-* #,##0.0\ _€_-;\-* #,##0.0\ _€_-;_-* &quot;-&quot;??\ _€_-;_-@_-"/>
    <numFmt numFmtId="186" formatCode="_-* #,##0\ _€_-;\-* #,##0\ _€_-;_-* &quot;-&quot;??\ _€_-;_-@_-"/>
    <numFmt numFmtId="187" formatCode="_-* #,##0.0\ &quot;€&quot;_-;\-* #,##0.0\ &quot;€&quot;_-;_-* &quot;-&quot;??\ &quot;€&quot;_-;_-@_-"/>
    <numFmt numFmtId="188" formatCode="_-* #,##0\ &quot;€&quot;_-;\-* #,##0\ &quot;€&quot;_-;_-* &quot;-&quot;??\ &quot;€&quot;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Kunstler Script"/>
      <family val="4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Kunstler Script"/>
      <family val="4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Kunstler Script"/>
      <family val="4"/>
    </font>
    <font>
      <sz val="11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 Black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Kunstler Script"/>
      <family val="4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Kunstler Script"/>
      <family val="4"/>
    </font>
    <font>
      <sz val="11"/>
      <color theme="1"/>
      <name val="Arial Black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Black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3" fillId="7" borderId="10" xfId="53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3" fillId="7" borderId="11" xfId="53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53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7" borderId="10" xfId="53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7" borderId="11" xfId="53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186" fontId="56" fillId="0" borderId="10" xfId="48" applyNumberFormat="1" applyFont="1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86" fontId="56" fillId="0" borderId="10" xfId="48" applyNumberFormat="1" applyFont="1" applyBorder="1" applyAlignment="1">
      <alignment horizontal="center" vertical="center"/>
    </xf>
    <xf numFmtId="186" fontId="56" fillId="0" borderId="10" xfId="48" applyNumberFormat="1" applyFont="1" applyBorder="1" applyAlignment="1">
      <alignment vertical="center"/>
    </xf>
    <xf numFmtId="9" fontId="56" fillId="0" borderId="10" xfId="0" applyNumberFormat="1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9" fontId="5" fillId="0" borderId="13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vertical="center"/>
    </xf>
    <xf numFmtId="186" fontId="56" fillId="0" borderId="0" xfId="0" applyNumberFormat="1" applyFont="1" applyAlignment="1">
      <alignment/>
    </xf>
    <xf numFmtId="186" fontId="58" fillId="0" borderId="0" xfId="0" applyNumberFormat="1" applyFont="1" applyBorder="1" applyAlignment="1">
      <alignment horizontal="center" vertical="center"/>
    </xf>
    <xf numFmtId="176" fontId="56" fillId="0" borderId="0" xfId="5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186" fontId="56" fillId="0" borderId="10" xfId="48" applyNumberFormat="1" applyFont="1" applyFill="1" applyBorder="1" applyAlignment="1">
      <alignment horizontal="center" vertical="center"/>
    </xf>
    <xf numFmtId="186" fontId="56" fillId="0" borderId="13" xfId="48" applyNumberFormat="1" applyFont="1" applyFill="1" applyBorder="1" applyAlignment="1">
      <alignment vertical="center"/>
    </xf>
    <xf numFmtId="186" fontId="56" fillId="0" borderId="10" xfId="48" applyNumberFormat="1" applyFont="1" applyFill="1" applyBorder="1" applyAlignment="1">
      <alignment vertical="center"/>
    </xf>
    <xf numFmtId="186" fontId="56" fillId="0" borderId="10" xfId="48" applyNumberFormat="1" applyFont="1" applyFill="1" applyBorder="1" applyAlignment="1">
      <alignment/>
    </xf>
    <xf numFmtId="3" fontId="56" fillId="0" borderId="10" xfId="48" applyNumberFormat="1" applyFont="1" applyFill="1" applyBorder="1" applyAlignment="1">
      <alignment horizontal="center" vertical="center"/>
    </xf>
    <xf numFmtId="188" fontId="56" fillId="0" borderId="0" xfId="5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86" fontId="56" fillId="0" borderId="12" xfId="48" applyNumberFormat="1" applyFont="1" applyFill="1" applyBorder="1" applyAlignment="1">
      <alignment horizontal="center" vertical="center"/>
    </xf>
    <xf numFmtId="186" fontId="56" fillId="0" borderId="11" xfId="48" applyNumberFormat="1" applyFont="1" applyFill="1" applyBorder="1" applyAlignment="1">
      <alignment horizontal="center" vertical="center"/>
    </xf>
    <xf numFmtId="186" fontId="56" fillId="0" borderId="13" xfId="48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86" fontId="56" fillId="0" borderId="12" xfId="48" applyNumberFormat="1" applyFont="1" applyBorder="1" applyAlignment="1">
      <alignment horizontal="center" vertical="center"/>
    </xf>
    <xf numFmtId="186" fontId="56" fillId="0" borderId="13" xfId="48" applyNumberFormat="1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6" fillId="0" borderId="12" xfId="0" applyNumberFormat="1" applyFont="1" applyFill="1" applyBorder="1" applyAlignment="1">
      <alignment horizontal="center" vertical="center"/>
    </xf>
    <xf numFmtId="9" fontId="56" fillId="0" borderId="13" xfId="0" applyNumberFormat="1" applyFont="1" applyFill="1" applyBorder="1" applyAlignment="1">
      <alignment horizontal="center" vertical="center"/>
    </xf>
    <xf numFmtId="186" fontId="56" fillId="0" borderId="12" xfId="48" applyNumberFormat="1" applyFont="1" applyBorder="1" applyAlignment="1">
      <alignment horizontal="center"/>
    </xf>
    <xf numFmtId="186" fontId="56" fillId="0" borderId="13" xfId="48" applyNumberFormat="1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9" fontId="56" fillId="0" borderId="12" xfId="0" applyNumberFormat="1" applyFont="1" applyBorder="1" applyAlignment="1">
      <alignment horizontal="center"/>
    </xf>
    <xf numFmtId="9" fontId="56" fillId="0" borderId="1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 quotePrefix="1">
      <alignment vertical="center" wrapText="1"/>
    </xf>
    <xf numFmtId="0" fontId="5" fillId="0" borderId="11" xfId="0" applyFont="1" applyFill="1" applyBorder="1" applyAlignment="1" quotePrefix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3" fillId="7" borderId="10" xfId="53" applyNumberFormat="1" applyFont="1" applyFill="1" applyBorder="1" applyAlignment="1">
      <alignment horizontal="center" vertical="center"/>
      <protection/>
    </xf>
    <xf numFmtId="3" fontId="3" fillId="7" borderId="10" xfId="53" applyNumberFormat="1" applyFont="1" applyFill="1" applyBorder="1" applyAlignment="1">
      <alignment horizontal="center" vertical="center" wrapText="1"/>
      <protection/>
    </xf>
    <xf numFmtId="0" fontId="3" fillId="7" borderId="10" xfId="53" applyFont="1" applyFill="1" applyBorder="1" applyAlignment="1">
      <alignment horizontal="center" vertical="center" wrapText="1"/>
      <protection/>
    </xf>
    <xf numFmtId="0" fontId="3" fillId="7" borderId="12" xfId="53" applyFont="1" applyFill="1" applyBorder="1" applyAlignment="1">
      <alignment horizontal="center" vertical="center" wrapText="1"/>
      <protection/>
    </xf>
    <xf numFmtId="0" fontId="3" fillId="7" borderId="11" xfId="53" applyFont="1" applyFill="1" applyBorder="1" applyAlignment="1">
      <alignment horizontal="center" vertical="center" wrapText="1"/>
      <protection/>
    </xf>
    <xf numFmtId="0" fontId="3" fillId="7" borderId="13" xfId="53" applyFont="1" applyFill="1" applyBorder="1" applyAlignment="1">
      <alignment horizontal="center" vertical="center" wrapText="1"/>
      <protection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3" fillId="7" borderId="10" xfId="53" applyFont="1" applyFill="1" applyBorder="1" applyAlignment="1">
      <alignment horizontal="center" vertical="center" textRotation="90" wrapText="1"/>
      <protection/>
    </xf>
    <xf numFmtId="182" fontId="3" fillId="7" borderId="10" xfId="53" applyNumberFormat="1" applyFont="1" applyFill="1" applyBorder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7" borderId="17" xfId="53" applyFont="1" applyFill="1" applyBorder="1" applyAlignment="1">
      <alignment horizontal="center" vertical="center" textRotation="90" wrapText="1"/>
      <protection/>
    </xf>
    <xf numFmtId="0" fontId="3" fillId="7" borderId="18" xfId="53" applyFont="1" applyFill="1" applyBorder="1" applyAlignment="1">
      <alignment horizontal="center" vertical="center" textRotation="90" wrapText="1"/>
      <protection/>
    </xf>
    <xf numFmtId="0" fontId="3" fillId="7" borderId="19" xfId="53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" fillId="7" borderId="20" xfId="53" applyFont="1" applyFill="1" applyBorder="1" applyAlignment="1">
      <alignment horizontal="center" vertical="center" wrapText="1"/>
      <protection/>
    </xf>
    <xf numFmtId="0" fontId="3" fillId="7" borderId="21" xfId="53" applyFont="1" applyFill="1" applyBorder="1" applyAlignment="1">
      <alignment horizontal="center" vertical="center" wrapText="1"/>
      <protection/>
    </xf>
    <xf numFmtId="0" fontId="3" fillId="7" borderId="22" xfId="53" applyFont="1" applyFill="1" applyBorder="1" applyAlignment="1">
      <alignment horizontal="center" vertical="center" wrapText="1"/>
      <protection/>
    </xf>
    <xf numFmtId="0" fontId="3" fillId="7" borderId="23" xfId="53" applyFont="1" applyFill="1" applyBorder="1" applyAlignment="1">
      <alignment horizontal="center" vertical="center" wrapText="1"/>
      <protection/>
    </xf>
    <xf numFmtId="0" fontId="3" fillId="7" borderId="24" xfId="53" applyFont="1" applyFill="1" applyBorder="1" applyAlignment="1">
      <alignment horizontal="center" vertical="center" wrapText="1"/>
      <protection/>
    </xf>
    <xf numFmtId="0" fontId="3" fillId="7" borderId="25" xfId="53" applyFont="1" applyFill="1" applyBorder="1" applyAlignment="1">
      <alignment horizontal="center" vertical="center" wrapText="1"/>
      <protection/>
    </xf>
    <xf numFmtId="3" fontId="3" fillId="7" borderId="26" xfId="53" applyNumberFormat="1" applyFont="1" applyFill="1" applyBorder="1" applyAlignment="1">
      <alignment horizontal="center" vertical="center" wrapText="1"/>
      <protection/>
    </xf>
    <xf numFmtId="3" fontId="3" fillId="7" borderId="27" xfId="53" applyNumberFormat="1" applyFont="1" applyFill="1" applyBorder="1" applyAlignment="1">
      <alignment horizontal="center" vertical="center" wrapText="1"/>
      <protection/>
    </xf>
    <xf numFmtId="3" fontId="3" fillId="7" borderId="28" xfId="53" applyNumberFormat="1" applyFont="1" applyFill="1" applyBorder="1" applyAlignment="1">
      <alignment horizontal="center" vertical="center" wrapText="1"/>
      <protection/>
    </xf>
    <xf numFmtId="3" fontId="3" fillId="7" borderId="29" xfId="53" applyNumberFormat="1" applyFont="1" applyFill="1" applyBorder="1" applyAlignment="1">
      <alignment horizontal="center" vertical="center" wrapText="1"/>
      <protection/>
    </xf>
    <xf numFmtId="0" fontId="3" fillId="7" borderId="30" xfId="53" applyFont="1" applyFill="1" applyBorder="1" applyAlignment="1">
      <alignment horizontal="center" vertical="center" wrapText="1"/>
      <protection/>
    </xf>
    <xf numFmtId="0" fontId="3" fillId="7" borderId="31" xfId="53" applyFont="1" applyFill="1" applyBorder="1" applyAlignment="1">
      <alignment horizontal="center" vertical="center" wrapText="1"/>
      <protection/>
    </xf>
    <xf numFmtId="0" fontId="3" fillId="7" borderId="32" xfId="53" applyFont="1" applyFill="1" applyBorder="1" applyAlignment="1">
      <alignment horizontal="center" vertical="center" wrapText="1"/>
      <protection/>
    </xf>
    <xf numFmtId="0" fontId="3" fillId="7" borderId="33" xfId="53" applyFont="1" applyFill="1" applyBorder="1" applyAlignment="1">
      <alignment horizontal="center" vertical="center" wrapText="1"/>
      <protection/>
    </xf>
    <xf numFmtId="0" fontId="3" fillId="7" borderId="34" xfId="53" applyFont="1" applyFill="1" applyBorder="1" applyAlignment="1">
      <alignment horizontal="center" vertical="center" wrapText="1"/>
      <protection/>
    </xf>
    <xf numFmtId="0" fontId="3" fillId="7" borderId="26" xfId="53" applyFont="1" applyFill="1" applyBorder="1" applyAlignment="1">
      <alignment horizontal="center" vertical="center" wrapText="1"/>
      <protection/>
    </xf>
    <xf numFmtId="0" fontId="3" fillId="7" borderId="35" xfId="53" applyFont="1" applyFill="1" applyBorder="1" applyAlignment="1">
      <alignment horizontal="center" vertical="center" wrapText="1"/>
      <protection/>
    </xf>
    <xf numFmtId="0" fontId="3" fillId="7" borderId="36" xfId="53" applyFont="1" applyFill="1" applyBorder="1" applyAlignment="1">
      <alignment horizontal="center" vertical="center" wrapText="1"/>
      <protection/>
    </xf>
    <xf numFmtId="0" fontId="3" fillId="7" borderId="37" xfId="53" applyFont="1" applyFill="1" applyBorder="1" applyAlignment="1">
      <alignment horizontal="center" vertical="center" wrapText="1"/>
      <protection/>
    </xf>
    <xf numFmtId="0" fontId="3" fillId="7" borderId="2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textRotation="90" wrapText="1"/>
    </xf>
    <xf numFmtId="0" fontId="3" fillId="7" borderId="40" xfId="0" applyFont="1" applyFill="1" applyBorder="1" applyAlignment="1">
      <alignment horizontal="center" vertical="center" textRotation="90" wrapText="1"/>
    </xf>
    <xf numFmtId="0" fontId="3" fillId="7" borderId="41" xfId="0" applyFont="1" applyFill="1" applyBorder="1" applyAlignment="1">
      <alignment horizontal="center" vertical="center" textRotation="90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695325</xdr:colOff>
      <xdr:row>3</xdr:row>
      <xdr:rowOff>76200</xdr:rowOff>
    </xdr:from>
    <xdr:to>
      <xdr:col>22</xdr:col>
      <xdr:colOff>514350</xdr:colOff>
      <xdr:row>6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11875" y="5619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09"/>
  <sheetViews>
    <sheetView zoomScale="70" zoomScaleNormal="70" zoomScalePageLayoutView="0" workbookViewId="0" topLeftCell="M10">
      <pane ySplit="7" topLeftCell="A68" activePane="bottomLeft" state="frozen"/>
      <selection pane="topLeft" activeCell="A10" sqref="A10"/>
      <selection pane="bottomLeft" activeCell="T70" sqref="T70"/>
    </sheetView>
  </sheetViews>
  <sheetFormatPr defaultColWidth="11.421875" defaultRowHeight="15"/>
  <cols>
    <col min="1" max="1" width="3.421875" style="2" customWidth="1"/>
    <col min="2" max="2" width="11.421875" style="2" customWidth="1"/>
    <col min="3" max="3" width="4.00390625" style="2" customWidth="1"/>
    <col min="4" max="4" width="18.00390625" style="2" customWidth="1"/>
    <col min="5" max="5" width="4.28125" style="2" customWidth="1"/>
    <col min="6" max="6" width="23.140625" style="2" customWidth="1"/>
    <col min="7" max="13" width="11.421875" style="2" customWidth="1"/>
    <col min="14" max="14" width="4.140625" style="2" customWidth="1"/>
    <col min="15" max="15" width="15.7109375" style="2" customWidth="1"/>
    <col min="16" max="16" width="4.140625" style="2" customWidth="1"/>
    <col min="17" max="17" width="13.28125" style="2" customWidth="1"/>
    <col min="18" max="18" width="4.140625" style="2" customWidth="1"/>
    <col min="19" max="19" width="39.7109375" style="2" customWidth="1"/>
    <col min="20" max="20" width="34.8515625" style="2" customWidth="1"/>
    <col min="21" max="21" width="11.421875" style="2" customWidth="1"/>
    <col min="22" max="22" width="13.28125" style="2" customWidth="1"/>
    <col min="23" max="25" width="11.421875" style="2" customWidth="1"/>
    <col min="26" max="26" width="13.421875" style="2" bestFit="1" customWidth="1"/>
    <col min="27" max="29" width="15.8515625" style="2" bestFit="1" customWidth="1"/>
    <col min="30" max="30" width="18.421875" style="2" bestFit="1" customWidth="1"/>
    <col min="31" max="37" width="15.8515625" style="2" bestFit="1" customWidth="1"/>
    <col min="38" max="38" width="14.8515625" style="2" bestFit="1" customWidth="1"/>
    <col min="39" max="39" width="11.57421875" style="2" bestFit="1" customWidth="1"/>
    <col min="40" max="42" width="15.8515625" style="2" bestFit="1" customWidth="1"/>
    <col min="43" max="43" width="14.8515625" style="2" bestFit="1" customWidth="1"/>
    <col min="44" max="44" width="11.57421875" style="2" bestFit="1" customWidth="1"/>
    <col min="45" max="46" width="15.8515625" style="2" bestFit="1" customWidth="1"/>
    <col min="47" max="47" width="17.421875" style="2" bestFit="1" customWidth="1"/>
    <col min="48" max="16384" width="11.421875" style="2" customWidth="1"/>
  </cols>
  <sheetData>
    <row r="1" ht="12.75"/>
    <row r="2" ht="12.75"/>
    <row r="3" spans="20:26" ht="12.75">
      <c r="T3" s="160"/>
      <c r="U3" s="160"/>
      <c r="V3" s="160"/>
      <c r="W3" s="160"/>
      <c r="X3" s="160"/>
      <c r="Y3" s="160"/>
      <c r="Z3" s="160"/>
    </row>
    <row r="4" ht="12.75"/>
    <row r="5" ht="12.75"/>
    <row r="6" ht="12.75"/>
    <row r="7" spans="18:25" ht="12.75">
      <c r="R7" s="3"/>
      <c r="T7" s="161" t="s">
        <v>18</v>
      </c>
      <c r="U7" s="161"/>
      <c r="V7" s="161"/>
      <c r="W7" s="161"/>
      <c r="X7" s="161"/>
      <c r="Y7" s="161"/>
    </row>
    <row r="8" ht="13.5" thickBot="1"/>
    <row r="9" spans="14:29" ht="13.5" thickBot="1">
      <c r="N9" s="162" t="s">
        <v>20</v>
      </c>
      <c r="O9" s="163"/>
      <c r="P9" s="163"/>
      <c r="Q9" s="163"/>
      <c r="R9" s="163"/>
      <c r="S9" s="163"/>
      <c r="T9" s="156" t="s">
        <v>17</v>
      </c>
      <c r="U9" s="157"/>
      <c r="V9" s="156" t="s">
        <v>15</v>
      </c>
      <c r="W9" s="164"/>
      <c r="X9" s="157"/>
      <c r="Y9" s="156" t="s">
        <v>19</v>
      </c>
      <c r="Z9" s="157"/>
      <c r="AA9" s="156" t="s">
        <v>16</v>
      </c>
      <c r="AB9" s="157"/>
      <c r="AC9" s="4"/>
    </row>
    <row r="10" spans="14:29" ht="12.75">
      <c r="N10" s="52"/>
      <c r="O10" s="52"/>
      <c r="P10" s="52"/>
      <c r="Q10" s="52"/>
      <c r="R10" s="52"/>
      <c r="S10" s="52"/>
      <c r="T10" s="4"/>
      <c r="U10" s="4"/>
      <c r="V10" s="4"/>
      <c r="W10" s="4"/>
      <c r="X10" s="4"/>
      <c r="Y10" s="4"/>
      <c r="Z10" s="4"/>
      <c r="AA10" s="69"/>
      <c r="AB10" s="4"/>
      <c r="AC10" s="4"/>
    </row>
    <row r="11" spans="14:29" ht="18.75">
      <c r="N11" s="52"/>
      <c r="O11" s="52"/>
      <c r="P11" s="52"/>
      <c r="Q11" s="52"/>
      <c r="R11" s="52"/>
      <c r="S11" s="165" t="s">
        <v>267</v>
      </c>
      <c r="T11" s="165"/>
      <c r="U11" s="165"/>
      <c r="V11" s="165"/>
      <c r="W11" s="165"/>
      <c r="X11" s="165"/>
      <c r="Y11" s="165"/>
      <c r="Z11" s="165"/>
      <c r="AA11" s="165"/>
      <c r="AB11" s="165"/>
      <c r="AC11" s="4"/>
    </row>
    <row r="12" spans="19:28" ht="18.75">
      <c r="S12" s="166" t="s">
        <v>20</v>
      </c>
      <c r="T12" s="166"/>
      <c r="U12" s="166"/>
      <c r="V12" s="166"/>
      <c r="W12" s="166"/>
      <c r="X12" s="166"/>
      <c r="Y12" s="166"/>
      <c r="Z12" s="166"/>
      <c r="AA12" s="166"/>
      <c r="AB12" s="166"/>
    </row>
    <row r="13" spans="19:28" ht="15.75">
      <c r="S13" s="167" t="s">
        <v>347</v>
      </c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47" s="9" customFormat="1" ht="28.5" customHeight="1">
      <c r="A14" s="158" t="s">
        <v>0</v>
      </c>
      <c r="B14" s="152" t="s">
        <v>46</v>
      </c>
      <c r="C14" s="158" t="s">
        <v>0</v>
      </c>
      <c r="D14" s="152" t="s">
        <v>44</v>
      </c>
      <c r="E14" s="158" t="s">
        <v>0</v>
      </c>
      <c r="F14" s="152" t="s">
        <v>1</v>
      </c>
      <c r="G14" s="153" t="s">
        <v>9</v>
      </c>
      <c r="H14" s="152" t="s">
        <v>2</v>
      </c>
      <c r="I14" s="152" t="s">
        <v>3</v>
      </c>
      <c r="J14" s="152" t="s">
        <v>48</v>
      </c>
      <c r="K14" s="152"/>
      <c r="L14" s="152"/>
      <c r="M14" s="152"/>
      <c r="N14" s="158" t="s">
        <v>0</v>
      </c>
      <c r="O14" s="152" t="s">
        <v>4</v>
      </c>
      <c r="P14" s="158" t="s">
        <v>0</v>
      </c>
      <c r="Q14" s="152" t="s">
        <v>47</v>
      </c>
      <c r="R14" s="158" t="s">
        <v>0</v>
      </c>
      <c r="S14" s="152" t="s">
        <v>5</v>
      </c>
      <c r="T14" s="152" t="s">
        <v>6</v>
      </c>
      <c r="U14" s="152"/>
      <c r="V14" s="152"/>
      <c r="W14" s="152"/>
      <c r="X14" s="152"/>
      <c r="Y14" s="152"/>
      <c r="Z14" s="152"/>
      <c r="AA14" s="159" t="s">
        <v>7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</row>
    <row r="15" spans="1:47" s="9" customFormat="1" ht="28.5" customHeight="1">
      <c r="A15" s="158"/>
      <c r="B15" s="152"/>
      <c r="C15" s="158"/>
      <c r="D15" s="152"/>
      <c r="E15" s="158"/>
      <c r="F15" s="152"/>
      <c r="G15" s="154"/>
      <c r="H15" s="152"/>
      <c r="I15" s="152"/>
      <c r="J15" s="152"/>
      <c r="K15" s="152"/>
      <c r="L15" s="152"/>
      <c r="M15" s="152"/>
      <c r="N15" s="158"/>
      <c r="O15" s="152"/>
      <c r="P15" s="158"/>
      <c r="Q15" s="152"/>
      <c r="R15" s="158"/>
      <c r="S15" s="152"/>
      <c r="T15" s="152"/>
      <c r="U15" s="152"/>
      <c r="V15" s="152"/>
      <c r="W15" s="152"/>
      <c r="X15" s="152"/>
      <c r="Y15" s="152"/>
      <c r="Z15" s="152"/>
      <c r="AA15" s="150">
        <v>2012</v>
      </c>
      <c r="AB15" s="150"/>
      <c r="AC15" s="150"/>
      <c r="AD15" s="150"/>
      <c r="AE15" s="150"/>
      <c r="AF15" s="150">
        <v>2013</v>
      </c>
      <c r="AG15" s="150"/>
      <c r="AH15" s="150"/>
      <c r="AI15" s="150"/>
      <c r="AJ15" s="150"/>
      <c r="AK15" s="150">
        <v>2014</v>
      </c>
      <c r="AL15" s="150"/>
      <c r="AM15" s="150"/>
      <c r="AN15" s="150"/>
      <c r="AO15" s="150"/>
      <c r="AP15" s="150">
        <v>2015</v>
      </c>
      <c r="AQ15" s="150"/>
      <c r="AR15" s="150"/>
      <c r="AS15" s="150"/>
      <c r="AT15" s="150"/>
      <c r="AU15" s="151" t="s">
        <v>8</v>
      </c>
    </row>
    <row r="16" spans="1:47" s="9" customFormat="1" ht="28.5" customHeight="1">
      <c r="A16" s="158"/>
      <c r="B16" s="152"/>
      <c r="C16" s="158"/>
      <c r="D16" s="152"/>
      <c r="E16" s="158"/>
      <c r="F16" s="152"/>
      <c r="G16" s="155"/>
      <c r="H16" s="152"/>
      <c r="I16" s="152"/>
      <c r="J16" s="40">
        <v>2012</v>
      </c>
      <c r="K16" s="40">
        <v>2013</v>
      </c>
      <c r="L16" s="40">
        <v>2014</v>
      </c>
      <c r="M16" s="40">
        <v>2015</v>
      </c>
      <c r="N16" s="158"/>
      <c r="O16" s="152"/>
      <c r="P16" s="158"/>
      <c r="Q16" s="152"/>
      <c r="R16" s="158"/>
      <c r="S16" s="152"/>
      <c r="T16" s="40" t="s">
        <v>9</v>
      </c>
      <c r="U16" s="40" t="s">
        <v>2</v>
      </c>
      <c r="V16" s="40" t="s">
        <v>10</v>
      </c>
      <c r="W16" s="40">
        <v>2012</v>
      </c>
      <c r="X16" s="40">
        <v>2013</v>
      </c>
      <c r="Y16" s="40">
        <v>2014</v>
      </c>
      <c r="Z16" s="40">
        <v>2015</v>
      </c>
      <c r="AA16" s="1" t="s">
        <v>11</v>
      </c>
      <c r="AB16" s="1" t="s">
        <v>12</v>
      </c>
      <c r="AC16" s="1" t="s">
        <v>21</v>
      </c>
      <c r="AD16" s="1" t="s">
        <v>13</v>
      </c>
      <c r="AE16" s="1" t="s">
        <v>14</v>
      </c>
      <c r="AF16" s="1" t="s">
        <v>11</v>
      </c>
      <c r="AG16" s="1" t="s">
        <v>12</v>
      </c>
      <c r="AH16" s="1" t="s">
        <v>21</v>
      </c>
      <c r="AI16" s="1" t="s">
        <v>13</v>
      </c>
      <c r="AJ16" s="1" t="s">
        <v>14</v>
      </c>
      <c r="AK16" s="1" t="s">
        <v>11</v>
      </c>
      <c r="AL16" s="1" t="s">
        <v>12</v>
      </c>
      <c r="AM16" s="1" t="s">
        <v>21</v>
      </c>
      <c r="AN16" s="1" t="s">
        <v>13</v>
      </c>
      <c r="AO16" s="1" t="s">
        <v>14</v>
      </c>
      <c r="AP16" s="1" t="s">
        <v>11</v>
      </c>
      <c r="AQ16" s="1" t="s">
        <v>12</v>
      </c>
      <c r="AR16" s="1" t="s">
        <v>21</v>
      </c>
      <c r="AS16" s="1" t="s">
        <v>13</v>
      </c>
      <c r="AT16" s="1" t="s">
        <v>14</v>
      </c>
      <c r="AU16" s="151"/>
    </row>
    <row r="17" spans="1:47" ht="57">
      <c r="A17" s="5"/>
      <c r="B17" s="136" t="s">
        <v>49</v>
      </c>
      <c r="C17" s="16"/>
      <c r="D17" s="145" t="s">
        <v>50</v>
      </c>
      <c r="E17" s="5"/>
      <c r="F17" s="146" t="s">
        <v>54</v>
      </c>
      <c r="G17" s="145" t="s">
        <v>55</v>
      </c>
      <c r="H17" s="126">
        <v>3000</v>
      </c>
      <c r="I17" s="109">
        <v>0.1</v>
      </c>
      <c r="J17" s="5"/>
      <c r="K17" s="5"/>
      <c r="L17" s="5"/>
      <c r="M17" s="5"/>
      <c r="N17" s="10"/>
      <c r="O17" s="123" t="s">
        <v>65</v>
      </c>
      <c r="P17" s="6"/>
      <c r="Q17" s="6"/>
      <c r="R17" s="5"/>
      <c r="S17" s="23" t="s">
        <v>191</v>
      </c>
      <c r="T17" s="23" t="s">
        <v>71</v>
      </c>
      <c r="U17" s="6"/>
      <c r="V17" s="29">
        <v>300</v>
      </c>
      <c r="W17" s="56">
        <v>100</v>
      </c>
      <c r="X17" s="56">
        <v>100</v>
      </c>
      <c r="Y17" s="56">
        <v>100</v>
      </c>
      <c r="Z17" s="56">
        <v>0</v>
      </c>
      <c r="AA17" s="57">
        <v>0</v>
      </c>
      <c r="AB17" s="57">
        <f>25000000</f>
        <v>25000000</v>
      </c>
      <c r="AC17" s="50">
        <v>0</v>
      </c>
      <c r="AD17" s="57">
        <v>0</v>
      </c>
      <c r="AE17" s="57">
        <f>AA17+AB17+AC17+AD17</f>
        <v>25000000</v>
      </c>
      <c r="AF17" s="50">
        <f aca="true" t="shared" si="0" ref="AF17:AI18">AA17*1.03</f>
        <v>0</v>
      </c>
      <c r="AG17" s="57">
        <f t="shared" si="0"/>
        <v>25750000</v>
      </c>
      <c r="AH17" s="50">
        <f t="shared" si="0"/>
        <v>0</v>
      </c>
      <c r="AI17" s="50">
        <f t="shared" si="0"/>
        <v>0</v>
      </c>
      <c r="AJ17" s="57">
        <f>AF17+AG17+AH17+AI17</f>
        <v>25750000</v>
      </c>
      <c r="AK17" s="50">
        <f aca="true" t="shared" si="1" ref="AK17:AN18">AF17*1.03</f>
        <v>0</v>
      </c>
      <c r="AL17" s="57">
        <f t="shared" si="1"/>
        <v>26522500</v>
      </c>
      <c r="AM17" s="50">
        <f t="shared" si="1"/>
        <v>0</v>
      </c>
      <c r="AN17" s="50">
        <f t="shared" si="1"/>
        <v>0</v>
      </c>
      <c r="AO17" s="57">
        <f>AK17+AL17+AM17+AN17</f>
        <v>26522500</v>
      </c>
      <c r="AP17" s="50">
        <f aca="true" t="shared" si="2" ref="AP17:AS18">AK17*1.03</f>
        <v>0</v>
      </c>
      <c r="AQ17" s="57">
        <f t="shared" si="2"/>
        <v>27318175</v>
      </c>
      <c r="AR17" s="50">
        <f t="shared" si="2"/>
        <v>0</v>
      </c>
      <c r="AS17" s="50">
        <f t="shared" si="2"/>
        <v>0</v>
      </c>
      <c r="AT17" s="57">
        <f>AP17+AQ17+AR17+AS17</f>
        <v>27318175</v>
      </c>
      <c r="AU17" s="57">
        <f aca="true" t="shared" si="3" ref="AU17:AU26">AE17+AJ17+AO17+AT17</f>
        <v>104590675</v>
      </c>
    </row>
    <row r="18" spans="1:47" ht="99.75">
      <c r="A18" s="5"/>
      <c r="B18" s="137"/>
      <c r="C18" s="16"/>
      <c r="D18" s="145"/>
      <c r="E18" s="5"/>
      <c r="F18" s="147"/>
      <c r="G18" s="145"/>
      <c r="H18" s="127"/>
      <c r="I18" s="86"/>
      <c r="J18" s="5"/>
      <c r="K18" s="5"/>
      <c r="L18" s="5"/>
      <c r="M18" s="5"/>
      <c r="N18" s="16"/>
      <c r="O18" s="124"/>
      <c r="P18" s="7"/>
      <c r="Q18" s="7"/>
      <c r="R18" s="5"/>
      <c r="S18" s="23" t="s">
        <v>318</v>
      </c>
      <c r="T18" s="23" t="s">
        <v>319</v>
      </c>
      <c r="U18" s="60">
        <v>0.752</v>
      </c>
      <c r="V18" s="21">
        <v>0.892</v>
      </c>
      <c r="W18" s="56">
        <v>4</v>
      </c>
      <c r="X18" s="20">
        <v>4</v>
      </c>
      <c r="Y18" s="20">
        <v>3</v>
      </c>
      <c r="Z18" s="20">
        <v>3</v>
      </c>
      <c r="AA18" s="73">
        <v>149705402</v>
      </c>
      <c r="AB18" s="57">
        <f>109378037+20000000</f>
        <v>129378037</v>
      </c>
      <c r="AC18" s="50">
        <v>0</v>
      </c>
      <c r="AD18" s="57">
        <v>25600000</v>
      </c>
      <c r="AE18" s="57">
        <f>AA18+AB18+AC18+AD18</f>
        <v>304683439</v>
      </c>
      <c r="AF18" s="57">
        <f t="shared" si="0"/>
        <v>154196564.06</v>
      </c>
      <c r="AG18" s="57">
        <f t="shared" si="0"/>
        <v>133259378.11</v>
      </c>
      <c r="AH18" s="50">
        <f t="shared" si="0"/>
        <v>0</v>
      </c>
      <c r="AI18" s="57">
        <v>0</v>
      </c>
      <c r="AJ18" s="57">
        <f>AF18+AG18+AH18+AI18</f>
        <v>287455942.17</v>
      </c>
      <c r="AK18" s="57">
        <f t="shared" si="1"/>
        <v>158822460.98180002</v>
      </c>
      <c r="AL18" s="57">
        <f t="shared" si="1"/>
        <v>137257159.4533</v>
      </c>
      <c r="AM18" s="50">
        <f t="shared" si="1"/>
        <v>0</v>
      </c>
      <c r="AN18" s="57">
        <f t="shared" si="1"/>
        <v>0</v>
      </c>
      <c r="AO18" s="57">
        <f>AK18+AL18+AM18+AN18</f>
        <v>296079620.4351</v>
      </c>
      <c r="AP18" s="57">
        <f t="shared" si="2"/>
        <v>163587134.81125402</v>
      </c>
      <c r="AQ18" s="57">
        <f t="shared" si="2"/>
        <v>141374874.236899</v>
      </c>
      <c r="AR18" s="50">
        <f t="shared" si="2"/>
        <v>0</v>
      </c>
      <c r="AS18" s="58">
        <f t="shared" si="2"/>
        <v>0</v>
      </c>
      <c r="AT18" s="57">
        <f>AP18+AQ18+AR18+AS18</f>
        <v>304962009.04815304</v>
      </c>
      <c r="AU18" s="57">
        <f t="shared" si="3"/>
        <v>1193181010.653253</v>
      </c>
    </row>
    <row r="19" spans="1:47" ht="85.5">
      <c r="A19" s="5"/>
      <c r="B19" s="137"/>
      <c r="C19" s="16"/>
      <c r="D19" s="145"/>
      <c r="E19" s="5"/>
      <c r="F19" s="147"/>
      <c r="G19" s="145"/>
      <c r="H19" s="127"/>
      <c r="I19" s="86"/>
      <c r="J19" s="5"/>
      <c r="K19" s="5"/>
      <c r="L19" s="5"/>
      <c r="M19" s="5"/>
      <c r="N19" s="16"/>
      <c r="O19" s="124"/>
      <c r="P19" s="7"/>
      <c r="Q19" s="7"/>
      <c r="R19" s="5"/>
      <c r="S19" s="23" t="s">
        <v>193</v>
      </c>
      <c r="T19" s="23" t="s">
        <v>73</v>
      </c>
      <c r="U19" s="12">
        <v>0</v>
      </c>
      <c r="V19" s="29">
        <v>3</v>
      </c>
      <c r="W19" s="56">
        <v>2</v>
      </c>
      <c r="X19" s="56">
        <v>1</v>
      </c>
      <c r="Y19" s="56">
        <v>0</v>
      </c>
      <c r="Z19" s="56">
        <v>0</v>
      </c>
      <c r="AA19" s="57">
        <v>0</v>
      </c>
      <c r="AB19" s="57">
        <v>10800000</v>
      </c>
      <c r="AC19" s="57">
        <v>0</v>
      </c>
      <c r="AD19" s="57">
        <v>0</v>
      </c>
      <c r="AE19" s="57">
        <f>AA19+AB19+AC19+AD19</f>
        <v>10800000</v>
      </c>
      <c r="AF19" s="57">
        <f>AA19*1.03</f>
        <v>0</v>
      </c>
      <c r="AG19" s="57">
        <f>AB19*1.03</f>
        <v>11124000</v>
      </c>
      <c r="AH19" s="57">
        <v>0</v>
      </c>
      <c r="AI19" s="57">
        <f>AD19*1.03</f>
        <v>0</v>
      </c>
      <c r="AJ19" s="57">
        <f>AF19+AG19+AH19+AI19</f>
        <v>11124000</v>
      </c>
      <c r="AK19" s="57">
        <v>0</v>
      </c>
      <c r="AL19" s="57">
        <v>0</v>
      </c>
      <c r="AM19" s="50">
        <v>0</v>
      </c>
      <c r="AN19" s="50">
        <v>0</v>
      </c>
      <c r="AO19" s="57">
        <v>0</v>
      </c>
      <c r="AP19" s="57">
        <v>0</v>
      </c>
      <c r="AQ19" s="57">
        <v>0</v>
      </c>
      <c r="AR19" s="50">
        <v>0</v>
      </c>
      <c r="AS19" s="50">
        <v>0</v>
      </c>
      <c r="AT19" s="57">
        <v>0</v>
      </c>
      <c r="AU19" s="57">
        <f t="shared" si="3"/>
        <v>21924000</v>
      </c>
    </row>
    <row r="20" spans="1:47" ht="42.75">
      <c r="A20" s="5"/>
      <c r="B20" s="137"/>
      <c r="C20" s="16"/>
      <c r="D20" s="145"/>
      <c r="E20" s="5"/>
      <c r="F20" s="147"/>
      <c r="G20" s="145"/>
      <c r="H20" s="127"/>
      <c r="I20" s="86"/>
      <c r="J20" s="5"/>
      <c r="K20" s="5"/>
      <c r="L20" s="5"/>
      <c r="M20" s="5"/>
      <c r="N20" s="16"/>
      <c r="O20" s="124"/>
      <c r="P20" s="7"/>
      <c r="Q20" s="7"/>
      <c r="R20" s="5"/>
      <c r="S20" s="145" t="s">
        <v>74</v>
      </c>
      <c r="T20" s="23" t="s">
        <v>75</v>
      </c>
      <c r="U20" s="12">
        <v>0</v>
      </c>
      <c r="V20" s="19">
        <v>8</v>
      </c>
      <c r="W20" s="56">
        <v>2</v>
      </c>
      <c r="X20" s="56">
        <v>2</v>
      </c>
      <c r="Y20" s="56">
        <v>2</v>
      </c>
      <c r="Z20" s="56">
        <v>2</v>
      </c>
      <c r="AA20" s="50">
        <v>0</v>
      </c>
      <c r="AB20" s="57">
        <v>6000000</v>
      </c>
      <c r="AC20" s="50">
        <v>0</v>
      </c>
      <c r="AD20" s="50">
        <v>0</v>
      </c>
      <c r="AE20" s="57">
        <f>AA20+AB20+AC20+AD20</f>
        <v>6000000</v>
      </c>
      <c r="AF20" s="57">
        <f>AA20*1.03</f>
        <v>0</v>
      </c>
      <c r="AG20" s="57">
        <v>13000000</v>
      </c>
      <c r="AH20" s="57">
        <v>0</v>
      </c>
      <c r="AI20" s="57">
        <f>AD20*1.03</f>
        <v>0</v>
      </c>
      <c r="AJ20" s="57">
        <f>AF20+AG20+AH20+AI20</f>
        <v>13000000</v>
      </c>
      <c r="AK20" s="57">
        <f aca="true" t="shared" si="4" ref="AK20:AN21">AF20*1.03</f>
        <v>0</v>
      </c>
      <c r="AL20" s="57">
        <f t="shared" si="4"/>
        <v>13390000</v>
      </c>
      <c r="AM20" s="50">
        <f t="shared" si="4"/>
        <v>0</v>
      </c>
      <c r="AN20" s="57">
        <f t="shared" si="4"/>
        <v>0</v>
      </c>
      <c r="AO20" s="57">
        <f>AK20+AL20+AM20+AN20</f>
        <v>13390000</v>
      </c>
      <c r="AP20" s="57">
        <f>AK20*1.03</f>
        <v>0</v>
      </c>
      <c r="AQ20" s="57">
        <f>AL20*1.03</f>
        <v>13791700</v>
      </c>
      <c r="AR20" s="50">
        <f>AM20*1.03</f>
        <v>0</v>
      </c>
      <c r="AS20" s="58">
        <f>AN20*1.03</f>
        <v>0</v>
      </c>
      <c r="AT20" s="57">
        <f>AP20+AQ20+AR20+AS20</f>
        <v>13791700</v>
      </c>
      <c r="AU20" s="57">
        <f t="shared" si="3"/>
        <v>46181700</v>
      </c>
    </row>
    <row r="21" spans="1:47" ht="42.75">
      <c r="A21" s="5"/>
      <c r="B21" s="137"/>
      <c r="C21" s="16"/>
      <c r="D21" s="145"/>
      <c r="E21" s="5"/>
      <c r="F21" s="147"/>
      <c r="G21" s="145"/>
      <c r="H21" s="127"/>
      <c r="I21" s="86"/>
      <c r="J21" s="5"/>
      <c r="K21" s="5"/>
      <c r="L21" s="5"/>
      <c r="M21" s="5"/>
      <c r="N21" s="16"/>
      <c r="O21" s="124"/>
      <c r="P21" s="7"/>
      <c r="Q21" s="7"/>
      <c r="R21" s="5"/>
      <c r="S21" s="145"/>
      <c r="T21" s="23" t="s">
        <v>320</v>
      </c>
      <c r="U21" s="12">
        <v>0</v>
      </c>
      <c r="V21" s="29">
        <v>6</v>
      </c>
      <c r="W21" s="56">
        <v>1</v>
      </c>
      <c r="X21" s="56">
        <v>2</v>
      </c>
      <c r="Y21" s="56">
        <v>2</v>
      </c>
      <c r="Z21" s="56">
        <v>1</v>
      </c>
      <c r="AA21" s="50">
        <v>0</v>
      </c>
      <c r="AB21" s="57">
        <v>3000000</v>
      </c>
      <c r="AC21" s="50">
        <v>0</v>
      </c>
      <c r="AD21" s="50">
        <v>0</v>
      </c>
      <c r="AE21" s="57">
        <f>AA21+AB21+AC21+AD21</f>
        <v>3000000</v>
      </c>
      <c r="AF21" s="57">
        <f>AA21*1.03</f>
        <v>0</v>
      </c>
      <c r="AG21" s="57">
        <v>6000000</v>
      </c>
      <c r="AH21" s="50">
        <f>AC21*1.03</f>
        <v>0</v>
      </c>
      <c r="AI21" s="57">
        <f>AD21*1.03</f>
        <v>0</v>
      </c>
      <c r="AJ21" s="57">
        <f>AF21+AG21+AH21+AI21</f>
        <v>6000000</v>
      </c>
      <c r="AK21" s="57">
        <f t="shared" si="4"/>
        <v>0</v>
      </c>
      <c r="AL21" s="57">
        <f t="shared" si="4"/>
        <v>6180000</v>
      </c>
      <c r="AM21" s="50">
        <f t="shared" si="4"/>
        <v>0</v>
      </c>
      <c r="AN21" s="57">
        <f t="shared" si="4"/>
        <v>0</v>
      </c>
      <c r="AO21" s="57">
        <f>AK21+AL21+AM21+AN21</f>
        <v>6180000</v>
      </c>
      <c r="AP21" s="57">
        <f>AK21*1.03</f>
        <v>0</v>
      </c>
      <c r="AQ21" s="57">
        <v>3500000</v>
      </c>
      <c r="AR21" s="50">
        <f>AM21*1.03</f>
        <v>0</v>
      </c>
      <c r="AS21" s="58">
        <f>AN21*1.03</f>
        <v>0</v>
      </c>
      <c r="AT21" s="57">
        <f>AP21+AQ21+AR21+AS21</f>
        <v>3500000</v>
      </c>
      <c r="AU21" s="57">
        <f t="shared" si="3"/>
        <v>18680000</v>
      </c>
    </row>
    <row r="22" spans="1:47" ht="42.75">
      <c r="A22" s="5"/>
      <c r="B22" s="137"/>
      <c r="C22" s="16"/>
      <c r="D22" s="145"/>
      <c r="E22" s="5"/>
      <c r="F22" s="147"/>
      <c r="G22" s="145"/>
      <c r="H22" s="127"/>
      <c r="I22" s="86"/>
      <c r="J22" s="5"/>
      <c r="K22" s="5"/>
      <c r="L22" s="5"/>
      <c r="M22" s="5"/>
      <c r="N22" s="16"/>
      <c r="O22" s="124"/>
      <c r="P22" s="7"/>
      <c r="Q22" s="7"/>
      <c r="R22" s="5"/>
      <c r="S22" s="23" t="s">
        <v>195</v>
      </c>
      <c r="T22" s="23" t="s">
        <v>321</v>
      </c>
      <c r="U22" s="12" t="s">
        <v>322</v>
      </c>
      <c r="V22" s="21">
        <v>0.2</v>
      </c>
      <c r="W22" s="59">
        <v>0.05</v>
      </c>
      <c r="X22" s="59">
        <v>0.05</v>
      </c>
      <c r="Y22" s="59">
        <v>0.05</v>
      </c>
      <c r="Z22" s="59">
        <v>0.05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7">
        <f t="shared" si="3"/>
        <v>0</v>
      </c>
    </row>
    <row r="23" spans="1:47" ht="28.5">
      <c r="A23" s="5"/>
      <c r="B23" s="137"/>
      <c r="C23" s="16"/>
      <c r="D23" s="145"/>
      <c r="E23" s="5"/>
      <c r="F23" s="147"/>
      <c r="G23" s="145"/>
      <c r="H23" s="127"/>
      <c r="I23" s="86"/>
      <c r="J23" s="5"/>
      <c r="K23" s="5"/>
      <c r="L23" s="5"/>
      <c r="M23" s="5"/>
      <c r="N23" s="16"/>
      <c r="O23" s="124"/>
      <c r="P23" s="7"/>
      <c r="Q23" s="7"/>
      <c r="R23" s="5"/>
      <c r="S23" s="24" t="s">
        <v>196</v>
      </c>
      <c r="T23" s="24" t="s">
        <v>77</v>
      </c>
      <c r="U23" s="12">
        <v>0</v>
      </c>
      <c r="V23" s="30">
        <v>1</v>
      </c>
      <c r="W23" s="56">
        <v>1</v>
      </c>
      <c r="X23" s="5"/>
      <c r="Y23" s="5"/>
      <c r="Z23" s="5"/>
      <c r="AA23" s="50">
        <v>0</v>
      </c>
      <c r="AB23" s="57">
        <v>35000000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7">
        <f t="shared" si="3"/>
        <v>0</v>
      </c>
    </row>
    <row r="24" spans="1:47" ht="57">
      <c r="A24" s="5"/>
      <c r="B24" s="137"/>
      <c r="C24" s="16"/>
      <c r="D24" s="145"/>
      <c r="E24" s="5"/>
      <c r="F24" s="147"/>
      <c r="G24" s="145"/>
      <c r="H24" s="127"/>
      <c r="I24" s="86"/>
      <c r="J24" s="5"/>
      <c r="K24" s="5"/>
      <c r="L24" s="5"/>
      <c r="M24" s="5"/>
      <c r="N24" s="16"/>
      <c r="O24" s="124"/>
      <c r="P24" s="7"/>
      <c r="Q24" s="7"/>
      <c r="R24" s="5"/>
      <c r="S24" s="24" t="s">
        <v>323</v>
      </c>
      <c r="T24" s="24" t="s">
        <v>324</v>
      </c>
      <c r="U24" s="12">
        <v>0</v>
      </c>
      <c r="V24" s="29">
        <v>1</v>
      </c>
      <c r="W24" s="5"/>
      <c r="X24" s="56">
        <v>1</v>
      </c>
      <c r="Y24" s="5"/>
      <c r="Z24" s="5"/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7">
        <v>16274000</v>
      </c>
      <c r="AH24" s="50">
        <v>0</v>
      </c>
      <c r="AI24" s="50">
        <v>0</v>
      </c>
      <c r="AJ24" s="57">
        <f>AF24+AG24+AH24+AI24</f>
        <v>16274000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7">
        <f t="shared" si="3"/>
        <v>16274000</v>
      </c>
    </row>
    <row r="25" spans="1:47" ht="29.25" customHeight="1">
      <c r="A25" s="5"/>
      <c r="B25" s="137"/>
      <c r="C25" s="16"/>
      <c r="D25" s="145"/>
      <c r="E25" s="5"/>
      <c r="F25" s="147"/>
      <c r="G25" s="145"/>
      <c r="H25" s="127"/>
      <c r="I25" s="86"/>
      <c r="J25" s="5"/>
      <c r="K25" s="5"/>
      <c r="L25" s="5"/>
      <c r="M25" s="5"/>
      <c r="N25" s="16"/>
      <c r="O25" s="124"/>
      <c r="P25" s="7"/>
      <c r="Q25" s="7"/>
      <c r="R25" s="5"/>
      <c r="S25" s="23" t="s">
        <v>197</v>
      </c>
      <c r="T25" s="26" t="s">
        <v>79</v>
      </c>
      <c r="U25" s="12">
        <v>0</v>
      </c>
      <c r="V25" s="47">
        <v>1</v>
      </c>
      <c r="W25" s="5"/>
      <c r="X25" s="56">
        <v>1</v>
      </c>
      <c r="Y25" s="5"/>
      <c r="Z25" s="5"/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7">
        <v>30000000</v>
      </c>
      <c r="AH25" s="50">
        <v>0</v>
      </c>
      <c r="AI25" s="50">
        <v>0</v>
      </c>
      <c r="AJ25" s="57">
        <f>AF25+AG25+AH25+AI25</f>
        <v>30000000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7">
        <f t="shared" si="3"/>
        <v>30000000</v>
      </c>
    </row>
    <row r="26" spans="1:47" ht="28.5" customHeight="1">
      <c r="A26" s="5"/>
      <c r="B26" s="137"/>
      <c r="C26" s="16"/>
      <c r="D26" s="145"/>
      <c r="E26" s="5"/>
      <c r="F26" s="147"/>
      <c r="G26" s="145"/>
      <c r="H26" s="127"/>
      <c r="I26" s="86"/>
      <c r="J26" s="5"/>
      <c r="K26" s="5"/>
      <c r="L26" s="5"/>
      <c r="M26" s="5"/>
      <c r="N26" s="16"/>
      <c r="O26" s="124"/>
      <c r="P26" s="7"/>
      <c r="Q26" s="7"/>
      <c r="R26" s="5"/>
      <c r="S26" s="23" t="s">
        <v>325</v>
      </c>
      <c r="T26" s="23" t="s">
        <v>80</v>
      </c>
      <c r="U26" s="12">
        <v>0</v>
      </c>
      <c r="V26" s="29">
        <v>1</v>
      </c>
      <c r="W26" s="5"/>
      <c r="X26" s="56"/>
      <c r="Y26" s="56">
        <v>1</v>
      </c>
      <c r="Z26" s="5"/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7">
        <v>30000000</v>
      </c>
      <c r="AM26" s="50">
        <v>0</v>
      </c>
      <c r="AN26" s="50">
        <v>0</v>
      </c>
      <c r="AO26" s="57">
        <f>AK26+AL26+AM26+AN26</f>
        <v>30000000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7">
        <f t="shared" si="3"/>
        <v>30000000</v>
      </c>
    </row>
    <row r="27" spans="1:47" ht="29.25" customHeight="1">
      <c r="A27" s="5"/>
      <c r="B27" s="137"/>
      <c r="C27" s="16"/>
      <c r="D27" s="145"/>
      <c r="E27" s="5"/>
      <c r="F27" s="147"/>
      <c r="G27" s="145"/>
      <c r="H27" s="127"/>
      <c r="I27" s="86"/>
      <c r="J27" s="5"/>
      <c r="K27" s="5"/>
      <c r="L27" s="5"/>
      <c r="M27" s="5"/>
      <c r="N27" s="16"/>
      <c r="O27" s="124"/>
      <c r="P27" s="7"/>
      <c r="Q27" s="7"/>
      <c r="R27" s="5"/>
      <c r="S27" s="102" t="s">
        <v>200</v>
      </c>
      <c r="T27" s="102" t="s">
        <v>82</v>
      </c>
      <c r="U27" s="93">
        <v>0</v>
      </c>
      <c r="V27" s="138">
        <v>1</v>
      </c>
      <c r="W27" s="79"/>
      <c r="X27" s="115">
        <v>1</v>
      </c>
      <c r="Y27" s="96"/>
      <c r="Z27" s="117"/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05">
        <v>16000000</v>
      </c>
      <c r="AM27" s="113">
        <v>0</v>
      </c>
      <c r="AN27" s="113">
        <v>0</v>
      </c>
      <c r="AO27" s="105">
        <f>AL27+AK27+AM27+AN27</f>
        <v>16000000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05">
        <f>AO27</f>
        <v>16000000</v>
      </c>
    </row>
    <row r="28" spans="1:47" ht="21.75" customHeight="1">
      <c r="A28" s="5"/>
      <c r="B28" s="137"/>
      <c r="C28" s="16"/>
      <c r="D28" s="145"/>
      <c r="E28" s="5"/>
      <c r="F28" s="147"/>
      <c r="G28" s="145"/>
      <c r="H28" s="127"/>
      <c r="I28" s="86"/>
      <c r="J28" s="5"/>
      <c r="K28" s="5"/>
      <c r="L28" s="5"/>
      <c r="M28" s="5"/>
      <c r="N28" s="16"/>
      <c r="O28" s="124"/>
      <c r="P28" s="7"/>
      <c r="Q28" s="7"/>
      <c r="R28" s="5"/>
      <c r="S28" s="104"/>
      <c r="T28" s="104"/>
      <c r="U28" s="95"/>
      <c r="V28" s="140"/>
      <c r="W28" s="81"/>
      <c r="X28" s="116"/>
      <c r="Y28" s="98"/>
      <c r="Z28" s="118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06"/>
      <c r="AM28" s="114"/>
      <c r="AN28" s="114"/>
      <c r="AO28" s="106"/>
      <c r="AP28" s="114"/>
      <c r="AQ28" s="114"/>
      <c r="AR28" s="114"/>
      <c r="AS28" s="114"/>
      <c r="AT28" s="114"/>
      <c r="AU28" s="106"/>
    </row>
    <row r="29" spans="1:47" ht="28.5">
      <c r="A29" s="5"/>
      <c r="B29" s="137"/>
      <c r="C29" s="16"/>
      <c r="D29" s="145"/>
      <c r="E29" s="5"/>
      <c r="F29" s="147"/>
      <c r="G29" s="145"/>
      <c r="H29" s="127"/>
      <c r="I29" s="86"/>
      <c r="J29" s="5"/>
      <c r="K29" s="5"/>
      <c r="L29" s="5"/>
      <c r="M29" s="5"/>
      <c r="N29" s="16"/>
      <c r="O29" s="124"/>
      <c r="P29" s="7"/>
      <c r="Q29" s="7"/>
      <c r="R29" s="5"/>
      <c r="S29" s="25" t="s">
        <v>83</v>
      </c>
      <c r="T29" s="25" t="s">
        <v>83</v>
      </c>
      <c r="U29" s="12">
        <v>0</v>
      </c>
      <c r="V29" s="29">
        <v>1</v>
      </c>
      <c r="W29" s="5"/>
      <c r="X29" s="5"/>
      <c r="Y29" s="56">
        <v>1</v>
      </c>
      <c r="Z29" s="5"/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8">
        <v>16000000</v>
      </c>
      <c r="AM29" s="50">
        <v>0</v>
      </c>
      <c r="AN29" s="50">
        <v>0</v>
      </c>
      <c r="AO29" s="58">
        <f>AL29</f>
        <v>16000000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8">
        <f>AO29</f>
        <v>16000000</v>
      </c>
    </row>
    <row r="30" spans="1:47" ht="57">
      <c r="A30" s="5"/>
      <c r="B30" s="137"/>
      <c r="C30" s="16"/>
      <c r="D30" s="145"/>
      <c r="E30" s="5"/>
      <c r="F30" s="147"/>
      <c r="G30" s="145"/>
      <c r="H30" s="127"/>
      <c r="I30" s="86"/>
      <c r="J30" s="5"/>
      <c r="K30" s="5"/>
      <c r="L30" s="5"/>
      <c r="M30" s="5"/>
      <c r="N30" s="13"/>
      <c r="O30" s="124"/>
      <c r="P30" s="12"/>
      <c r="Q30" s="12"/>
      <c r="R30" s="5"/>
      <c r="S30" s="26" t="s">
        <v>84</v>
      </c>
      <c r="T30" s="26" t="s">
        <v>84</v>
      </c>
      <c r="U30" s="12">
        <v>0</v>
      </c>
      <c r="V30" s="29">
        <v>1</v>
      </c>
      <c r="W30" s="5"/>
      <c r="X30" s="56">
        <v>1</v>
      </c>
      <c r="Y30" s="5"/>
      <c r="Z30" s="5"/>
      <c r="AA30" s="50">
        <v>0</v>
      </c>
      <c r="AB30" s="57">
        <v>0</v>
      </c>
      <c r="AC30" s="57">
        <v>0</v>
      </c>
      <c r="AD30" s="57"/>
      <c r="AE30" s="57"/>
      <c r="AF30" s="57">
        <v>0</v>
      </c>
      <c r="AG30" s="57">
        <v>0</v>
      </c>
      <c r="AH30" s="57">
        <v>0</v>
      </c>
      <c r="AI30" s="57">
        <v>10000000</v>
      </c>
      <c r="AJ30" s="57">
        <f>AF30+AG30+AH30+AI30</f>
        <v>10000000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f>AE30+AJ30+AO30+AT30</f>
        <v>10000000</v>
      </c>
    </row>
    <row r="31" spans="1:47" ht="42.75">
      <c r="A31" s="5"/>
      <c r="B31" s="137"/>
      <c r="C31" s="16"/>
      <c r="D31" s="145"/>
      <c r="E31" s="5"/>
      <c r="F31" s="147"/>
      <c r="G31" s="145"/>
      <c r="H31" s="127"/>
      <c r="I31" s="86"/>
      <c r="J31" s="5"/>
      <c r="K31" s="5"/>
      <c r="L31" s="5"/>
      <c r="M31" s="5"/>
      <c r="N31" s="13"/>
      <c r="O31" s="124"/>
      <c r="P31" s="7"/>
      <c r="Q31" s="7"/>
      <c r="R31" s="5"/>
      <c r="S31" s="145" t="s">
        <v>85</v>
      </c>
      <c r="T31" s="18" t="s">
        <v>349</v>
      </c>
      <c r="U31" s="12">
        <v>0</v>
      </c>
      <c r="V31" s="19">
        <v>1</v>
      </c>
      <c r="W31" s="5"/>
      <c r="X31" s="56">
        <v>1</v>
      </c>
      <c r="Y31" s="5"/>
      <c r="Z31" s="5"/>
      <c r="AA31" s="50">
        <v>0</v>
      </c>
      <c r="AB31" s="57"/>
      <c r="AC31" s="50">
        <v>0</v>
      </c>
      <c r="AD31" s="57"/>
      <c r="AE31" s="57"/>
      <c r="AF31" s="50">
        <v>0</v>
      </c>
      <c r="AG31" s="57">
        <v>10000000</v>
      </c>
      <c r="AH31" s="50">
        <v>0</v>
      </c>
      <c r="AI31" s="50">
        <v>0</v>
      </c>
      <c r="AJ31" s="57">
        <f>AF31+AG31+AH31+AI31</f>
        <v>10000000</v>
      </c>
      <c r="AK31" s="50">
        <v>0</v>
      </c>
      <c r="AL31" s="57"/>
      <c r="AM31" s="50">
        <v>0</v>
      </c>
      <c r="AN31" s="50">
        <v>0</v>
      </c>
      <c r="AO31" s="57"/>
      <c r="AP31" s="50">
        <v>0</v>
      </c>
      <c r="AQ31" s="57"/>
      <c r="AR31" s="50">
        <v>0</v>
      </c>
      <c r="AS31" s="50">
        <v>0</v>
      </c>
      <c r="AT31" s="57"/>
      <c r="AU31" s="57">
        <f>AE31+AJ31+AO31+AT31</f>
        <v>10000000</v>
      </c>
    </row>
    <row r="32" spans="1:47" ht="44.25" customHeight="1">
      <c r="A32" s="5"/>
      <c r="B32" s="137"/>
      <c r="C32" s="16"/>
      <c r="D32" s="145"/>
      <c r="E32" s="5"/>
      <c r="F32" s="147"/>
      <c r="G32" s="145"/>
      <c r="H32" s="127"/>
      <c r="I32" s="86"/>
      <c r="J32" s="5"/>
      <c r="K32" s="5"/>
      <c r="L32" s="5"/>
      <c r="M32" s="5"/>
      <c r="N32" s="16"/>
      <c r="O32" s="124"/>
      <c r="P32" s="7"/>
      <c r="Q32" s="7"/>
      <c r="R32" s="5"/>
      <c r="S32" s="145"/>
      <c r="T32" s="85" t="s">
        <v>350</v>
      </c>
      <c r="U32" s="93">
        <v>0</v>
      </c>
      <c r="V32" s="85">
        <v>1</v>
      </c>
      <c r="W32" s="79"/>
      <c r="X32" s="115">
        <v>1</v>
      </c>
      <c r="Y32" s="79"/>
      <c r="Z32" s="79"/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05">
        <v>20000000</v>
      </c>
      <c r="AH32" s="113">
        <v>0</v>
      </c>
      <c r="AI32" s="113">
        <v>0</v>
      </c>
      <c r="AJ32" s="105">
        <f>AF32+AG32+AH32+AI32</f>
        <v>20000000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05">
        <f>AE32+AJ32+AO32+AT32</f>
        <v>20000000</v>
      </c>
    </row>
    <row r="33" spans="1:47" ht="8.25" customHeight="1">
      <c r="A33" s="5"/>
      <c r="B33" s="137"/>
      <c r="C33" s="16"/>
      <c r="D33" s="145"/>
      <c r="E33" s="5"/>
      <c r="F33" s="147"/>
      <c r="G33" s="145"/>
      <c r="H33" s="127"/>
      <c r="I33" s="86"/>
      <c r="J33" s="5"/>
      <c r="K33" s="5"/>
      <c r="L33" s="5"/>
      <c r="M33" s="5"/>
      <c r="N33" s="16"/>
      <c r="O33" s="124"/>
      <c r="P33" s="7"/>
      <c r="Q33" s="7"/>
      <c r="R33" s="5"/>
      <c r="S33" s="145"/>
      <c r="T33" s="87"/>
      <c r="U33" s="95"/>
      <c r="V33" s="87"/>
      <c r="W33" s="81"/>
      <c r="X33" s="116"/>
      <c r="Y33" s="81"/>
      <c r="Z33" s="81"/>
      <c r="AA33" s="114"/>
      <c r="AB33" s="114"/>
      <c r="AC33" s="114"/>
      <c r="AD33" s="114"/>
      <c r="AE33" s="114"/>
      <c r="AF33" s="114"/>
      <c r="AG33" s="106"/>
      <c r="AH33" s="114"/>
      <c r="AI33" s="114"/>
      <c r="AJ33" s="106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06"/>
    </row>
    <row r="34" spans="1:47" ht="42.75" customHeight="1">
      <c r="A34" s="5"/>
      <c r="B34" s="137"/>
      <c r="C34" s="16"/>
      <c r="D34" s="85" t="s">
        <v>51</v>
      </c>
      <c r="E34" s="5"/>
      <c r="F34" s="141" t="s">
        <v>56</v>
      </c>
      <c r="G34" s="88" t="s">
        <v>57</v>
      </c>
      <c r="H34" s="88">
        <v>1436</v>
      </c>
      <c r="I34" s="88">
        <v>150</v>
      </c>
      <c r="J34" s="79"/>
      <c r="K34" s="79"/>
      <c r="L34" s="79"/>
      <c r="M34" s="79"/>
      <c r="N34" s="82"/>
      <c r="O34" s="85" t="s">
        <v>66</v>
      </c>
      <c r="P34" s="7"/>
      <c r="Q34" s="7"/>
      <c r="R34" s="5"/>
      <c r="S34" s="85" t="s">
        <v>86</v>
      </c>
      <c r="T34" s="102" t="s">
        <v>205</v>
      </c>
      <c r="U34" s="107"/>
      <c r="V34" s="109">
        <v>0.04</v>
      </c>
      <c r="W34" s="111">
        <v>0.01</v>
      </c>
      <c r="X34" s="111">
        <v>0.01</v>
      </c>
      <c r="Y34" s="111">
        <v>0.01</v>
      </c>
      <c r="Z34" s="111">
        <v>0.01</v>
      </c>
      <c r="AA34" s="90">
        <v>115448046</v>
      </c>
      <c r="AB34" s="90">
        <v>9224592</v>
      </c>
      <c r="AC34" s="90">
        <v>0</v>
      </c>
      <c r="AD34" s="90">
        <f>136519460+2500000+303191658+11681225</f>
        <v>453892343</v>
      </c>
      <c r="AE34" s="90">
        <f>AA34+AB34+AC34+AD34</f>
        <v>578564981</v>
      </c>
      <c r="AF34" s="90">
        <f>AA34*1.03</f>
        <v>118911487.38000001</v>
      </c>
      <c r="AG34" s="90">
        <f>AB34*1.03</f>
        <v>9501329.76</v>
      </c>
      <c r="AH34" s="90">
        <f>AC34*1.03</f>
        <v>0</v>
      </c>
      <c r="AI34" s="90">
        <f>(AD34*1.03)-350000000</f>
        <v>117509113.29000002</v>
      </c>
      <c r="AJ34" s="90">
        <f>AF34+AG34+AH34+AI34</f>
        <v>245921930.43000004</v>
      </c>
      <c r="AK34" s="90">
        <f>AF34*1.03</f>
        <v>122478832.00140001</v>
      </c>
      <c r="AL34" s="90">
        <f>AG34*1.03</f>
        <v>9786369.6528</v>
      </c>
      <c r="AM34" s="90">
        <f>AH34*1.03</f>
        <v>0</v>
      </c>
      <c r="AN34" s="90">
        <f>AI34*1.03</f>
        <v>121034386.68870002</v>
      </c>
      <c r="AO34" s="90">
        <f>AK34+AL34+AM34+AN34</f>
        <v>253299588.34290004</v>
      </c>
      <c r="AP34" s="90">
        <f>AK34*1.03</f>
        <v>126153196.96144201</v>
      </c>
      <c r="AQ34" s="90">
        <f>AL34*1.03</f>
        <v>10079960.742384</v>
      </c>
      <c r="AR34" s="90">
        <f>AM34*1.03</f>
        <v>0</v>
      </c>
      <c r="AS34" s="90">
        <f>AN34*1.03</f>
        <v>124665418.28936103</v>
      </c>
      <c r="AT34" s="90">
        <f>AP34+AQ34+AR34+AS34</f>
        <v>260898575.99318704</v>
      </c>
      <c r="AU34" s="90">
        <f>AE34+AJ34+AO34+AT34</f>
        <v>1338685075.766087</v>
      </c>
    </row>
    <row r="35" spans="1:47" ht="15" customHeight="1">
      <c r="A35" s="5"/>
      <c r="B35" s="137"/>
      <c r="C35" s="16"/>
      <c r="D35" s="86"/>
      <c r="E35" s="5"/>
      <c r="F35" s="142"/>
      <c r="G35" s="88"/>
      <c r="H35" s="88"/>
      <c r="I35" s="88"/>
      <c r="J35" s="81"/>
      <c r="K35" s="81"/>
      <c r="L35" s="81"/>
      <c r="M35" s="81"/>
      <c r="N35" s="84"/>
      <c r="O35" s="86"/>
      <c r="P35" s="7"/>
      <c r="Q35" s="7"/>
      <c r="R35" s="5"/>
      <c r="S35" s="87"/>
      <c r="T35" s="104"/>
      <c r="U35" s="108"/>
      <c r="V35" s="110"/>
      <c r="W35" s="112"/>
      <c r="X35" s="112"/>
      <c r="Y35" s="112"/>
      <c r="Z35" s="11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47" ht="47.25" customHeight="1">
      <c r="A36" s="5"/>
      <c r="B36" s="137"/>
      <c r="C36" s="16"/>
      <c r="D36" s="86"/>
      <c r="E36" s="5"/>
      <c r="F36" s="142"/>
      <c r="G36" s="85" t="s">
        <v>58</v>
      </c>
      <c r="H36" s="88">
        <v>2000</v>
      </c>
      <c r="I36" s="89">
        <v>0.1</v>
      </c>
      <c r="J36" s="79"/>
      <c r="K36" s="79"/>
      <c r="L36" s="79"/>
      <c r="M36" s="79"/>
      <c r="N36" s="82"/>
      <c r="O36" s="86"/>
      <c r="P36" s="93"/>
      <c r="Q36" s="99" t="s">
        <v>326</v>
      </c>
      <c r="R36" s="79"/>
      <c r="S36" s="85" t="s">
        <v>327</v>
      </c>
      <c r="T36" s="102" t="s">
        <v>351</v>
      </c>
      <c r="U36" s="93">
        <v>1</v>
      </c>
      <c r="V36" s="102">
        <v>1</v>
      </c>
      <c r="W36" s="96">
        <v>1</v>
      </c>
      <c r="X36" s="96">
        <v>1</v>
      </c>
      <c r="Y36" s="96">
        <v>1</v>
      </c>
      <c r="Z36" s="96">
        <v>1</v>
      </c>
      <c r="AA36" s="90">
        <v>8322136</v>
      </c>
      <c r="AB36" s="90">
        <v>0</v>
      </c>
      <c r="AC36" s="90">
        <v>0</v>
      </c>
      <c r="AD36" s="90">
        <f>16340911+2341819</f>
        <v>18682730</v>
      </c>
      <c r="AE36" s="90">
        <f>AA36+AB36+AC36+AD36</f>
        <v>27004866</v>
      </c>
      <c r="AF36" s="90">
        <f>AA36*1.03</f>
        <v>8571800.08</v>
      </c>
      <c r="AG36" s="90">
        <f>AB36*1.03</f>
        <v>0</v>
      </c>
      <c r="AH36" s="90">
        <f>AC36*1.03</f>
        <v>0</v>
      </c>
      <c r="AI36" s="90">
        <v>0</v>
      </c>
      <c r="AJ36" s="90">
        <f>AF36+AG36+AH36+AI36</f>
        <v>8571800.08</v>
      </c>
      <c r="AK36" s="90">
        <f>AF36*1.03</f>
        <v>8828954.0824</v>
      </c>
      <c r="AL36" s="90">
        <f>AG36*1.03</f>
        <v>0</v>
      </c>
      <c r="AM36" s="90">
        <f>AH36*1.03</f>
        <v>0</v>
      </c>
      <c r="AN36" s="90">
        <f>AI36*1.03</f>
        <v>0</v>
      </c>
      <c r="AO36" s="90">
        <f>AK36+AL36+AM36+AN36</f>
        <v>8828954.0824</v>
      </c>
      <c r="AP36" s="90">
        <f>AK36*1.03</f>
        <v>9093822.704872</v>
      </c>
      <c r="AQ36" s="90">
        <f>AL36*1.03</f>
        <v>0</v>
      </c>
      <c r="AR36" s="90">
        <f>AM36*1.03</f>
        <v>0</v>
      </c>
      <c r="AS36" s="90">
        <f>AN36*1.03</f>
        <v>0</v>
      </c>
      <c r="AT36" s="90">
        <f>AP36+AQ36+AR36+AS36</f>
        <v>9093822.704872</v>
      </c>
      <c r="AU36" s="90">
        <f>AE36+AJ36+AO36+AT36</f>
        <v>53499442.867272</v>
      </c>
    </row>
    <row r="37" spans="1:47" ht="48" customHeight="1">
      <c r="A37" s="5"/>
      <c r="B37" s="137"/>
      <c r="C37" s="16"/>
      <c r="D37" s="86"/>
      <c r="E37" s="5"/>
      <c r="F37" s="142"/>
      <c r="G37" s="86"/>
      <c r="H37" s="88"/>
      <c r="I37" s="89"/>
      <c r="J37" s="80"/>
      <c r="K37" s="80"/>
      <c r="L37" s="80"/>
      <c r="M37" s="80"/>
      <c r="N37" s="83"/>
      <c r="O37" s="86"/>
      <c r="P37" s="94"/>
      <c r="Q37" s="100"/>
      <c r="R37" s="80"/>
      <c r="S37" s="86"/>
      <c r="T37" s="103"/>
      <c r="U37" s="94"/>
      <c r="V37" s="103"/>
      <c r="W37" s="97"/>
      <c r="X37" s="97"/>
      <c r="Y37" s="97"/>
      <c r="Z37" s="97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ht="52.5" customHeight="1">
      <c r="A38" s="5"/>
      <c r="B38" s="137"/>
      <c r="C38" s="16"/>
      <c r="D38" s="86"/>
      <c r="E38" s="5"/>
      <c r="F38" s="142"/>
      <c r="G38" s="87"/>
      <c r="H38" s="88"/>
      <c r="I38" s="89"/>
      <c r="J38" s="81"/>
      <c r="K38" s="81"/>
      <c r="L38" s="81"/>
      <c r="M38" s="81"/>
      <c r="N38" s="84"/>
      <c r="O38" s="86"/>
      <c r="P38" s="95"/>
      <c r="Q38" s="101"/>
      <c r="R38" s="81"/>
      <c r="S38" s="87"/>
      <c r="T38" s="104"/>
      <c r="U38" s="95"/>
      <c r="V38" s="104"/>
      <c r="W38" s="98"/>
      <c r="X38" s="98"/>
      <c r="Y38" s="98"/>
      <c r="Z38" s="98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</row>
    <row r="39" spans="1:47" ht="60.75" customHeight="1">
      <c r="A39" s="5"/>
      <c r="B39" s="137"/>
      <c r="C39" s="16"/>
      <c r="D39" s="87"/>
      <c r="E39" s="5"/>
      <c r="F39" s="143"/>
      <c r="G39" s="54" t="s">
        <v>329</v>
      </c>
      <c r="H39" s="55">
        <v>121</v>
      </c>
      <c r="I39" s="65">
        <v>1</v>
      </c>
      <c r="J39" s="65">
        <v>1</v>
      </c>
      <c r="K39" s="65">
        <v>1</v>
      </c>
      <c r="L39" s="65">
        <v>1</v>
      </c>
      <c r="M39" s="65">
        <v>1</v>
      </c>
      <c r="N39" s="16"/>
      <c r="O39" s="87"/>
      <c r="P39" s="61"/>
      <c r="Q39" s="63" t="s">
        <v>328</v>
      </c>
      <c r="R39" s="64"/>
      <c r="S39" s="71" t="s">
        <v>330</v>
      </c>
      <c r="T39" s="62" t="s">
        <v>331</v>
      </c>
      <c r="U39" s="72">
        <v>121</v>
      </c>
      <c r="V39" s="62">
        <v>121</v>
      </c>
      <c r="W39" s="62">
        <v>121</v>
      </c>
      <c r="X39" s="62">
        <v>121</v>
      </c>
      <c r="Y39" s="62">
        <v>121</v>
      </c>
      <c r="Z39" s="62">
        <v>121</v>
      </c>
      <c r="AA39" s="74">
        <v>9899882</v>
      </c>
      <c r="AB39" s="74"/>
      <c r="AC39" s="74"/>
      <c r="AD39" s="74">
        <v>47553363</v>
      </c>
      <c r="AE39" s="74">
        <f aca="true" t="shared" si="5" ref="AE39:AE47">AA39+AB39+AC39+AD39</f>
        <v>57453245</v>
      </c>
      <c r="AF39" s="74">
        <f>AA39*1.03</f>
        <v>10196878.46</v>
      </c>
      <c r="AG39" s="74">
        <f>AB39*1.03</f>
        <v>0</v>
      </c>
      <c r="AH39" s="74">
        <f>AC39*1.03</f>
        <v>0</v>
      </c>
      <c r="AI39" s="74">
        <v>0</v>
      </c>
      <c r="AJ39" s="74">
        <f aca="true" t="shared" si="6" ref="AJ39:AJ48">AF39+AG39+AH39+AI39</f>
        <v>10196878.46</v>
      </c>
      <c r="AK39" s="74">
        <f>AF39*1.03</f>
        <v>10502784.813800002</v>
      </c>
      <c r="AL39" s="74">
        <f>AG39*1.03</f>
        <v>0</v>
      </c>
      <c r="AM39" s="74">
        <f>AH39*1.03</f>
        <v>0</v>
      </c>
      <c r="AN39" s="74">
        <f>AI39*1.03</f>
        <v>0</v>
      </c>
      <c r="AO39" s="74">
        <f aca="true" t="shared" si="7" ref="AO39:AO48">AK39+AL39+AM39+AN39</f>
        <v>10502784.813800002</v>
      </c>
      <c r="AP39" s="74">
        <f>AK39*1.03</f>
        <v>10817868.358214002</v>
      </c>
      <c r="AQ39" s="74">
        <f>AL39*1.03</f>
        <v>0</v>
      </c>
      <c r="AR39" s="74">
        <f>AM39*1.03</f>
        <v>0</v>
      </c>
      <c r="AS39" s="74">
        <f>AN39*1.03</f>
        <v>0</v>
      </c>
      <c r="AT39" s="74">
        <f aca="true" t="shared" si="8" ref="AT39:AT48">AP39+AQ39+AR39+AS39</f>
        <v>10817868.358214002</v>
      </c>
      <c r="AU39" s="75">
        <f>AE39+AJ39+AO39+AT39</f>
        <v>88970776.63201402</v>
      </c>
    </row>
    <row r="40" spans="1:47" ht="42.75">
      <c r="A40" s="5"/>
      <c r="B40" s="137"/>
      <c r="C40" s="16"/>
      <c r="D40" s="85" t="s">
        <v>52</v>
      </c>
      <c r="E40" s="5"/>
      <c r="F40" s="141" t="s">
        <v>59</v>
      </c>
      <c r="G40" s="85" t="s">
        <v>60</v>
      </c>
      <c r="H40" s="85">
        <v>964</v>
      </c>
      <c r="I40" s="148">
        <v>482</v>
      </c>
      <c r="J40" s="5"/>
      <c r="K40" s="5"/>
      <c r="L40" s="5"/>
      <c r="M40" s="5"/>
      <c r="N40" s="16"/>
      <c r="O40" s="123" t="s">
        <v>67</v>
      </c>
      <c r="P40" s="7"/>
      <c r="Q40" s="7"/>
      <c r="R40" s="5"/>
      <c r="S40" s="25" t="s">
        <v>209</v>
      </c>
      <c r="T40" s="25" t="s">
        <v>89</v>
      </c>
      <c r="U40" s="7"/>
      <c r="V40" s="45">
        <v>1</v>
      </c>
      <c r="W40" s="67">
        <v>0.25</v>
      </c>
      <c r="X40" s="67">
        <v>0.25</v>
      </c>
      <c r="Y40" s="67">
        <v>0.25</v>
      </c>
      <c r="Z40" s="67">
        <v>0.25</v>
      </c>
      <c r="AA40" s="75">
        <f>15800000</f>
        <v>15800000</v>
      </c>
      <c r="AB40" s="75">
        <v>0</v>
      </c>
      <c r="AC40" s="75">
        <v>0</v>
      </c>
      <c r="AD40" s="75">
        <v>0</v>
      </c>
      <c r="AE40" s="75">
        <f t="shared" si="5"/>
        <v>15800000</v>
      </c>
      <c r="AF40" s="75">
        <f aca="true" t="shared" si="9" ref="AF40:AG42">AA40*1.03</f>
        <v>16274000</v>
      </c>
      <c r="AG40" s="75">
        <f t="shared" si="9"/>
        <v>0</v>
      </c>
      <c r="AH40" s="75">
        <v>0</v>
      </c>
      <c r="AI40" s="75">
        <v>0</v>
      </c>
      <c r="AJ40" s="75">
        <f t="shared" si="6"/>
        <v>16274000</v>
      </c>
      <c r="AK40" s="75">
        <f aca="true" t="shared" si="10" ref="AK40:AL42">AF40*1.03</f>
        <v>16762220</v>
      </c>
      <c r="AL40" s="75">
        <f t="shared" si="10"/>
        <v>0</v>
      </c>
      <c r="AM40" s="75">
        <v>0</v>
      </c>
      <c r="AN40" s="75">
        <v>0</v>
      </c>
      <c r="AO40" s="75">
        <f t="shared" si="7"/>
        <v>16762220</v>
      </c>
      <c r="AP40" s="75">
        <f aca="true" t="shared" si="11" ref="AP40:AQ42">AK40*1.03</f>
        <v>17265086.6</v>
      </c>
      <c r="AQ40" s="75">
        <f t="shared" si="11"/>
        <v>0</v>
      </c>
      <c r="AR40" s="75">
        <v>0</v>
      </c>
      <c r="AS40" s="75">
        <v>0</v>
      </c>
      <c r="AT40" s="75">
        <f t="shared" si="8"/>
        <v>17265086.6</v>
      </c>
      <c r="AU40" s="75">
        <f aca="true" t="shared" si="12" ref="AU40:AU48">AT40+AO40+AJ40+AE40</f>
        <v>66101306.6</v>
      </c>
    </row>
    <row r="41" spans="1:47" ht="28.5">
      <c r="A41" s="5"/>
      <c r="B41" s="137"/>
      <c r="C41" s="16"/>
      <c r="D41" s="86"/>
      <c r="E41" s="5"/>
      <c r="F41" s="142"/>
      <c r="G41" s="86"/>
      <c r="H41" s="86"/>
      <c r="I41" s="149"/>
      <c r="J41" s="5"/>
      <c r="K41" s="5"/>
      <c r="L41" s="5"/>
      <c r="M41" s="5"/>
      <c r="N41" s="16"/>
      <c r="O41" s="124"/>
      <c r="P41" s="7"/>
      <c r="Q41" s="7"/>
      <c r="R41" s="5"/>
      <c r="S41" s="28" t="s">
        <v>345</v>
      </c>
      <c r="T41" s="28" t="s">
        <v>90</v>
      </c>
      <c r="U41" s="7"/>
      <c r="V41" s="21">
        <v>0.4</v>
      </c>
      <c r="W41" s="67">
        <v>0.1</v>
      </c>
      <c r="X41" s="67">
        <v>0.1</v>
      </c>
      <c r="Y41" s="67">
        <v>0.1</v>
      </c>
      <c r="Z41" s="67">
        <v>0.1</v>
      </c>
      <c r="AA41" s="75">
        <f>15800000</f>
        <v>15800000</v>
      </c>
      <c r="AB41" s="75">
        <f>15800000+740000</f>
        <v>16540000</v>
      </c>
      <c r="AC41" s="75">
        <v>0</v>
      </c>
      <c r="AD41" s="75">
        <f>13846115</f>
        <v>13846115</v>
      </c>
      <c r="AE41" s="75">
        <f t="shared" si="5"/>
        <v>46186115</v>
      </c>
      <c r="AF41" s="75">
        <f t="shared" si="9"/>
        <v>16274000</v>
      </c>
      <c r="AG41" s="75">
        <v>0</v>
      </c>
      <c r="AH41" s="75">
        <v>0</v>
      </c>
      <c r="AI41" s="75">
        <v>0</v>
      </c>
      <c r="AJ41" s="75">
        <f t="shared" si="6"/>
        <v>16274000</v>
      </c>
      <c r="AK41" s="75">
        <f t="shared" si="10"/>
        <v>16762220</v>
      </c>
      <c r="AL41" s="75">
        <f t="shared" si="10"/>
        <v>0</v>
      </c>
      <c r="AM41" s="75">
        <v>0</v>
      </c>
      <c r="AN41" s="75">
        <v>0</v>
      </c>
      <c r="AO41" s="75">
        <f t="shared" si="7"/>
        <v>16762220</v>
      </c>
      <c r="AP41" s="75">
        <f t="shared" si="11"/>
        <v>17265086.6</v>
      </c>
      <c r="AQ41" s="75">
        <f t="shared" si="11"/>
        <v>0</v>
      </c>
      <c r="AR41" s="75">
        <v>0</v>
      </c>
      <c r="AS41" s="75">
        <v>0</v>
      </c>
      <c r="AT41" s="75">
        <f t="shared" si="8"/>
        <v>17265086.6</v>
      </c>
      <c r="AU41" s="75">
        <f t="shared" si="12"/>
        <v>96487421.6</v>
      </c>
    </row>
    <row r="42" spans="1:47" ht="57">
      <c r="A42" s="5"/>
      <c r="B42" s="137"/>
      <c r="C42" s="16"/>
      <c r="D42" s="86"/>
      <c r="E42" s="5"/>
      <c r="F42" s="142"/>
      <c r="G42" s="86"/>
      <c r="H42" s="86"/>
      <c r="I42" s="149"/>
      <c r="J42" s="5"/>
      <c r="K42" s="5"/>
      <c r="L42" s="5"/>
      <c r="M42" s="5"/>
      <c r="N42" s="16"/>
      <c r="O42" s="125"/>
      <c r="P42" s="7"/>
      <c r="Q42" s="7"/>
      <c r="R42" s="5"/>
      <c r="S42" s="28" t="s">
        <v>211</v>
      </c>
      <c r="T42" s="28" t="s">
        <v>91</v>
      </c>
      <c r="U42" s="7"/>
      <c r="V42" s="21">
        <v>0.4</v>
      </c>
      <c r="W42" s="67">
        <v>0.1</v>
      </c>
      <c r="X42" s="67">
        <v>0.1</v>
      </c>
      <c r="Y42" s="67">
        <v>0.1</v>
      </c>
      <c r="Z42" s="67">
        <v>0.1</v>
      </c>
      <c r="AA42" s="75">
        <v>15800000</v>
      </c>
      <c r="AB42" s="75">
        <f>7359435+1200002+3240000</f>
        <v>11799437</v>
      </c>
      <c r="AC42" s="75">
        <v>0</v>
      </c>
      <c r="AD42" s="75">
        <v>0</v>
      </c>
      <c r="AE42" s="75">
        <f t="shared" si="5"/>
        <v>27599437</v>
      </c>
      <c r="AF42" s="75">
        <f t="shared" si="9"/>
        <v>16274000</v>
      </c>
      <c r="AG42" s="75">
        <v>0</v>
      </c>
      <c r="AH42" s="75">
        <v>0</v>
      </c>
      <c r="AI42" s="75">
        <v>0</v>
      </c>
      <c r="AJ42" s="75">
        <f t="shared" si="6"/>
        <v>16274000</v>
      </c>
      <c r="AK42" s="75">
        <f t="shared" si="10"/>
        <v>16762220</v>
      </c>
      <c r="AL42" s="75">
        <f t="shared" si="10"/>
        <v>0</v>
      </c>
      <c r="AM42" s="75">
        <v>0</v>
      </c>
      <c r="AN42" s="75">
        <v>0</v>
      </c>
      <c r="AO42" s="75">
        <f t="shared" si="7"/>
        <v>16762220</v>
      </c>
      <c r="AP42" s="75">
        <f t="shared" si="11"/>
        <v>17265086.6</v>
      </c>
      <c r="AQ42" s="75">
        <f t="shared" si="11"/>
        <v>0</v>
      </c>
      <c r="AR42" s="75">
        <v>0</v>
      </c>
      <c r="AS42" s="75">
        <v>0</v>
      </c>
      <c r="AT42" s="75">
        <f t="shared" si="8"/>
        <v>17265086.6</v>
      </c>
      <c r="AU42" s="75">
        <f t="shared" si="12"/>
        <v>77900743.6</v>
      </c>
    </row>
    <row r="43" spans="1:47" ht="99.75">
      <c r="A43" s="5"/>
      <c r="B43" s="137"/>
      <c r="C43" s="16"/>
      <c r="D43" s="86"/>
      <c r="E43" s="5"/>
      <c r="F43" s="142"/>
      <c r="G43" s="86"/>
      <c r="H43" s="86"/>
      <c r="I43" s="149"/>
      <c r="J43" s="5"/>
      <c r="K43" s="5"/>
      <c r="L43" s="5"/>
      <c r="M43" s="5"/>
      <c r="N43" s="16"/>
      <c r="O43" s="42" t="s">
        <v>68</v>
      </c>
      <c r="P43" s="7"/>
      <c r="Q43" s="7"/>
      <c r="R43" s="5"/>
      <c r="S43" s="25" t="s">
        <v>346</v>
      </c>
      <c r="T43" s="25" t="s">
        <v>92</v>
      </c>
      <c r="U43" s="7"/>
      <c r="V43" s="45">
        <v>0.5</v>
      </c>
      <c r="W43" s="67">
        <v>0.1</v>
      </c>
      <c r="X43" s="67">
        <v>0.1</v>
      </c>
      <c r="Y43" s="67">
        <v>0.1</v>
      </c>
      <c r="Z43" s="67">
        <v>0.2</v>
      </c>
      <c r="AA43" s="75">
        <f>15800000+10174579-307064</f>
        <v>25667515</v>
      </c>
      <c r="AB43" s="75">
        <v>0</v>
      </c>
      <c r="AC43" s="75">
        <v>0</v>
      </c>
      <c r="AD43" s="75">
        <v>0</v>
      </c>
      <c r="AE43" s="75">
        <f t="shared" si="5"/>
        <v>25667515</v>
      </c>
      <c r="AF43" s="75">
        <f>AA43*1.03</f>
        <v>26437540.45</v>
      </c>
      <c r="AG43" s="75">
        <v>0</v>
      </c>
      <c r="AH43" s="75">
        <v>0</v>
      </c>
      <c r="AI43" s="75">
        <v>0</v>
      </c>
      <c r="AJ43" s="75">
        <f t="shared" si="6"/>
        <v>26437540.45</v>
      </c>
      <c r="AK43" s="75">
        <f>AF43*1.03</f>
        <v>27230666.6635</v>
      </c>
      <c r="AL43" s="75">
        <v>0</v>
      </c>
      <c r="AM43" s="75">
        <v>0</v>
      </c>
      <c r="AN43" s="75">
        <v>0</v>
      </c>
      <c r="AO43" s="75">
        <f t="shared" si="7"/>
        <v>27230666.6635</v>
      </c>
      <c r="AP43" s="75">
        <f>AK43*1.03</f>
        <v>28047586.663405</v>
      </c>
      <c r="AQ43" s="75">
        <v>0</v>
      </c>
      <c r="AR43" s="75">
        <v>0</v>
      </c>
      <c r="AS43" s="75">
        <v>0</v>
      </c>
      <c r="AT43" s="75">
        <f t="shared" si="8"/>
        <v>28047586.663405</v>
      </c>
      <c r="AU43" s="75">
        <f t="shared" si="12"/>
        <v>107383308.776905</v>
      </c>
    </row>
    <row r="44" spans="1:47" ht="99.75">
      <c r="A44" s="5"/>
      <c r="B44" s="137"/>
      <c r="C44" s="16"/>
      <c r="D44" s="85" t="s">
        <v>53</v>
      </c>
      <c r="E44" s="5"/>
      <c r="F44" s="18" t="s">
        <v>61</v>
      </c>
      <c r="G44" s="18" t="s">
        <v>62</v>
      </c>
      <c r="H44" s="20">
        <v>3000</v>
      </c>
      <c r="I44" s="21">
        <v>0.5</v>
      </c>
      <c r="J44" s="5"/>
      <c r="K44" s="5"/>
      <c r="L44" s="5"/>
      <c r="M44" s="5"/>
      <c r="N44" s="16"/>
      <c r="O44" s="18" t="s">
        <v>69</v>
      </c>
      <c r="P44" s="7"/>
      <c r="Q44" s="7"/>
      <c r="R44" s="5"/>
      <c r="S44" s="18" t="s">
        <v>213</v>
      </c>
      <c r="T44" s="23" t="s">
        <v>93</v>
      </c>
      <c r="U44" s="7"/>
      <c r="V44" s="21">
        <v>0.5</v>
      </c>
      <c r="W44" s="59">
        <v>0.1</v>
      </c>
      <c r="X44" s="59">
        <v>0.1</v>
      </c>
      <c r="Y44" s="59">
        <v>0.1</v>
      </c>
      <c r="Z44" s="59">
        <v>0.2</v>
      </c>
      <c r="AA44" s="75">
        <v>15800000</v>
      </c>
      <c r="AB44" s="73">
        <v>0</v>
      </c>
      <c r="AC44" s="73">
        <v>0</v>
      </c>
      <c r="AD44" s="73">
        <v>0</v>
      </c>
      <c r="AE44" s="75">
        <f t="shared" si="5"/>
        <v>15800000</v>
      </c>
      <c r="AF44" s="75">
        <f>AA44*1.03</f>
        <v>16274000</v>
      </c>
      <c r="AG44" s="73">
        <v>0</v>
      </c>
      <c r="AH44" s="73">
        <v>0</v>
      </c>
      <c r="AI44" s="73">
        <v>0</v>
      </c>
      <c r="AJ44" s="75">
        <f t="shared" si="6"/>
        <v>16274000</v>
      </c>
      <c r="AK44" s="75">
        <f>AF44*1.03</f>
        <v>16762220</v>
      </c>
      <c r="AL44" s="73">
        <v>0</v>
      </c>
      <c r="AM44" s="73">
        <v>0</v>
      </c>
      <c r="AN44" s="73">
        <v>0</v>
      </c>
      <c r="AO44" s="75">
        <f t="shared" si="7"/>
        <v>16762220</v>
      </c>
      <c r="AP44" s="75">
        <f>AK44*1.03</f>
        <v>17265086.6</v>
      </c>
      <c r="AQ44" s="73">
        <v>0</v>
      </c>
      <c r="AR44" s="73">
        <v>0</v>
      </c>
      <c r="AS44" s="73">
        <v>0</v>
      </c>
      <c r="AT44" s="75">
        <f t="shared" si="8"/>
        <v>17265086.6</v>
      </c>
      <c r="AU44" s="75">
        <f t="shared" si="12"/>
        <v>66101306.6</v>
      </c>
    </row>
    <row r="45" spans="1:47" ht="51" customHeight="1">
      <c r="A45" s="5"/>
      <c r="B45" s="137"/>
      <c r="C45" s="16"/>
      <c r="D45" s="86"/>
      <c r="E45" s="5"/>
      <c r="F45" s="144" t="s">
        <v>63</v>
      </c>
      <c r="G45" s="145" t="s">
        <v>64</v>
      </c>
      <c r="H45" s="126">
        <v>169</v>
      </c>
      <c r="I45" s="109">
        <v>0.4</v>
      </c>
      <c r="J45" s="5"/>
      <c r="K45" s="5"/>
      <c r="L45" s="5"/>
      <c r="M45" s="5"/>
      <c r="N45" s="13"/>
      <c r="O45" s="145" t="s">
        <v>70</v>
      </c>
      <c r="P45" s="7"/>
      <c r="Q45" s="7"/>
      <c r="R45" s="5"/>
      <c r="S45" s="23" t="s">
        <v>214</v>
      </c>
      <c r="T45" s="23" t="s">
        <v>94</v>
      </c>
      <c r="U45" s="7"/>
      <c r="V45" s="21">
        <v>0.4</v>
      </c>
      <c r="W45" s="59">
        <v>0.1</v>
      </c>
      <c r="X45" s="59">
        <v>0.1</v>
      </c>
      <c r="Y45" s="59">
        <v>0.1</v>
      </c>
      <c r="Z45" s="59">
        <v>0.1</v>
      </c>
      <c r="AA45" s="73">
        <v>31979319</v>
      </c>
      <c r="AB45" s="73">
        <v>3500000</v>
      </c>
      <c r="AC45" s="73">
        <v>0</v>
      </c>
      <c r="AD45" s="73">
        <v>0</v>
      </c>
      <c r="AE45" s="73">
        <f t="shared" si="5"/>
        <v>35479319</v>
      </c>
      <c r="AF45" s="73">
        <f>AA45*1.03</f>
        <v>32938698.57</v>
      </c>
      <c r="AG45" s="73">
        <v>0</v>
      </c>
      <c r="AH45" s="73">
        <v>0</v>
      </c>
      <c r="AI45" s="73">
        <v>0</v>
      </c>
      <c r="AJ45" s="73">
        <f t="shared" si="6"/>
        <v>32938698.57</v>
      </c>
      <c r="AK45" s="73">
        <f>AF45*1.03</f>
        <v>33926859.527100004</v>
      </c>
      <c r="AL45" s="73">
        <f>AG45*1.03</f>
        <v>0</v>
      </c>
      <c r="AM45" s="73">
        <v>0</v>
      </c>
      <c r="AN45" s="73">
        <v>0</v>
      </c>
      <c r="AO45" s="73">
        <f t="shared" si="7"/>
        <v>33926859.527100004</v>
      </c>
      <c r="AP45" s="73">
        <f>AK45*1.03</f>
        <v>34944665.31291301</v>
      </c>
      <c r="AQ45" s="73">
        <f>AL45*1.03</f>
        <v>0</v>
      </c>
      <c r="AR45" s="73">
        <v>0</v>
      </c>
      <c r="AS45" s="73">
        <v>0</v>
      </c>
      <c r="AT45" s="73">
        <f t="shared" si="8"/>
        <v>34944665.31291301</v>
      </c>
      <c r="AU45" s="73">
        <f t="shared" si="12"/>
        <v>137289542.41001302</v>
      </c>
    </row>
    <row r="46" spans="1:47" ht="42.75">
      <c r="A46" s="5"/>
      <c r="B46" s="137"/>
      <c r="C46" s="16"/>
      <c r="D46" s="86"/>
      <c r="E46" s="5"/>
      <c r="F46" s="144"/>
      <c r="G46" s="145"/>
      <c r="H46" s="127"/>
      <c r="I46" s="129"/>
      <c r="J46" s="5"/>
      <c r="K46" s="5"/>
      <c r="L46" s="5"/>
      <c r="M46" s="5"/>
      <c r="N46" s="13"/>
      <c r="O46" s="145"/>
      <c r="P46" s="7"/>
      <c r="Q46" s="7"/>
      <c r="R46" s="5"/>
      <c r="S46" s="26" t="s">
        <v>352</v>
      </c>
      <c r="T46" s="26" t="s">
        <v>95</v>
      </c>
      <c r="U46" s="12">
        <v>0</v>
      </c>
      <c r="V46" s="20">
        <v>1</v>
      </c>
      <c r="W46" s="56">
        <v>1</v>
      </c>
      <c r="X46" s="56">
        <v>1</v>
      </c>
      <c r="Y46" s="56">
        <v>1</v>
      </c>
      <c r="Z46" s="56">
        <v>1</v>
      </c>
      <c r="AA46" s="73">
        <v>0</v>
      </c>
      <c r="AB46" s="73">
        <v>0</v>
      </c>
      <c r="AC46" s="73">
        <v>0</v>
      </c>
      <c r="AD46" s="73">
        <f>7576344+824044</f>
        <v>8400388</v>
      </c>
      <c r="AE46" s="73">
        <f t="shared" si="5"/>
        <v>8400388</v>
      </c>
      <c r="AF46" s="73">
        <f>AA46*1.03</f>
        <v>0</v>
      </c>
      <c r="AG46" s="73">
        <v>0</v>
      </c>
      <c r="AH46" s="73">
        <v>0</v>
      </c>
      <c r="AI46" s="73">
        <f>7576334*1.03</f>
        <v>7803624.0200000005</v>
      </c>
      <c r="AJ46" s="73">
        <f t="shared" si="6"/>
        <v>7803624.0200000005</v>
      </c>
      <c r="AK46" s="73">
        <f>AF46*1.03</f>
        <v>0</v>
      </c>
      <c r="AL46" s="73">
        <v>0</v>
      </c>
      <c r="AM46" s="73">
        <v>0</v>
      </c>
      <c r="AN46" s="73">
        <f>AI46*1.03</f>
        <v>8037732.740600001</v>
      </c>
      <c r="AO46" s="73">
        <f t="shared" si="7"/>
        <v>8037732.740600001</v>
      </c>
      <c r="AP46" s="73">
        <f>AK46*1.03</f>
        <v>0</v>
      </c>
      <c r="AQ46" s="73">
        <v>0</v>
      </c>
      <c r="AR46" s="73">
        <v>0</v>
      </c>
      <c r="AS46" s="73">
        <f>AN46*1.03</f>
        <v>8278864.722818001</v>
      </c>
      <c r="AT46" s="73">
        <f t="shared" si="8"/>
        <v>8278864.722818001</v>
      </c>
      <c r="AU46" s="73">
        <f t="shared" si="12"/>
        <v>32520609.483418003</v>
      </c>
    </row>
    <row r="47" spans="1:47" ht="42.75">
      <c r="A47" s="5"/>
      <c r="B47" s="137"/>
      <c r="C47" s="16"/>
      <c r="D47" s="86"/>
      <c r="E47" s="5"/>
      <c r="F47" s="144"/>
      <c r="G47" s="145"/>
      <c r="H47" s="127"/>
      <c r="I47" s="86"/>
      <c r="J47" s="5"/>
      <c r="K47" s="5"/>
      <c r="L47" s="5"/>
      <c r="M47" s="5"/>
      <c r="N47" s="16"/>
      <c r="O47" s="145"/>
      <c r="P47" s="7"/>
      <c r="Q47" s="7"/>
      <c r="R47" s="5"/>
      <c r="S47" s="23" t="s">
        <v>216</v>
      </c>
      <c r="T47" s="23" t="s">
        <v>96</v>
      </c>
      <c r="U47" s="7"/>
      <c r="V47" s="21">
        <v>0.4</v>
      </c>
      <c r="W47" s="59">
        <v>0.1</v>
      </c>
      <c r="X47" s="59">
        <v>0.1</v>
      </c>
      <c r="Y47" s="59">
        <v>0.1</v>
      </c>
      <c r="Z47" s="59">
        <v>0.1</v>
      </c>
      <c r="AA47" s="73">
        <f>15800000</f>
        <v>15800000</v>
      </c>
      <c r="AB47" s="73">
        <v>0</v>
      </c>
      <c r="AC47" s="73">
        <v>0</v>
      </c>
      <c r="AD47" s="73">
        <v>0</v>
      </c>
      <c r="AE47" s="73">
        <f t="shared" si="5"/>
        <v>15800000</v>
      </c>
      <c r="AF47" s="73">
        <f>AA47*1.03</f>
        <v>16274000</v>
      </c>
      <c r="AG47" s="73">
        <v>0</v>
      </c>
      <c r="AH47" s="73">
        <v>0</v>
      </c>
      <c r="AI47" s="73">
        <v>0</v>
      </c>
      <c r="AJ47" s="73">
        <f t="shared" si="6"/>
        <v>16274000</v>
      </c>
      <c r="AK47" s="73">
        <f>AF47*1.03</f>
        <v>16762220</v>
      </c>
      <c r="AL47" s="73">
        <v>0</v>
      </c>
      <c r="AM47" s="73">
        <v>0</v>
      </c>
      <c r="AN47" s="73">
        <v>0</v>
      </c>
      <c r="AO47" s="73">
        <f t="shared" si="7"/>
        <v>16762220</v>
      </c>
      <c r="AP47" s="73">
        <f>AK47*1.03</f>
        <v>17265086.6</v>
      </c>
      <c r="AQ47" s="73">
        <v>0</v>
      </c>
      <c r="AR47" s="73">
        <v>0</v>
      </c>
      <c r="AS47" s="73">
        <v>0</v>
      </c>
      <c r="AT47" s="73">
        <f t="shared" si="8"/>
        <v>17265086.6</v>
      </c>
      <c r="AU47" s="73">
        <f t="shared" si="12"/>
        <v>66101306.6</v>
      </c>
    </row>
    <row r="48" spans="1:47" ht="42.75">
      <c r="A48" s="5"/>
      <c r="B48" s="168"/>
      <c r="C48" s="16"/>
      <c r="D48" s="87"/>
      <c r="E48" s="5"/>
      <c r="F48" s="145"/>
      <c r="G48" s="145"/>
      <c r="H48" s="128"/>
      <c r="I48" s="87"/>
      <c r="J48" s="5"/>
      <c r="K48" s="5"/>
      <c r="L48" s="5"/>
      <c r="M48" s="5"/>
      <c r="N48" s="16"/>
      <c r="O48" s="145"/>
      <c r="P48" s="7"/>
      <c r="Q48" s="7"/>
      <c r="R48" s="5"/>
      <c r="S48" s="23" t="s">
        <v>217</v>
      </c>
      <c r="T48" s="23" t="s">
        <v>97</v>
      </c>
      <c r="U48" s="7"/>
      <c r="V48" s="19">
        <v>30</v>
      </c>
      <c r="W48" s="56"/>
      <c r="X48" s="56">
        <v>10</v>
      </c>
      <c r="Y48" s="56">
        <v>10</v>
      </c>
      <c r="Z48" s="56">
        <v>10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16000000</v>
      </c>
      <c r="AH48" s="57">
        <v>0</v>
      </c>
      <c r="AI48" s="57">
        <v>0</v>
      </c>
      <c r="AJ48" s="73">
        <f t="shared" si="6"/>
        <v>16000000</v>
      </c>
      <c r="AK48" s="57">
        <v>0</v>
      </c>
      <c r="AL48" s="57">
        <f>AG48*1.03</f>
        <v>16480000</v>
      </c>
      <c r="AM48" s="57">
        <v>0</v>
      </c>
      <c r="AN48" s="57">
        <v>0</v>
      </c>
      <c r="AO48" s="73">
        <f t="shared" si="7"/>
        <v>16480000</v>
      </c>
      <c r="AP48" s="57">
        <v>0</v>
      </c>
      <c r="AQ48" s="57">
        <f>AL48*1.03</f>
        <v>16974400</v>
      </c>
      <c r="AR48" s="57">
        <v>0</v>
      </c>
      <c r="AS48" s="57">
        <v>0</v>
      </c>
      <c r="AT48" s="73">
        <f t="shared" si="8"/>
        <v>16974400</v>
      </c>
      <c r="AU48" s="73">
        <f t="shared" si="12"/>
        <v>49454400</v>
      </c>
    </row>
    <row r="49" spans="1:47" ht="47.25" customHeight="1">
      <c r="A49" s="5"/>
      <c r="B49" s="119" t="s">
        <v>98</v>
      </c>
      <c r="C49" s="16"/>
      <c r="D49" s="85" t="s">
        <v>99</v>
      </c>
      <c r="E49" s="5"/>
      <c r="F49" s="85" t="s">
        <v>103</v>
      </c>
      <c r="G49" s="141" t="s">
        <v>104</v>
      </c>
      <c r="H49" s="126">
        <v>3000</v>
      </c>
      <c r="I49" s="109">
        <v>0.3</v>
      </c>
      <c r="J49" s="5"/>
      <c r="K49" s="5"/>
      <c r="L49" s="5"/>
      <c r="M49" s="5"/>
      <c r="N49" s="16"/>
      <c r="O49" s="85" t="s">
        <v>111</v>
      </c>
      <c r="P49" s="7"/>
      <c r="Q49" s="7"/>
      <c r="R49" s="5"/>
      <c r="S49" s="32" t="s">
        <v>218</v>
      </c>
      <c r="T49" s="32" t="s">
        <v>114</v>
      </c>
      <c r="U49" s="7"/>
      <c r="V49" s="33">
        <v>1</v>
      </c>
      <c r="W49" s="56"/>
      <c r="X49" s="56"/>
      <c r="Y49" s="56">
        <v>1</v>
      </c>
      <c r="Z49" s="56"/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30000000</v>
      </c>
      <c r="AM49" s="57">
        <v>0</v>
      </c>
      <c r="AN49" s="57">
        <v>0</v>
      </c>
      <c r="AO49" s="57">
        <f>AL49</f>
        <v>30000000</v>
      </c>
      <c r="AP49" s="57">
        <v>0</v>
      </c>
      <c r="AQ49" s="57">
        <v>0</v>
      </c>
      <c r="AR49" s="57">
        <v>0</v>
      </c>
      <c r="AS49" s="57">
        <v>0</v>
      </c>
      <c r="AT49" s="57">
        <v>0</v>
      </c>
      <c r="AU49" s="57">
        <f>AO49</f>
        <v>30000000</v>
      </c>
    </row>
    <row r="50" spans="1:47" ht="42.75">
      <c r="A50" s="5"/>
      <c r="B50" s="119"/>
      <c r="C50" s="16"/>
      <c r="D50" s="86"/>
      <c r="E50" s="5"/>
      <c r="F50" s="86"/>
      <c r="G50" s="142"/>
      <c r="H50" s="127"/>
      <c r="I50" s="129"/>
      <c r="J50" s="5"/>
      <c r="K50" s="5"/>
      <c r="L50" s="5"/>
      <c r="M50" s="5"/>
      <c r="N50" s="16"/>
      <c r="O50" s="86"/>
      <c r="P50" s="7"/>
      <c r="Q50" s="7"/>
      <c r="R50" s="5"/>
      <c r="S50" s="32" t="s">
        <v>219</v>
      </c>
      <c r="T50" s="32" t="s">
        <v>115</v>
      </c>
      <c r="U50" s="7"/>
      <c r="V50" s="33">
        <v>1</v>
      </c>
      <c r="W50" s="56"/>
      <c r="X50" s="56"/>
      <c r="Y50" s="56">
        <v>1</v>
      </c>
      <c r="Z50" s="56"/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30000000</v>
      </c>
      <c r="AM50" s="57">
        <v>0</v>
      </c>
      <c r="AN50" s="57">
        <v>0</v>
      </c>
      <c r="AO50" s="57">
        <f>AL50</f>
        <v>30000000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f>AO50</f>
        <v>30000000</v>
      </c>
    </row>
    <row r="51" spans="1:47" ht="42.75">
      <c r="A51" s="5"/>
      <c r="B51" s="119"/>
      <c r="C51" s="16"/>
      <c r="D51" s="86"/>
      <c r="E51" s="5"/>
      <c r="F51" s="86"/>
      <c r="G51" s="142"/>
      <c r="H51" s="127"/>
      <c r="I51" s="129"/>
      <c r="J51" s="5"/>
      <c r="K51" s="5"/>
      <c r="L51" s="5"/>
      <c r="M51" s="5"/>
      <c r="N51" s="16"/>
      <c r="O51" s="86"/>
      <c r="P51" s="7"/>
      <c r="Q51" s="7"/>
      <c r="R51" s="5"/>
      <c r="S51" s="32" t="s">
        <v>220</v>
      </c>
      <c r="T51" s="32" t="s">
        <v>116</v>
      </c>
      <c r="U51" s="7" t="s">
        <v>341</v>
      </c>
      <c r="V51" s="31">
        <v>0.6</v>
      </c>
      <c r="W51" s="59">
        <v>0.15</v>
      </c>
      <c r="X51" s="59">
        <v>0.15</v>
      </c>
      <c r="Y51" s="59">
        <v>0.15</v>
      </c>
      <c r="Z51" s="59">
        <v>0.15</v>
      </c>
      <c r="AA51" s="73">
        <f>18507389+5823283</f>
        <v>24330672</v>
      </c>
      <c r="AB51" s="73">
        <v>5600000</v>
      </c>
      <c r="AC51" s="73">
        <v>0</v>
      </c>
      <c r="AD51" s="73">
        <f>3495813+5600000</f>
        <v>9095813</v>
      </c>
      <c r="AE51" s="73">
        <f>AA51+AB51+AC51+AD51</f>
        <v>39026485</v>
      </c>
      <c r="AF51" s="73">
        <f>AA51*1.03</f>
        <v>25060592.16</v>
      </c>
      <c r="AG51" s="73">
        <v>0</v>
      </c>
      <c r="AH51" s="73">
        <v>0</v>
      </c>
      <c r="AI51" s="73">
        <v>0</v>
      </c>
      <c r="AJ51" s="73">
        <f>AF51+AG51+AH51+AI51</f>
        <v>25060592.16</v>
      </c>
      <c r="AK51" s="73">
        <f>AF51*1.03</f>
        <v>25812409.9248</v>
      </c>
      <c r="AL51" s="73">
        <v>0</v>
      </c>
      <c r="AM51" s="73">
        <v>0</v>
      </c>
      <c r="AN51" s="73">
        <v>0</v>
      </c>
      <c r="AO51" s="73">
        <f>AK51+AL51+AM51+AN51</f>
        <v>25812409.9248</v>
      </c>
      <c r="AP51" s="73">
        <f>AK51*1.03</f>
        <v>26586782.222544003</v>
      </c>
      <c r="AQ51" s="73">
        <v>0</v>
      </c>
      <c r="AR51" s="73">
        <v>0</v>
      </c>
      <c r="AS51" s="73">
        <v>0</v>
      </c>
      <c r="AT51" s="73">
        <f>AP51+AQ51+AR51+AS51</f>
        <v>26586782.222544003</v>
      </c>
      <c r="AU51" s="73">
        <f>AT51+AO51+AJ51+AE51</f>
        <v>116486269.307344</v>
      </c>
    </row>
    <row r="52" spans="1:47" ht="71.25">
      <c r="A52" s="5"/>
      <c r="B52" s="119"/>
      <c r="C52" s="16"/>
      <c r="D52" s="86"/>
      <c r="E52" s="5"/>
      <c r="F52" s="86"/>
      <c r="G52" s="142"/>
      <c r="H52" s="127"/>
      <c r="I52" s="129"/>
      <c r="J52" s="5"/>
      <c r="K52" s="5"/>
      <c r="L52" s="5"/>
      <c r="M52" s="5"/>
      <c r="N52" s="16"/>
      <c r="O52" s="86"/>
      <c r="P52" s="7"/>
      <c r="Q52" s="7"/>
      <c r="R52" s="5"/>
      <c r="S52" s="27" t="s">
        <v>117</v>
      </c>
      <c r="T52" s="27" t="s">
        <v>117</v>
      </c>
      <c r="U52" s="7"/>
      <c r="V52" s="46">
        <v>1</v>
      </c>
      <c r="W52" s="56"/>
      <c r="X52" s="56"/>
      <c r="Y52" s="56">
        <v>1</v>
      </c>
      <c r="Z52" s="56"/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30000000</v>
      </c>
      <c r="AM52" s="57">
        <v>0</v>
      </c>
      <c r="AN52" s="57">
        <v>0</v>
      </c>
      <c r="AO52" s="57">
        <f>AL52</f>
        <v>30000000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73">
        <f>AT52+AO52+AJ52+AE52</f>
        <v>30000000</v>
      </c>
    </row>
    <row r="53" spans="1:47" ht="28.5" customHeight="1">
      <c r="A53" s="5"/>
      <c r="B53" s="119"/>
      <c r="C53" s="16"/>
      <c r="D53" s="86"/>
      <c r="E53" s="5"/>
      <c r="F53" s="86"/>
      <c r="G53" s="142"/>
      <c r="H53" s="127"/>
      <c r="I53" s="129"/>
      <c r="J53" s="5"/>
      <c r="K53" s="5"/>
      <c r="L53" s="5"/>
      <c r="M53" s="5"/>
      <c r="N53" s="16"/>
      <c r="O53" s="86"/>
      <c r="P53" s="7"/>
      <c r="Q53" s="7"/>
      <c r="R53" s="5"/>
      <c r="S53" s="32" t="s">
        <v>221</v>
      </c>
      <c r="T53" s="32" t="s">
        <v>118</v>
      </c>
      <c r="U53" s="7"/>
      <c r="V53" s="31">
        <v>1</v>
      </c>
      <c r="W53" s="59">
        <v>1</v>
      </c>
      <c r="X53" s="59">
        <v>1</v>
      </c>
      <c r="Y53" s="59">
        <v>1</v>
      </c>
      <c r="Z53" s="59">
        <v>1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13708800</v>
      </c>
      <c r="AG53" s="57">
        <v>5712000</v>
      </c>
      <c r="AH53" s="57">
        <v>0</v>
      </c>
      <c r="AI53" s="57">
        <v>0</v>
      </c>
      <c r="AJ53" s="57">
        <v>50020800</v>
      </c>
      <c r="AK53" s="57">
        <v>13982976</v>
      </c>
      <c r="AL53" s="57">
        <v>5826240</v>
      </c>
      <c r="AM53" s="57">
        <v>0</v>
      </c>
      <c r="AN53" s="57">
        <v>31212000</v>
      </c>
      <c r="AO53" s="57">
        <v>51021216</v>
      </c>
      <c r="AP53" s="57">
        <v>14262635.52</v>
      </c>
      <c r="AQ53" s="57">
        <v>5942764.8</v>
      </c>
      <c r="AR53" s="57">
        <v>0</v>
      </c>
      <c r="AS53" s="57">
        <v>31836240</v>
      </c>
      <c r="AT53" s="57">
        <v>52041640.32</v>
      </c>
      <c r="AU53" s="57">
        <v>202123656.32</v>
      </c>
    </row>
    <row r="54" spans="1:47" ht="28.5">
      <c r="A54" s="5"/>
      <c r="B54" s="119"/>
      <c r="C54" s="16"/>
      <c r="D54" s="86"/>
      <c r="E54" s="5"/>
      <c r="F54" s="86"/>
      <c r="G54" s="142"/>
      <c r="H54" s="127"/>
      <c r="I54" s="129"/>
      <c r="J54" s="5"/>
      <c r="K54" s="5"/>
      <c r="L54" s="5"/>
      <c r="M54" s="5"/>
      <c r="N54" s="16"/>
      <c r="O54" s="86"/>
      <c r="P54" s="7"/>
      <c r="Q54" s="7"/>
      <c r="R54" s="5"/>
      <c r="S54" s="32" t="s">
        <v>222</v>
      </c>
      <c r="T54" s="32" t="s">
        <v>119</v>
      </c>
      <c r="U54" s="7"/>
      <c r="V54" s="31">
        <v>1</v>
      </c>
      <c r="W54" s="59">
        <v>1</v>
      </c>
      <c r="X54" s="59">
        <v>1</v>
      </c>
      <c r="Y54" s="59">
        <v>1</v>
      </c>
      <c r="Z54" s="59">
        <v>1</v>
      </c>
      <c r="AA54" s="75">
        <v>4171000</v>
      </c>
      <c r="AB54" s="73">
        <v>7768000</v>
      </c>
      <c r="AC54" s="76">
        <v>0</v>
      </c>
      <c r="AD54" s="76">
        <v>0</v>
      </c>
      <c r="AE54" s="75">
        <f>AA54+AB54+AC54+AD54</f>
        <v>11939000</v>
      </c>
      <c r="AF54" s="75">
        <f>AA54*1.03</f>
        <v>4296130</v>
      </c>
      <c r="AG54" s="75">
        <f>AB54*1.03</f>
        <v>8001040</v>
      </c>
      <c r="AH54" s="76">
        <v>0</v>
      </c>
      <c r="AI54" s="76">
        <v>0</v>
      </c>
      <c r="AJ54" s="75">
        <f aca="true" t="shared" si="13" ref="AJ54:AJ60">AF54+AG54+AH54+AI54</f>
        <v>12297170</v>
      </c>
      <c r="AK54" s="75">
        <f>AF54*1.03</f>
        <v>4425013.9</v>
      </c>
      <c r="AL54" s="75">
        <f>AG54*1.03</f>
        <v>8241071.2</v>
      </c>
      <c r="AM54" s="76">
        <v>0</v>
      </c>
      <c r="AN54" s="76">
        <v>0</v>
      </c>
      <c r="AO54" s="75">
        <f aca="true" t="shared" si="14" ref="AO54:AO60">AK54+AL54+AM54+AN54</f>
        <v>12666085.100000001</v>
      </c>
      <c r="AP54" s="75">
        <f>AK54*1.03</f>
        <v>4557764.317000001</v>
      </c>
      <c r="AQ54" s="75">
        <f>AL54*1.03</f>
        <v>8488303.336000001</v>
      </c>
      <c r="AR54" s="76">
        <v>0</v>
      </c>
      <c r="AS54" s="76">
        <v>0</v>
      </c>
      <c r="AT54" s="75">
        <f>AP54+AQ54+AR54+AS54</f>
        <v>13046067.653</v>
      </c>
      <c r="AU54" s="75">
        <f aca="true" t="shared" si="15" ref="AU54:AU61">AT54+AO54+AJ54+AE54</f>
        <v>49948322.753000006</v>
      </c>
    </row>
    <row r="55" spans="1:47" ht="57">
      <c r="A55" s="5"/>
      <c r="B55" s="119"/>
      <c r="C55" s="16"/>
      <c r="D55" s="87"/>
      <c r="E55" s="5"/>
      <c r="F55" s="87"/>
      <c r="G55" s="143"/>
      <c r="H55" s="128"/>
      <c r="I55" s="110"/>
      <c r="J55" s="5"/>
      <c r="K55" s="5"/>
      <c r="L55" s="5"/>
      <c r="M55" s="5"/>
      <c r="N55" s="16"/>
      <c r="O55" s="87"/>
      <c r="P55" s="7"/>
      <c r="Q55" s="7"/>
      <c r="R55" s="5"/>
      <c r="S55" s="32" t="s">
        <v>339</v>
      </c>
      <c r="T55" s="32" t="s">
        <v>340</v>
      </c>
      <c r="U55" s="12" t="s">
        <v>322</v>
      </c>
      <c r="V55" s="31">
        <v>1</v>
      </c>
      <c r="W55" s="59">
        <v>1</v>
      </c>
      <c r="X55" s="59">
        <v>1</v>
      </c>
      <c r="Y55" s="59">
        <v>1</v>
      </c>
      <c r="Z55" s="59">
        <v>1</v>
      </c>
      <c r="AA55" s="73">
        <f>2278328+21768000+500000</f>
        <v>24546328</v>
      </c>
      <c r="AB55" s="73">
        <v>0</v>
      </c>
      <c r="AC55" s="73">
        <v>0</v>
      </c>
      <c r="AD55" s="73">
        <v>0</v>
      </c>
      <c r="AE55" s="73">
        <f>AA55+AB55+AC55+AD55</f>
        <v>24546328</v>
      </c>
      <c r="AF55" s="73">
        <f>AA55*1.03</f>
        <v>25282717.84</v>
      </c>
      <c r="AG55" s="73">
        <v>0</v>
      </c>
      <c r="AH55" s="73">
        <v>0</v>
      </c>
      <c r="AI55" s="73">
        <v>0</v>
      </c>
      <c r="AJ55" s="73">
        <f t="shared" si="13"/>
        <v>25282717.84</v>
      </c>
      <c r="AK55" s="73">
        <f>AF55*1.03</f>
        <v>26041199.3752</v>
      </c>
      <c r="AL55" s="73">
        <v>0</v>
      </c>
      <c r="AM55" s="73">
        <v>0</v>
      </c>
      <c r="AN55" s="73">
        <v>0</v>
      </c>
      <c r="AO55" s="73">
        <f t="shared" si="14"/>
        <v>26041199.3752</v>
      </c>
      <c r="AP55" s="77">
        <f>AK55*1.03</f>
        <v>26822435.356456</v>
      </c>
      <c r="AQ55" s="73">
        <v>0</v>
      </c>
      <c r="AR55" s="73">
        <v>0</v>
      </c>
      <c r="AS55" s="73">
        <v>0</v>
      </c>
      <c r="AT55" s="73">
        <f>AP55</f>
        <v>26822435.356456</v>
      </c>
      <c r="AU55" s="73">
        <f t="shared" si="15"/>
        <v>102692680.571656</v>
      </c>
    </row>
    <row r="56" spans="1:47" ht="45" customHeight="1">
      <c r="A56" s="5"/>
      <c r="B56" s="119"/>
      <c r="C56" s="16"/>
      <c r="D56" s="85" t="s">
        <v>100</v>
      </c>
      <c r="E56" s="5"/>
      <c r="F56" s="85" t="s">
        <v>105</v>
      </c>
      <c r="G56" s="85" t="s">
        <v>106</v>
      </c>
      <c r="H56" s="126">
        <v>3000</v>
      </c>
      <c r="I56" s="109">
        <v>0.3</v>
      </c>
      <c r="J56" s="5"/>
      <c r="K56" s="5"/>
      <c r="L56" s="5"/>
      <c r="M56" s="5"/>
      <c r="N56" s="16"/>
      <c r="O56" s="85" t="s">
        <v>112</v>
      </c>
      <c r="P56" s="7"/>
      <c r="Q56" s="7"/>
      <c r="R56" s="5"/>
      <c r="S56" s="18" t="s">
        <v>224</v>
      </c>
      <c r="T56" s="18" t="s">
        <v>121</v>
      </c>
      <c r="U56" s="12" t="s">
        <v>322</v>
      </c>
      <c r="V56" s="20">
        <v>1200</v>
      </c>
      <c r="W56" s="66">
        <v>300</v>
      </c>
      <c r="X56" s="66">
        <v>300</v>
      </c>
      <c r="Y56" s="66">
        <v>300</v>
      </c>
      <c r="Z56" s="66">
        <v>300</v>
      </c>
      <c r="AA56" s="73">
        <v>16813775</v>
      </c>
      <c r="AB56" s="73">
        <v>0</v>
      </c>
      <c r="AC56" s="73">
        <v>0</v>
      </c>
      <c r="AD56" s="73">
        <v>23000000</v>
      </c>
      <c r="AE56" s="73">
        <f>AA56+AB56+AC56+AD56</f>
        <v>39813775</v>
      </c>
      <c r="AF56" s="73">
        <f>AA56*1.03</f>
        <v>17318188.25</v>
      </c>
      <c r="AG56" s="73">
        <f>AB56*1.03</f>
        <v>0</v>
      </c>
      <c r="AH56" s="73">
        <v>0</v>
      </c>
      <c r="AI56" s="73">
        <v>0</v>
      </c>
      <c r="AJ56" s="73">
        <f t="shared" si="13"/>
        <v>17318188.25</v>
      </c>
      <c r="AK56" s="73">
        <f>AF56*1.03</f>
        <v>17837733.8975</v>
      </c>
      <c r="AL56" s="73">
        <f>AG56*1.03</f>
        <v>0</v>
      </c>
      <c r="AM56" s="73">
        <v>0</v>
      </c>
      <c r="AN56" s="73">
        <f>AI56*1.03</f>
        <v>0</v>
      </c>
      <c r="AO56" s="73">
        <f t="shared" si="14"/>
        <v>17837733.8975</v>
      </c>
      <c r="AP56" s="73">
        <f>AK56*1.03</f>
        <v>18372865.914425</v>
      </c>
      <c r="AQ56" s="73">
        <f aca="true" t="shared" si="16" ref="AQ56:AQ61">AL56*1.03</f>
        <v>0</v>
      </c>
      <c r="AR56" s="73">
        <v>0</v>
      </c>
      <c r="AS56" s="73">
        <f>AN56*1.03</f>
        <v>0</v>
      </c>
      <c r="AT56" s="73">
        <f>AP56+AQ56+AR56-AS56</f>
        <v>18372865.914425</v>
      </c>
      <c r="AU56" s="73">
        <f t="shared" si="15"/>
        <v>93342563.061925</v>
      </c>
    </row>
    <row r="57" spans="1:47" ht="28.5">
      <c r="A57" s="5"/>
      <c r="B57" s="119"/>
      <c r="C57" s="16"/>
      <c r="D57" s="86"/>
      <c r="E57" s="5"/>
      <c r="F57" s="86"/>
      <c r="G57" s="86"/>
      <c r="H57" s="127"/>
      <c r="I57" s="129"/>
      <c r="J57" s="5"/>
      <c r="K57" s="5"/>
      <c r="L57" s="5"/>
      <c r="M57" s="5"/>
      <c r="N57" s="16"/>
      <c r="O57" s="86"/>
      <c r="P57" s="7"/>
      <c r="Q57" s="7"/>
      <c r="R57" s="5"/>
      <c r="S57" s="18" t="s">
        <v>225</v>
      </c>
      <c r="T57" s="18" t="s">
        <v>122</v>
      </c>
      <c r="U57" s="12" t="s">
        <v>322</v>
      </c>
      <c r="V57" s="20">
        <v>900</v>
      </c>
      <c r="W57" s="66">
        <v>300</v>
      </c>
      <c r="X57" s="66">
        <v>300</v>
      </c>
      <c r="Y57" s="66">
        <v>150</v>
      </c>
      <c r="Z57" s="66">
        <v>150</v>
      </c>
      <c r="AA57" s="73">
        <v>0</v>
      </c>
      <c r="AB57" s="73">
        <f>56000000+16600000</f>
        <v>72600000</v>
      </c>
      <c r="AC57" s="73">
        <v>0</v>
      </c>
      <c r="AD57" s="73">
        <f>4000000+7595000</f>
        <v>11595000</v>
      </c>
      <c r="AE57" s="73">
        <f>AA57+AB57+AC57+AD57</f>
        <v>84195000</v>
      </c>
      <c r="AF57" s="73">
        <v>0</v>
      </c>
      <c r="AG57" s="73">
        <f>AB57*1.03</f>
        <v>74778000</v>
      </c>
      <c r="AH57" s="73">
        <v>0</v>
      </c>
      <c r="AI57" s="73">
        <f>AD57*1.03</f>
        <v>11942850</v>
      </c>
      <c r="AJ57" s="73">
        <f t="shared" si="13"/>
        <v>86720850</v>
      </c>
      <c r="AK57" s="73">
        <v>0</v>
      </c>
      <c r="AL57" s="73">
        <f>AG57*1.03</f>
        <v>77021340</v>
      </c>
      <c r="AM57" s="73">
        <v>0</v>
      </c>
      <c r="AN57" s="73">
        <f>AI57*1.03</f>
        <v>12301135.5</v>
      </c>
      <c r="AO57" s="73">
        <f t="shared" si="14"/>
        <v>89322475.5</v>
      </c>
      <c r="AP57" s="73">
        <v>0</v>
      </c>
      <c r="AQ57" s="73">
        <f t="shared" si="16"/>
        <v>79331980.2</v>
      </c>
      <c r="AR57" s="73">
        <v>0</v>
      </c>
      <c r="AS57" s="73">
        <f>AN57*1.03</f>
        <v>12670169.565</v>
      </c>
      <c r="AT57" s="73">
        <f>AP57+AQ57+AR57-AS57</f>
        <v>66661810.635000005</v>
      </c>
      <c r="AU57" s="73">
        <f t="shared" si="15"/>
        <v>326900136.135</v>
      </c>
    </row>
    <row r="58" spans="1:47" ht="48" customHeight="1">
      <c r="A58" s="5"/>
      <c r="B58" s="119"/>
      <c r="C58" s="16"/>
      <c r="D58" s="86"/>
      <c r="E58" s="5"/>
      <c r="F58" s="86"/>
      <c r="G58" s="86"/>
      <c r="H58" s="127"/>
      <c r="I58" s="129"/>
      <c r="J58" s="5"/>
      <c r="K58" s="5"/>
      <c r="L58" s="5"/>
      <c r="M58" s="5"/>
      <c r="N58" s="16"/>
      <c r="O58" s="86"/>
      <c r="P58" s="7"/>
      <c r="Q58" s="7"/>
      <c r="R58" s="5"/>
      <c r="S58" s="32" t="s">
        <v>226</v>
      </c>
      <c r="T58" s="130" t="s">
        <v>123</v>
      </c>
      <c r="U58" s="12" t="s">
        <v>322</v>
      </c>
      <c r="V58" s="20">
        <v>300</v>
      </c>
      <c r="W58" s="66">
        <v>100</v>
      </c>
      <c r="X58" s="66">
        <v>100</v>
      </c>
      <c r="Y58" s="66">
        <v>100</v>
      </c>
      <c r="Z58" s="66">
        <v>0</v>
      </c>
      <c r="AA58" s="73">
        <v>12400000</v>
      </c>
      <c r="AB58" s="73">
        <f>37400000+12600000+7575000</f>
        <v>57575000</v>
      </c>
      <c r="AC58" s="73">
        <v>0</v>
      </c>
      <c r="AD58" s="73">
        <v>0</v>
      </c>
      <c r="AE58" s="73">
        <f>AA58+AB58+AC58+AD58</f>
        <v>69975000</v>
      </c>
      <c r="AF58" s="73">
        <f>AA58*1.03</f>
        <v>12772000</v>
      </c>
      <c r="AG58" s="73">
        <v>0</v>
      </c>
      <c r="AH58" s="73">
        <v>0</v>
      </c>
      <c r="AI58" s="73">
        <f>AD58*1.03</f>
        <v>0</v>
      </c>
      <c r="AJ58" s="73">
        <f t="shared" si="13"/>
        <v>12772000</v>
      </c>
      <c r="AK58" s="73">
        <f>AF58*1.03</f>
        <v>13155160</v>
      </c>
      <c r="AL58" s="73">
        <f>AG58*1.03</f>
        <v>0</v>
      </c>
      <c r="AM58" s="73">
        <v>0</v>
      </c>
      <c r="AN58" s="73">
        <f>AI58*1.03</f>
        <v>0</v>
      </c>
      <c r="AO58" s="73">
        <f t="shared" si="14"/>
        <v>13155160</v>
      </c>
      <c r="AP58" s="73">
        <v>0</v>
      </c>
      <c r="AQ58" s="73">
        <f t="shared" si="16"/>
        <v>0</v>
      </c>
      <c r="AR58" s="73">
        <v>0</v>
      </c>
      <c r="AS58" s="73">
        <f>AN58*1.03</f>
        <v>0</v>
      </c>
      <c r="AT58" s="73">
        <f>AP58+AQ58+AR58-AS58</f>
        <v>0</v>
      </c>
      <c r="AU58" s="73">
        <f t="shared" si="15"/>
        <v>95902160</v>
      </c>
    </row>
    <row r="59" spans="1:47" ht="42.75">
      <c r="A59" s="5"/>
      <c r="B59" s="119"/>
      <c r="C59" s="16"/>
      <c r="D59" s="86"/>
      <c r="E59" s="5"/>
      <c r="F59" s="86"/>
      <c r="G59" s="86"/>
      <c r="H59" s="127"/>
      <c r="I59" s="129"/>
      <c r="J59" s="5"/>
      <c r="K59" s="5"/>
      <c r="L59" s="5"/>
      <c r="M59" s="5"/>
      <c r="N59" s="16"/>
      <c r="O59" s="86"/>
      <c r="P59" s="7"/>
      <c r="Q59" s="7"/>
      <c r="R59" s="5"/>
      <c r="S59" s="32" t="s">
        <v>227</v>
      </c>
      <c r="T59" s="131"/>
      <c r="U59" s="12" t="s">
        <v>322</v>
      </c>
      <c r="V59" s="41">
        <v>4</v>
      </c>
      <c r="W59" s="66">
        <v>0</v>
      </c>
      <c r="X59" s="66">
        <v>2</v>
      </c>
      <c r="Y59" s="66">
        <v>1</v>
      </c>
      <c r="Z59" s="66">
        <v>1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10000000</v>
      </c>
      <c r="AH59" s="73">
        <v>0</v>
      </c>
      <c r="AI59" s="73">
        <v>0</v>
      </c>
      <c r="AJ59" s="73">
        <f t="shared" si="13"/>
        <v>10000000</v>
      </c>
      <c r="AK59" s="73">
        <v>0</v>
      </c>
      <c r="AL59" s="73">
        <f>AG59*1.03</f>
        <v>10300000</v>
      </c>
      <c r="AM59" s="73">
        <v>0</v>
      </c>
      <c r="AN59" s="73">
        <v>0</v>
      </c>
      <c r="AO59" s="73">
        <f t="shared" si="14"/>
        <v>10300000</v>
      </c>
      <c r="AP59" s="73">
        <v>0</v>
      </c>
      <c r="AQ59" s="73">
        <f t="shared" si="16"/>
        <v>10609000</v>
      </c>
      <c r="AR59" s="73">
        <v>0</v>
      </c>
      <c r="AS59" s="73">
        <v>0</v>
      </c>
      <c r="AT59" s="73">
        <f>AP59+AQ59+AR59-AS59</f>
        <v>10609000</v>
      </c>
      <c r="AU59" s="73">
        <f t="shared" si="15"/>
        <v>30909000</v>
      </c>
    </row>
    <row r="60" spans="1:47" ht="45.75" customHeight="1">
      <c r="A60" s="5"/>
      <c r="B60" s="119"/>
      <c r="C60" s="16"/>
      <c r="D60" s="86"/>
      <c r="E60" s="5"/>
      <c r="F60" s="86"/>
      <c r="G60" s="86"/>
      <c r="H60" s="127"/>
      <c r="I60" s="129"/>
      <c r="J60" s="5"/>
      <c r="K60" s="5"/>
      <c r="L60" s="5"/>
      <c r="M60" s="5"/>
      <c r="N60" s="16"/>
      <c r="O60" s="86"/>
      <c r="P60" s="7"/>
      <c r="Q60" s="7"/>
      <c r="R60" s="5"/>
      <c r="S60" s="27" t="s">
        <v>229</v>
      </c>
      <c r="T60" s="132" t="s">
        <v>124</v>
      </c>
      <c r="U60" s="12" t="s">
        <v>322</v>
      </c>
      <c r="V60" s="20">
        <v>1000</v>
      </c>
      <c r="W60" s="66">
        <v>0</v>
      </c>
      <c r="X60" s="66">
        <v>350</v>
      </c>
      <c r="Y60" s="66">
        <v>350</v>
      </c>
      <c r="Z60" s="66">
        <v>300</v>
      </c>
      <c r="AA60" s="73"/>
      <c r="AB60" s="73">
        <v>0</v>
      </c>
      <c r="AC60" s="73">
        <v>0</v>
      </c>
      <c r="AD60" s="73">
        <v>0</v>
      </c>
      <c r="AE60" s="73">
        <f>AA60+AB60+AC60+AD60</f>
        <v>0</v>
      </c>
      <c r="AF60" s="73">
        <v>0</v>
      </c>
      <c r="AG60" s="73">
        <v>112792525</v>
      </c>
      <c r="AH60" s="73">
        <v>0</v>
      </c>
      <c r="AI60" s="73">
        <v>0</v>
      </c>
      <c r="AJ60" s="73">
        <f t="shared" si="13"/>
        <v>112792525</v>
      </c>
      <c r="AK60" s="73">
        <v>0</v>
      </c>
      <c r="AL60" s="73">
        <v>30000000</v>
      </c>
      <c r="AM60" s="73">
        <v>0</v>
      </c>
      <c r="AN60" s="73">
        <v>0</v>
      </c>
      <c r="AO60" s="73">
        <f t="shared" si="14"/>
        <v>30000000</v>
      </c>
      <c r="AP60" s="73">
        <v>0</v>
      </c>
      <c r="AQ60" s="73">
        <f t="shared" si="16"/>
        <v>30900000</v>
      </c>
      <c r="AR60" s="73">
        <v>0</v>
      </c>
      <c r="AS60" s="73">
        <v>0</v>
      </c>
      <c r="AT60" s="73">
        <f>AP60+AQ60+AR60-AS60</f>
        <v>30900000</v>
      </c>
      <c r="AU60" s="73">
        <f t="shared" si="15"/>
        <v>173692525</v>
      </c>
    </row>
    <row r="61" spans="1:47" ht="36.75" customHeight="1">
      <c r="A61" s="5"/>
      <c r="B61" s="119"/>
      <c r="C61" s="16"/>
      <c r="D61" s="86"/>
      <c r="E61" s="5"/>
      <c r="F61" s="86"/>
      <c r="G61" s="86"/>
      <c r="H61" s="127"/>
      <c r="I61" s="129"/>
      <c r="J61" s="5"/>
      <c r="K61" s="5"/>
      <c r="L61" s="5"/>
      <c r="M61" s="5"/>
      <c r="N61" s="16"/>
      <c r="O61" s="86"/>
      <c r="P61" s="7"/>
      <c r="Q61" s="7"/>
      <c r="R61" s="5"/>
      <c r="S61" s="27" t="s">
        <v>228</v>
      </c>
      <c r="T61" s="133"/>
      <c r="U61" s="7"/>
      <c r="V61" s="20">
        <v>4</v>
      </c>
      <c r="W61" s="56">
        <v>0</v>
      </c>
      <c r="X61" s="56">
        <v>2</v>
      </c>
      <c r="Y61" s="56">
        <v>1</v>
      </c>
      <c r="Z61" s="56">
        <v>1</v>
      </c>
      <c r="AA61" s="57"/>
      <c r="AB61" s="57"/>
      <c r="AC61" s="57"/>
      <c r="AD61" s="57"/>
      <c r="AE61" s="73"/>
      <c r="AF61" s="73">
        <v>7538110.08</v>
      </c>
      <c r="AG61" s="73">
        <v>16000000</v>
      </c>
      <c r="AH61" s="73">
        <v>0</v>
      </c>
      <c r="AI61" s="73">
        <v>0</v>
      </c>
      <c r="AJ61" s="73">
        <f>AF61+AG61</f>
        <v>23538110.08</v>
      </c>
      <c r="AK61" s="73">
        <v>0</v>
      </c>
      <c r="AL61" s="73">
        <f>AG61*1.03</f>
        <v>16480000</v>
      </c>
      <c r="AM61" s="73">
        <v>0</v>
      </c>
      <c r="AN61" s="73">
        <v>0</v>
      </c>
      <c r="AO61" s="73">
        <f>AL61</f>
        <v>16480000</v>
      </c>
      <c r="AP61" s="73">
        <v>0</v>
      </c>
      <c r="AQ61" s="73">
        <f t="shared" si="16"/>
        <v>16974400</v>
      </c>
      <c r="AR61" s="73">
        <v>0</v>
      </c>
      <c r="AS61" s="73">
        <v>0</v>
      </c>
      <c r="AT61" s="73">
        <f>AQ61</f>
        <v>16974400</v>
      </c>
      <c r="AU61" s="73">
        <f t="shared" si="15"/>
        <v>56992510.08</v>
      </c>
    </row>
    <row r="62" spans="1:47" ht="28.5">
      <c r="A62" s="5"/>
      <c r="B62" s="119"/>
      <c r="C62" s="16"/>
      <c r="D62" s="86"/>
      <c r="E62" s="5"/>
      <c r="F62" s="86"/>
      <c r="G62" s="86"/>
      <c r="H62" s="127"/>
      <c r="I62" s="129"/>
      <c r="J62" s="5"/>
      <c r="K62" s="5"/>
      <c r="L62" s="5"/>
      <c r="M62" s="5"/>
      <c r="N62" s="16"/>
      <c r="O62" s="86"/>
      <c r="P62" s="7"/>
      <c r="Q62" s="7"/>
      <c r="R62" s="5"/>
      <c r="S62" s="44" t="s">
        <v>230</v>
      </c>
      <c r="T62" s="44" t="s">
        <v>125</v>
      </c>
      <c r="U62" s="7"/>
      <c r="V62" s="45">
        <v>0.1</v>
      </c>
      <c r="W62" s="59">
        <v>0.03</v>
      </c>
      <c r="X62" s="59">
        <v>0.03</v>
      </c>
      <c r="Y62" s="59">
        <v>0.04</v>
      </c>
      <c r="Z62" s="59"/>
      <c r="AA62" s="73"/>
      <c r="AB62" s="73">
        <v>11754000</v>
      </c>
      <c r="AC62" s="73">
        <v>0</v>
      </c>
      <c r="AD62" s="73">
        <v>0</v>
      </c>
      <c r="AE62" s="73">
        <f aca="true" t="shared" si="17" ref="AE62:AE67">AA62+AB62+AC62+AD62</f>
        <v>11754000</v>
      </c>
      <c r="AF62" s="73">
        <f>AA62*1.03</f>
        <v>0</v>
      </c>
      <c r="AG62" s="73">
        <f>AB62*1.03</f>
        <v>12106620</v>
      </c>
      <c r="AH62" s="73">
        <v>0</v>
      </c>
      <c r="AI62" s="73">
        <f>AD62*1.03</f>
        <v>0</v>
      </c>
      <c r="AJ62" s="73">
        <f aca="true" t="shared" si="18" ref="AJ62:AJ82">AF62+AG62+AH62+AI62</f>
        <v>12106620</v>
      </c>
      <c r="AK62" s="73">
        <f>AF62*1.03</f>
        <v>0</v>
      </c>
      <c r="AL62" s="73">
        <f>AG62*1.03</f>
        <v>12469818.6</v>
      </c>
      <c r="AM62" s="73">
        <v>0</v>
      </c>
      <c r="AN62" s="73">
        <f>AI62*1.03</f>
        <v>0</v>
      </c>
      <c r="AO62" s="73">
        <f aca="true" t="shared" si="19" ref="AO62:AO75">AK62+AL62+AM62+AN62</f>
        <v>12469818.6</v>
      </c>
      <c r="AP62" s="77">
        <f>AK62*1.03</f>
        <v>0</v>
      </c>
      <c r="AQ62" s="73">
        <v>0</v>
      </c>
      <c r="AR62" s="73">
        <v>0</v>
      </c>
      <c r="AS62" s="73">
        <f>AN62*1.03</f>
        <v>0</v>
      </c>
      <c r="AT62" s="73">
        <f aca="true" t="shared" si="20" ref="AT62:AT75">AP62+AQ62+AR62-AS62</f>
        <v>0</v>
      </c>
      <c r="AU62" s="73">
        <f aca="true" t="shared" si="21" ref="AU62:AU68">AT62+AO62+AJ62+AE62</f>
        <v>36330438.6</v>
      </c>
    </row>
    <row r="63" spans="1:47" ht="54" customHeight="1">
      <c r="A63" s="5"/>
      <c r="B63" s="119"/>
      <c r="C63" s="16"/>
      <c r="D63" s="85" t="s">
        <v>101</v>
      </c>
      <c r="E63" s="5"/>
      <c r="F63" s="85" t="s">
        <v>107</v>
      </c>
      <c r="G63" s="85" t="s">
        <v>108</v>
      </c>
      <c r="H63" s="126">
        <v>3000</v>
      </c>
      <c r="I63" s="109">
        <v>0.3</v>
      </c>
      <c r="J63" s="5"/>
      <c r="K63" s="5"/>
      <c r="L63" s="5"/>
      <c r="M63" s="5"/>
      <c r="N63" s="16"/>
      <c r="O63" s="86"/>
      <c r="P63" s="7"/>
      <c r="Q63" s="7"/>
      <c r="R63" s="5"/>
      <c r="S63" s="18" t="s">
        <v>126</v>
      </c>
      <c r="T63" s="18" t="s">
        <v>126</v>
      </c>
      <c r="U63" s="7"/>
      <c r="V63" s="19">
        <v>400</v>
      </c>
      <c r="W63" s="56">
        <v>100</v>
      </c>
      <c r="X63" s="56">
        <v>100</v>
      </c>
      <c r="Y63" s="56">
        <v>100</v>
      </c>
      <c r="Z63" s="56">
        <v>100</v>
      </c>
      <c r="AA63" s="73">
        <v>17202000</v>
      </c>
      <c r="AB63" s="73">
        <f>16000000+3600000</f>
        <v>19600000</v>
      </c>
      <c r="AC63" s="73">
        <v>0</v>
      </c>
      <c r="AD63" s="73">
        <v>0</v>
      </c>
      <c r="AE63" s="73">
        <f t="shared" si="17"/>
        <v>36802000</v>
      </c>
      <c r="AF63" s="73">
        <f>AA63*1.03</f>
        <v>17718060</v>
      </c>
      <c r="AG63" s="73">
        <f>AB63*1.03</f>
        <v>20188000</v>
      </c>
      <c r="AH63" s="73">
        <v>0</v>
      </c>
      <c r="AI63" s="73">
        <f>AD63*1.03</f>
        <v>0</v>
      </c>
      <c r="AJ63" s="73">
        <f t="shared" si="18"/>
        <v>37906060</v>
      </c>
      <c r="AK63" s="73">
        <f>AF63*1.03</f>
        <v>18249601.8</v>
      </c>
      <c r="AL63" s="73">
        <f>AG63*1.03</f>
        <v>20793640</v>
      </c>
      <c r="AM63" s="73">
        <v>0</v>
      </c>
      <c r="AN63" s="73">
        <f>AI63*1.03</f>
        <v>0</v>
      </c>
      <c r="AO63" s="73">
        <f t="shared" si="19"/>
        <v>39043241.8</v>
      </c>
      <c r="AP63" s="77">
        <f>AK63*1.03</f>
        <v>18797089.854000002</v>
      </c>
      <c r="AQ63" s="73">
        <f>AL63*1.03</f>
        <v>21417449.2</v>
      </c>
      <c r="AR63" s="73">
        <v>0</v>
      </c>
      <c r="AS63" s="73">
        <f>AN63*1.03</f>
        <v>0</v>
      </c>
      <c r="AT63" s="73">
        <f t="shared" si="20"/>
        <v>40214539.054000005</v>
      </c>
      <c r="AU63" s="73">
        <f t="shared" si="21"/>
        <v>153965840.854</v>
      </c>
    </row>
    <row r="64" spans="1:47" ht="57">
      <c r="A64" s="5"/>
      <c r="B64" s="119"/>
      <c r="C64" s="16"/>
      <c r="D64" s="86"/>
      <c r="E64" s="5"/>
      <c r="F64" s="86"/>
      <c r="G64" s="86"/>
      <c r="H64" s="127"/>
      <c r="I64" s="129"/>
      <c r="J64" s="5"/>
      <c r="K64" s="5"/>
      <c r="L64" s="5"/>
      <c r="M64" s="5"/>
      <c r="N64" s="16"/>
      <c r="O64" s="86"/>
      <c r="P64" s="7"/>
      <c r="Q64" s="7"/>
      <c r="R64" s="5"/>
      <c r="S64" s="27" t="s">
        <v>231</v>
      </c>
      <c r="T64" s="27" t="s">
        <v>127</v>
      </c>
      <c r="U64" s="7"/>
      <c r="V64" s="42">
        <v>4</v>
      </c>
      <c r="W64" s="56">
        <v>1</v>
      </c>
      <c r="X64" s="56">
        <v>1</v>
      </c>
      <c r="Y64" s="56">
        <v>1</v>
      </c>
      <c r="Z64" s="56">
        <v>1</v>
      </c>
      <c r="AA64" s="73">
        <f>9853738+110000000</f>
        <v>119853738</v>
      </c>
      <c r="AB64" s="73">
        <f>424946827</f>
        <v>424946827</v>
      </c>
      <c r="AC64" s="73">
        <v>0</v>
      </c>
      <c r="AD64" s="73">
        <v>0</v>
      </c>
      <c r="AE64" s="73">
        <f t="shared" si="17"/>
        <v>544800565</v>
      </c>
      <c r="AF64" s="73">
        <f>AA64*1.03</f>
        <v>123449350.14</v>
      </c>
      <c r="AG64" s="73">
        <v>0</v>
      </c>
      <c r="AH64" s="73">
        <v>0</v>
      </c>
      <c r="AI64" s="73">
        <v>0</v>
      </c>
      <c r="AJ64" s="73">
        <f t="shared" si="18"/>
        <v>123449350.14</v>
      </c>
      <c r="AK64" s="73">
        <f>AF64*1.03</f>
        <v>127152830.6442</v>
      </c>
      <c r="AL64" s="73">
        <v>0</v>
      </c>
      <c r="AM64" s="73">
        <v>0</v>
      </c>
      <c r="AN64" s="73">
        <v>0</v>
      </c>
      <c r="AO64" s="73">
        <f t="shared" si="19"/>
        <v>127152830.6442</v>
      </c>
      <c r="AP64" s="73">
        <f>AK64*1.03</f>
        <v>130967415.563526</v>
      </c>
      <c r="AQ64" s="73">
        <v>0</v>
      </c>
      <c r="AR64" s="73">
        <v>0</v>
      </c>
      <c r="AS64" s="73">
        <v>0</v>
      </c>
      <c r="AT64" s="73">
        <f t="shared" si="20"/>
        <v>130967415.563526</v>
      </c>
      <c r="AU64" s="73">
        <f t="shared" si="21"/>
        <v>926370161.347726</v>
      </c>
    </row>
    <row r="65" spans="1:47" ht="57">
      <c r="A65" s="5"/>
      <c r="B65" s="119"/>
      <c r="C65" s="16"/>
      <c r="D65" s="86"/>
      <c r="E65" s="5"/>
      <c r="F65" s="86"/>
      <c r="G65" s="86"/>
      <c r="H65" s="127"/>
      <c r="I65" s="129"/>
      <c r="J65" s="5"/>
      <c r="K65" s="5"/>
      <c r="L65" s="5"/>
      <c r="M65" s="5"/>
      <c r="N65" s="16"/>
      <c r="O65" s="86"/>
      <c r="P65" s="7"/>
      <c r="Q65" s="7"/>
      <c r="R65" s="5"/>
      <c r="S65" s="27" t="s">
        <v>232</v>
      </c>
      <c r="T65" s="27" t="s">
        <v>127</v>
      </c>
      <c r="U65" s="7"/>
      <c r="V65" s="42">
        <v>4</v>
      </c>
      <c r="W65" s="56">
        <v>1</v>
      </c>
      <c r="X65" s="56">
        <v>1</v>
      </c>
      <c r="Y65" s="56">
        <v>1</v>
      </c>
      <c r="Z65" s="56">
        <v>1</v>
      </c>
      <c r="AA65" s="73">
        <v>11895961</v>
      </c>
      <c r="AB65" s="73">
        <v>0</v>
      </c>
      <c r="AC65" s="73">
        <v>0</v>
      </c>
      <c r="AD65" s="73">
        <v>0</v>
      </c>
      <c r="AE65" s="73">
        <f t="shared" si="17"/>
        <v>11895961</v>
      </c>
      <c r="AF65" s="73">
        <f>AA65*1.03</f>
        <v>12252839.83</v>
      </c>
      <c r="AG65" s="73">
        <f>AB65*1.03</f>
        <v>0</v>
      </c>
      <c r="AH65" s="73">
        <v>0</v>
      </c>
      <c r="AI65" s="73">
        <f>AD65*1.03</f>
        <v>0</v>
      </c>
      <c r="AJ65" s="73">
        <f t="shared" si="18"/>
        <v>12252839.83</v>
      </c>
      <c r="AK65" s="73">
        <f>AF65*1.03</f>
        <v>12620425.0249</v>
      </c>
      <c r="AL65" s="73">
        <f>AG65*1.03</f>
        <v>0</v>
      </c>
      <c r="AM65" s="73">
        <v>0</v>
      </c>
      <c r="AN65" s="73">
        <f>AI65*1.03</f>
        <v>0</v>
      </c>
      <c r="AO65" s="73">
        <f t="shared" si="19"/>
        <v>12620425.0249</v>
      </c>
      <c r="AP65" s="77">
        <f>AK65*1.03</f>
        <v>12999037.775647001</v>
      </c>
      <c r="AQ65" s="73">
        <f>AL65*1.03</f>
        <v>0</v>
      </c>
      <c r="AR65" s="73">
        <v>0</v>
      </c>
      <c r="AS65" s="73">
        <f>AN65*1.03</f>
        <v>0</v>
      </c>
      <c r="AT65" s="73">
        <f t="shared" si="20"/>
        <v>12999037.775647001</v>
      </c>
      <c r="AU65" s="73">
        <f t="shared" si="21"/>
        <v>49768263.630547</v>
      </c>
    </row>
    <row r="66" spans="1:47" ht="28.5">
      <c r="A66" s="5"/>
      <c r="B66" s="119"/>
      <c r="C66" s="16"/>
      <c r="D66" s="87"/>
      <c r="E66" s="5"/>
      <c r="F66" s="87"/>
      <c r="G66" s="87"/>
      <c r="H66" s="128"/>
      <c r="I66" s="110"/>
      <c r="J66" s="5"/>
      <c r="K66" s="5"/>
      <c r="L66" s="5"/>
      <c r="M66" s="5"/>
      <c r="N66" s="16"/>
      <c r="O66" s="87"/>
      <c r="P66" s="7"/>
      <c r="Q66" s="7"/>
      <c r="R66" s="5"/>
      <c r="S66" s="18" t="s">
        <v>233</v>
      </c>
      <c r="T66" s="18" t="s">
        <v>128</v>
      </c>
      <c r="U66" s="7"/>
      <c r="V66" s="19">
        <v>100</v>
      </c>
      <c r="W66" s="56">
        <v>25</v>
      </c>
      <c r="X66" s="56">
        <v>25</v>
      </c>
      <c r="Y66" s="56">
        <v>25</v>
      </c>
      <c r="Z66" s="56">
        <v>25</v>
      </c>
      <c r="AA66" s="57"/>
      <c r="AB66" s="57">
        <v>15800000</v>
      </c>
      <c r="AC66" s="57">
        <v>0</v>
      </c>
      <c r="AD66" s="57">
        <v>0</v>
      </c>
      <c r="AE66" s="73">
        <f t="shared" si="17"/>
        <v>15800000</v>
      </c>
      <c r="AF66" s="57"/>
      <c r="AG66" s="57">
        <v>16000000</v>
      </c>
      <c r="AH66" s="57">
        <v>0</v>
      </c>
      <c r="AI66" s="57">
        <v>0</v>
      </c>
      <c r="AJ66" s="73">
        <f t="shared" si="18"/>
        <v>16000000</v>
      </c>
      <c r="AK66" s="57"/>
      <c r="AL66" s="57">
        <f>AG66*1.03</f>
        <v>16480000</v>
      </c>
      <c r="AM66" s="57">
        <v>0</v>
      </c>
      <c r="AN66" s="57">
        <v>0</v>
      </c>
      <c r="AO66" s="73">
        <f t="shared" si="19"/>
        <v>16480000</v>
      </c>
      <c r="AP66" s="57"/>
      <c r="AQ66" s="57">
        <f>AL66*1.03</f>
        <v>16974400</v>
      </c>
      <c r="AR66" s="57">
        <v>0</v>
      </c>
      <c r="AS66" s="57">
        <v>0</v>
      </c>
      <c r="AT66" s="73">
        <f t="shared" si="20"/>
        <v>16974400</v>
      </c>
      <c r="AU66" s="73">
        <f t="shared" si="21"/>
        <v>65254400</v>
      </c>
    </row>
    <row r="67" spans="1:47" ht="99.75">
      <c r="A67" s="5"/>
      <c r="B67" s="119"/>
      <c r="C67" s="16"/>
      <c r="D67" s="19" t="s">
        <v>102</v>
      </c>
      <c r="E67" s="5"/>
      <c r="F67" s="19" t="s">
        <v>109</v>
      </c>
      <c r="G67" s="42" t="s">
        <v>110</v>
      </c>
      <c r="H67" s="19">
        <v>3000</v>
      </c>
      <c r="I67" s="19">
        <v>50</v>
      </c>
      <c r="J67" s="5"/>
      <c r="K67" s="5"/>
      <c r="L67" s="5"/>
      <c r="M67" s="5"/>
      <c r="N67" s="16"/>
      <c r="O67" s="19" t="s">
        <v>113</v>
      </c>
      <c r="P67" s="7"/>
      <c r="Q67" s="7"/>
      <c r="R67" s="5"/>
      <c r="S67" s="19" t="s">
        <v>234</v>
      </c>
      <c r="T67" s="42" t="s">
        <v>129</v>
      </c>
      <c r="U67" s="7"/>
      <c r="V67" s="19">
        <v>50</v>
      </c>
      <c r="W67" s="56">
        <v>0</v>
      </c>
      <c r="X67" s="56">
        <v>10</v>
      </c>
      <c r="Y67" s="56">
        <v>20</v>
      </c>
      <c r="Z67" s="56">
        <v>20</v>
      </c>
      <c r="AA67" s="73">
        <v>0</v>
      </c>
      <c r="AB67" s="73">
        <v>0</v>
      </c>
      <c r="AC67" s="73">
        <v>0</v>
      </c>
      <c r="AD67" s="73"/>
      <c r="AE67" s="73">
        <f t="shared" si="17"/>
        <v>0</v>
      </c>
      <c r="AF67" s="73">
        <v>0</v>
      </c>
      <c r="AG67" s="73">
        <f>16000000</f>
        <v>16000000</v>
      </c>
      <c r="AH67" s="73">
        <v>0</v>
      </c>
      <c r="AI67" s="73"/>
      <c r="AJ67" s="73">
        <f t="shared" si="18"/>
        <v>16000000</v>
      </c>
      <c r="AK67" s="73">
        <f>AF67*1.03</f>
        <v>0</v>
      </c>
      <c r="AL67" s="73">
        <f>AG67*1.03</f>
        <v>16480000</v>
      </c>
      <c r="AM67" s="73">
        <v>0</v>
      </c>
      <c r="AN67" s="73"/>
      <c r="AO67" s="73">
        <f t="shared" si="19"/>
        <v>16480000</v>
      </c>
      <c r="AP67" s="73">
        <f>AK67*1.03</f>
        <v>0</v>
      </c>
      <c r="AQ67" s="73">
        <f>(AL67*1.03)+10000000</f>
        <v>26974400</v>
      </c>
      <c r="AR67" s="73">
        <v>0</v>
      </c>
      <c r="AS67" s="73"/>
      <c r="AT67" s="73">
        <f t="shared" si="20"/>
        <v>26974400</v>
      </c>
      <c r="AU67" s="73">
        <f t="shared" si="21"/>
        <v>59454400</v>
      </c>
    </row>
    <row r="68" spans="1:47" ht="52.5" customHeight="1">
      <c r="A68" s="5"/>
      <c r="B68" s="136" t="s">
        <v>130</v>
      </c>
      <c r="C68" s="16"/>
      <c r="D68" s="85" t="s">
        <v>131</v>
      </c>
      <c r="E68" s="5"/>
      <c r="F68" s="85" t="s">
        <v>138</v>
      </c>
      <c r="G68" s="85" t="s">
        <v>139</v>
      </c>
      <c r="H68" s="85">
        <v>0</v>
      </c>
      <c r="I68" s="138">
        <v>30000</v>
      </c>
      <c r="J68" s="5"/>
      <c r="K68" s="5"/>
      <c r="L68" s="5"/>
      <c r="M68" s="5"/>
      <c r="N68" s="16"/>
      <c r="O68" s="85" t="s">
        <v>146</v>
      </c>
      <c r="P68" s="7"/>
      <c r="Q68" s="7"/>
      <c r="R68" s="5"/>
      <c r="S68" s="35" t="s">
        <v>235</v>
      </c>
      <c r="T68" s="35" t="s">
        <v>148</v>
      </c>
      <c r="U68" s="7"/>
      <c r="V68" s="36">
        <v>900</v>
      </c>
      <c r="W68" s="56"/>
      <c r="X68" s="56">
        <v>300</v>
      </c>
      <c r="Y68" s="56">
        <v>300</v>
      </c>
      <c r="Z68" s="56">
        <v>300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f>15800000</f>
        <v>15800000</v>
      </c>
      <c r="AH68" s="57">
        <v>0</v>
      </c>
      <c r="AI68" s="57">
        <v>0</v>
      </c>
      <c r="AJ68" s="73">
        <f t="shared" si="18"/>
        <v>15800000</v>
      </c>
      <c r="AK68" s="57">
        <v>0</v>
      </c>
      <c r="AL68" s="57">
        <f>AG68*1.03</f>
        <v>16274000</v>
      </c>
      <c r="AM68" s="57">
        <v>0</v>
      </c>
      <c r="AN68" s="57">
        <v>0</v>
      </c>
      <c r="AO68" s="73">
        <f t="shared" si="19"/>
        <v>16274000</v>
      </c>
      <c r="AP68" s="57">
        <v>0</v>
      </c>
      <c r="AQ68" s="57">
        <f>AL68*1.03</f>
        <v>16762220</v>
      </c>
      <c r="AR68" s="57">
        <v>0</v>
      </c>
      <c r="AS68" s="57">
        <v>0</v>
      </c>
      <c r="AT68" s="73">
        <f t="shared" si="20"/>
        <v>16762220</v>
      </c>
      <c r="AU68" s="73">
        <f t="shared" si="21"/>
        <v>48836220</v>
      </c>
    </row>
    <row r="69" spans="1:47" ht="57">
      <c r="A69" s="5"/>
      <c r="B69" s="137"/>
      <c r="C69" s="16"/>
      <c r="D69" s="86"/>
      <c r="E69" s="5"/>
      <c r="F69" s="86"/>
      <c r="G69" s="86"/>
      <c r="H69" s="86"/>
      <c r="I69" s="139"/>
      <c r="J69" s="5"/>
      <c r="K69" s="5"/>
      <c r="L69" s="5"/>
      <c r="M69" s="5"/>
      <c r="N69" s="16"/>
      <c r="O69" s="86"/>
      <c r="P69" s="7"/>
      <c r="Q69" s="7"/>
      <c r="R69" s="5"/>
      <c r="S69" s="34" t="s">
        <v>236</v>
      </c>
      <c r="T69" s="34" t="s">
        <v>149</v>
      </c>
      <c r="U69" s="7"/>
      <c r="V69" s="20">
        <v>50</v>
      </c>
      <c r="W69" s="56">
        <v>0</v>
      </c>
      <c r="X69" s="56">
        <v>10</v>
      </c>
      <c r="Y69" s="56">
        <v>20</v>
      </c>
      <c r="Z69" s="56">
        <v>20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/>
      <c r="AG69" s="57">
        <v>0</v>
      </c>
      <c r="AH69" s="57">
        <v>0</v>
      </c>
      <c r="AI69" s="57">
        <v>10000000</v>
      </c>
      <c r="AJ69" s="73">
        <f t="shared" si="18"/>
        <v>10000000</v>
      </c>
      <c r="AK69" s="57"/>
      <c r="AL69" s="57">
        <v>0</v>
      </c>
      <c r="AM69" s="57">
        <v>0</v>
      </c>
      <c r="AN69" s="57">
        <f>AI69*1.03</f>
        <v>10300000</v>
      </c>
      <c r="AO69" s="73">
        <f t="shared" si="19"/>
        <v>10300000</v>
      </c>
      <c r="AP69" s="57"/>
      <c r="AQ69" s="57">
        <v>0</v>
      </c>
      <c r="AR69" s="57">
        <v>0</v>
      </c>
      <c r="AS69" s="57">
        <f>AN69*1.03</f>
        <v>10609000</v>
      </c>
      <c r="AT69" s="73">
        <f t="shared" si="20"/>
        <v>-10609000</v>
      </c>
      <c r="AU69" s="57">
        <f>53045000+51500000+50000000</f>
        <v>154545000</v>
      </c>
    </row>
    <row r="70" spans="1:47" ht="42.75">
      <c r="A70" s="5"/>
      <c r="B70" s="137"/>
      <c r="C70" s="16"/>
      <c r="D70" s="87"/>
      <c r="E70" s="5"/>
      <c r="F70" s="86"/>
      <c r="G70" s="86"/>
      <c r="H70" s="86"/>
      <c r="I70" s="139"/>
      <c r="J70" s="5"/>
      <c r="K70" s="5"/>
      <c r="L70" s="5"/>
      <c r="M70" s="5"/>
      <c r="N70" s="16"/>
      <c r="O70" s="86"/>
      <c r="P70" s="7"/>
      <c r="Q70" s="7"/>
      <c r="R70" s="5"/>
      <c r="S70" s="34" t="s">
        <v>237</v>
      </c>
      <c r="T70" s="34" t="s">
        <v>150</v>
      </c>
      <c r="U70" s="7"/>
      <c r="V70" s="20">
        <v>2</v>
      </c>
      <c r="W70" s="56"/>
      <c r="X70" s="56">
        <v>1</v>
      </c>
      <c r="Y70" s="56">
        <v>1</v>
      </c>
      <c r="Z70" s="56"/>
      <c r="AA70" s="57"/>
      <c r="AB70" s="57">
        <v>0</v>
      </c>
      <c r="AC70" s="57">
        <v>0</v>
      </c>
      <c r="AD70" s="57">
        <v>0</v>
      </c>
      <c r="AE70" s="57"/>
      <c r="AF70" s="57"/>
      <c r="AG70" s="57">
        <v>16000000</v>
      </c>
      <c r="AH70" s="57">
        <v>0</v>
      </c>
      <c r="AI70" s="57">
        <v>0</v>
      </c>
      <c r="AJ70" s="73">
        <f t="shared" si="18"/>
        <v>16000000</v>
      </c>
      <c r="AK70" s="57"/>
      <c r="AL70" s="57">
        <f>AG70*1.03</f>
        <v>16480000</v>
      </c>
      <c r="AM70" s="57">
        <v>0</v>
      </c>
      <c r="AN70" s="57">
        <v>0</v>
      </c>
      <c r="AO70" s="73">
        <f t="shared" si="19"/>
        <v>16480000</v>
      </c>
      <c r="AP70" s="57"/>
      <c r="AQ70" s="57">
        <v>0</v>
      </c>
      <c r="AR70" s="57">
        <v>0</v>
      </c>
      <c r="AS70" s="57">
        <v>0</v>
      </c>
      <c r="AT70" s="73">
        <f t="shared" si="20"/>
        <v>0</v>
      </c>
      <c r="AU70" s="73">
        <f aca="true" t="shared" si="22" ref="AU70:AU86">AT70+AO70+AJ70+AE70</f>
        <v>32480000</v>
      </c>
    </row>
    <row r="71" spans="1:47" ht="57">
      <c r="A71" s="5"/>
      <c r="B71" s="137"/>
      <c r="C71" s="16"/>
      <c r="D71" s="88" t="s">
        <v>132</v>
      </c>
      <c r="E71" s="5"/>
      <c r="F71" s="86"/>
      <c r="G71" s="86"/>
      <c r="H71" s="86"/>
      <c r="I71" s="139"/>
      <c r="J71" s="5"/>
      <c r="K71" s="5"/>
      <c r="L71" s="5"/>
      <c r="M71" s="5"/>
      <c r="N71" s="16"/>
      <c r="O71" s="86"/>
      <c r="P71" s="7"/>
      <c r="Q71" s="7"/>
      <c r="R71" s="5"/>
      <c r="S71" s="35" t="s">
        <v>238</v>
      </c>
      <c r="T71" s="35" t="s">
        <v>151</v>
      </c>
      <c r="U71" s="7"/>
      <c r="V71" s="41">
        <v>2000</v>
      </c>
      <c r="W71" s="56">
        <v>500</v>
      </c>
      <c r="X71" s="56">
        <v>500</v>
      </c>
      <c r="Y71" s="56">
        <v>500</v>
      </c>
      <c r="Z71" s="56">
        <v>500</v>
      </c>
      <c r="AA71" s="73">
        <f>15800000</f>
        <v>15800000</v>
      </c>
      <c r="AB71" s="73"/>
      <c r="AC71" s="73">
        <v>0</v>
      </c>
      <c r="AD71" s="73">
        <v>0</v>
      </c>
      <c r="AE71" s="73">
        <f>AA71+AB71+AC71+AD71</f>
        <v>15800000</v>
      </c>
      <c r="AF71" s="73">
        <f>AA71*1.03</f>
        <v>16274000</v>
      </c>
      <c r="AG71" s="73"/>
      <c r="AH71" s="73">
        <v>0</v>
      </c>
      <c r="AI71" s="73">
        <v>0</v>
      </c>
      <c r="AJ71" s="73">
        <f t="shared" si="18"/>
        <v>16274000</v>
      </c>
      <c r="AK71" s="73">
        <f>AF71*1.03</f>
        <v>16762220</v>
      </c>
      <c r="AL71" s="73"/>
      <c r="AM71" s="73">
        <v>0</v>
      </c>
      <c r="AN71" s="73">
        <v>0</v>
      </c>
      <c r="AO71" s="73">
        <f t="shared" si="19"/>
        <v>16762220</v>
      </c>
      <c r="AP71" s="77">
        <f>AK71*1.03</f>
        <v>17265086.6</v>
      </c>
      <c r="AQ71" s="73"/>
      <c r="AR71" s="73">
        <v>0</v>
      </c>
      <c r="AS71" s="73">
        <v>0</v>
      </c>
      <c r="AT71" s="73">
        <f t="shared" si="20"/>
        <v>17265086.6</v>
      </c>
      <c r="AU71" s="73">
        <f t="shared" si="22"/>
        <v>66101306.6</v>
      </c>
    </row>
    <row r="72" spans="1:47" ht="42.75">
      <c r="A72" s="5"/>
      <c r="B72" s="137"/>
      <c r="C72" s="16"/>
      <c r="D72" s="88"/>
      <c r="E72" s="5"/>
      <c r="F72" s="86"/>
      <c r="G72" s="86"/>
      <c r="H72" s="86"/>
      <c r="I72" s="139"/>
      <c r="J72" s="5"/>
      <c r="K72" s="5"/>
      <c r="L72" s="5"/>
      <c r="M72" s="5"/>
      <c r="N72" s="16"/>
      <c r="O72" s="86"/>
      <c r="P72" s="7"/>
      <c r="Q72" s="7"/>
      <c r="R72" s="5"/>
      <c r="S72" s="35" t="s">
        <v>348</v>
      </c>
      <c r="T72" s="35" t="s">
        <v>152</v>
      </c>
      <c r="U72" s="7"/>
      <c r="V72" s="41">
        <v>8</v>
      </c>
      <c r="W72" s="56">
        <v>1</v>
      </c>
      <c r="X72" s="56">
        <v>2</v>
      </c>
      <c r="Y72" s="56">
        <v>2</v>
      </c>
      <c r="Z72" s="56">
        <v>1</v>
      </c>
      <c r="AA72" s="73">
        <f>25800000+16220000</f>
        <v>42020000</v>
      </c>
      <c r="AB72" s="73">
        <f>16720000+63757508+8000000+2982614</f>
        <v>91460122</v>
      </c>
      <c r="AC72" s="73">
        <v>0</v>
      </c>
      <c r="AD72" s="73">
        <v>0</v>
      </c>
      <c r="AE72" s="73">
        <f>AA72+AB72+AC72+AD72</f>
        <v>133480122</v>
      </c>
      <c r="AF72" s="73">
        <f>AA72*1.03</f>
        <v>43280600</v>
      </c>
      <c r="AG72" s="73">
        <v>0</v>
      </c>
      <c r="AH72" s="73">
        <v>0</v>
      </c>
      <c r="AI72" s="73">
        <f>AD72*1.03</f>
        <v>0</v>
      </c>
      <c r="AJ72" s="73">
        <f t="shared" si="18"/>
        <v>43280600</v>
      </c>
      <c r="AK72" s="73">
        <f>AF72*1.03</f>
        <v>44579018</v>
      </c>
      <c r="AL72" s="73">
        <f>AG72*1.03</f>
        <v>0</v>
      </c>
      <c r="AM72" s="73">
        <v>0</v>
      </c>
      <c r="AN72" s="73">
        <f>AI72*1.03</f>
        <v>0</v>
      </c>
      <c r="AO72" s="73">
        <f t="shared" si="19"/>
        <v>44579018</v>
      </c>
      <c r="AP72" s="77">
        <f>AK72*1.03</f>
        <v>45916388.54</v>
      </c>
      <c r="AQ72" s="73">
        <f>AL72*1.03</f>
        <v>0</v>
      </c>
      <c r="AR72" s="73">
        <v>0</v>
      </c>
      <c r="AS72" s="73">
        <f>AN72*1.03</f>
        <v>0</v>
      </c>
      <c r="AT72" s="73">
        <f t="shared" si="20"/>
        <v>45916388.54</v>
      </c>
      <c r="AU72" s="73">
        <f t="shared" si="22"/>
        <v>267256128.54</v>
      </c>
    </row>
    <row r="73" spans="1:47" ht="42.75">
      <c r="A73" s="5"/>
      <c r="B73" s="137"/>
      <c r="C73" s="16"/>
      <c r="D73" s="85" t="s">
        <v>133</v>
      </c>
      <c r="E73" s="5"/>
      <c r="F73" s="86"/>
      <c r="G73" s="86"/>
      <c r="H73" s="86"/>
      <c r="I73" s="139"/>
      <c r="J73" s="5"/>
      <c r="K73" s="5"/>
      <c r="L73" s="5"/>
      <c r="M73" s="5"/>
      <c r="N73" s="16"/>
      <c r="O73" s="86"/>
      <c r="P73" s="7"/>
      <c r="Q73" s="7"/>
      <c r="R73" s="5"/>
      <c r="S73" s="35" t="s">
        <v>240</v>
      </c>
      <c r="T73" s="35" t="s">
        <v>153</v>
      </c>
      <c r="U73" s="7"/>
      <c r="V73" s="20">
        <v>50</v>
      </c>
      <c r="W73" s="56">
        <v>10</v>
      </c>
      <c r="X73" s="56">
        <v>20</v>
      </c>
      <c r="Y73" s="56">
        <v>10</v>
      </c>
      <c r="Z73" s="56">
        <v>10</v>
      </c>
      <c r="AA73" s="73">
        <f>12145874+600000</f>
        <v>12745874</v>
      </c>
      <c r="AB73" s="73">
        <v>5200000</v>
      </c>
      <c r="AC73" s="73">
        <v>0</v>
      </c>
      <c r="AD73" s="73">
        <f>15000000+4089000+205000000-1947953</f>
        <v>222141047</v>
      </c>
      <c r="AE73" s="73">
        <f>AA73+AB73+AC73+AD73</f>
        <v>240086921</v>
      </c>
      <c r="AF73" s="73">
        <f>AA73*1.03</f>
        <v>13128250.22</v>
      </c>
      <c r="AG73" s="73">
        <v>0</v>
      </c>
      <c r="AH73" s="73"/>
      <c r="AI73" s="73"/>
      <c r="AJ73" s="73">
        <f t="shared" si="18"/>
        <v>13128250.22</v>
      </c>
      <c r="AK73" s="73">
        <f>AF73*1.03</f>
        <v>13522097.7266</v>
      </c>
      <c r="AL73" s="73">
        <v>0</v>
      </c>
      <c r="AM73" s="73">
        <v>0</v>
      </c>
      <c r="AN73" s="73"/>
      <c r="AO73" s="73">
        <f t="shared" si="19"/>
        <v>13522097.7266</v>
      </c>
      <c r="AP73" s="73">
        <f>AK73*1.03</f>
        <v>13927760.658398</v>
      </c>
      <c r="AQ73" s="73">
        <v>0</v>
      </c>
      <c r="AR73" s="73">
        <v>0</v>
      </c>
      <c r="AS73" s="73"/>
      <c r="AT73" s="73">
        <f t="shared" si="20"/>
        <v>13927760.658398</v>
      </c>
      <c r="AU73" s="73">
        <f t="shared" si="22"/>
        <v>280665029.604998</v>
      </c>
    </row>
    <row r="74" spans="1:47" ht="71.25">
      <c r="A74" s="5"/>
      <c r="B74" s="137"/>
      <c r="C74" s="16"/>
      <c r="D74" s="86"/>
      <c r="E74" s="5"/>
      <c r="F74" s="86"/>
      <c r="G74" s="86"/>
      <c r="H74" s="86"/>
      <c r="I74" s="139"/>
      <c r="J74" s="5"/>
      <c r="K74" s="5"/>
      <c r="L74" s="5"/>
      <c r="M74" s="5"/>
      <c r="N74" s="16"/>
      <c r="O74" s="86"/>
      <c r="P74" s="7"/>
      <c r="Q74" s="7"/>
      <c r="R74" s="5"/>
      <c r="S74" s="34" t="s">
        <v>353</v>
      </c>
      <c r="T74" s="34" t="s">
        <v>154</v>
      </c>
      <c r="U74" s="7"/>
      <c r="V74" s="20">
        <v>1</v>
      </c>
      <c r="W74" s="56">
        <v>1</v>
      </c>
      <c r="X74" s="56">
        <v>1</v>
      </c>
      <c r="Y74" s="56">
        <v>1</v>
      </c>
      <c r="Z74" s="56">
        <v>1</v>
      </c>
      <c r="AA74" s="73">
        <f>30153748</f>
        <v>30153748</v>
      </c>
      <c r="AB74" s="73">
        <v>0</v>
      </c>
      <c r="AC74" s="73">
        <v>0</v>
      </c>
      <c r="AD74" s="73">
        <v>0</v>
      </c>
      <c r="AE74" s="73">
        <f>AA74+AB74+AC74+AD74</f>
        <v>30153748</v>
      </c>
      <c r="AF74" s="57">
        <v>0</v>
      </c>
      <c r="AG74" s="57">
        <f>AA74*1.03</f>
        <v>31058360.44</v>
      </c>
      <c r="AH74" s="57">
        <v>0</v>
      </c>
      <c r="AI74" s="57">
        <v>0</v>
      </c>
      <c r="AJ74" s="73">
        <f t="shared" si="18"/>
        <v>31058360.44</v>
      </c>
      <c r="AK74" s="57">
        <v>0</v>
      </c>
      <c r="AL74" s="57">
        <f>AG74*1.03</f>
        <v>31990111.253200002</v>
      </c>
      <c r="AM74" s="57">
        <v>0</v>
      </c>
      <c r="AN74" s="57">
        <v>0</v>
      </c>
      <c r="AO74" s="73">
        <f t="shared" si="19"/>
        <v>31990111.253200002</v>
      </c>
      <c r="AP74" s="57">
        <v>0</v>
      </c>
      <c r="AQ74" s="57">
        <f>AL74*1.03</f>
        <v>32949814.590796</v>
      </c>
      <c r="AR74" s="57">
        <v>0</v>
      </c>
      <c r="AS74" s="57">
        <v>0</v>
      </c>
      <c r="AT74" s="73">
        <f t="shared" si="20"/>
        <v>32949814.590796</v>
      </c>
      <c r="AU74" s="73">
        <f t="shared" si="22"/>
        <v>126152034.283996</v>
      </c>
    </row>
    <row r="75" spans="1:47" ht="28.5">
      <c r="A75" s="5"/>
      <c r="B75" s="137"/>
      <c r="C75" s="16"/>
      <c r="D75" s="87"/>
      <c r="E75" s="5"/>
      <c r="F75" s="87"/>
      <c r="G75" s="87"/>
      <c r="H75" s="87"/>
      <c r="I75" s="140"/>
      <c r="J75" s="5"/>
      <c r="K75" s="5"/>
      <c r="L75" s="5"/>
      <c r="M75" s="5"/>
      <c r="N75" s="16"/>
      <c r="O75" s="86"/>
      <c r="P75" s="7"/>
      <c r="Q75" s="7"/>
      <c r="R75" s="5"/>
      <c r="S75" s="34" t="s">
        <v>242</v>
      </c>
      <c r="T75" s="34" t="s">
        <v>155</v>
      </c>
      <c r="U75" s="7"/>
      <c r="V75" s="22">
        <v>50</v>
      </c>
      <c r="W75" s="56">
        <v>0</v>
      </c>
      <c r="X75" s="56">
        <v>10</v>
      </c>
      <c r="Y75" s="56">
        <v>20</v>
      </c>
      <c r="Z75" s="56">
        <v>20</v>
      </c>
      <c r="AA75" s="73">
        <v>0</v>
      </c>
      <c r="AB75" s="73">
        <v>0</v>
      </c>
      <c r="AC75" s="73">
        <v>0</v>
      </c>
      <c r="AD75" s="73">
        <v>0</v>
      </c>
      <c r="AE75" s="73">
        <f>AA75+AB75+AC75+AD75</f>
        <v>0</v>
      </c>
      <c r="AF75" s="73">
        <f>AA75*1.03</f>
        <v>0</v>
      </c>
      <c r="AG75" s="73">
        <v>10000000</v>
      </c>
      <c r="AH75" s="73">
        <v>0</v>
      </c>
      <c r="AI75" s="73">
        <v>0</v>
      </c>
      <c r="AJ75" s="73">
        <f t="shared" si="18"/>
        <v>10000000</v>
      </c>
      <c r="AK75" s="73">
        <f>AF75*1.03</f>
        <v>0</v>
      </c>
      <c r="AL75" s="73">
        <f>AG75*1.03</f>
        <v>10300000</v>
      </c>
      <c r="AM75" s="73">
        <v>0</v>
      </c>
      <c r="AN75" s="73">
        <v>0</v>
      </c>
      <c r="AO75" s="73">
        <f t="shared" si="19"/>
        <v>10300000</v>
      </c>
      <c r="AP75" s="73">
        <f>AK75*1.03</f>
        <v>0</v>
      </c>
      <c r="AQ75" s="73">
        <f>AL75*1.03</f>
        <v>10609000</v>
      </c>
      <c r="AR75" s="73">
        <v>0</v>
      </c>
      <c r="AS75" s="73">
        <v>0</v>
      </c>
      <c r="AT75" s="73">
        <f t="shared" si="20"/>
        <v>10609000</v>
      </c>
      <c r="AU75" s="73">
        <f t="shared" si="22"/>
        <v>30909000</v>
      </c>
    </row>
    <row r="76" spans="1:47" ht="28.5">
      <c r="A76" s="5"/>
      <c r="B76" s="137"/>
      <c r="C76" s="16"/>
      <c r="D76" s="85" t="s">
        <v>134</v>
      </c>
      <c r="E76" s="5"/>
      <c r="F76" s="134" t="s">
        <v>140</v>
      </c>
      <c r="G76" s="134" t="s">
        <v>141</v>
      </c>
      <c r="H76" s="89">
        <v>0.5</v>
      </c>
      <c r="I76" s="89">
        <v>0.7</v>
      </c>
      <c r="J76" s="5"/>
      <c r="K76" s="5"/>
      <c r="L76" s="5"/>
      <c r="M76" s="5"/>
      <c r="N76" s="16"/>
      <c r="O76" s="86"/>
      <c r="P76" s="7"/>
      <c r="Q76" s="7"/>
      <c r="R76" s="5"/>
      <c r="S76" s="34" t="s">
        <v>243</v>
      </c>
      <c r="T76" s="34" t="s">
        <v>156</v>
      </c>
      <c r="U76" s="7"/>
      <c r="V76" s="20">
        <v>1</v>
      </c>
      <c r="W76" s="56"/>
      <c r="X76" s="56">
        <v>1</v>
      </c>
      <c r="Y76" s="56"/>
      <c r="Z76" s="56"/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f>10000000+10000000</f>
        <v>20000000</v>
      </c>
      <c r="AJ76" s="73">
        <f t="shared" si="18"/>
        <v>20000000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7">
        <v>0</v>
      </c>
      <c r="AS76" s="57">
        <v>0</v>
      </c>
      <c r="AT76" s="57">
        <v>0</v>
      </c>
      <c r="AU76" s="73">
        <f t="shared" si="22"/>
        <v>20000000</v>
      </c>
    </row>
    <row r="77" spans="1:47" ht="42.75">
      <c r="A77" s="5"/>
      <c r="B77" s="137"/>
      <c r="C77" s="16"/>
      <c r="D77" s="86"/>
      <c r="E77" s="5"/>
      <c r="F77" s="134"/>
      <c r="G77" s="134"/>
      <c r="H77" s="89"/>
      <c r="I77" s="89"/>
      <c r="J77" s="5"/>
      <c r="K77" s="5"/>
      <c r="L77" s="5"/>
      <c r="M77" s="5"/>
      <c r="N77" s="16"/>
      <c r="O77" s="86"/>
      <c r="P77" s="7"/>
      <c r="Q77" s="7"/>
      <c r="R77" s="5"/>
      <c r="S77" s="35" t="s">
        <v>244</v>
      </c>
      <c r="T77" s="35" t="s">
        <v>157</v>
      </c>
      <c r="U77" s="7" t="s">
        <v>341</v>
      </c>
      <c r="V77" s="45">
        <v>0.6</v>
      </c>
      <c r="W77" s="59">
        <v>0.15</v>
      </c>
      <c r="X77" s="59">
        <v>0.15</v>
      </c>
      <c r="Y77" s="59">
        <v>0.15</v>
      </c>
      <c r="Z77" s="59">
        <v>0.15</v>
      </c>
      <c r="AA77" s="73">
        <f>11227775+6417000+35035628+19</f>
        <v>52680422</v>
      </c>
      <c r="AB77" s="73">
        <f>13500000+4032000+2000000</f>
        <v>19532000</v>
      </c>
      <c r="AC77" s="73">
        <v>0</v>
      </c>
      <c r="AD77" s="73">
        <v>0</v>
      </c>
      <c r="AE77" s="73">
        <f>AA77+AB77+AC77+AD77</f>
        <v>72212422</v>
      </c>
      <c r="AF77" s="73">
        <f>AA77*1.03</f>
        <v>54260834.660000004</v>
      </c>
      <c r="AG77" s="73">
        <v>0</v>
      </c>
      <c r="AH77" s="73">
        <v>0</v>
      </c>
      <c r="AI77" s="73">
        <v>0</v>
      </c>
      <c r="AJ77" s="73">
        <f t="shared" si="18"/>
        <v>54260834.660000004</v>
      </c>
      <c r="AK77" s="73">
        <f>AF77*1.03</f>
        <v>55888659.69980001</v>
      </c>
      <c r="AL77" s="73">
        <v>0</v>
      </c>
      <c r="AM77" s="73">
        <v>0</v>
      </c>
      <c r="AN77" s="73">
        <v>0</v>
      </c>
      <c r="AO77" s="73">
        <f>AK77+AL77+AM77+AN77</f>
        <v>55888659.69980001</v>
      </c>
      <c r="AP77" s="73">
        <f>AK77*1.03</f>
        <v>57565319.49079401</v>
      </c>
      <c r="AQ77" s="73">
        <v>0</v>
      </c>
      <c r="AR77" s="73">
        <v>0</v>
      </c>
      <c r="AS77" s="73">
        <v>0</v>
      </c>
      <c r="AT77" s="73">
        <f>AP77+AQ77+AR77+AS77</f>
        <v>57565319.49079401</v>
      </c>
      <c r="AU77" s="73">
        <f t="shared" si="22"/>
        <v>239927235.850594</v>
      </c>
    </row>
    <row r="78" spans="1:47" ht="42.75">
      <c r="A78" s="5"/>
      <c r="B78" s="137"/>
      <c r="C78" s="16"/>
      <c r="D78" s="86"/>
      <c r="E78" s="5"/>
      <c r="F78" s="134"/>
      <c r="G78" s="134"/>
      <c r="H78" s="89"/>
      <c r="I78" s="89"/>
      <c r="J78" s="5"/>
      <c r="K78" s="5"/>
      <c r="L78" s="5"/>
      <c r="M78" s="5"/>
      <c r="N78" s="16"/>
      <c r="O78" s="86"/>
      <c r="P78" s="7"/>
      <c r="Q78" s="7"/>
      <c r="R78" s="5"/>
      <c r="S78" s="35" t="s">
        <v>342</v>
      </c>
      <c r="T78" s="35" t="s">
        <v>158</v>
      </c>
      <c r="U78" s="7" t="s">
        <v>341</v>
      </c>
      <c r="V78" s="45">
        <v>1</v>
      </c>
      <c r="W78" s="59">
        <v>1</v>
      </c>
      <c r="X78" s="59">
        <v>1</v>
      </c>
      <c r="Y78" s="59">
        <v>1</v>
      </c>
      <c r="Z78" s="59">
        <v>1</v>
      </c>
      <c r="AA78" s="73">
        <v>20253680</v>
      </c>
      <c r="AB78" s="73">
        <v>0</v>
      </c>
      <c r="AC78" s="73">
        <v>0</v>
      </c>
      <c r="AD78" s="73">
        <v>0</v>
      </c>
      <c r="AE78" s="73">
        <f>AA78+AB78+AC78+AD78</f>
        <v>20253680</v>
      </c>
      <c r="AF78" s="73">
        <f>AA78*1.03</f>
        <v>20861290.400000002</v>
      </c>
      <c r="AG78" s="73">
        <v>0</v>
      </c>
      <c r="AH78" s="73">
        <v>0</v>
      </c>
      <c r="AI78" s="73">
        <v>0</v>
      </c>
      <c r="AJ78" s="73">
        <f t="shared" si="18"/>
        <v>20861290.400000002</v>
      </c>
      <c r="AK78" s="73">
        <f>AF78*1.03</f>
        <v>21487129.112000003</v>
      </c>
      <c r="AL78" s="73">
        <v>0</v>
      </c>
      <c r="AM78" s="73">
        <v>0</v>
      </c>
      <c r="AN78" s="73">
        <v>0</v>
      </c>
      <c r="AO78" s="73">
        <f>AK78+AL78+AM78+AN78</f>
        <v>21487129.112000003</v>
      </c>
      <c r="AP78" s="73">
        <f>AK78*1.03</f>
        <v>22131742.985360004</v>
      </c>
      <c r="AQ78" s="73">
        <v>0</v>
      </c>
      <c r="AR78" s="73">
        <v>0</v>
      </c>
      <c r="AS78" s="73">
        <v>0</v>
      </c>
      <c r="AT78" s="73">
        <f>AP78+AQ78+AR78+AS78</f>
        <v>22131742.985360004</v>
      </c>
      <c r="AU78" s="73">
        <f t="shared" si="22"/>
        <v>84733842.49736</v>
      </c>
    </row>
    <row r="79" spans="1:47" ht="57">
      <c r="A79" s="5"/>
      <c r="B79" s="137"/>
      <c r="C79" s="16"/>
      <c r="D79" s="86"/>
      <c r="E79" s="5"/>
      <c r="F79" s="134"/>
      <c r="G79" s="134"/>
      <c r="H79" s="89"/>
      <c r="I79" s="89"/>
      <c r="J79" s="5"/>
      <c r="K79" s="5"/>
      <c r="L79" s="5"/>
      <c r="M79" s="5"/>
      <c r="N79" s="16"/>
      <c r="O79" s="86"/>
      <c r="P79" s="7"/>
      <c r="Q79" s="7"/>
      <c r="R79" s="5"/>
      <c r="S79" s="34" t="s">
        <v>246</v>
      </c>
      <c r="T79" s="34" t="s">
        <v>159</v>
      </c>
      <c r="U79" s="7"/>
      <c r="V79" s="21">
        <v>1</v>
      </c>
      <c r="W79" s="56"/>
      <c r="X79" s="59">
        <v>0.3</v>
      </c>
      <c r="Y79" s="59">
        <v>0.3</v>
      </c>
      <c r="Z79" s="59">
        <v>0.4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10000000</v>
      </c>
      <c r="AH79" s="57">
        <v>0</v>
      </c>
      <c r="AI79" s="57">
        <v>0</v>
      </c>
      <c r="AJ79" s="73">
        <f t="shared" si="18"/>
        <v>10000000</v>
      </c>
      <c r="AK79" s="57">
        <v>0</v>
      </c>
      <c r="AL79" s="57">
        <f>AG79*1.03</f>
        <v>10300000</v>
      </c>
      <c r="AM79" s="57">
        <v>0</v>
      </c>
      <c r="AN79" s="57">
        <v>0</v>
      </c>
      <c r="AO79" s="73">
        <f>AK79+AL79+AM79+AN79</f>
        <v>10300000</v>
      </c>
      <c r="AP79" s="57">
        <v>0</v>
      </c>
      <c r="AQ79" s="57">
        <f>AL79*1.03</f>
        <v>10609000</v>
      </c>
      <c r="AR79" s="57">
        <v>0</v>
      </c>
      <c r="AS79" s="57">
        <v>0</v>
      </c>
      <c r="AT79" s="73">
        <f>AP79+AQ79+AR79+AS79</f>
        <v>10609000</v>
      </c>
      <c r="AU79" s="73">
        <f t="shared" si="22"/>
        <v>30909000</v>
      </c>
    </row>
    <row r="80" spans="1:47" ht="42.75">
      <c r="A80" s="5"/>
      <c r="B80" s="137"/>
      <c r="C80" s="16"/>
      <c r="D80" s="86"/>
      <c r="E80" s="5"/>
      <c r="F80" s="134"/>
      <c r="G80" s="134"/>
      <c r="H80" s="89">
        <v>50</v>
      </c>
      <c r="I80" s="89"/>
      <c r="J80" s="5"/>
      <c r="K80" s="5"/>
      <c r="L80" s="5"/>
      <c r="M80" s="5"/>
      <c r="N80" s="16"/>
      <c r="O80" s="86"/>
      <c r="P80" s="7"/>
      <c r="Q80" s="7"/>
      <c r="R80" s="5"/>
      <c r="S80" s="34" t="s">
        <v>160</v>
      </c>
      <c r="T80" s="34" t="s">
        <v>160</v>
      </c>
      <c r="U80" s="7"/>
      <c r="V80" s="20">
        <v>1</v>
      </c>
      <c r="W80" s="56"/>
      <c r="X80" s="56">
        <v>1</v>
      </c>
      <c r="Y80" s="56"/>
      <c r="Z80" s="56"/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f>10000000+14505476</f>
        <v>24505476</v>
      </c>
      <c r="AJ80" s="73">
        <f t="shared" si="18"/>
        <v>24505476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0</v>
      </c>
      <c r="AU80" s="73">
        <f t="shared" si="22"/>
        <v>24505476</v>
      </c>
    </row>
    <row r="81" spans="1:47" ht="57">
      <c r="A81" s="5"/>
      <c r="B81" s="137"/>
      <c r="C81" s="16"/>
      <c r="D81" s="86"/>
      <c r="E81" s="5"/>
      <c r="F81" s="134"/>
      <c r="G81" s="134"/>
      <c r="H81" s="89"/>
      <c r="I81" s="89"/>
      <c r="J81" s="5"/>
      <c r="K81" s="5"/>
      <c r="L81" s="5"/>
      <c r="M81" s="5"/>
      <c r="N81" s="16"/>
      <c r="O81" s="86"/>
      <c r="P81" s="7"/>
      <c r="Q81" s="7"/>
      <c r="R81" s="5"/>
      <c r="S81" s="34" t="s">
        <v>247</v>
      </c>
      <c r="T81" s="34" t="s">
        <v>161</v>
      </c>
      <c r="U81" s="8"/>
      <c r="V81" s="21">
        <v>0.7</v>
      </c>
      <c r="W81" s="59">
        <v>0.2</v>
      </c>
      <c r="X81" s="59">
        <v>0.2</v>
      </c>
      <c r="Y81" s="59">
        <v>0.15</v>
      </c>
      <c r="Z81" s="59">
        <v>0.15</v>
      </c>
      <c r="AA81" s="73">
        <f>5050000</f>
        <v>5050000</v>
      </c>
      <c r="AB81" s="73">
        <f>3240000+9456000+12100000+9400000</f>
        <v>34196000</v>
      </c>
      <c r="AC81" s="73">
        <v>0</v>
      </c>
      <c r="AD81" s="73">
        <f>3787148</f>
        <v>3787148</v>
      </c>
      <c r="AE81" s="73">
        <f>AA81+AB81+AC81+AD81</f>
        <v>43033148</v>
      </c>
      <c r="AF81" s="73">
        <v>0</v>
      </c>
      <c r="AG81" s="73">
        <f>AB81*1.03</f>
        <v>35221880</v>
      </c>
      <c r="AH81" s="73">
        <v>0</v>
      </c>
      <c r="AI81" s="73">
        <v>0</v>
      </c>
      <c r="AJ81" s="73">
        <f t="shared" si="18"/>
        <v>35221880</v>
      </c>
      <c r="AK81" s="73">
        <f>AF81*1.03</f>
        <v>0</v>
      </c>
      <c r="AL81" s="73">
        <f>AG81*1.03</f>
        <v>36278536.4</v>
      </c>
      <c r="AM81" s="73">
        <v>0</v>
      </c>
      <c r="AN81" s="73">
        <f>AI81*1.03</f>
        <v>0</v>
      </c>
      <c r="AO81" s="73">
        <f>AK81+AL81+AM81+AN81</f>
        <v>36278536.4</v>
      </c>
      <c r="AP81" s="77">
        <f>AK81*1.03</f>
        <v>0</v>
      </c>
      <c r="AQ81" s="73">
        <f>AL81*1.03</f>
        <v>37366892.492</v>
      </c>
      <c r="AR81" s="73">
        <v>0</v>
      </c>
      <c r="AS81" s="73">
        <f>AN81*1.03</f>
        <v>0</v>
      </c>
      <c r="AT81" s="73">
        <f>AP81+AQ81+AR81-AS81</f>
        <v>37366892.492</v>
      </c>
      <c r="AU81" s="73">
        <f t="shared" si="22"/>
        <v>151900456.892</v>
      </c>
    </row>
    <row r="82" spans="1:47" ht="57">
      <c r="A82" s="5"/>
      <c r="B82" s="137"/>
      <c r="C82" s="16"/>
      <c r="D82" s="86"/>
      <c r="E82" s="5"/>
      <c r="F82" s="134"/>
      <c r="G82" s="134"/>
      <c r="H82" s="89"/>
      <c r="I82" s="89"/>
      <c r="J82" s="5"/>
      <c r="K82" s="5"/>
      <c r="L82" s="5"/>
      <c r="M82" s="5"/>
      <c r="N82" s="16"/>
      <c r="O82" s="86"/>
      <c r="P82" s="7"/>
      <c r="Q82" s="7"/>
      <c r="R82" s="5"/>
      <c r="S82" s="35" t="s">
        <v>343</v>
      </c>
      <c r="T82" s="35" t="s">
        <v>344</v>
      </c>
      <c r="U82" s="7"/>
      <c r="V82" s="45">
        <v>0.8</v>
      </c>
      <c r="W82" s="59">
        <v>0.2</v>
      </c>
      <c r="X82" s="59">
        <v>0.2</v>
      </c>
      <c r="Y82" s="59">
        <v>0.2</v>
      </c>
      <c r="Z82" s="59">
        <v>0.2</v>
      </c>
      <c r="AA82" s="73">
        <v>88595917</v>
      </c>
      <c r="AB82" s="73">
        <v>1290000</v>
      </c>
      <c r="AC82" s="73">
        <v>0</v>
      </c>
      <c r="AD82" s="73">
        <v>0</v>
      </c>
      <c r="AE82" s="73">
        <f>AA82+AB82+AC82+AD82</f>
        <v>89885917</v>
      </c>
      <c r="AF82" s="73">
        <f>AA82*1.03</f>
        <v>91253794.51</v>
      </c>
      <c r="AG82" s="73">
        <v>0</v>
      </c>
      <c r="AH82" s="73">
        <v>0</v>
      </c>
      <c r="AI82" s="73">
        <v>0</v>
      </c>
      <c r="AJ82" s="73">
        <f t="shared" si="18"/>
        <v>91253794.51</v>
      </c>
      <c r="AK82" s="73">
        <f>AF82*1.03</f>
        <v>93991408.3453</v>
      </c>
      <c r="AL82" s="73">
        <v>0</v>
      </c>
      <c r="AM82" s="73">
        <v>0</v>
      </c>
      <c r="AN82" s="73">
        <v>0</v>
      </c>
      <c r="AO82" s="73">
        <f>AK82+AL82+AM82+AN82</f>
        <v>93991408.3453</v>
      </c>
      <c r="AP82" s="73">
        <f>AK82*1.03</f>
        <v>96811150.595659</v>
      </c>
      <c r="AQ82" s="73">
        <v>0</v>
      </c>
      <c r="AR82" s="73">
        <v>0</v>
      </c>
      <c r="AS82" s="73">
        <v>0</v>
      </c>
      <c r="AT82" s="73">
        <f>AP82+AQ82+AR82-AS82</f>
        <v>96811150.595659</v>
      </c>
      <c r="AU82" s="73">
        <f t="shared" si="22"/>
        <v>371942270.450959</v>
      </c>
    </row>
    <row r="83" spans="1:47" ht="42.75">
      <c r="A83" s="5"/>
      <c r="B83" s="137"/>
      <c r="C83" s="16"/>
      <c r="D83" s="134" t="s">
        <v>135</v>
      </c>
      <c r="E83" s="5"/>
      <c r="F83" s="134"/>
      <c r="G83" s="134"/>
      <c r="H83" s="89"/>
      <c r="I83" s="89"/>
      <c r="J83" s="5"/>
      <c r="K83" s="5"/>
      <c r="L83" s="5"/>
      <c r="M83" s="5"/>
      <c r="N83" s="16"/>
      <c r="O83" s="86"/>
      <c r="P83" s="7"/>
      <c r="Q83" s="7"/>
      <c r="R83" s="5"/>
      <c r="S83" s="37" t="s">
        <v>249</v>
      </c>
      <c r="T83" s="37" t="s">
        <v>163</v>
      </c>
      <c r="U83" s="7"/>
      <c r="V83" s="38">
        <v>1</v>
      </c>
      <c r="W83" s="56">
        <v>1</v>
      </c>
      <c r="X83" s="56"/>
      <c r="Y83" s="56"/>
      <c r="Z83" s="56"/>
      <c r="AA83" s="73">
        <v>0</v>
      </c>
      <c r="AB83" s="73">
        <v>15800000</v>
      </c>
      <c r="AC83" s="73">
        <v>0</v>
      </c>
      <c r="AD83" s="73">
        <v>0</v>
      </c>
      <c r="AE83" s="73">
        <f>AA83+AB83+AC83+AD83</f>
        <v>15800000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7">
        <v>0</v>
      </c>
      <c r="AS83" s="57">
        <v>0</v>
      </c>
      <c r="AT83" s="57">
        <v>0</v>
      </c>
      <c r="AU83" s="73">
        <f t="shared" si="22"/>
        <v>15800000</v>
      </c>
    </row>
    <row r="84" spans="1:47" ht="42.75">
      <c r="A84" s="5"/>
      <c r="B84" s="137"/>
      <c r="C84" s="16"/>
      <c r="D84" s="134"/>
      <c r="E84" s="5"/>
      <c r="F84" s="134"/>
      <c r="G84" s="134"/>
      <c r="H84" s="89"/>
      <c r="I84" s="89"/>
      <c r="J84" s="5"/>
      <c r="K84" s="5"/>
      <c r="L84" s="5"/>
      <c r="M84" s="5"/>
      <c r="N84" s="16"/>
      <c r="O84" s="86"/>
      <c r="P84" s="7"/>
      <c r="Q84" s="7"/>
      <c r="R84" s="5"/>
      <c r="S84" s="37" t="s">
        <v>250</v>
      </c>
      <c r="T84" s="37" t="s">
        <v>164</v>
      </c>
      <c r="U84" s="7"/>
      <c r="V84" s="38">
        <v>180</v>
      </c>
      <c r="W84" s="56"/>
      <c r="X84" s="56">
        <v>60</v>
      </c>
      <c r="Y84" s="56">
        <v>60</v>
      </c>
      <c r="Z84" s="56">
        <v>60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f>15000000</f>
        <v>15000000</v>
      </c>
      <c r="AH84" s="57">
        <v>0</v>
      </c>
      <c r="AI84" s="57">
        <v>0</v>
      </c>
      <c r="AJ84" s="73">
        <f>AF84+AG84+AH84+AI84</f>
        <v>15000000</v>
      </c>
      <c r="AK84" s="57">
        <v>0</v>
      </c>
      <c r="AL84" s="57">
        <f>AG84*1.03</f>
        <v>15450000</v>
      </c>
      <c r="AM84" s="57">
        <v>0</v>
      </c>
      <c r="AN84" s="57">
        <v>0</v>
      </c>
      <c r="AO84" s="73">
        <f>AK84+AL84+AM84+AN84</f>
        <v>15450000</v>
      </c>
      <c r="AP84" s="57">
        <v>0</v>
      </c>
      <c r="AQ84" s="57">
        <f>AL84*1.03</f>
        <v>15913500</v>
      </c>
      <c r="AR84" s="57">
        <v>0</v>
      </c>
      <c r="AS84" s="57">
        <v>0</v>
      </c>
      <c r="AT84" s="73">
        <f>AP84+AQ84+AR84-AS84</f>
        <v>15913500</v>
      </c>
      <c r="AU84" s="73">
        <f t="shared" si="22"/>
        <v>46363500</v>
      </c>
    </row>
    <row r="85" spans="1:47" ht="42.75">
      <c r="A85" s="5"/>
      <c r="B85" s="137"/>
      <c r="C85" s="16"/>
      <c r="D85" s="134"/>
      <c r="E85" s="5"/>
      <c r="F85" s="134"/>
      <c r="G85" s="134"/>
      <c r="H85" s="89"/>
      <c r="I85" s="89"/>
      <c r="J85" s="5"/>
      <c r="K85" s="5"/>
      <c r="L85" s="5"/>
      <c r="M85" s="5"/>
      <c r="N85" s="16"/>
      <c r="O85" s="87"/>
      <c r="P85" s="7"/>
      <c r="Q85" s="7"/>
      <c r="R85" s="5"/>
      <c r="S85" s="37" t="s">
        <v>251</v>
      </c>
      <c r="T85" s="37" t="s">
        <v>165</v>
      </c>
      <c r="U85" s="7"/>
      <c r="V85" s="38">
        <v>10</v>
      </c>
      <c r="W85" s="56"/>
      <c r="X85" s="56">
        <v>3</v>
      </c>
      <c r="Y85" s="56">
        <v>3</v>
      </c>
      <c r="Z85" s="56">
        <v>4</v>
      </c>
      <c r="AA85" s="57">
        <v>0</v>
      </c>
      <c r="AB85" s="57">
        <v>0</v>
      </c>
      <c r="AC85" s="57"/>
      <c r="AD85" s="57">
        <v>0</v>
      </c>
      <c r="AE85" s="57">
        <v>0</v>
      </c>
      <c r="AF85" s="57">
        <v>0</v>
      </c>
      <c r="AG85" s="57">
        <v>10000000</v>
      </c>
      <c r="AH85" s="57">
        <v>0</v>
      </c>
      <c r="AI85" s="57">
        <v>0</v>
      </c>
      <c r="AJ85" s="73">
        <f>AF85+AG85+AH85+AI85</f>
        <v>10000000</v>
      </c>
      <c r="AK85" s="57">
        <v>0</v>
      </c>
      <c r="AL85" s="57">
        <f>AG85*1.03</f>
        <v>10300000</v>
      </c>
      <c r="AM85" s="57">
        <v>0</v>
      </c>
      <c r="AN85" s="57">
        <v>0</v>
      </c>
      <c r="AO85" s="73">
        <f>AK85+AL85+AM85+AN85</f>
        <v>10300000</v>
      </c>
      <c r="AP85" s="57">
        <v>0</v>
      </c>
      <c r="AQ85" s="57">
        <f>AL85*1.03</f>
        <v>10609000</v>
      </c>
      <c r="AR85" s="57">
        <v>0</v>
      </c>
      <c r="AS85" s="57">
        <v>0</v>
      </c>
      <c r="AT85" s="73">
        <f>AP85+AQ85+AR85-AS85</f>
        <v>10609000</v>
      </c>
      <c r="AU85" s="73">
        <f t="shared" si="22"/>
        <v>30909000</v>
      </c>
    </row>
    <row r="86" spans="1:47" ht="42.75" customHeight="1">
      <c r="A86" s="5"/>
      <c r="B86" s="137"/>
      <c r="C86" s="16"/>
      <c r="D86" s="85" t="s">
        <v>136</v>
      </c>
      <c r="E86" s="5"/>
      <c r="F86" s="85" t="s">
        <v>142</v>
      </c>
      <c r="G86" s="85" t="s">
        <v>143</v>
      </c>
      <c r="H86" s="85">
        <v>0</v>
      </c>
      <c r="I86" s="85">
        <v>500</v>
      </c>
      <c r="J86" s="5"/>
      <c r="K86" s="5"/>
      <c r="L86" s="5"/>
      <c r="M86" s="5"/>
      <c r="N86" s="16"/>
      <c r="O86" s="85" t="s">
        <v>147</v>
      </c>
      <c r="P86" s="7"/>
      <c r="Q86" s="7"/>
      <c r="R86" s="5"/>
      <c r="S86" s="35" t="s">
        <v>252</v>
      </c>
      <c r="T86" s="35" t="s">
        <v>166</v>
      </c>
      <c r="U86" s="7"/>
      <c r="V86" s="41">
        <v>500</v>
      </c>
      <c r="W86" s="56"/>
      <c r="X86" s="56">
        <v>150</v>
      </c>
      <c r="Y86" s="56">
        <v>150</v>
      </c>
      <c r="Z86" s="56">
        <v>200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10000000</v>
      </c>
      <c r="AH86" s="57">
        <v>0</v>
      </c>
      <c r="AI86" s="57">
        <v>0</v>
      </c>
      <c r="AJ86" s="73">
        <f>AF86+AG86+AH86+AI86</f>
        <v>10000000</v>
      </c>
      <c r="AK86" s="57">
        <v>0</v>
      </c>
      <c r="AL86" s="57">
        <f>AG86*1.03</f>
        <v>10300000</v>
      </c>
      <c r="AM86" s="57">
        <v>0</v>
      </c>
      <c r="AN86" s="57">
        <v>0</v>
      </c>
      <c r="AO86" s="73">
        <f>AK86+AL86+AM86+AN86</f>
        <v>10300000</v>
      </c>
      <c r="AP86" s="57">
        <v>0</v>
      </c>
      <c r="AQ86" s="57">
        <f>AL86*1.03</f>
        <v>10609000</v>
      </c>
      <c r="AR86" s="57">
        <v>0</v>
      </c>
      <c r="AS86" s="57">
        <v>0</v>
      </c>
      <c r="AT86" s="73">
        <f>AP86+AQ86+AR86-AS86</f>
        <v>10609000</v>
      </c>
      <c r="AU86" s="73">
        <f t="shared" si="22"/>
        <v>30909000</v>
      </c>
    </row>
    <row r="87" spans="1:47" ht="71.25">
      <c r="A87" s="5"/>
      <c r="B87" s="137"/>
      <c r="C87" s="16"/>
      <c r="D87" s="86"/>
      <c r="E87" s="5"/>
      <c r="F87" s="86"/>
      <c r="G87" s="86"/>
      <c r="H87" s="86"/>
      <c r="I87" s="86"/>
      <c r="J87" s="5"/>
      <c r="K87" s="5"/>
      <c r="L87" s="5"/>
      <c r="M87" s="5"/>
      <c r="N87" s="16"/>
      <c r="O87" s="86"/>
      <c r="P87" s="7"/>
      <c r="Q87" s="7"/>
      <c r="R87" s="5"/>
      <c r="S87" s="34" t="s">
        <v>332</v>
      </c>
      <c r="T87" s="34" t="s">
        <v>167</v>
      </c>
      <c r="U87" s="7"/>
      <c r="V87" s="20">
        <v>10</v>
      </c>
      <c r="W87" s="56">
        <v>0</v>
      </c>
      <c r="X87" s="56">
        <v>4</v>
      </c>
      <c r="Y87" s="56">
        <v>3</v>
      </c>
      <c r="Z87" s="56">
        <v>3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7">
        <v>0</v>
      </c>
      <c r="AU87" s="57">
        <v>0</v>
      </c>
    </row>
    <row r="88" spans="1:47" ht="42.75">
      <c r="A88" s="5"/>
      <c r="B88" s="137"/>
      <c r="C88" s="16"/>
      <c r="D88" s="86"/>
      <c r="E88" s="5"/>
      <c r="F88" s="86"/>
      <c r="G88" s="86"/>
      <c r="H88" s="86"/>
      <c r="I88" s="86"/>
      <c r="J88" s="5"/>
      <c r="K88" s="5"/>
      <c r="L88" s="5"/>
      <c r="M88" s="5"/>
      <c r="N88" s="16"/>
      <c r="O88" s="86"/>
      <c r="P88" s="7"/>
      <c r="Q88" s="7"/>
      <c r="R88" s="5"/>
      <c r="S88" s="34" t="s">
        <v>254</v>
      </c>
      <c r="T88" s="44" t="s">
        <v>168</v>
      </c>
      <c r="U88" s="7"/>
      <c r="V88" s="20">
        <v>100</v>
      </c>
      <c r="W88" s="56">
        <v>0</v>
      </c>
      <c r="X88" s="56">
        <v>30</v>
      </c>
      <c r="Y88" s="56">
        <v>30</v>
      </c>
      <c r="Z88" s="56">
        <v>40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f>10000000</f>
        <v>10000000</v>
      </c>
      <c r="AH88" s="57">
        <v>0</v>
      </c>
      <c r="AI88" s="57">
        <v>0</v>
      </c>
      <c r="AJ88" s="73">
        <f>AF88+AG88+AH88+AI88</f>
        <v>10000000</v>
      </c>
      <c r="AK88" s="57">
        <v>0</v>
      </c>
      <c r="AL88" s="57">
        <f>AG88*1.03</f>
        <v>10300000</v>
      </c>
      <c r="AM88" s="57">
        <v>0</v>
      </c>
      <c r="AN88" s="57">
        <v>0</v>
      </c>
      <c r="AO88" s="73">
        <f>AK88+AL88+AM88+AN88</f>
        <v>10300000</v>
      </c>
      <c r="AP88" s="57">
        <v>0</v>
      </c>
      <c r="AQ88" s="57">
        <f>AL88*1.03</f>
        <v>10609000</v>
      </c>
      <c r="AR88" s="57">
        <v>0</v>
      </c>
      <c r="AS88" s="57">
        <v>0</v>
      </c>
      <c r="AT88" s="73">
        <f>AP88+AQ88+AR88-AS88</f>
        <v>10609000</v>
      </c>
      <c r="AU88" s="73">
        <f>AT88+AO88+AJ88+AE88</f>
        <v>30909000</v>
      </c>
    </row>
    <row r="89" spans="1:47" ht="42.75">
      <c r="A89" s="5"/>
      <c r="B89" s="137"/>
      <c r="C89" s="16"/>
      <c r="D89" s="86"/>
      <c r="E89" s="5"/>
      <c r="F89" s="86"/>
      <c r="G89" s="86"/>
      <c r="H89" s="86"/>
      <c r="I89" s="86"/>
      <c r="J89" s="5"/>
      <c r="K89" s="5"/>
      <c r="L89" s="5"/>
      <c r="M89" s="5"/>
      <c r="N89" s="16"/>
      <c r="O89" s="86"/>
      <c r="P89" s="7"/>
      <c r="Q89" s="7"/>
      <c r="R89" s="5"/>
      <c r="S89" s="34" t="s">
        <v>255</v>
      </c>
      <c r="T89" s="44" t="s">
        <v>168</v>
      </c>
      <c r="U89" s="7"/>
      <c r="V89" s="20">
        <v>50</v>
      </c>
      <c r="W89" s="56"/>
      <c r="X89" s="56">
        <v>15</v>
      </c>
      <c r="Y89" s="56">
        <v>15</v>
      </c>
      <c r="Z89" s="56">
        <v>20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7">
        <v>0</v>
      </c>
      <c r="AS89" s="57">
        <v>0</v>
      </c>
      <c r="AT89" s="57">
        <v>0</v>
      </c>
      <c r="AU89" s="57">
        <v>0</v>
      </c>
    </row>
    <row r="90" spans="1:47" ht="28.5">
      <c r="A90" s="5"/>
      <c r="B90" s="137"/>
      <c r="C90" s="16"/>
      <c r="D90" s="87"/>
      <c r="E90" s="5"/>
      <c r="F90" s="87"/>
      <c r="G90" s="87"/>
      <c r="H90" s="87"/>
      <c r="I90" s="87"/>
      <c r="J90" s="5"/>
      <c r="K90" s="5"/>
      <c r="L90" s="5"/>
      <c r="M90" s="5"/>
      <c r="N90" s="16"/>
      <c r="O90" s="87"/>
      <c r="P90" s="7"/>
      <c r="Q90" s="7"/>
      <c r="R90" s="5"/>
      <c r="S90" s="34" t="s">
        <v>333</v>
      </c>
      <c r="T90" s="44" t="s">
        <v>334</v>
      </c>
      <c r="U90" s="12">
        <v>0</v>
      </c>
      <c r="V90" s="20">
        <v>1</v>
      </c>
      <c r="W90" s="56">
        <v>1</v>
      </c>
      <c r="X90" s="56">
        <v>1</v>
      </c>
      <c r="Y90" s="56">
        <v>1</v>
      </c>
      <c r="Z90" s="56">
        <v>1</v>
      </c>
      <c r="AA90" s="73">
        <f>10232316</f>
        <v>10232316</v>
      </c>
      <c r="AB90" s="73"/>
      <c r="AC90" s="73"/>
      <c r="AD90" s="73"/>
      <c r="AE90" s="73">
        <f>AA90+AB90+AC90+AD90</f>
        <v>10232316</v>
      </c>
      <c r="AF90" s="73">
        <f>AA90*1.03</f>
        <v>10539285.48</v>
      </c>
      <c r="AG90" s="73">
        <f>AB90*1.03</f>
        <v>0</v>
      </c>
      <c r="AH90" s="73">
        <v>0</v>
      </c>
      <c r="AI90" s="73">
        <f>AD90*1.03</f>
        <v>0</v>
      </c>
      <c r="AJ90" s="73">
        <f aca="true" t="shared" si="23" ref="AJ90:AJ95">AF90+AG90+AH90+AI90</f>
        <v>10539285.48</v>
      </c>
      <c r="AK90" s="73">
        <f>AF90*1.03</f>
        <v>10855464.044400001</v>
      </c>
      <c r="AL90" s="73">
        <f>AG90*1.03</f>
        <v>0</v>
      </c>
      <c r="AM90" s="73">
        <v>0</v>
      </c>
      <c r="AN90" s="73">
        <f>AI90*1.03</f>
        <v>0</v>
      </c>
      <c r="AO90" s="73">
        <f>AK90+AL90+AM90+AN90</f>
        <v>10855464.044400001</v>
      </c>
      <c r="AP90" s="77">
        <f>AK90*1.03</f>
        <v>11181127.965732</v>
      </c>
      <c r="AQ90" s="73">
        <f>AL90*1.03</f>
        <v>0</v>
      </c>
      <c r="AR90" s="73">
        <v>0</v>
      </c>
      <c r="AS90" s="73">
        <f>AN90*1.03</f>
        <v>0</v>
      </c>
      <c r="AT90" s="73">
        <f>AP90+AQ90+AR90-AS90</f>
        <v>11181127.965732</v>
      </c>
      <c r="AU90" s="73">
        <f aca="true" t="shared" si="24" ref="AU90:AU95">AT90+AO90+AJ90+AE90</f>
        <v>42808193.490132004</v>
      </c>
    </row>
    <row r="91" spans="1:47" ht="42.75">
      <c r="A91" s="5"/>
      <c r="B91" s="137"/>
      <c r="C91" s="16"/>
      <c r="D91" s="120" t="s">
        <v>137</v>
      </c>
      <c r="E91" s="5"/>
      <c r="F91" s="120" t="s">
        <v>144</v>
      </c>
      <c r="G91" s="120" t="s">
        <v>145</v>
      </c>
      <c r="H91" s="85">
        <v>0</v>
      </c>
      <c r="I91" s="85">
        <v>300</v>
      </c>
      <c r="J91" s="5"/>
      <c r="K91" s="5"/>
      <c r="L91" s="5"/>
      <c r="M91" s="5"/>
      <c r="N91" s="16"/>
      <c r="O91" s="85"/>
      <c r="P91" s="7"/>
      <c r="Q91" s="7"/>
      <c r="R91" s="5"/>
      <c r="S91" s="34" t="s">
        <v>256</v>
      </c>
      <c r="T91" s="34" t="s">
        <v>169</v>
      </c>
      <c r="U91" s="7"/>
      <c r="V91" s="20">
        <v>1</v>
      </c>
      <c r="W91" s="56">
        <v>1</v>
      </c>
      <c r="X91" s="56">
        <v>1</v>
      </c>
      <c r="Y91" s="56">
        <v>1</v>
      </c>
      <c r="Z91" s="56">
        <v>1</v>
      </c>
      <c r="AA91" s="73">
        <v>0</v>
      </c>
      <c r="AB91" s="73">
        <v>0</v>
      </c>
      <c r="AC91" s="73">
        <v>0</v>
      </c>
      <c r="AD91" s="73">
        <f>14795084</f>
        <v>14795084</v>
      </c>
      <c r="AE91" s="73">
        <f>AA91+AB91+AC91+AD91</f>
        <v>14795084</v>
      </c>
      <c r="AF91" s="73">
        <f>AA91*1.03</f>
        <v>0</v>
      </c>
      <c r="AG91" s="73">
        <f>AB91*1.03</f>
        <v>0</v>
      </c>
      <c r="AH91" s="73">
        <v>0</v>
      </c>
      <c r="AI91" s="73">
        <f>AD91*1.03</f>
        <v>15238936.52</v>
      </c>
      <c r="AJ91" s="73">
        <f t="shared" si="23"/>
        <v>15238936.52</v>
      </c>
      <c r="AK91" s="73">
        <f>AF91*1.03</f>
        <v>0</v>
      </c>
      <c r="AL91" s="73">
        <f>AG91*1.03</f>
        <v>0</v>
      </c>
      <c r="AM91" s="73">
        <v>0</v>
      </c>
      <c r="AN91" s="73">
        <f>AI91*1.03</f>
        <v>15696104.6156</v>
      </c>
      <c r="AO91" s="73">
        <f>AK91+AL91+AM91+AN91</f>
        <v>15696104.6156</v>
      </c>
      <c r="AP91" s="77">
        <f>AK91*1.03</f>
        <v>0</v>
      </c>
      <c r="AQ91" s="73">
        <f>AL91*1.03</f>
        <v>0</v>
      </c>
      <c r="AR91" s="73">
        <v>0</v>
      </c>
      <c r="AS91" s="73">
        <f>AN91*1.03</f>
        <v>16166987.754068</v>
      </c>
      <c r="AT91" s="73">
        <f>AP91+AQ91+AR91-AS91</f>
        <v>-16166987.754068</v>
      </c>
      <c r="AU91" s="73">
        <f t="shared" si="24"/>
        <v>29563137.381532</v>
      </c>
    </row>
    <row r="92" spans="1:47" ht="42.75">
      <c r="A92" s="5"/>
      <c r="B92" s="137"/>
      <c r="C92" s="16"/>
      <c r="D92" s="121"/>
      <c r="E92" s="5"/>
      <c r="F92" s="121"/>
      <c r="G92" s="121"/>
      <c r="H92" s="86"/>
      <c r="I92" s="86"/>
      <c r="J92" s="5"/>
      <c r="K92" s="5"/>
      <c r="L92" s="5"/>
      <c r="M92" s="5"/>
      <c r="N92" s="16"/>
      <c r="O92" s="86"/>
      <c r="P92" s="7"/>
      <c r="Q92" s="7"/>
      <c r="R92" s="5"/>
      <c r="S92" s="34" t="s">
        <v>257</v>
      </c>
      <c r="T92" s="34" t="s">
        <v>170</v>
      </c>
      <c r="U92" s="7"/>
      <c r="V92" s="20">
        <v>1</v>
      </c>
      <c r="W92" s="56"/>
      <c r="X92" s="56">
        <v>1</v>
      </c>
      <c r="Y92" s="56"/>
      <c r="Z92" s="56"/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10000000</v>
      </c>
      <c r="AH92" s="57">
        <v>0</v>
      </c>
      <c r="AI92" s="57">
        <v>0</v>
      </c>
      <c r="AJ92" s="73">
        <f t="shared" si="23"/>
        <v>10000000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7">
        <v>0</v>
      </c>
      <c r="AS92" s="57">
        <v>0</v>
      </c>
      <c r="AT92" s="57">
        <v>0</v>
      </c>
      <c r="AU92" s="73">
        <f t="shared" si="24"/>
        <v>10000000</v>
      </c>
    </row>
    <row r="93" spans="1:47" ht="42.75">
      <c r="A93" s="5"/>
      <c r="B93" s="137"/>
      <c r="C93" s="16"/>
      <c r="D93" s="121"/>
      <c r="E93" s="5"/>
      <c r="F93" s="121"/>
      <c r="G93" s="121"/>
      <c r="H93" s="86"/>
      <c r="I93" s="86"/>
      <c r="J93" s="5"/>
      <c r="K93" s="5"/>
      <c r="L93" s="5"/>
      <c r="M93" s="5"/>
      <c r="N93" s="16"/>
      <c r="O93" s="86"/>
      <c r="P93" s="7"/>
      <c r="Q93" s="7"/>
      <c r="R93" s="5"/>
      <c r="S93" s="34" t="s">
        <v>258</v>
      </c>
      <c r="T93" s="34" t="s">
        <v>171</v>
      </c>
      <c r="U93" s="7"/>
      <c r="V93" s="20">
        <v>5</v>
      </c>
      <c r="W93" s="56"/>
      <c r="X93" s="56">
        <v>1</v>
      </c>
      <c r="Y93" s="56">
        <v>2</v>
      </c>
      <c r="Z93" s="56">
        <v>2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10000000</v>
      </c>
      <c r="AH93" s="57">
        <v>0</v>
      </c>
      <c r="AI93" s="57">
        <v>0</v>
      </c>
      <c r="AJ93" s="73">
        <f t="shared" si="23"/>
        <v>10000000</v>
      </c>
      <c r="AK93" s="57">
        <v>0</v>
      </c>
      <c r="AL93" s="57">
        <f>AG93*1.03</f>
        <v>10300000</v>
      </c>
      <c r="AM93" s="57">
        <v>0</v>
      </c>
      <c r="AN93" s="57">
        <v>0</v>
      </c>
      <c r="AO93" s="73">
        <f>AK93+AL93+AM93+AN93</f>
        <v>10300000</v>
      </c>
      <c r="AP93" s="57">
        <v>0</v>
      </c>
      <c r="AQ93" s="57">
        <f>AL93*1.03</f>
        <v>10609000</v>
      </c>
      <c r="AR93" s="57">
        <v>0</v>
      </c>
      <c r="AS93" s="57">
        <v>0</v>
      </c>
      <c r="AT93" s="73">
        <f>AP93+AQ93+AR93-AS93</f>
        <v>10609000</v>
      </c>
      <c r="AU93" s="73">
        <f t="shared" si="24"/>
        <v>30909000</v>
      </c>
    </row>
    <row r="94" spans="1:47" ht="57">
      <c r="A94" s="5"/>
      <c r="B94" s="137"/>
      <c r="C94" s="16"/>
      <c r="D94" s="121"/>
      <c r="E94" s="5"/>
      <c r="F94" s="121"/>
      <c r="G94" s="121"/>
      <c r="H94" s="86"/>
      <c r="I94" s="86"/>
      <c r="J94" s="5"/>
      <c r="K94" s="5"/>
      <c r="L94" s="5"/>
      <c r="M94" s="5"/>
      <c r="N94" s="16"/>
      <c r="O94" s="86"/>
      <c r="P94" s="7"/>
      <c r="Q94" s="7"/>
      <c r="R94" s="5"/>
      <c r="S94" s="25" t="s">
        <v>259</v>
      </c>
      <c r="T94" s="25" t="s">
        <v>172</v>
      </c>
      <c r="U94" s="7"/>
      <c r="V94" s="41">
        <v>1</v>
      </c>
      <c r="W94" s="56"/>
      <c r="X94" s="56">
        <v>1</v>
      </c>
      <c r="Y94" s="56">
        <v>1</v>
      </c>
      <c r="Z94" s="56">
        <v>1</v>
      </c>
      <c r="AA94" s="57">
        <v>0</v>
      </c>
      <c r="AB94" s="57">
        <v>0</v>
      </c>
      <c r="AC94" s="57">
        <v>0</v>
      </c>
      <c r="AD94" s="57">
        <v>0</v>
      </c>
      <c r="AE94" s="57">
        <v>0</v>
      </c>
      <c r="AF94" s="57">
        <v>0</v>
      </c>
      <c r="AG94" s="57">
        <v>10000000</v>
      </c>
      <c r="AH94" s="57">
        <v>0</v>
      </c>
      <c r="AI94" s="57">
        <v>0</v>
      </c>
      <c r="AJ94" s="73">
        <f t="shared" si="23"/>
        <v>10000000</v>
      </c>
      <c r="AK94" s="57">
        <v>0</v>
      </c>
      <c r="AL94" s="57">
        <f>AG94*1.03</f>
        <v>10300000</v>
      </c>
      <c r="AM94" s="57">
        <v>0</v>
      </c>
      <c r="AN94" s="57">
        <v>0</v>
      </c>
      <c r="AO94" s="73">
        <f>AK94+AL94+AM94+AN94</f>
        <v>10300000</v>
      </c>
      <c r="AP94" s="57">
        <v>0</v>
      </c>
      <c r="AQ94" s="57">
        <f>AL94*1.03</f>
        <v>10609000</v>
      </c>
      <c r="AR94" s="57">
        <v>0</v>
      </c>
      <c r="AS94" s="57">
        <v>0</v>
      </c>
      <c r="AT94" s="73">
        <f>AP94+AQ94+AR94-AS94</f>
        <v>10609000</v>
      </c>
      <c r="AU94" s="73">
        <f t="shared" si="24"/>
        <v>30909000</v>
      </c>
    </row>
    <row r="95" spans="1:47" ht="51" customHeight="1">
      <c r="A95" s="5"/>
      <c r="B95" s="119" t="s">
        <v>173</v>
      </c>
      <c r="C95" s="16"/>
      <c r="D95" s="120" t="s">
        <v>174</v>
      </c>
      <c r="E95" s="5"/>
      <c r="F95" s="123" t="s">
        <v>176</v>
      </c>
      <c r="G95" s="123" t="s">
        <v>177</v>
      </c>
      <c r="H95" s="126">
        <v>1800</v>
      </c>
      <c r="I95" s="109">
        <v>0.4</v>
      </c>
      <c r="J95" s="5"/>
      <c r="K95" s="5"/>
      <c r="L95" s="5"/>
      <c r="M95" s="5"/>
      <c r="N95" s="16"/>
      <c r="O95" s="88" t="s">
        <v>181</v>
      </c>
      <c r="P95" s="7"/>
      <c r="Q95" s="7"/>
      <c r="R95" s="5"/>
      <c r="S95" s="18" t="s">
        <v>260</v>
      </c>
      <c r="T95" s="18" t="s">
        <v>182</v>
      </c>
      <c r="U95" s="7"/>
      <c r="V95" s="19">
        <v>10</v>
      </c>
      <c r="W95" s="56"/>
      <c r="X95" s="56">
        <v>3</v>
      </c>
      <c r="Y95" s="56">
        <v>3</v>
      </c>
      <c r="Z95" s="56">
        <v>4</v>
      </c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5000000</v>
      </c>
      <c r="AH95" s="57">
        <v>0</v>
      </c>
      <c r="AI95" s="57">
        <v>0</v>
      </c>
      <c r="AJ95" s="73">
        <f t="shared" si="23"/>
        <v>5000000</v>
      </c>
      <c r="AK95" s="57">
        <v>0</v>
      </c>
      <c r="AL95" s="57">
        <f>AG95*1.03</f>
        <v>5150000</v>
      </c>
      <c r="AM95" s="57">
        <v>0</v>
      </c>
      <c r="AN95" s="57">
        <v>0</v>
      </c>
      <c r="AO95" s="73">
        <f>AK95+AL95+AM95+AN95</f>
        <v>5150000</v>
      </c>
      <c r="AP95" s="57">
        <v>0</v>
      </c>
      <c r="AQ95" s="57">
        <f>AL95*1.03</f>
        <v>5304500</v>
      </c>
      <c r="AR95" s="57">
        <v>0</v>
      </c>
      <c r="AS95" s="57">
        <v>0</v>
      </c>
      <c r="AT95" s="73">
        <f>AP95+AQ95+AR95-AS95</f>
        <v>5304500</v>
      </c>
      <c r="AU95" s="73">
        <f t="shared" si="24"/>
        <v>15454500</v>
      </c>
    </row>
    <row r="96" spans="1:47" ht="51" customHeight="1">
      <c r="A96" s="5"/>
      <c r="B96" s="119"/>
      <c r="C96" s="16"/>
      <c r="D96" s="121"/>
      <c r="E96" s="5"/>
      <c r="F96" s="124"/>
      <c r="G96" s="124"/>
      <c r="H96" s="127"/>
      <c r="I96" s="129"/>
      <c r="J96" s="5"/>
      <c r="K96" s="5"/>
      <c r="L96" s="5"/>
      <c r="M96" s="5"/>
      <c r="N96" s="16"/>
      <c r="O96" s="88"/>
      <c r="P96" s="7"/>
      <c r="Q96" s="7"/>
      <c r="R96" s="5"/>
      <c r="S96" s="18" t="s">
        <v>337</v>
      </c>
      <c r="T96" s="18" t="s">
        <v>338</v>
      </c>
      <c r="U96" s="7" t="s">
        <v>322</v>
      </c>
      <c r="V96" s="19">
        <v>4</v>
      </c>
      <c r="W96" s="56">
        <v>1</v>
      </c>
      <c r="X96" s="56">
        <v>1</v>
      </c>
      <c r="Y96" s="56">
        <v>1</v>
      </c>
      <c r="Z96" s="56">
        <v>1</v>
      </c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</row>
    <row r="97" spans="1:47" ht="28.5">
      <c r="A97" s="5"/>
      <c r="B97" s="119"/>
      <c r="C97" s="16"/>
      <c r="D97" s="121"/>
      <c r="E97" s="5"/>
      <c r="F97" s="124"/>
      <c r="G97" s="124"/>
      <c r="H97" s="127"/>
      <c r="I97" s="129"/>
      <c r="J97" s="5"/>
      <c r="K97" s="5"/>
      <c r="L97" s="5"/>
      <c r="M97" s="5"/>
      <c r="N97" s="16"/>
      <c r="O97" s="88"/>
      <c r="P97" s="7"/>
      <c r="Q97" s="7"/>
      <c r="R97" s="5"/>
      <c r="S97" s="18" t="s">
        <v>183</v>
      </c>
      <c r="T97" s="18" t="s">
        <v>184</v>
      </c>
      <c r="U97" s="7"/>
      <c r="V97" s="39">
        <v>1</v>
      </c>
      <c r="W97" s="56"/>
      <c r="X97" s="56"/>
      <c r="Y97" s="56">
        <v>1</v>
      </c>
      <c r="Z97" s="56"/>
      <c r="AA97" s="57">
        <v>0</v>
      </c>
      <c r="AB97" s="57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50000000</v>
      </c>
      <c r="AO97" s="57">
        <f>AN97</f>
        <v>50000000</v>
      </c>
      <c r="AP97" s="57">
        <v>0</v>
      </c>
      <c r="AQ97" s="57">
        <v>0</v>
      </c>
      <c r="AR97" s="57">
        <v>0</v>
      </c>
      <c r="AS97" s="57">
        <v>0</v>
      </c>
      <c r="AT97" s="57">
        <v>0</v>
      </c>
      <c r="AU97" s="73">
        <f>AO97</f>
        <v>50000000</v>
      </c>
    </row>
    <row r="98" spans="1:47" ht="42.75">
      <c r="A98" s="5"/>
      <c r="B98" s="119"/>
      <c r="C98" s="16"/>
      <c r="D98" s="121"/>
      <c r="E98" s="5"/>
      <c r="F98" s="124"/>
      <c r="G98" s="124"/>
      <c r="H98" s="127"/>
      <c r="I98" s="129"/>
      <c r="J98" s="5"/>
      <c r="K98" s="5"/>
      <c r="L98" s="5"/>
      <c r="M98" s="5"/>
      <c r="N98" s="16"/>
      <c r="O98" s="88"/>
      <c r="P98" s="7"/>
      <c r="Q98" s="7"/>
      <c r="R98" s="5"/>
      <c r="S98" s="18" t="s">
        <v>261</v>
      </c>
      <c r="T98" s="18" t="s">
        <v>185</v>
      </c>
      <c r="U98" s="7"/>
      <c r="V98" s="39">
        <v>1</v>
      </c>
      <c r="W98" s="56"/>
      <c r="X98" s="56"/>
      <c r="Y98" s="56">
        <v>1</v>
      </c>
      <c r="Z98" s="56"/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15000000</v>
      </c>
      <c r="AM98" s="57">
        <v>0</v>
      </c>
      <c r="AN98" s="57">
        <v>0</v>
      </c>
      <c r="AO98" s="57">
        <f>AL98</f>
        <v>15000000</v>
      </c>
      <c r="AP98" s="57">
        <v>0</v>
      </c>
      <c r="AQ98" s="57">
        <v>0</v>
      </c>
      <c r="AR98" s="57">
        <v>0</v>
      </c>
      <c r="AS98" s="57">
        <v>0</v>
      </c>
      <c r="AT98" s="57">
        <v>0</v>
      </c>
      <c r="AU98" s="73">
        <f>AO98</f>
        <v>15000000</v>
      </c>
    </row>
    <row r="99" spans="1:47" ht="28.5">
      <c r="A99" s="5"/>
      <c r="B99" s="119"/>
      <c r="C99" s="16"/>
      <c r="D99" s="122"/>
      <c r="E99" s="5"/>
      <c r="F99" s="125"/>
      <c r="G99" s="125"/>
      <c r="H99" s="128"/>
      <c r="I99" s="110"/>
      <c r="J99" s="5"/>
      <c r="K99" s="5"/>
      <c r="L99" s="5"/>
      <c r="M99" s="5"/>
      <c r="N99" s="16"/>
      <c r="O99" s="88"/>
      <c r="P99" s="7"/>
      <c r="Q99" s="7"/>
      <c r="R99" s="5"/>
      <c r="S99" s="18" t="s">
        <v>262</v>
      </c>
      <c r="T99" s="18" t="s">
        <v>186</v>
      </c>
      <c r="U99" s="7"/>
      <c r="V99" s="39">
        <v>1</v>
      </c>
      <c r="W99" s="56"/>
      <c r="X99" s="56"/>
      <c r="Y99" s="56">
        <v>1</v>
      </c>
      <c r="Z99" s="56"/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15000000</v>
      </c>
      <c r="AM99" s="57">
        <v>0</v>
      </c>
      <c r="AN99" s="57">
        <v>0</v>
      </c>
      <c r="AO99" s="57">
        <f>AL99</f>
        <v>15000000</v>
      </c>
      <c r="AP99" s="57">
        <v>0</v>
      </c>
      <c r="AQ99" s="57">
        <v>0</v>
      </c>
      <c r="AR99" s="57">
        <v>0</v>
      </c>
      <c r="AS99" s="57">
        <v>0</v>
      </c>
      <c r="AT99" s="57">
        <v>0</v>
      </c>
      <c r="AU99" s="73">
        <f>AO99</f>
        <v>15000000</v>
      </c>
    </row>
    <row r="100" spans="1:47" ht="28.5">
      <c r="A100" s="5"/>
      <c r="B100" s="119"/>
      <c r="C100" s="16"/>
      <c r="D100" s="134" t="s">
        <v>175</v>
      </c>
      <c r="E100" s="5"/>
      <c r="F100" s="134" t="s">
        <v>178</v>
      </c>
      <c r="G100" s="134" t="s">
        <v>179</v>
      </c>
      <c r="H100" s="135">
        <v>1000</v>
      </c>
      <c r="I100" s="88" t="s">
        <v>180</v>
      </c>
      <c r="J100" s="5"/>
      <c r="K100" s="5"/>
      <c r="L100" s="5"/>
      <c r="M100" s="5"/>
      <c r="N100" s="16"/>
      <c r="O100" s="88"/>
      <c r="P100" s="7"/>
      <c r="Q100" s="7"/>
      <c r="R100" s="5"/>
      <c r="S100" s="42" t="s">
        <v>187</v>
      </c>
      <c r="T100" s="42" t="s">
        <v>188</v>
      </c>
      <c r="U100" s="12">
        <v>0</v>
      </c>
      <c r="V100" s="43">
        <v>40</v>
      </c>
      <c r="W100" s="56">
        <v>10</v>
      </c>
      <c r="X100" s="56">
        <v>10</v>
      </c>
      <c r="Y100" s="56">
        <v>10</v>
      </c>
      <c r="Z100" s="56">
        <v>10</v>
      </c>
      <c r="AA100" s="73">
        <v>2212390</v>
      </c>
      <c r="AB100" s="73">
        <v>15800000</v>
      </c>
      <c r="AC100" s="73">
        <v>0</v>
      </c>
      <c r="AD100" s="73">
        <v>0</v>
      </c>
      <c r="AE100" s="73">
        <f>AA100+AB100+AC100+AD100</f>
        <v>18012390</v>
      </c>
      <c r="AF100" s="73">
        <f>AA100*1.03</f>
        <v>2278761.7</v>
      </c>
      <c r="AG100" s="73">
        <v>0</v>
      </c>
      <c r="AH100" s="73">
        <v>0</v>
      </c>
      <c r="AI100" s="73">
        <f>AD100*1.03</f>
        <v>0</v>
      </c>
      <c r="AJ100" s="73">
        <f>AF100+AG100+AH100+AI100</f>
        <v>2278761.7</v>
      </c>
      <c r="AK100" s="73">
        <f aca="true" t="shared" si="25" ref="AK100:AL102">AF100*1.03</f>
        <v>2347124.5510000004</v>
      </c>
      <c r="AL100" s="73">
        <f t="shared" si="25"/>
        <v>0</v>
      </c>
      <c r="AM100" s="73">
        <v>0</v>
      </c>
      <c r="AN100" s="73">
        <f>AI100*1.03</f>
        <v>0</v>
      </c>
      <c r="AO100" s="73">
        <f>AK100+AL100+AM100+AN100</f>
        <v>2347124.5510000004</v>
      </c>
      <c r="AP100" s="77">
        <f aca="true" t="shared" si="26" ref="AP100:AQ102">AK100*1.03</f>
        <v>2417538.2875300003</v>
      </c>
      <c r="AQ100" s="73">
        <f t="shared" si="26"/>
        <v>0</v>
      </c>
      <c r="AR100" s="73">
        <v>0</v>
      </c>
      <c r="AS100" s="73">
        <f>AN100*1.03</f>
        <v>0</v>
      </c>
      <c r="AT100" s="73">
        <f>AP100+AQ100+AR100-AS100</f>
        <v>2417538.2875300003</v>
      </c>
      <c r="AU100" s="73">
        <f>AT100+AO100+AJ100+AE100</f>
        <v>25055814.53853</v>
      </c>
    </row>
    <row r="101" spans="1:47" ht="28.5">
      <c r="A101" s="5"/>
      <c r="B101" s="119"/>
      <c r="C101" s="16"/>
      <c r="D101" s="134"/>
      <c r="E101" s="5"/>
      <c r="F101" s="134"/>
      <c r="G101" s="134"/>
      <c r="H101" s="135"/>
      <c r="I101" s="88"/>
      <c r="J101" s="5"/>
      <c r="K101" s="5"/>
      <c r="L101" s="5"/>
      <c r="M101" s="5"/>
      <c r="N101" s="16"/>
      <c r="O101" s="88"/>
      <c r="P101" s="7"/>
      <c r="Q101" s="7"/>
      <c r="R101" s="5"/>
      <c r="S101" s="42" t="s">
        <v>335</v>
      </c>
      <c r="T101" s="42" t="s">
        <v>336</v>
      </c>
      <c r="U101" s="12" t="s">
        <v>322</v>
      </c>
      <c r="V101" s="43">
        <v>200</v>
      </c>
      <c r="W101" s="56">
        <v>50</v>
      </c>
      <c r="X101" s="56">
        <v>50</v>
      </c>
      <c r="Y101" s="56">
        <v>50</v>
      </c>
      <c r="Z101" s="56">
        <v>50</v>
      </c>
      <c r="AA101" s="73">
        <f>26850000</f>
        <v>26850000</v>
      </c>
      <c r="AB101" s="73"/>
      <c r="AC101" s="73"/>
      <c r="AD101" s="73"/>
      <c r="AE101" s="73">
        <f>AA101+AB101+AC101+AD101</f>
        <v>26850000</v>
      </c>
      <c r="AF101" s="73">
        <f>AA101*1.03</f>
        <v>27655500</v>
      </c>
      <c r="AG101" s="73">
        <f>AB101*1.03</f>
        <v>0</v>
      </c>
      <c r="AH101" s="73">
        <v>0</v>
      </c>
      <c r="AI101" s="73">
        <f>AD101*1.03</f>
        <v>0</v>
      </c>
      <c r="AJ101" s="73">
        <f>AF101+AG101+AH101+AI101</f>
        <v>27655500</v>
      </c>
      <c r="AK101" s="73">
        <f t="shared" si="25"/>
        <v>28485165</v>
      </c>
      <c r="AL101" s="73">
        <f t="shared" si="25"/>
        <v>0</v>
      </c>
      <c r="AM101" s="73">
        <v>0</v>
      </c>
      <c r="AN101" s="73">
        <f>AI101*1.03</f>
        <v>0</v>
      </c>
      <c r="AO101" s="73">
        <f>AK101+AL101+AM101+AN101</f>
        <v>28485165</v>
      </c>
      <c r="AP101" s="77">
        <f t="shared" si="26"/>
        <v>29339719.95</v>
      </c>
      <c r="AQ101" s="73">
        <f t="shared" si="26"/>
        <v>0</v>
      </c>
      <c r="AR101" s="73">
        <v>0</v>
      </c>
      <c r="AS101" s="73">
        <f>AN101*1.03</f>
        <v>0</v>
      </c>
      <c r="AT101" s="73">
        <f>AP101+AQ101+AR101-AS101</f>
        <v>29339719.95</v>
      </c>
      <c r="AU101" s="73">
        <f>AT101+AO101+AJ101+AE101</f>
        <v>112330384.95</v>
      </c>
    </row>
    <row r="102" spans="1:47" ht="42.75">
      <c r="A102" s="5"/>
      <c r="B102" s="119"/>
      <c r="C102" s="16"/>
      <c r="D102" s="134"/>
      <c r="E102" s="5"/>
      <c r="F102" s="134"/>
      <c r="G102" s="134"/>
      <c r="H102" s="135"/>
      <c r="I102" s="88"/>
      <c r="J102" s="5"/>
      <c r="K102" s="5"/>
      <c r="L102" s="5"/>
      <c r="M102" s="5"/>
      <c r="N102" s="16"/>
      <c r="O102" s="88"/>
      <c r="P102" s="7"/>
      <c r="Q102" s="7"/>
      <c r="R102" s="5"/>
      <c r="S102" s="18" t="s">
        <v>189</v>
      </c>
      <c r="T102" s="34" t="s">
        <v>190</v>
      </c>
      <c r="U102" s="7"/>
      <c r="V102" s="39">
        <v>1000</v>
      </c>
      <c r="W102" s="56">
        <v>0</v>
      </c>
      <c r="X102" s="56">
        <v>300</v>
      </c>
      <c r="Y102" s="56">
        <v>300</v>
      </c>
      <c r="Z102" s="56">
        <v>400</v>
      </c>
      <c r="AA102" s="57">
        <v>0</v>
      </c>
      <c r="AB102" s="57">
        <v>0</v>
      </c>
      <c r="AC102" s="57">
        <v>0</v>
      </c>
      <c r="AD102" s="57">
        <v>0</v>
      </c>
      <c r="AE102" s="73">
        <f>AA102+AB102+AC102+AD102</f>
        <v>0</v>
      </c>
      <c r="AF102" s="73">
        <f>AA102*1.03</f>
        <v>0</v>
      </c>
      <c r="AG102" s="73">
        <v>5000000</v>
      </c>
      <c r="AH102" s="73">
        <v>0</v>
      </c>
      <c r="AI102" s="73">
        <v>0</v>
      </c>
      <c r="AJ102" s="73">
        <f>AF102+AG102+AH102+AI102</f>
        <v>5000000</v>
      </c>
      <c r="AK102" s="73">
        <f t="shared" si="25"/>
        <v>0</v>
      </c>
      <c r="AL102" s="73">
        <f t="shared" si="25"/>
        <v>5150000</v>
      </c>
      <c r="AM102" s="73">
        <v>0</v>
      </c>
      <c r="AN102" s="73">
        <v>0</v>
      </c>
      <c r="AO102" s="73">
        <f>AK102+AL102+AM102+AN102</f>
        <v>5150000</v>
      </c>
      <c r="AP102" s="77">
        <f t="shared" si="26"/>
        <v>0</v>
      </c>
      <c r="AQ102" s="73">
        <f t="shared" si="26"/>
        <v>5304500</v>
      </c>
      <c r="AR102" s="73">
        <v>0</v>
      </c>
      <c r="AS102" s="73">
        <v>0</v>
      </c>
      <c r="AT102" s="73">
        <f>AP102+AQ102+AR102-AS102</f>
        <v>5304500</v>
      </c>
      <c r="AU102" s="73">
        <f>AT102+AO102+AJ102+AE102</f>
        <v>15454500</v>
      </c>
    </row>
    <row r="103" spans="26:47" ht="12.75"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73"/>
    </row>
    <row r="104" spans="26:33" ht="12.75">
      <c r="Z104" s="68"/>
      <c r="AA104" s="68"/>
      <c r="AG104" s="78"/>
    </row>
    <row r="105" spans="28:35" ht="12.75">
      <c r="AB105" s="68"/>
      <c r="AD105" s="68"/>
      <c r="AE105" s="68"/>
      <c r="AG105" s="68"/>
      <c r="AI105" s="68"/>
    </row>
    <row r="106" spans="27:30" ht="12.75">
      <c r="AA106" s="68"/>
      <c r="AD106" s="68"/>
    </row>
    <row r="107" ht="12.75">
      <c r="AD107" s="68"/>
    </row>
    <row r="108" ht="12.75">
      <c r="AA108" s="68"/>
    </row>
    <row r="109" ht="12.75">
      <c r="AD109" s="70"/>
    </row>
  </sheetData>
  <sheetProtection/>
  <mergeCells count="250">
    <mergeCell ref="G86:G90"/>
    <mergeCell ref="F86:F90"/>
    <mergeCell ref="D86:D90"/>
    <mergeCell ref="A14:A16"/>
    <mergeCell ref="B14:B16"/>
    <mergeCell ref="C14:C16"/>
    <mergeCell ref="D14:D16"/>
    <mergeCell ref="E14:E16"/>
    <mergeCell ref="F14:F16"/>
    <mergeCell ref="B17:B48"/>
    <mergeCell ref="T3:Z3"/>
    <mergeCell ref="T7:Y7"/>
    <mergeCell ref="N14:N16"/>
    <mergeCell ref="N9:S9"/>
    <mergeCell ref="T9:U9"/>
    <mergeCell ref="V9:X9"/>
    <mergeCell ref="Y9:Z9"/>
    <mergeCell ref="S11:AB11"/>
    <mergeCell ref="S12:AB12"/>
    <mergeCell ref="S13:AB13"/>
    <mergeCell ref="AA9:AB9"/>
    <mergeCell ref="P14:P16"/>
    <mergeCell ref="Q14:Q16"/>
    <mergeCell ref="R14:R16"/>
    <mergeCell ref="S14:S16"/>
    <mergeCell ref="T14:Z15"/>
    <mergeCell ref="AA14:AU14"/>
    <mergeCell ref="AA15:AE15"/>
    <mergeCell ref="AF15:AJ15"/>
    <mergeCell ref="AK15:AO15"/>
    <mergeCell ref="H14:H16"/>
    <mergeCell ref="I14:I16"/>
    <mergeCell ref="J14:M15"/>
    <mergeCell ref="G14:G16"/>
    <mergeCell ref="F34:F39"/>
    <mergeCell ref="S34:S35"/>
    <mergeCell ref="L34:L35"/>
    <mergeCell ref="M34:M35"/>
    <mergeCell ref="N34:N35"/>
    <mergeCell ref="H36:H38"/>
    <mergeCell ref="AP15:AT15"/>
    <mergeCell ref="AU15:AU16"/>
    <mergeCell ref="O14:O16"/>
    <mergeCell ref="O17:O33"/>
    <mergeCell ref="S20:S21"/>
    <mergeCell ref="S31:S33"/>
    <mergeCell ref="S27:S28"/>
    <mergeCell ref="T27:T28"/>
    <mergeCell ref="U27:U28"/>
    <mergeCell ref="V27:V28"/>
    <mergeCell ref="D17:D33"/>
    <mergeCell ref="F17:F33"/>
    <mergeCell ref="G17:G33"/>
    <mergeCell ref="H17:H33"/>
    <mergeCell ref="I17:I33"/>
    <mergeCell ref="D40:D43"/>
    <mergeCell ref="G40:G43"/>
    <mergeCell ref="H40:H43"/>
    <mergeCell ref="I40:I43"/>
    <mergeCell ref="G36:G38"/>
    <mergeCell ref="O40:O42"/>
    <mergeCell ref="O49:O55"/>
    <mergeCell ref="D44:D48"/>
    <mergeCell ref="F45:F48"/>
    <mergeCell ref="G45:G48"/>
    <mergeCell ref="H45:H48"/>
    <mergeCell ref="I45:I48"/>
    <mergeCell ref="O45:O48"/>
    <mergeCell ref="F40:F43"/>
    <mergeCell ref="B49:B67"/>
    <mergeCell ref="D49:D55"/>
    <mergeCell ref="F49:F55"/>
    <mergeCell ref="G49:G55"/>
    <mergeCell ref="H49:H55"/>
    <mergeCell ref="I49:I55"/>
    <mergeCell ref="D56:D62"/>
    <mergeCell ref="F56:F62"/>
    <mergeCell ref="G56:G62"/>
    <mergeCell ref="H56:H62"/>
    <mergeCell ref="D63:D66"/>
    <mergeCell ref="F63:F66"/>
    <mergeCell ref="G63:G66"/>
    <mergeCell ref="H63:H66"/>
    <mergeCell ref="I63:I66"/>
    <mergeCell ref="I76:I85"/>
    <mergeCell ref="D71:D72"/>
    <mergeCell ref="D83:D85"/>
    <mergeCell ref="D73:D75"/>
    <mergeCell ref="B68:B94"/>
    <mergeCell ref="D68:D70"/>
    <mergeCell ref="F68:F75"/>
    <mergeCell ref="G68:G75"/>
    <mergeCell ref="H68:H75"/>
    <mergeCell ref="I68:I75"/>
    <mergeCell ref="D76:D82"/>
    <mergeCell ref="F76:F85"/>
    <mergeCell ref="G76:G85"/>
    <mergeCell ref="H76:H85"/>
    <mergeCell ref="I91:I94"/>
    <mergeCell ref="O91:O94"/>
    <mergeCell ref="D100:D102"/>
    <mergeCell ref="F100:F102"/>
    <mergeCell ref="G100:G102"/>
    <mergeCell ref="H100:H102"/>
    <mergeCell ref="D91:D94"/>
    <mergeCell ref="F91:F94"/>
    <mergeCell ref="G91:G94"/>
    <mergeCell ref="H91:H94"/>
    <mergeCell ref="I86:I90"/>
    <mergeCell ref="T58:T59"/>
    <mergeCell ref="T60:T61"/>
    <mergeCell ref="I56:I62"/>
    <mergeCell ref="O56:O66"/>
    <mergeCell ref="O68:O85"/>
    <mergeCell ref="H86:H90"/>
    <mergeCell ref="I100:I102"/>
    <mergeCell ref="O95:O102"/>
    <mergeCell ref="B95:B102"/>
    <mergeCell ref="D95:D99"/>
    <mergeCell ref="F95:F99"/>
    <mergeCell ref="G95:G99"/>
    <mergeCell ref="H95:H99"/>
    <mergeCell ref="I95:I99"/>
    <mergeCell ref="O86:O90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T34:T35"/>
    <mergeCell ref="U34:U35"/>
    <mergeCell ref="V34:V35"/>
    <mergeCell ref="W34:W35"/>
    <mergeCell ref="X34:X35"/>
    <mergeCell ref="Y34:Y35"/>
    <mergeCell ref="AA34:AA35"/>
    <mergeCell ref="Z34:Z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K36:K38"/>
    <mergeCell ref="L36:L38"/>
    <mergeCell ref="AT36:AT38"/>
    <mergeCell ref="AU36:AU38"/>
    <mergeCell ref="P36:P38"/>
    <mergeCell ref="O34:O39"/>
    <mergeCell ref="AL36:AL38"/>
    <mergeCell ref="AM36:AM38"/>
    <mergeCell ref="AN36:AN38"/>
    <mergeCell ref="AO36:AO38"/>
    <mergeCell ref="AR36:AR38"/>
    <mergeCell ref="AS36:AS38"/>
    <mergeCell ref="AF36:AF38"/>
    <mergeCell ref="AG36:AG38"/>
    <mergeCell ref="AH36:AH38"/>
    <mergeCell ref="AI36:AI38"/>
    <mergeCell ref="AP36:AP38"/>
    <mergeCell ref="AQ36:AQ38"/>
    <mergeCell ref="AJ36:AJ38"/>
    <mergeCell ref="AK36:AK38"/>
    <mergeCell ref="M36:M38"/>
    <mergeCell ref="N36:N38"/>
    <mergeCell ref="D34:D39"/>
    <mergeCell ref="G34:G35"/>
    <mergeCell ref="H34:H35"/>
    <mergeCell ref="I34:I35"/>
    <mergeCell ref="J34:J35"/>
    <mergeCell ref="K34:K35"/>
    <mergeCell ref="I36:I38"/>
    <mergeCell ref="J36:J3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0"/>
  <sheetViews>
    <sheetView zoomScale="60" zoomScaleNormal="60" zoomScalePageLayoutView="0" workbookViewId="0" topLeftCell="A1">
      <selection activeCell="B2" sqref="B2:K2"/>
    </sheetView>
  </sheetViews>
  <sheetFormatPr defaultColWidth="11.421875" defaultRowHeight="15"/>
  <cols>
    <col min="1" max="1" width="3.7109375" style="0" customWidth="1"/>
    <col min="2" max="2" width="20.140625" style="0" customWidth="1"/>
    <col min="3" max="3" width="3.28125" style="0" customWidth="1"/>
    <col min="4" max="4" width="20.7109375" style="0" customWidth="1"/>
    <col min="5" max="5" width="3.57421875" style="0" customWidth="1"/>
    <col min="7" max="7" width="3.421875" style="0" customWidth="1"/>
    <col min="8" max="8" width="35.8515625" style="0" customWidth="1"/>
    <col min="9" max="9" width="36.140625" style="0" customWidth="1"/>
    <col min="10" max="10" width="11.8515625" style="0" customWidth="1"/>
    <col min="17" max="17" width="15.7109375" style="0" customWidth="1"/>
    <col min="18" max="18" width="14.00390625" style="0" customWidth="1"/>
    <col min="19" max="19" width="15.7109375" style="0" customWidth="1"/>
    <col min="20" max="20" width="17.8515625" style="0" customWidth="1"/>
    <col min="21" max="21" width="16.421875" style="0" customWidth="1"/>
    <col min="22" max="22" width="15.8515625" style="0" customWidth="1"/>
  </cols>
  <sheetData>
    <row r="2" spans="2:11" ht="22.5">
      <c r="B2" s="174" t="s">
        <v>267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2:11" ht="21">
      <c r="B3" s="175" t="s">
        <v>34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5" ht="21">
      <c r="B4" s="176" t="s">
        <v>269</v>
      </c>
      <c r="C4" s="176"/>
      <c r="D4" s="176"/>
      <c r="E4" s="176"/>
      <c r="F4" s="176"/>
      <c r="G4" s="176"/>
      <c r="H4" s="176"/>
      <c r="I4" s="176"/>
      <c r="J4" s="176"/>
      <c r="K4" s="176"/>
      <c r="L4" s="17"/>
      <c r="M4" s="17"/>
      <c r="N4" s="17"/>
      <c r="O4" s="17"/>
    </row>
    <row r="5" ht="15.75" thickBot="1"/>
    <row r="6" spans="1:22" ht="15">
      <c r="A6" s="171" t="s">
        <v>35</v>
      </c>
      <c r="B6" s="152" t="s">
        <v>45</v>
      </c>
      <c r="C6" s="171" t="s">
        <v>35</v>
      </c>
      <c r="D6" s="173" t="s">
        <v>4</v>
      </c>
      <c r="E6" s="171" t="s">
        <v>35</v>
      </c>
      <c r="F6" s="173" t="s">
        <v>23</v>
      </c>
      <c r="G6" s="171" t="s">
        <v>35</v>
      </c>
      <c r="H6" s="189" t="s">
        <v>36</v>
      </c>
      <c r="I6" s="191" t="s">
        <v>6</v>
      </c>
      <c r="J6" s="192"/>
      <c r="K6" s="187"/>
      <c r="L6" s="177" t="s">
        <v>37</v>
      </c>
      <c r="M6" s="178"/>
      <c r="N6" s="178"/>
      <c r="O6" s="178"/>
      <c r="P6" s="179"/>
      <c r="Q6" s="183" t="s">
        <v>28</v>
      </c>
      <c r="R6" s="183"/>
      <c r="S6" s="183"/>
      <c r="T6" s="183"/>
      <c r="U6" s="184"/>
      <c r="V6" s="187" t="s">
        <v>38</v>
      </c>
    </row>
    <row r="7" spans="1:22" ht="15.75" thickBot="1">
      <c r="A7" s="172"/>
      <c r="B7" s="152"/>
      <c r="C7" s="172"/>
      <c r="D7" s="154"/>
      <c r="E7" s="172"/>
      <c r="F7" s="154"/>
      <c r="G7" s="172"/>
      <c r="H7" s="190"/>
      <c r="I7" s="193"/>
      <c r="J7" s="194"/>
      <c r="K7" s="195"/>
      <c r="L7" s="180"/>
      <c r="M7" s="181"/>
      <c r="N7" s="181"/>
      <c r="O7" s="181"/>
      <c r="P7" s="182"/>
      <c r="Q7" s="185"/>
      <c r="R7" s="185"/>
      <c r="S7" s="185"/>
      <c r="T7" s="185"/>
      <c r="U7" s="186"/>
      <c r="V7" s="188"/>
    </row>
    <row r="8" spans="1:22" ht="45">
      <c r="A8" s="172"/>
      <c r="B8" s="153"/>
      <c r="C8" s="172"/>
      <c r="D8" s="154"/>
      <c r="E8" s="172"/>
      <c r="F8" s="154"/>
      <c r="G8" s="172"/>
      <c r="H8" s="154"/>
      <c r="I8" s="11" t="s">
        <v>9</v>
      </c>
      <c r="J8" s="11" t="s">
        <v>39</v>
      </c>
      <c r="K8" s="11" t="s">
        <v>40</v>
      </c>
      <c r="L8" s="11" t="s">
        <v>25</v>
      </c>
      <c r="M8" s="11" t="s">
        <v>41</v>
      </c>
      <c r="N8" s="11" t="s">
        <v>42</v>
      </c>
      <c r="O8" s="11" t="s">
        <v>9</v>
      </c>
      <c r="P8" s="11" t="s">
        <v>43</v>
      </c>
      <c r="Q8" s="15" t="s">
        <v>11</v>
      </c>
      <c r="R8" s="15" t="s">
        <v>12</v>
      </c>
      <c r="S8" s="15" t="s">
        <v>21</v>
      </c>
      <c r="T8" s="15" t="s">
        <v>13</v>
      </c>
      <c r="U8" s="15" t="s">
        <v>14</v>
      </c>
      <c r="V8" s="188"/>
    </row>
    <row r="9" spans="1:22" ht="84.75" customHeight="1">
      <c r="A9" s="145"/>
      <c r="B9" s="145" t="s">
        <v>50</v>
      </c>
      <c r="C9" s="145"/>
      <c r="D9" s="145" t="s">
        <v>65</v>
      </c>
      <c r="E9" s="51"/>
      <c r="F9" s="51"/>
      <c r="G9" s="51"/>
      <c r="H9" s="23" t="s">
        <v>191</v>
      </c>
      <c r="I9" s="23" t="s">
        <v>71</v>
      </c>
      <c r="J9" s="51">
        <f>+'PLAN INDICATIVO'!W17</f>
        <v>100</v>
      </c>
      <c r="K9" s="51"/>
      <c r="L9" s="51"/>
      <c r="M9" s="51"/>
      <c r="N9" s="51"/>
      <c r="O9" s="51"/>
      <c r="P9" s="51"/>
      <c r="Q9" s="50">
        <v>149705402</v>
      </c>
      <c r="R9" s="50">
        <v>0</v>
      </c>
      <c r="S9" s="50">
        <v>0</v>
      </c>
      <c r="T9" s="50">
        <v>25600000</v>
      </c>
      <c r="U9" s="50">
        <v>175305402</v>
      </c>
      <c r="V9" s="53" t="s">
        <v>270</v>
      </c>
    </row>
    <row r="10" spans="1:22" ht="48">
      <c r="A10" s="145"/>
      <c r="B10" s="145"/>
      <c r="C10" s="145"/>
      <c r="D10" s="145"/>
      <c r="E10" s="51"/>
      <c r="F10" s="51"/>
      <c r="G10" s="51"/>
      <c r="H10" s="23" t="s">
        <v>192</v>
      </c>
      <c r="I10" s="23" t="s">
        <v>72</v>
      </c>
      <c r="J10" s="51">
        <f>+'PLAN INDICATIVO'!W18</f>
        <v>4</v>
      </c>
      <c r="K10" s="51"/>
      <c r="L10" s="51"/>
      <c r="M10" s="51"/>
      <c r="N10" s="51"/>
      <c r="O10" s="51"/>
      <c r="P10" s="51"/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3" t="s">
        <v>271</v>
      </c>
    </row>
    <row r="11" spans="1:22" ht="96">
      <c r="A11" s="145"/>
      <c r="B11" s="145"/>
      <c r="C11" s="145"/>
      <c r="D11" s="145"/>
      <c r="E11" s="51"/>
      <c r="F11" s="51"/>
      <c r="G11" s="51"/>
      <c r="H11" s="23" t="s">
        <v>193</v>
      </c>
      <c r="I11" s="23" t="s">
        <v>73</v>
      </c>
      <c r="J11" s="51">
        <f>+'PLAN INDICATIVO'!W19</f>
        <v>2</v>
      </c>
      <c r="K11" s="51"/>
      <c r="L11" s="51"/>
      <c r="M11" s="51"/>
      <c r="N11" s="51"/>
      <c r="O11" s="51"/>
      <c r="P11" s="51"/>
      <c r="Q11" s="50">
        <v>30000000</v>
      </c>
      <c r="R11" s="50">
        <v>30000000</v>
      </c>
      <c r="S11" s="50">
        <v>0</v>
      </c>
      <c r="T11" s="50">
        <v>5000000</v>
      </c>
      <c r="U11" s="50">
        <v>65000000</v>
      </c>
      <c r="V11" s="53" t="s">
        <v>273</v>
      </c>
    </row>
    <row r="12" spans="1:22" ht="42.75">
      <c r="A12" s="145"/>
      <c r="B12" s="145"/>
      <c r="C12" s="145"/>
      <c r="D12" s="145"/>
      <c r="E12" s="51"/>
      <c r="F12" s="51"/>
      <c r="G12" s="51"/>
      <c r="H12" s="145" t="s">
        <v>74</v>
      </c>
      <c r="I12" s="23" t="s">
        <v>75</v>
      </c>
      <c r="J12" s="51">
        <f>+'PLAN INDICATIVO'!W20</f>
        <v>2</v>
      </c>
      <c r="K12" s="51"/>
      <c r="L12" s="51"/>
      <c r="M12" s="51"/>
      <c r="N12" s="51"/>
      <c r="O12" s="51"/>
      <c r="P12" s="51"/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3" t="s">
        <v>272</v>
      </c>
    </row>
    <row r="13" spans="1:22" ht="28.5">
      <c r="A13" s="145"/>
      <c r="B13" s="145"/>
      <c r="C13" s="145"/>
      <c r="D13" s="145"/>
      <c r="E13" s="51"/>
      <c r="F13" s="51"/>
      <c r="G13" s="51"/>
      <c r="H13" s="145"/>
      <c r="I13" s="23" t="s">
        <v>194</v>
      </c>
      <c r="J13" s="51">
        <f>+'PLAN INDICATIVO'!W21</f>
        <v>1</v>
      </c>
      <c r="K13" s="51"/>
      <c r="L13" s="51"/>
      <c r="M13" s="51"/>
      <c r="N13" s="51"/>
      <c r="O13" s="51"/>
      <c r="P13" s="51"/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3" t="s">
        <v>274</v>
      </c>
    </row>
    <row r="14" spans="1:22" ht="28.5">
      <c r="A14" s="145"/>
      <c r="B14" s="145"/>
      <c r="C14" s="145"/>
      <c r="D14" s="145"/>
      <c r="E14" s="51"/>
      <c r="F14" s="51"/>
      <c r="G14" s="51"/>
      <c r="H14" s="23" t="s">
        <v>195</v>
      </c>
      <c r="I14" s="23" t="s">
        <v>76</v>
      </c>
      <c r="J14" s="51">
        <f>+'PLAN INDICATIVO'!W22</f>
        <v>0.05</v>
      </c>
      <c r="K14" s="51"/>
      <c r="L14" s="51"/>
      <c r="M14" s="51"/>
      <c r="N14" s="51"/>
      <c r="O14" s="51"/>
      <c r="P14" s="51"/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3" t="s">
        <v>272</v>
      </c>
    </row>
    <row r="15" spans="1:22" ht="28.5">
      <c r="A15" s="145"/>
      <c r="B15" s="145"/>
      <c r="C15" s="145"/>
      <c r="D15" s="145"/>
      <c r="E15" s="51"/>
      <c r="F15" s="51"/>
      <c r="G15" s="51"/>
      <c r="H15" s="24" t="s">
        <v>196</v>
      </c>
      <c r="I15" s="24" t="s">
        <v>77</v>
      </c>
      <c r="J15" s="51">
        <f>+'PLAN INDICATIVO'!W23</f>
        <v>1</v>
      </c>
      <c r="K15" s="51"/>
      <c r="L15" s="51"/>
      <c r="M15" s="51"/>
      <c r="N15" s="51"/>
      <c r="O15" s="51"/>
      <c r="P15" s="51"/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3" t="s">
        <v>272</v>
      </c>
    </row>
    <row r="16" spans="1:22" ht="48">
      <c r="A16" s="145"/>
      <c r="B16" s="145"/>
      <c r="C16" s="145"/>
      <c r="D16" s="145"/>
      <c r="E16" s="51"/>
      <c r="F16" s="51"/>
      <c r="G16" s="51"/>
      <c r="H16" s="24" t="s">
        <v>78</v>
      </c>
      <c r="I16" s="24" t="s">
        <v>78</v>
      </c>
      <c r="J16" s="51">
        <f>+'PLAN INDICATIVO'!W24</f>
        <v>0</v>
      </c>
      <c r="K16" s="51"/>
      <c r="L16" s="51"/>
      <c r="M16" s="51"/>
      <c r="N16" s="51"/>
      <c r="O16" s="51"/>
      <c r="P16" s="51"/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3" t="s">
        <v>275</v>
      </c>
    </row>
    <row r="17" spans="1:22" ht="63.75" customHeight="1">
      <c r="A17" s="145"/>
      <c r="B17" s="145"/>
      <c r="C17" s="145"/>
      <c r="D17" s="145"/>
      <c r="E17" s="51"/>
      <c r="F17" s="51"/>
      <c r="G17" s="51"/>
      <c r="H17" s="23" t="s">
        <v>197</v>
      </c>
      <c r="I17" s="23" t="s">
        <v>79</v>
      </c>
      <c r="J17" s="51">
        <f>+'PLAN INDICATIVO'!W25</f>
        <v>0</v>
      </c>
      <c r="K17" s="51"/>
      <c r="L17" s="51"/>
      <c r="M17" s="51"/>
      <c r="N17" s="51"/>
      <c r="O17" s="51"/>
      <c r="P17" s="51"/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3" t="s">
        <v>276</v>
      </c>
    </row>
    <row r="18" spans="1:22" ht="72">
      <c r="A18" s="145"/>
      <c r="B18" s="145"/>
      <c r="C18" s="145"/>
      <c r="D18" s="145"/>
      <c r="E18" s="51"/>
      <c r="F18" s="51"/>
      <c r="G18" s="51"/>
      <c r="H18" s="23" t="s">
        <v>198</v>
      </c>
      <c r="I18" s="23" t="s">
        <v>80</v>
      </c>
      <c r="J18" s="51">
        <f>+'PLAN INDICATIVO'!W26</f>
        <v>0</v>
      </c>
      <c r="K18" s="51"/>
      <c r="L18" s="51"/>
      <c r="M18" s="51"/>
      <c r="N18" s="51"/>
      <c r="O18" s="51"/>
      <c r="P18" s="51"/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3" t="s">
        <v>270</v>
      </c>
    </row>
    <row r="19" spans="1:22" ht="88.5" customHeight="1">
      <c r="A19" s="145"/>
      <c r="B19" s="145"/>
      <c r="C19" s="145"/>
      <c r="D19" s="145"/>
      <c r="E19" s="51"/>
      <c r="F19" s="51"/>
      <c r="G19" s="51"/>
      <c r="H19" s="23" t="s">
        <v>199</v>
      </c>
      <c r="I19" s="23" t="s">
        <v>81</v>
      </c>
      <c r="J19" s="51">
        <f>+'PLAN INDICATIVO'!W27</f>
        <v>0</v>
      </c>
      <c r="K19" s="51"/>
      <c r="L19" s="51"/>
      <c r="M19" s="51"/>
      <c r="N19" s="51"/>
      <c r="O19" s="51"/>
      <c r="P19" s="51"/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3" t="s">
        <v>270</v>
      </c>
    </row>
    <row r="20" spans="1:22" ht="81.75" customHeight="1">
      <c r="A20" s="145"/>
      <c r="B20" s="145"/>
      <c r="C20" s="145"/>
      <c r="D20" s="145"/>
      <c r="E20" s="51"/>
      <c r="F20" s="51"/>
      <c r="G20" s="51"/>
      <c r="H20" s="23" t="s">
        <v>200</v>
      </c>
      <c r="I20" s="23" t="s">
        <v>82</v>
      </c>
      <c r="J20" s="51">
        <f>+'PLAN INDICATIVO'!W28</f>
        <v>0</v>
      </c>
      <c r="K20" s="51"/>
      <c r="L20" s="51"/>
      <c r="M20" s="51"/>
      <c r="N20" s="51"/>
      <c r="O20" s="51"/>
      <c r="P20" s="51"/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3" t="s">
        <v>270</v>
      </c>
    </row>
    <row r="21" spans="1:22" ht="81.75" customHeight="1">
      <c r="A21" s="145"/>
      <c r="B21" s="145"/>
      <c r="C21" s="145"/>
      <c r="D21" s="145"/>
      <c r="E21" s="51"/>
      <c r="F21" s="51"/>
      <c r="G21" s="51"/>
      <c r="H21" s="28" t="s">
        <v>83</v>
      </c>
      <c r="I21" s="28" t="s">
        <v>83</v>
      </c>
      <c r="J21" s="51">
        <f>+'PLAN INDICATIVO'!W29</f>
        <v>0</v>
      </c>
      <c r="K21" s="51"/>
      <c r="L21" s="51"/>
      <c r="M21" s="51"/>
      <c r="N21" s="51"/>
      <c r="O21" s="51"/>
      <c r="P21" s="51"/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3" t="s">
        <v>270</v>
      </c>
    </row>
    <row r="22" spans="1:22" ht="57">
      <c r="A22" s="145"/>
      <c r="B22" s="145"/>
      <c r="C22" s="145"/>
      <c r="D22" s="145"/>
      <c r="E22" s="51"/>
      <c r="F22" s="51"/>
      <c r="G22" s="51"/>
      <c r="H22" s="23" t="s">
        <v>84</v>
      </c>
      <c r="I22" s="23" t="s">
        <v>84</v>
      </c>
      <c r="J22" s="51">
        <f>+'PLAN INDICATIVO'!W30</f>
        <v>0</v>
      </c>
      <c r="K22" s="51"/>
      <c r="L22" s="51"/>
      <c r="M22" s="51"/>
      <c r="N22" s="51"/>
      <c r="O22" s="51"/>
      <c r="P22" s="51"/>
      <c r="Q22" s="50">
        <v>0</v>
      </c>
      <c r="R22" s="50">
        <v>0</v>
      </c>
      <c r="S22" s="50">
        <v>0</v>
      </c>
      <c r="T22" s="50">
        <v>90000000</v>
      </c>
      <c r="U22" s="50">
        <v>90000000</v>
      </c>
      <c r="V22" s="53" t="s">
        <v>277</v>
      </c>
    </row>
    <row r="23" spans="1:22" ht="42.75">
      <c r="A23" s="145"/>
      <c r="B23" s="145"/>
      <c r="C23" s="145"/>
      <c r="D23" s="145"/>
      <c r="E23" s="51"/>
      <c r="F23" s="51"/>
      <c r="G23" s="51"/>
      <c r="H23" s="145" t="s">
        <v>85</v>
      </c>
      <c r="I23" s="18" t="s">
        <v>201</v>
      </c>
      <c r="J23" s="51">
        <f>+'PLAN INDICATIVO'!W31</f>
        <v>0</v>
      </c>
      <c r="K23" s="51"/>
      <c r="L23" s="51"/>
      <c r="M23" s="51"/>
      <c r="N23" s="51"/>
      <c r="O23" s="51"/>
      <c r="P23" s="51"/>
      <c r="Q23" s="50">
        <v>0</v>
      </c>
      <c r="R23" s="50">
        <v>500000</v>
      </c>
      <c r="S23" s="50">
        <v>0</v>
      </c>
      <c r="T23" s="50">
        <v>5000000</v>
      </c>
      <c r="U23" s="50">
        <v>5500000</v>
      </c>
      <c r="V23" s="53" t="s">
        <v>278</v>
      </c>
    </row>
    <row r="24" spans="1:22" ht="57">
      <c r="A24" s="145"/>
      <c r="B24" s="145"/>
      <c r="C24" s="145"/>
      <c r="D24" s="145"/>
      <c r="E24" s="51"/>
      <c r="F24" s="51"/>
      <c r="G24" s="51"/>
      <c r="H24" s="145"/>
      <c r="I24" s="18" t="s">
        <v>202</v>
      </c>
      <c r="J24" s="51">
        <f>+'PLAN INDICATIVO'!W32</f>
        <v>0</v>
      </c>
      <c r="K24" s="51"/>
      <c r="L24" s="51"/>
      <c r="M24" s="51"/>
      <c r="N24" s="51"/>
      <c r="O24" s="51"/>
      <c r="P24" s="51"/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3" t="s">
        <v>278</v>
      </c>
    </row>
    <row r="25" spans="1:22" ht="85.5" customHeight="1">
      <c r="A25" s="145"/>
      <c r="B25" s="145"/>
      <c r="C25" s="145"/>
      <c r="D25" s="145"/>
      <c r="E25" s="51"/>
      <c r="F25" s="51"/>
      <c r="G25" s="51"/>
      <c r="H25" s="145"/>
      <c r="I25" s="18" t="s">
        <v>203</v>
      </c>
      <c r="J25" s="51">
        <f>+'PLAN INDICATIVO'!W33</f>
        <v>0</v>
      </c>
      <c r="K25" s="51"/>
      <c r="L25" s="51"/>
      <c r="M25" s="51"/>
      <c r="N25" s="51"/>
      <c r="O25" s="51"/>
      <c r="P25" s="51"/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3" t="s">
        <v>270</v>
      </c>
    </row>
    <row r="26" spans="1:22" ht="73.5" customHeight="1">
      <c r="A26" s="145"/>
      <c r="B26" s="145" t="s">
        <v>51</v>
      </c>
      <c r="C26" s="145"/>
      <c r="D26" s="145" t="s">
        <v>66</v>
      </c>
      <c r="E26" s="51"/>
      <c r="F26" s="51"/>
      <c r="G26" s="51"/>
      <c r="H26" s="88" t="s">
        <v>86</v>
      </c>
      <c r="I26" s="23" t="s">
        <v>205</v>
      </c>
      <c r="J26" s="51">
        <f>+'PLAN INDICATIVO'!W34</f>
        <v>0.01</v>
      </c>
      <c r="K26" s="51"/>
      <c r="L26" s="51"/>
      <c r="M26" s="51"/>
      <c r="N26" s="51"/>
      <c r="O26" s="51"/>
      <c r="P26" s="51"/>
      <c r="Q26" s="50">
        <v>125398770</v>
      </c>
      <c r="R26" s="50">
        <v>12724592</v>
      </c>
      <c r="S26" s="50">
        <v>0</v>
      </c>
      <c r="T26" s="50">
        <v>152682085.2</v>
      </c>
      <c r="U26" s="50">
        <v>290805447.2</v>
      </c>
      <c r="V26" s="53" t="s">
        <v>279</v>
      </c>
    </row>
    <row r="27" spans="1:22" ht="86.25" customHeight="1">
      <c r="A27" s="145"/>
      <c r="B27" s="145"/>
      <c r="C27" s="145"/>
      <c r="D27" s="145"/>
      <c r="E27" s="51"/>
      <c r="F27" s="51"/>
      <c r="G27" s="51"/>
      <c r="H27" s="88"/>
      <c r="I27" s="23" t="s">
        <v>206</v>
      </c>
      <c r="J27" s="51">
        <f>+'PLAN INDICATIVO'!W35</f>
        <v>0</v>
      </c>
      <c r="K27" s="51"/>
      <c r="L27" s="51"/>
      <c r="M27" s="51"/>
      <c r="N27" s="51"/>
      <c r="O27" s="51"/>
      <c r="P27" s="51"/>
      <c r="Q27" s="50">
        <v>0</v>
      </c>
      <c r="R27" s="50">
        <v>6771778</v>
      </c>
      <c r="S27" s="50">
        <v>0</v>
      </c>
      <c r="T27" s="50">
        <v>0</v>
      </c>
      <c r="U27" s="50">
        <v>6771778</v>
      </c>
      <c r="V27" s="53" t="s">
        <v>280</v>
      </c>
    </row>
    <row r="28" spans="1:22" ht="36">
      <c r="A28" s="145"/>
      <c r="B28" s="145"/>
      <c r="C28" s="145"/>
      <c r="D28" s="145"/>
      <c r="E28" s="51"/>
      <c r="F28" s="51"/>
      <c r="G28" s="51"/>
      <c r="H28" s="18" t="s">
        <v>87</v>
      </c>
      <c r="I28" s="23" t="s">
        <v>204</v>
      </c>
      <c r="J28" s="51">
        <f>+'PLAN INDICATIVO'!W36</f>
        <v>1</v>
      </c>
      <c r="K28" s="51"/>
      <c r="L28" s="51"/>
      <c r="M28" s="51"/>
      <c r="N28" s="51"/>
      <c r="O28" s="51"/>
      <c r="P28" s="51"/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3" t="s">
        <v>281</v>
      </c>
    </row>
    <row r="29" spans="1:22" ht="69" customHeight="1">
      <c r="A29" s="145"/>
      <c r="B29" s="145"/>
      <c r="C29" s="145"/>
      <c r="D29" s="145"/>
      <c r="E29" s="51"/>
      <c r="F29" s="51"/>
      <c r="G29" s="51"/>
      <c r="H29" s="145" t="s">
        <v>88</v>
      </c>
      <c r="I29" s="32" t="s">
        <v>207</v>
      </c>
      <c r="J29" s="51">
        <f>+'PLAN INDICATIVO'!W37</f>
        <v>0</v>
      </c>
      <c r="K29" s="51"/>
      <c r="L29" s="51"/>
      <c r="M29" s="51"/>
      <c r="N29" s="51"/>
      <c r="O29" s="51"/>
      <c r="P29" s="51"/>
      <c r="Q29" s="50">
        <v>8322136</v>
      </c>
      <c r="R29" s="50">
        <v>30000000</v>
      </c>
      <c r="S29" s="50">
        <v>0</v>
      </c>
      <c r="T29" s="50">
        <v>0</v>
      </c>
      <c r="U29" s="50">
        <v>38322136</v>
      </c>
      <c r="V29" s="53" t="s">
        <v>282</v>
      </c>
    </row>
    <row r="30" spans="1:22" ht="42.75">
      <c r="A30" s="145"/>
      <c r="B30" s="145"/>
      <c r="C30" s="145"/>
      <c r="D30" s="145"/>
      <c r="E30" s="51"/>
      <c r="F30" s="51"/>
      <c r="G30" s="51"/>
      <c r="H30" s="145"/>
      <c r="I30" s="23" t="s">
        <v>208</v>
      </c>
      <c r="J30" s="51">
        <f>+'PLAN INDICATIVO'!W38</f>
        <v>0</v>
      </c>
      <c r="K30" s="51"/>
      <c r="L30" s="51"/>
      <c r="M30" s="51"/>
      <c r="N30" s="51"/>
      <c r="O30" s="51"/>
      <c r="P30" s="51"/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3" t="s">
        <v>281</v>
      </c>
    </row>
    <row r="31" spans="1:22" ht="129" customHeight="1">
      <c r="A31" s="88"/>
      <c r="B31" s="88" t="s">
        <v>52</v>
      </c>
      <c r="C31" s="145"/>
      <c r="D31" s="145" t="s">
        <v>67</v>
      </c>
      <c r="E31" s="51"/>
      <c r="F31" s="51"/>
      <c r="G31" s="51"/>
      <c r="H31" s="28" t="s">
        <v>209</v>
      </c>
      <c r="I31" s="28" t="s">
        <v>89</v>
      </c>
      <c r="J31" s="51">
        <f>+'PLAN INDICATIVO'!W40</f>
        <v>0.25</v>
      </c>
      <c r="K31" s="51"/>
      <c r="L31" s="51"/>
      <c r="M31" s="51"/>
      <c r="N31" s="51"/>
      <c r="O31" s="51"/>
      <c r="P31" s="51"/>
      <c r="Q31" s="50">
        <v>2340819</v>
      </c>
      <c r="R31" s="50">
        <v>3000000</v>
      </c>
      <c r="S31" s="50">
        <v>0</v>
      </c>
      <c r="T31" s="50">
        <v>1500000</v>
      </c>
      <c r="U31" s="50">
        <v>6840819</v>
      </c>
      <c r="V31" s="53" t="s">
        <v>283</v>
      </c>
    </row>
    <row r="32" spans="1:22" ht="96" customHeight="1">
      <c r="A32" s="88"/>
      <c r="B32" s="88"/>
      <c r="C32" s="145"/>
      <c r="D32" s="145"/>
      <c r="E32" s="51"/>
      <c r="F32" s="51"/>
      <c r="G32" s="51"/>
      <c r="H32" s="28" t="s">
        <v>210</v>
      </c>
      <c r="I32" s="28" t="s">
        <v>90</v>
      </c>
      <c r="J32" s="51">
        <f>+'PLAN INDICATIVO'!W41</f>
        <v>0.1</v>
      </c>
      <c r="K32" s="51"/>
      <c r="L32" s="51"/>
      <c r="M32" s="51"/>
      <c r="N32" s="51"/>
      <c r="O32" s="51"/>
      <c r="P32" s="51"/>
      <c r="Q32" s="50">
        <v>0</v>
      </c>
      <c r="R32" s="50">
        <v>500000</v>
      </c>
      <c r="S32" s="50">
        <v>0</v>
      </c>
      <c r="T32" s="50">
        <v>8500000</v>
      </c>
      <c r="U32" s="50">
        <v>9000000</v>
      </c>
      <c r="V32" s="53" t="s">
        <v>284</v>
      </c>
    </row>
    <row r="33" spans="1:22" ht="118.5" customHeight="1">
      <c r="A33" s="88"/>
      <c r="B33" s="88"/>
      <c r="C33" s="145"/>
      <c r="D33" s="145"/>
      <c r="E33" s="51"/>
      <c r="F33" s="51"/>
      <c r="G33" s="51"/>
      <c r="H33" s="28" t="s">
        <v>211</v>
      </c>
      <c r="I33" s="28" t="s">
        <v>91</v>
      </c>
      <c r="J33" s="51">
        <f>+'PLAN INDICATIVO'!W42</f>
        <v>0.1</v>
      </c>
      <c r="K33" s="51"/>
      <c r="L33" s="51"/>
      <c r="M33" s="51"/>
      <c r="N33" s="51"/>
      <c r="O33" s="51"/>
      <c r="P33" s="51"/>
      <c r="Q33" s="50">
        <v>0</v>
      </c>
      <c r="R33" s="50">
        <v>500000</v>
      </c>
      <c r="S33" s="50">
        <v>0</v>
      </c>
      <c r="T33" s="50">
        <v>500000</v>
      </c>
      <c r="U33" s="50">
        <v>1000000</v>
      </c>
      <c r="V33" s="53" t="s">
        <v>285</v>
      </c>
    </row>
    <row r="34" spans="1:22" ht="102.75" customHeight="1">
      <c r="A34" s="88"/>
      <c r="B34" s="88"/>
      <c r="C34" s="19"/>
      <c r="D34" s="19" t="s">
        <v>68</v>
      </c>
      <c r="E34" s="51"/>
      <c r="F34" s="51"/>
      <c r="G34" s="51"/>
      <c r="H34" s="28" t="s">
        <v>212</v>
      </c>
      <c r="I34" s="28" t="s">
        <v>92</v>
      </c>
      <c r="J34" s="51">
        <f>+'PLAN INDICATIVO'!W43</f>
        <v>0.1</v>
      </c>
      <c r="K34" s="51"/>
      <c r="L34" s="51"/>
      <c r="M34" s="51"/>
      <c r="N34" s="51"/>
      <c r="O34" s="51"/>
      <c r="P34" s="51"/>
      <c r="Q34" s="50">
        <v>0</v>
      </c>
      <c r="R34" s="50">
        <v>2500000</v>
      </c>
      <c r="S34" s="50">
        <v>0</v>
      </c>
      <c r="T34" s="50">
        <v>1500000</v>
      </c>
      <c r="U34" s="50">
        <v>4000000</v>
      </c>
      <c r="V34" s="53" t="s">
        <v>287</v>
      </c>
    </row>
    <row r="35" spans="1:22" ht="57">
      <c r="A35" s="88"/>
      <c r="B35" s="88" t="s">
        <v>53</v>
      </c>
      <c r="C35" s="18"/>
      <c r="D35" s="18" t="s">
        <v>69</v>
      </c>
      <c r="E35" s="51"/>
      <c r="F35" s="51"/>
      <c r="G35" s="51"/>
      <c r="H35" s="18" t="s">
        <v>213</v>
      </c>
      <c r="I35" s="23" t="s">
        <v>93</v>
      </c>
      <c r="J35" s="51">
        <f>+'PLAN INDICATIVO'!W44</f>
        <v>0.1</v>
      </c>
      <c r="K35" s="51"/>
      <c r="L35" s="51"/>
      <c r="M35" s="51"/>
      <c r="N35" s="51"/>
      <c r="O35" s="51"/>
      <c r="P35" s="51"/>
      <c r="Q35" s="50">
        <v>100000</v>
      </c>
      <c r="R35" s="50">
        <v>0</v>
      </c>
      <c r="S35" s="50">
        <v>0</v>
      </c>
      <c r="T35" s="50">
        <v>0</v>
      </c>
      <c r="U35" s="50">
        <v>100000</v>
      </c>
      <c r="V35" s="53" t="s">
        <v>286</v>
      </c>
    </row>
    <row r="36" spans="1:22" ht="103.5" customHeight="1">
      <c r="A36" s="88"/>
      <c r="B36" s="88"/>
      <c r="C36" s="145"/>
      <c r="D36" s="145" t="s">
        <v>70</v>
      </c>
      <c r="E36" s="51"/>
      <c r="F36" s="51"/>
      <c r="G36" s="51"/>
      <c r="H36" s="23" t="s">
        <v>214</v>
      </c>
      <c r="I36" s="23" t="s">
        <v>94</v>
      </c>
      <c r="J36" s="51">
        <f>+'PLAN INDICATIVO'!W45</f>
        <v>0.1</v>
      </c>
      <c r="K36" s="51"/>
      <c r="L36" s="51"/>
      <c r="M36" s="51"/>
      <c r="N36" s="51"/>
      <c r="O36" s="51"/>
      <c r="P36" s="51"/>
      <c r="Q36" s="50">
        <v>100000</v>
      </c>
      <c r="R36" s="50">
        <v>0</v>
      </c>
      <c r="S36" s="50">
        <v>0</v>
      </c>
      <c r="T36" s="50">
        <v>0</v>
      </c>
      <c r="U36" s="50">
        <v>100000</v>
      </c>
      <c r="V36" s="53" t="s">
        <v>288</v>
      </c>
    </row>
    <row r="37" spans="1:22" ht="55.5" customHeight="1">
      <c r="A37" s="88"/>
      <c r="B37" s="88"/>
      <c r="C37" s="145"/>
      <c r="D37" s="145"/>
      <c r="E37" s="51"/>
      <c r="F37" s="51"/>
      <c r="G37" s="51"/>
      <c r="H37" s="23" t="s">
        <v>215</v>
      </c>
      <c r="I37" s="23" t="s">
        <v>95</v>
      </c>
      <c r="J37" s="51">
        <f>+'PLAN INDICATIVO'!W46</f>
        <v>1</v>
      </c>
      <c r="K37" s="51"/>
      <c r="L37" s="51"/>
      <c r="M37" s="51"/>
      <c r="N37" s="51"/>
      <c r="O37" s="51"/>
      <c r="P37" s="51"/>
      <c r="Q37" s="50">
        <v>100000</v>
      </c>
      <c r="R37" s="50">
        <v>0</v>
      </c>
      <c r="S37" s="50">
        <v>0</v>
      </c>
      <c r="T37" s="50">
        <v>7576344</v>
      </c>
      <c r="U37" s="50">
        <v>7676344</v>
      </c>
      <c r="V37" s="53" t="s">
        <v>289</v>
      </c>
    </row>
    <row r="38" spans="1:22" ht="111.75" customHeight="1">
      <c r="A38" s="88"/>
      <c r="B38" s="88"/>
      <c r="C38" s="145"/>
      <c r="D38" s="145"/>
      <c r="E38" s="51"/>
      <c r="F38" s="51"/>
      <c r="G38" s="51"/>
      <c r="H38" s="23" t="s">
        <v>216</v>
      </c>
      <c r="I38" s="23" t="s">
        <v>96</v>
      </c>
      <c r="J38" s="51">
        <f>+'PLAN INDICATIVO'!W47</f>
        <v>0.1</v>
      </c>
      <c r="K38" s="51"/>
      <c r="L38" s="51"/>
      <c r="M38" s="51"/>
      <c r="N38" s="51"/>
      <c r="O38" s="51"/>
      <c r="P38" s="51"/>
      <c r="Q38" s="50">
        <v>39659019</v>
      </c>
      <c r="R38" s="50">
        <v>0</v>
      </c>
      <c r="S38" s="50">
        <v>0</v>
      </c>
      <c r="T38" s="50">
        <v>0</v>
      </c>
      <c r="U38" s="50">
        <v>39659019</v>
      </c>
      <c r="V38" s="53" t="s">
        <v>288</v>
      </c>
    </row>
    <row r="39" spans="1:22" ht="57.75" customHeight="1">
      <c r="A39" s="88"/>
      <c r="B39" s="88"/>
      <c r="C39" s="145"/>
      <c r="D39" s="145"/>
      <c r="E39" s="51"/>
      <c r="F39" s="51"/>
      <c r="G39" s="51"/>
      <c r="H39" s="23" t="s">
        <v>217</v>
      </c>
      <c r="I39" s="23" t="s">
        <v>97</v>
      </c>
      <c r="J39" s="51">
        <f>+'PLAN INDICATIVO'!W48</f>
        <v>0</v>
      </c>
      <c r="K39" s="51"/>
      <c r="L39" s="51"/>
      <c r="M39" s="51"/>
      <c r="N39" s="51"/>
      <c r="O39" s="51"/>
      <c r="P39" s="51"/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3" t="s">
        <v>290</v>
      </c>
    </row>
    <row r="40" spans="1:22" ht="81.75" customHeight="1">
      <c r="A40" s="88"/>
      <c r="B40" s="88" t="s">
        <v>99</v>
      </c>
      <c r="C40" s="88"/>
      <c r="D40" s="88" t="s">
        <v>111</v>
      </c>
      <c r="E40" s="51"/>
      <c r="F40" s="51"/>
      <c r="G40" s="51"/>
      <c r="H40" s="32" t="s">
        <v>218</v>
      </c>
      <c r="I40" s="32" t="s">
        <v>114</v>
      </c>
      <c r="J40" s="51">
        <f>+'PLAN INDICATIVO'!W49</f>
        <v>0</v>
      </c>
      <c r="K40" s="51"/>
      <c r="L40" s="51"/>
      <c r="M40" s="51"/>
      <c r="N40" s="51"/>
      <c r="O40" s="51"/>
      <c r="P40" s="51"/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3" t="s">
        <v>291</v>
      </c>
    </row>
    <row r="41" spans="1:22" ht="99.75" customHeight="1">
      <c r="A41" s="88"/>
      <c r="B41" s="88"/>
      <c r="C41" s="88"/>
      <c r="D41" s="88"/>
      <c r="E41" s="51"/>
      <c r="F41" s="51"/>
      <c r="G41" s="51"/>
      <c r="H41" s="32" t="s">
        <v>219</v>
      </c>
      <c r="I41" s="32" t="s">
        <v>115</v>
      </c>
      <c r="J41" s="51">
        <f>+'PLAN INDICATIVO'!W50</f>
        <v>0</v>
      </c>
      <c r="K41" s="51"/>
      <c r="L41" s="51"/>
      <c r="M41" s="51"/>
      <c r="N41" s="51"/>
      <c r="O41" s="51"/>
      <c r="P41" s="51"/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3" t="s">
        <v>292</v>
      </c>
    </row>
    <row r="42" spans="1:22" ht="100.5" customHeight="1">
      <c r="A42" s="88"/>
      <c r="B42" s="88"/>
      <c r="C42" s="88"/>
      <c r="D42" s="88"/>
      <c r="E42" s="51"/>
      <c r="F42" s="51"/>
      <c r="G42" s="51"/>
      <c r="H42" s="32" t="s">
        <v>220</v>
      </c>
      <c r="I42" s="32" t="s">
        <v>116</v>
      </c>
      <c r="J42" s="51">
        <f>+'PLAN INDICATIVO'!W51</f>
        <v>0.15</v>
      </c>
      <c r="K42" s="51"/>
      <c r="L42" s="51"/>
      <c r="M42" s="51"/>
      <c r="N42" s="51"/>
      <c r="O42" s="51"/>
      <c r="P42" s="51"/>
      <c r="Q42" s="50">
        <v>1565389</v>
      </c>
      <c r="R42" s="50">
        <v>0</v>
      </c>
      <c r="S42" s="50">
        <v>0</v>
      </c>
      <c r="T42" s="50">
        <v>20000000</v>
      </c>
      <c r="U42" s="50">
        <v>21565389</v>
      </c>
      <c r="V42" s="53" t="s">
        <v>292</v>
      </c>
    </row>
    <row r="43" spans="1:22" ht="91.5" customHeight="1">
      <c r="A43" s="88"/>
      <c r="B43" s="88"/>
      <c r="C43" s="88"/>
      <c r="D43" s="88"/>
      <c r="E43" s="51"/>
      <c r="F43" s="51"/>
      <c r="G43" s="51"/>
      <c r="H43" s="32" t="s">
        <v>117</v>
      </c>
      <c r="I43" s="32" t="s">
        <v>117</v>
      </c>
      <c r="J43" s="51">
        <f>+'PLAN INDICATIVO'!W52</f>
        <v>0</v>
      </c>
      <c r="K43" s="51"/>
      <c r="L43" s="51"/>
      <c r="M43" s="51"/>
      <c r="N43" s="51"/>
      <c r="O43" s="51"/>
      <c r="P43" s="51"/>
      <c r="Q43" s="50">
        <v>3502000</v>
      </c>
      <c r="R43" s="50">
        <v>0</v>
      </c>
      <c r="S43" s="50">
        <v>0</v>
      </c>
      <c r="T43" s="50">
        <v>0</v>
      </c>
      <c r="U43" s="50">
        <v>3502000</v>
      </c>
      <c r="V43" s="53" t="s">
        <v>292</v>
      </c>
    </row>
    <row r="44" spans="1:22" ht="28.5">
      <c r="A44" s="88"/>
      <c r="B44" s="88"/>
      <c r="C44" s="88"/>
      <c r="D44" s="88"/>
      <c r="E44" s="51"/>
      <c r="F44" s="51"/>
      <c r="G44" s="51"/>
      <c r="H44" s="32" t="s">
        <v>221</v>
      </c>
      <c r="I44" s="32" t="s">
        <v>118</v>
      </c>
      <c r="J44" s="51">
        <f>+'PLAN INDICATIVO'!W53</f>
        <v>1</v>
      </c>
      <c r="K44" s="51"/>
      <c r="L44" s="51"/>
      <c r="M44" s="51"/>
      <c r="N44" s="51"/>
      <c r="O44" s="51"/>
      <c r="P44" s="51"/>
      <c r="Q44" s="50">
        <v>13440000</v>
      </c>
      <c r="R44" s="50">
        <v>5600000</v>
      </c>
      <c r="S44" s="50">
        <v>0</v>
      </c>
      <c r="T44" s="50">
        <v>30000000</v>
      </c>
      <c r="U44" s="50">
        <v>49040000</v>
      </c>
      <c r="V44" s="53" t="s">
        <v>274</v>
      </c>
    </row>
    <row r="45" spans="1:22" ht="60">
      <c r="A45" s="88"/>
      <c r="B45" s="88"/>
      <c r="C45" s="88"/>
      <c r="D45" s="88"/>
      <c r="E45" s="51"/>
      <c r="F45" s="51"/>
      <c r="G45" s="51"/>
      <c r="H45" s="32" t="s">
        <v>222</v>
      </c>
      <c r="I45" s="32" t="s">
        <v>119</v>
      </c>
      <c r="J45" s="51">
        <f>+'PLAN INDICATIVO'!W54</f>
        <v>1</v>
      </c>
      <c r="K45" s="51"/>
      <c r="L45" s="51"/>
      <c r="M45" s="51"/>
      <c r="N45" s="51"/>
      <c r="O45" s="51"/>
      <c r="P45" s="51"/>
      <c r="Q45" s="50">
        <v>4171017</v>
      </c>
      <c r="R45" s="50">
        <v>7768000</v>
      </c>
      <c r="S45" s="50">
        <v>0</v>
      </c>
      <c r="T45" s="50">
        <v>30000000</v>
      </c>
      <c r="U45" s="50">
        <v>41939017</v>
      </c>
      <c r="V45" s="53" t="s">
        <v>293</v>
      </c>
    </row>
    <row r="46" spans="1:22" ht="87.75" customHeight="1">
      <c r="A46" s="88"/>
      <c r="B46" s="88"/>
      <c r="C46" s="88"/>
      <c r="D46" s="88"/>
      <c r="E46" s="51"/>
      <c r="F46" s="51"/>
      <c r="G46" s="51"/>
      <c r="H46" s="32" t="s">
        <v>223</v>
      </c>
      <c r="I46" s="32" t="s">
        <v>120</v>
      </c>
      <c r="J46" s="51">
        <f>+'PLAN INDICATIVO'!W55</f>
        <v>1</v>
      </c>
      <c r="K46" s="51"/>
      <c r="L46" s="51"/>
      <c r="M46" s="51"/>
      <c r="N46" s="51"/>
      <c r="O46" s="51"/>
      <c r="P46" s="51"/>
      <c r="Q46" s="50">
        <v>8601704</v>
      </c>
      <c r="R46" s="50">
        <v>0</v>
      </c>
      <c r="S46" s="50">
        <v>0</v>
      </c>
      <c r="T46" s="50">
        <v>0</v>
      </c>
      <c r="U46" s="50">
        <v>8601704</v>
      </c>
      <c r="V46" s="53" t="s">
        <v>294</v>
      </c>
    </row>
    <row r="47" spans="1:22" ht="42.75">
      <c r="A47" s="88"/>
      <c r="B47" s="88" t="s">
        <v>100</v>
      </c>
      <c r="C47" s="88"/>
      <c r="D47" s="88" t="s">
        <v>112</v>
      </c>
      <c r="E47" s="51"/>
      <c r="F47" s="51"/>
      <c r="G47" s="51"/>
      <c r="H47" s="18" t="s">
        <v>224</v>
      </c>
      <c r="I47" s="18" t="s">
        <v>121</v>
      </c>
      <c r="J47" s="51">
        <f>+'PLAN INDICATIVO'!W56</f>
        <v>300</v>
      </c>
      <c r="K47" s="51"/>
      <c r="L47" s="51"/>
      <c r="M47" s="51"/>
      <c r="N47" s="51"/>
      <c r="O47" s="51"/>
      <c r="P47" s="51"/>
      <c r="Q47" s="50">
        <v>8013893</v>
      </c>
      <c r="R47" s="50">
        <v>23561240</v>
      </c>
      <c r="S47" s="50">
        <v>0</v>
      </c>
      <c r="T47" s="50">
        <v>5654448</v>
      </c>
      <c r="U47" s="50">
        <v>37229581</v>
      </c>
      <c r="V47" s="53" t="s">
        <v>295</v>
      </c>
    </row>
    <row r="48" spans="1:22" ht="36">
      <c r="A48" s="88"/>
      <c r="B48" s="88"/>
      <c r="C48" s="88"/>
      <c r="D48" s="88"/>
      <c r="E48" s="51"/>
      <c r="F48" s="51"/>
      <c r="G48" s="51"/>
      <c r="H48" s="18" t="s">
        <v>225</v>
      </c>
      <c r="I48" s="18" t="s">
        <v>122</v>
      </c>
      <c r="J48" s="51">
        <f>+'PLAN INDICATIVO'!W57</f>
        <v>300</v>
      </c>
      <c r="K48" s="51"/>
      <c r="L48" s="51"/>
      <c r="M48" s="51"/>
      <c r="N48" s="51"/>
      <c r="O48" s="51"/>
      <c r="P48" s="51"/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3" t="s">
        <v>296</v>
      </c>
    </row>
    <row r="49" spans="1:22" ht="42.75">
      <c r="A49" s="88"/>
      <c r="B49" s="88"/>
      <c r="C49" s="88"/>
      <c r="D49" s="88"/>
      <c r="E49" s="51"/>
      <c r="F49" s="51"/>
      <c r="G49" s="51"/>
      <c r="H49" s="32" t="s">
        <v>226</v>
      </c>
      <c r="I49" s="169" t="s">
        <v>123</v>
      </c>
      <c r="J49" s="51">
        <f>+'PLAN INDICATIVO'!W58</f>
        <v>100</v>
      </c>
      <c r="K49" s="51"/>
      <c r="L49" s="51"/>
      <c r="M49" s="51"/>
      <c r="N49" s="51"/>
      <c r="O49" s="51"/>
      <c r="P49" s="51"/>
      <c r="Q49" s="50">
        <v>13192729</v>
      </c>
      <c r="R49" s="50">
        <v>24762000</v>
      </c>
      <c r="S49" s="50">
        <v>0</v>
      </c>
      <c r="T49" s="50">
        <v>0</v>
      </c>
      <c r="U49" s="50">
        <v>37954729</v>
      </c>
      <c r="V49" s="53" t="s">
        <v>295</v>
      </c>
    </row>
    <row r="50" spans="1:22" ht="99.75" customHeight="1">
      <c r="A50" s="88"/>
      <c r="B50" s="88"/>
      <c r="C50" s="88"/>
      <c r="D50" s="88"/>
      <c r="E50" s="51"/>
      <c r="F50" s="51"/>
      <c r="G50" s="51"/>
      <c r="H50" s="32" t="s">
        <v>227</v>
      </c>
      <c r="I50" s="169"/>
      <c r="J50" s="51">
        <f>+'PLAN INDICATIVO'!W59</f>
        <v>0</v>
      </c>
      <c r="K50" s="51"/>
      <c r="L50" s="51"/>
      <c r="M50" s="51"/>
      <c r="N50" s="51"/>
      <c r="O50" s="51"/>
      <c r="P50" s="51"/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3" t="s">
        <v>297</v>
      </c>
    </row>
    <row r="51" spans="1:22" ht="57">
      <c r="A51" s="88"/>
      <c r="B51" s="88"/>
      <c r="C51" s="88"/>
      <c r="D51" s="88"/>
      <c r="E51" s="51"/>
      <c r="F51" s="51"/>
      <c r="G51" s="51"/>
      <c r="H51" s="32" t="s">
        <v>229</v>
      </c>
      <c r="I51" s="170" t="s">
        <v>124</v>
      </c>
      <c r="J51" s="51">
        <f>+'PLAN INDICATIVO'!W60</f>
        <v>0</v>
      </c>
      <c r="K51" s="51"/>
      <c r="L51" s="51"/>
      <c r="M51" s="51"/>
      <c r="N51" s="51"/>
      <c r="O51" s="51"/>
      <c r="P51" s="51"/>
      <c r="Q51" s="50">
        <v>28849</v>
      </c>
      <c r="R51" s="50">
        <v>0</v>
      </c>
      <c r="S51" s="50">
        <v>0</v>
      </c>
      <c r="T51" s="50">
        <v>0</v>
      </c>
      <c r="U51" s="50">
        <v>28849</v>
      </c>
      <c r="V51" s="53" t="s">
        <v>271</v>
      </c>
    </row>
    <row r="52" spans="1:22" ht="96">
      <c r="A52" s="88"/>
      <c r="B52" s="88"/>
      <c r="C52" s="88"/>
      <c r="D52" s="88"/>
      <c r="E52" s="51"/>
      <c r="F52" s="51"/>
      <c r="G52" s="51"/>
      <c r="H52" s="32" t="s">
        <v>228</v>
      </c>
      <c r="I52" s="170"/>
      <c r="J52" s="51">
        <f>+'PLAN INDICATIVO'!W61</f>
        <v>0</v>
      </c>
      <c r="K52" s="51"/>
      <c r="L52" s="51"/>
      <c r="M52" s="51"/>
      <c r="N52" s="51"/>
      <c r="O52" s="51"/>
      <c r="P52" s="51"/>
      <c r="Q52" s="50">
        <v>7390304</v>
      </c>
      <c r="R52" s="50">
        <v>0</v>
      </c>
      <c r="S52" s="50">
        <v>0</v>
      </c>
      <c r="T52" s="50">
        <v>0</v>
      </c>
      <c r="U52" s="50">
        <v>7390304</v>
      </c>
      <c r="V52" s="53" t="s">
        <v>297</v>
      </c>
    </row>
    <row r="53" spans="1:22" ht="48">
      <c r="A53" s="88"/>
      <c r="B53" s="88"/>
      <c r="C53" s="88"/>
      <c r="D53" s="88"/>
      <c r="E53" s="51"/>
      <c r="F53" s="51"/>
      <c r="G53" s="51"/>
      <c r="H53" s="18" t="s">
        <v>230</v>
      </c>
      <c r="I53" s="18" t="s">
        <v>125</v>
      </c>
      <c r="J53" s="51">
        <f>+'PLAN INDICATIVO'!W62</f>
        <v>0.03</v>
      </c>
      <c r="K53" s="51"/>
      <c r="L53" s="51"/>
      <c r="M53" s="51"/>
      <c r="N53" s="51"/>
      <c r="O53" s="51"/>
      <c r="P53" s="51"/>
      <c r="Q53" s="50">
        <v>588000</v>
      </c>
      <c r="R53" s="50">
        <v>14762000</v>
      </c>
      <c r="S53" s="50">
        <v>0</v>
      </c>
      <c r="T53" s="50">
        <v>0</v>
      </c>
      <c r="U53" s="50">
        <v>15350000</v>
      </c>
      <c r="V53" s="53" t="s">
        <v>298</v>
      </c>
    </row>
    <row r="54" spans="1:22" ht="42.75">
      <c r="A54" s="88"/>
      <c r="B54" s="88" t="s">
        <v>101</v>
      </c>
      <c r="C54" s="88"/>
      <c r="D54" s="88"/>
      <c r="E54" s="51"/>
      <c r="F54" s="51"/>
      <c r="G54" s="51"/>
      <c r="H54" s="18" t="s">
        <v>126</v>
      </c>
      <c r="I54" s="18" t="s">
        <v>126</v>
      </c>
      <c r="J54" s="51">
        <f>+'PLAN INDICATIVO'!W63</f>
        <v>100</v>
      </c>
      <c r="K54" s="51"/>
      <c r="L54" s="51"/>
      <c r="M54" s="51"/>
      <c r="N54" s="51"/>
      <c r="O54" s="51"/>
      <c r="P54" s="51"/>
      <c r="Q54" s="50">
        <v>8400000</v>
      </c>
      <c r="R54" s="50">
        <v>16000000</v>
      </c>
      <c r="S54" s="50">
        <v>0</v>
      </c>
      <c r="T54" s="50">
        <v>8951081</v>
      </c>
      <c r="U54" s="50">
        <v>33351081</v>
      </c>
      <c r="V54" s="53" t="s">
        <v>296</v>
      </c>
    </row>
    <row r="55" spans="1:22" ht="57">
      <c r="A55" s="88"/>
      <c r="B55" s="88"/>
      <c r="C55" s="88"/>
      <c r="D55" s="88"/>
      <c r="E55" s="51"/>
      <c r="F55" s="51"/>
      <c r="G55" s="51"/>
      <c r="H55" s="32" t="s">
        <v>231</v>
      </c>
      <c r="I55" s="32" t="s">
        <v>127</v>
      </c>
      <c r="J55" s="51">
        <f>+'PLAN INDICATIVO'!W64</f>
        <v>1</v>
      </c>
      <c r="K55" s="51"/>
      <c r="L55" s="51"/>
      <c r="M55" s="51"/>
      <c r="N55" s="51"/>
      <c r="O55" s="51"/>
      <c r="P55" s="51"/>
      <c r="Q55" s="50">
        <v>119853738</v>
      </c>
      <c r="R55" s="50">
        <v>390101114.21</v>
      </c>
      <c r="S55" s="50">
        <v>0</v>
      </c>
      <c r="T55" s="50">
        <v>50000000</v>
      </c>
      <c r="U55" s="50">
        <v>559954852.21</v>
      </c>
      <c r="V55" s="53" t="s">
        <v>299</v>
      </c>
    </row>
    <row r="56" spans="1:22" ht="57">
      <c r="A56" s="88"/>
      <c r="B56" s="88"/>
      <c r="C56" s="88"/>
      <c r="D56" s="88"/>
      <c r="E56" s="51"/>
      <c r="F56" s="51"/>
      <c r="G56" s="51"/>
      <c r="H56" s="32" t="s">
        <v>232</v>
      </c>
      <c r="I56" s="32" t="s">
        <v>127</v>
      </c>
      <c r="J56" s="51">
        <f>+'PLAN INDICATIVO'!W65</f>
        <v>1</v>
      </c>
      <c r="K56" s="51"/>
      <c r="L56" s="51"/>
      <c r="M56" s="51"/>
      <c r="N56" s="51"/>
      <c r="O56" s="51"/>
      <c r="P56" s="51"/>
      <c r="Q56" s="50">
        <v>3366322</v>
      </c>
      <c r="R56" s="50">
        <v>0</v>
      </c>
      <c r="S56" s="50">
        <v>0</v>
      </c>
      <c r="T56" s="50">
        <v>5373312</v>
      </c>
      <c r="U56" s="50">
        <v>8739634</v>
      </c>
      <c r="V56" s="53" t="s">
        <v>300</v>
      </c>
    </row>
    <row r="57" spans="1:22" ht="36">
      <c r="A57" s="88"/>
      <c r="B57" s="88"/>
      <c r="C57" s="88"/>
      <c r="D57" s="88"/>
      <c r="E57" s="51"/>
      <c r="F57" s="51"/>
      <c r="G57" s="51"/>
      <c r="H57" s="18" t="s">
        <v>233</v>
      </c>
      <c r="I57" s="18" t="s">
        <v>128</v>
      </c>
      <c r="J57" s="51">
        <f>+'PLAN INDICATIVO'!W66</f>
        <v>25</v>
      </c>
      <c r="K57" s="51"/>
      <c r="L57" s="51"/>
      <c r="M57" s="51"/>
      <c r="N57" s="51"/>
      <c r="O57" s="51"/>
      <c r="P57" s="51"/>
      <c r="Q57" s="50">
        <v>17331639</v>
      </c>
      <c r="R57" s="50">
        <v>0</v>
      </c>
      <c r="S57" s="50">
        <v>0</v>
      </c>
      <c r="T57" s="50">
        <v>0</v>
      </c>
      <c r="U57" s="50">
        <v>17331639</v>
      </c>
      <c r="V57" s="53" t="s">
        <v>296</v>
      </c>
    </row>
    <row r="58" spans="1:22" ht="57">
      <c r="A58" s="19"/>
      <c r="B58" s="19" t="s">
        <v>102</v>
      </c>
      <c r="C58" s="19"/>
      <c r="D58" s="19" t="s">
        <v>113</v>
      </c>
      <c r="E58" s="51"/>
      <c r="F58" s="51"/>
      <c r="G58" s="51"/>
      <c r="H58" s="19" t="s">
        <v>234</v>
      </c>
      <c r="I58" s="19" t="s">
        <v>129</v>
      </c>
      <c r="J58" s="51">
        <f>+'PLAN INDICATIVO'!W67</f>
        <v>0</v>
      </c>
      <c r="K58" s="51"/>
      <c r="L58" s="51"/>
      <c r="M58" s="51"/>
      <c r="N58" s="51"/>
      <c r="O58" s="51"/>
      <c r="P58" s="51"/>
      <c r="Q58" s="50">
        <v>4862223</v>
      </c>
      <c r="R58" s="50">
        <v>0</v>
      </c>
      <c r="S58" s="50">
        <v>0</v>
      </c>
      <c r="T58" s="50">
        <v>1500000</v>
      </c>
      <c r="U58" s="50">
        <v>6362223</v>
      </c>
      <c r="V58" s="53" t="s">
        <v>301</v>
      </c>
    </row>
    <row r="59" spans="1:22" ht="97.5" customHeight="1">
      <c r="A59" s="88"/>
      <c r="B59" s="88" t="s">
        <v>131</v>
      </c>
      <c r="C59" s="88"/>
      <c r="D59" s="88" t="s">
        <v>146</v>
      </c>
      <c r="E59" s="51"/>
      <c r="F59" s="51"/>
      <c r="G59" s="51"/>
      <c r="H59" s="34" t="s">
        <v>235</v>
      </c>
      <c r="I59" s="34" t="s">
        <v>148</v>
      </c>
      <c r="J59" s="51">
        <f>+'PLAN INDICATIVO'!W68</f>
        <v>0</v>
      </c>
      <c r="K59" s="51"/>
      <c r="L59" s="51"/>
      <c r="M59" s="51"/>
      <c r="N59" s="51"/>
      <c r="O59" s="51"/>
      <c r="P59" s="51"/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3" t="s">
        <v>302</v>
      </c>
    </row>
    <row r="60" spans="1:22" ht="60">
      <c r="A60" s="88"/>
      <c r="B60" s="88"/>
      <c r="C60" s="88"/>
      <c r="D60" s="88"/>
      <c r="E60" s="51"/>
      <c r="F60" s="51"/>
      <c r="G60" s="51"/>
      <c r="H60" s="34" t="s">
        <v>236</v>
      </c>
      <c r="I60" s="34" t="s">
        <v>149</v>
      </c>
      <c r="J60" s="51">
        <f>+'PLAN INDICATIVO'!W69</f>
        <v>0</v>
      </c>
      <c r="K60" s="51"/>
      <c r="L60" s="51"/>
      <c r="M60" s="51"/>
      <c r="N60" s="51"/>
      <c r="O60" s="51"/>
      <c r="P60" s="51"/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3" t="s">
        <v>303</v>
      </c>
    </row>
    <row r="61" spans="1:22" ht="48.75" customHeight="1">
      <c r="A61" s="88"/>
      <c r="B61" s="88"/>
      <c r="C61" s="88"/>
      <c r="D61" s="88"/>
      <c r="E61" s="51"/>
      <c r="F61" s="51"/>
      <c r="G61" s="51"/>
      <c r="H61" s="34" t="s">
        <v>237</v>
      </c>
      <c r="I61" s="34" t="s">
        <v>150</v>
      </c>
      <c r="J61" s="51">
        <f>+'PLAN INDICATIVO'!W70</f>
        <v>0</v>
      </c>
      <c r="K61" s="51"/>
      <c r="L61" s="51"/>
      <c r="M61" s="51"/>
      <c r="N61" s="51"/>
      <c r="O61" s="51"/>
      <c r="P61" s="51"/>
      <c r="Q61" s="50">
        <v>800000</v>
      </c>
      <c r="R61" s="50">
        <v>0</v>
      </c>
      <c r="S61" s="50">
        <v>0</v>
      </c>
      <c r="T61" s="50">
        <v>0</v>
      </c>
      <c r="U61" s="50">
        <v>800000</v>
      </c>
      <c r="V61" s="53" t="s">
        <v>304</v>
      </c>
    </row>
    <row r="62" spans="1:22" ht="57">
      <c r="A62" s="88"/>
      <c r="B62" s="88" t="s">
        <v>132</v>
      </c>
      <c r="C62" s="88"/>
      <c r="D62" s="88"/>
      <c r="E62" s="51"/>
      <c r="F62" s="51"/>
      <c r="G62" s="51"/>
      <c r="H62" s="34" t="s">
        <v>238</v>
      </c>
      <c r="I62" s="34" t="s">
        <v>151</v>
      </c>
      <c r="J62" s="51">
        <f>+'PLAN INDICATIVO'!W71</f>
        <v>500</v>
      </c>
      <c r="K62" s="51"/>
      <c r="L62" s="51"/>
      <c r="M62" s="51"/>
      <c r="N62" s="51"/>
      <c r="O62" s="51"/>
      <c r="P62" s="51"/>
      <c r="Q62" s="50">
        <v>51420000</v>
      </c>
      <c r="R62" s="50">
        <v>54480000</v>
      </c>
      <c r="S62" s="50">
        <v>0</v>
      </c>
      <c r="T62" s="50">
        <v>0</v>
      </c>
      <c r="U62" s="50">
        <v>105900000</v>
      </c>
      <c r="V62" s="53" t="s">
        <v>299</v>
      </c>
    </row>
    <row r="63" spans="1:22" ht="48">
      <c r="A63" s="88"/>
      <c r="B63" s="88"/>
      <c r="C63" s="88"/>
      <c r="D63" s="88"/>
      <c r="E63" s="51"/>
      <c r="F63" s="51"/>
      <c r="G63" s="51"/>
      <c r="H63" s="34" t="s">
        <v>239</v>
      </c>
      <c r="I63" s="34" t="s">
        <v>152</v>
      </c>
      <c r="J63" s="51">
        <f>+'PLAN INDICATIVO'!W72</f>
        <v>1</v>
      </c>
      <c r="K63" s="51"/>
      <c r="L63" s="51"/>
      <c r="M63" s="51"/>
      <c r="N63" s="51"/>
      <c r="O63" s="51"/>
      <c r="P63" s="51"/>
      <c r="Q63" s="50">
        <v>0</v>
      </c>
      <c r="R63" s="50">
        <v>8000000</v>
      </c>
      <c r="S63" s="50">
        <v>0</v>
      </c>
      <c r="T63" s="50">
        <v>0</v>
      </c>
      <c r="U63" s="50">
        <v>8000000</v>
      </c>
      <c r="V63" s="53" t="s">
        <v>299</v>
      </c>
    </row>
    <row r="64" spans="1:22" ht="48">
      <c r="A64" s="88"/>
      <c r="B64" s="88" t="s">
        <v>133</v>
      </c>
      <c r="C64" s="88"/>
      <c r="D64" s="88"/>
      <c r="E64" s="51"/>
      <c r="F64" s="51"/>
      <c r="G64" s="51"/>
      <c r="H64" s="34" t="s">
        <v>240</v>
      </c>
      <c r="I64" s="34" t="s">
        <v>153</v>
      </c>
      <c r="J64" s="51">
        <f>+'PLAN INDICATIVO'!W73</f>
        <v>10</v>
      </c>
      <c r="K64" s="51"/>
      <c r="L64" s="51"/>
      <c r="M64" s="51"/>
      <c r="N64" s="51"/>
      <c r="O64" s="51"/>
      <c r="P64" s="51"/>
      <c r="Q64" s="50">
        <v>67760000</v>
      </c>
      <c r="R64" s="50">
        <v>0</v>
      </c>
      <c r="S64" s="50">
        <v>0</v>
      </c>
      <c r="T64" s="50">
        <v>485000000</v>
      </c>
      <c r="U64" s="50">
        <v>552760000</v>
      </c>
      <c r="V64" s="53" t="s">
        <v>299</v>
      </c>
    </row>
    <row r="65" spans="1:22" ht="71.25">
      <c r="A65" s="88"/>
      <c r="B65" s="88"/>
      <c r="C65" s="88"/>
      <c r="D65" s="88"/>
      <c r="E65" s="51"/>
      <c r="F65" s="51"/>
      <c r="G65" s="51"/>
      <c r="H65" s="34" t="s">
        <v>241</v>
      </c>
      <c r="I65" s="34" t="s">
        <v>154</v>
      </c>
      <c r="J65" s="51">
        <f>+'PLAN INDICATIVO'!W74</f>
        <v>1</v>
      </c>
      <c r="K65" s="51"/>
      <c r="L65" s="51"/>
      <c r="M65" s="51"/>
      <c r="N65" s="51"/>
      <c r="O65" s="51"/>
      <c r="P65" s="51"/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3" t="s">
        <v>299</v>
      </c>
    </row>
    <row r="66" spans="1:22" ht="48">
      <c r="A66" s="88"/>
      <c r="B66" s="88"/>
      <c r="C66" s="88"/>
      <c r="D66" s="88"/>
      <c r="E66" s="51"/>
      <c r="F66" s="51"/>
      <c r="G66" s="51"/>
      <c r="H66" s="34" t="s">
        <v>242</v>
      </c>
      <c r="I66" s="34" t="s">
        <v>155</v>
      </c>
      <c r="J66" s="51">
        <f>+'PLAN INDICATIVO'!W75</f>
        <v>0</v>
      </c>
      <c r="K66" s="51"/>
      <c r="L66" s="51"/>
      <c r="M66" s="51"/>
      <c r="N66" s="51"/>
      <c r="O66" s="51"/>
      <c r="P66" s="51"/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3" t="s">
        <v>305</v>
      </c>
    </row>
    <row r="67" spans="1:22" ht="28.5">
      <c r="A67" s="88"/>
      <c r="B67" s="88" t="s">
        <v>134</v>
      </c>
      <c r="C67" s="88"/>
      <c r="D67" s="88"/>
      <c r="E67" s="51"/>
      <c r="F67" s="51"/>
      <c r="G67" s="51"/>
      <c r="H67" s="34" t="s">
        <v>243</v>
      </c>
      <c r="I67" s="34" t="s">
        <v>156</v>
      </c>
      <c r="J67" s="51">
        <f>+'PLAN INDICATIVO'!W76</f>
        <v>0</v>
      </c>
      <c r="K67" s="51"/>
      <c r="L67" s="51"/>
      <c r="M67" s="51"/>
      <c r="N67" s="51"/>
      <c r="O67" s="51"/>
      <c r="P67" s="51"/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3" t="s">
        <v>306</v>
      </c>
    </row>
    <row r="68" spans="1:22" ht="42.75">
      <c r="A68" s="88"/>
      <c r="B68" s="88"/>
      <c r="C68" s="88"/>
      <c r="D68" s="88"/>
      <c r="E68" s="51"/>
      <c r="F68" s="51"/>
      <c r="G68" s="51"/>
      <c r="H68" s="34" t="s">
        <v>244</v>
      </c>
      <c r="I68" s="34" t="s">
        <v>157</v>
      </c>
      <c r="J68" s="51">
        <f>+'PLAN INDICATIVO'!W77</f>
        <v>0.15</v>
      </c>
      <c r="K68" s="51"/>
      <c r="L68" s="51"/>
      <c r="M68" s="51"/>
      <c r="N68" s="51"/>
      <c r="O68" s="51"/>
      <c r="P68" s="51"/>
      <c r="Q68" s="50">
        <v>85497458</v>
      </c>
      <c r="R68" s="50">
        <v>20000000</v>
      </c>
      <c r="S68" s="50">
        <v>0</v>
      </c>
      <c r="T68" s="50">
        <v>0</v>
      </c>
      <c r="U68" s="50">
        <v>105497458</v>
      </c>
      <c r="V68" s="53" t="s">
        <v>306</v>
      </c>
    </row>
    <row r="69" spans="1:22" ht="72">
      <c r="A69" s="88"/>
      <c r="B69" s="88"/>
      <c r="C69" s="88"/>
      <c r="D69" s="88"/>
      <c r="E69" s="51"/>
      <c r="F69" s="51"/>
      <c r="G69" s="51"/>
      <c r="H69" s="34" t="s">
        <v>245</v>
      </c>
      <c r="I69" s="34" t="s">
        <v>158</v>
      </c>
      <c r="J69" s="51">
        <f>+'PLAN INDICATIVO'!W78</f>
        <v>1</v>
      </c>
      <c r="K69" s="51"/>
      <c r="L69" s="51"/>
      <c r="M69" s="51"/>
      <c r="N69" s="51"/>
      <c r="O69" s="51"/>
      <c r="P69" s="51"/>
      <c r="Q69" s="50">
        <v>37370674</v>
      </c>
      <c r="R69" s="50">
        <v>0</v>
      </c>
      <c r="S69" s="50">
        <v>0</v>
      </c>
      <c r="T69" s="50">
        <v>0</v>
      </c>
      <c r="U69" s="50">
        <v>37370674</v>
      </c>
      <c r="V69" s="53" t="s">
        <v>307</v>
      </c>
    </row>
    <row r="70" spans="1:22" ht="66" customHeight="1">
      <c r="A70" s="88"/>
      <c r="B70" s="88"/>
      <c r="C70" s="88"/>
      <c r="D70" s="88"/>
      <c r="E70" s="51"/>
      <c r="F70" s="51"/>
      <c r="G70" s="51"/>
      <c r="H70" s="34" t="s">
        <v>246</v>
      </c>
      <c r="I70" s="34" t="s">
        <v>159</v>
      </c>
      <c r="J70" s="51">
        <f>+'PLAN INDICATIVO'!W79</f>
        <v>0</v>
      </c>
      <c r="K70" s="51"/>
      <c r="L70" s="51"/>
      <c r="M70" s="51"/>
      <c r="N70" s="51"/>
      <c r="O70" s="51"/>
      <c r="P70" s="51"/>
      <c r="Q70" s="50">
        <v>24160582</v>
      </c>
      <c r="R70" s="50">
        <v>10000000</v>
      </c>
      <c r="S70" s="50">
        <v>0</v>
      </c>
      <c r="T70" s="50">
        <v>20000000</v>
      </c>
      <c r="U70" s="50">
        <v>54160582</v>
      </c>
      <c r="V70" s="53" t="s">
        <v>308</v>
      </c>
    </row>
    <row r="71" spans="1:22" ht="28.5">
      <c r="A71" s="88"/>
      <c r="B71" s="88"/>
      <c r="C71" s="88"/>
      <c r="D71" s="88"/>
      <c r="E71" s="51"/>
      <c r="F71" s="51"/>
      <c r="G71" s="51"/>
      <c r="H71" s="34" t="s">
        <v>309</v>
      </c>
      <c r="I71" s="34" t="s">
        <v>160</v>
      </c>
      <c r="J71" s="51">
        <f>+'PLAN INDICATIVO'!W80</f>
        <v>0</v>
      </c>
      <c r="K71" s="51"/>
      <c r="L71" s="51"/>
      <c r="M71" s="51"/>
      <c r="N71" s="51"/>
      <c r="O71" s="51"/>
      <c r="P71" s="51"/>
      <c r="Q71" s="50">
        <v>0</v>
      </c>
      <c r="R71" s="50">
        <v>0</v>
      </c>
      <c r="S71" s="50">
        <v>320471366.873212</v>
      </c>
      <c r="T71" s="50">
        <v>0</v>
      </c>
      <c r="U71" s="50">
        <v>320471366.873212</v>
      </c>
      <c r="V71" s="53" t="s">
        <v>310</v>
      </c>
    </row>
    <row r="72" spans="1:22" ht="83.25" customHeight="1">
      <c r="A72" s="88"/>
      <c r="B72" s="88"/>
      <c r="C72" s="88"/>
      <c r="D72" s="88"/>
      <c r="E72" s="51"/>
      <c r="F72" s="51"/>
      <c r="G72" s="51"/>
      <c r="H72" s="34" t="s">
        <v>247</v>
      </c>
      <c r="I72" s="34" t="s">
        <v>161</v>
      </c>
      <c r="J72" s="51">
        <f>+'PLAN INDICATIVO'!W81</f>
        <v>0.2</v>
      </c>
      <c r="K72" s="51"/>
      <c r="L72" s="51"/>
      <c r="M72" s="51"/>
      <c r="N72" s="51"/>
      <c r="O72" s="51"/>
      <c r="P72" s="51"/>
      <c r="Q72" s="50">
        <v>10000000</v>
      </c>
      <c r="R72" s="50">
        <v>30000000</v>
      </c>
      <c r="S72" s="50">
        <v>0</v>
      </c>
      <c r="T72" s="50">
        <v>0</v>
      </c>
      <c r="U72" s="50">
        <v>40000000</v>
      </c>
      <c r="V72" s="53" t="s">
        <v>311</v>
      </c>
    </row>
    <row r="73" spans="1:22" ht="87" customHeight="1">
      <c r="A73" s="88"/>
      <c r="B73" s="88"/>
      <c r="C73" s="88"/>
      <c r="D73" s="88"/>
      <c r="E73" s="51"/>
      <c r="F73" s="51"/>
      <c r="G73" s="51"/>
      <c r="H73" s="34" t="s">
        <v>248</v>
      </c>
      <c r="I73" s="34" t="s">
        <v>162</v>
      </c>
      <c r="J73" s="51">
        <f>+'PLAN INDICATIVO'!W82</f>
        <v>0.2</v>
      </c>
      <c r="K73" s="51"/>
      <c r="L73" s="51"/>
      <c r="M73" s="51"/>
      <c r="N73" s="51"/>
      <c r="O73" s="51"/>
      <c r="P73" s="51"/>
      <c r="Q73" s="50">
        <v>10000000</v>
      </c>
      <c r="R73" s="50">
        <v>0</v>
      </c>
      <c r="S73" s="50">
        <v>0</v>
      </c>
      <c r="T73" s="50">
        <v>0</v>
      </c>
      <c r="U73" s="50">
        <v>10000000</v>
      </c>
      <c r="V73" s="53" t="s">
        <v>311</v>
      </c>
    </row>
    <row r="74" spans="1:22" ht="42.75">
      <c r="A74" s="134"/>
      <c r="B74" s="134" t="s">
        <v>135</v>
      </c>
      <c r="C74" s="88"/>
      <c r="D74" s="88"/>
      <c r="E74" s="51"/>
      <c r="F74" s="51"/>
      <c r="G74" s="51"/>
      <c r="H74" s="37" t="s">
        <v>249</v>
      </c>
      <c r="I74" s="37" t="s">
        <v>163</v>
      </c>
      <c r="J74" s="51">
        <f>+'PLAN INDICATIVO'!W83</f>
        <v>1</v>
      </c>
      <c r="K74" s="51"/>
      <c r="L74" s="51"/>
      <c r="M74" s="51"/>
      <c r="N74" s="51"/>
      <c r="O74" s="51"/>
      <c r="P74" s="51"/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3" t="s">
        <v>312</v>
      </c>
    </row>
    <row r="75" spans="1:22" ht="42.75">
      <c r="A75" s="134"/>
      <c r="B75" s="134"/>
      <c r="C75" s="88"/>
      <c r="D75" s="88"/>
      <c r="E75" s="51"/>
      <c r="F75" s="51"/>
      <c r="G75" s="51"/>
      <c r="H75" s="37" t="s">
        <v>250</v>
      </c>
      <c r="I75" s="37" t="s">
        <v>164</v>
      </c>
      <c r="J75" s="51">
        <f>+'PLAN INDICATIVO'!W84</f>
        <v>0</v>
      </c>
      <c r="K75" s="51"/>
      <c r="L75" s="51"/>
      <c r="M75" s="51"/>
      <c r="N75" s="51"/>
      <c r="O75" s="51"/>
      <c r="P75" s="51"/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3" t="s">
        <v>306</v>
      </c>
    </row>
    <row r="76" spans="1:22" ht="60">
      <c r="A76" s="134"/>
      <c r="B76" s="134"/>
      <c r="C76" s="88"/>
      <c r="D76" s="88"/>
      <c r="E76" s="51"/>
      <c r="F76" s="51"/>
      <c r="G76" s="51"/>
      <c r="H76" s="37" t="s">
        <v>251</v>
      </c>
      <c r="I76" s="37" t="s">
        <v>165</v>
      </c>
      <c r="J76" s="51">
        <f>+'PLAN INDICATIVO'!W85</f>
        <v>0</v>
      </c>
      <c r="K76" s="51"/>
      <c r="L76" s="51"/>
      <c r="M76" s="51"/>
      <c r="N76" s="51"/>
      <c r="O76" s="51"/>
      <c r="P76" s="51"/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3" t="s">
        <v>313</v>
      </c>
    </row>
    <row r="77" spans="1:22" ht="42.75">
      <c r="A77" s="88"/>
      <c r="B77" s="88" t="s">
        <v>136</v>
      </c>
      <c r="C77" s="88"/>
      <c r="D77" s="88" t="s">
        <v>147</v>
      </c>
      <c r="E77" s="51"/>
      <c r="F77" s="51"/>
      <c r="G77" s="51"/>
      <c r="H77" s="34" t="s">
        <v>252</v>
      </c>
      <c r="I77" s="34" t="s">
        <v>166</v>
      </c>
      <c r="J77" s="51">
        <f>+'PLAN INDICATIVO'!W86</f>
        <v>0</v>
      </c>
      <c r="K77" s="51"/>
      <c r="L77" s="51"/>
      <c r="M77" s="51"/>
      <c r="N77" s="51"/>
      <c r="O77" s="51"/>
      <c r="P77" s="51"/>
      <c r="Q77" s="50">
        <v>0</v>
      </c>
      <c r="R77" s="50">
        <v>0</v>
      </c>
      <c r="S77" s="50">
        <v>0</v>
      </c>
      <c r="T77" s="50">
        <v>10000000</v>
      </c>
      <c r="U77" s="50">
        <v>10000000</v>
      </c>
      <c r="V77" s="53" t="s">
        <v>314</v>
      </c>
    </row>
    <row r="78" spans="1:22" ht="71.25">
      <c r="A78" s="88"/>
      <c r="B78" s="88"/>
      <c r="C78" s="88"/>
      <c r="D78" s="88"/>
      <c r="E78" s="51"/>
      <c r="F78" s="51"/>
      <c r="G78" s="51"/>
      <c r="H78" s="34" t="s">
        <v>253</v>
      </c>
      <c r="I78" s="34" t="s">
        <v>167</v>
      </c>
      <c r="J78" s="51">
        <f>+'PLAN INDICATIVO'!W87</f>
        <v>0</v>
      </c>
      <c r="K78" s="51"/>
      <c r="L78" s="51"/>
      <c r="M78" s="51"/>
      <c r="N78" s="51"/>
      <c r="O78" s="51"/>
      <c r="P78" s="51"/>
      <c r="Q78" s="50">
        <v>0</v>
      </c>
      <c r="R78" s="50">
        <v>280000</v>
      </c>
      <c r="S78" s="50">
        <v>0</v>
      </c>
      <c r="T78" s="50">
        <v>0</v>
      </c>
      <c r="U78" s="50">
        <v>280000</v>
      </c>
      <c r="V78" s="53" t="s">
        <v>314</v>
      </c>
    </row>
    <row r="79" spans="1:22" ht="42.75">
      <c r="A79" s="88"/>
      <c r="B79" s="88"/>
      <c r="C79" s="88"/>
      <c r="D79" s="88"/>
      <c r="E79" s="51"/>
      <c r="F79" s="51"/>
      <c r="G79" s="51"/>
      <c r="H79" s="34" t="s">
        <v>254</v>
      </c>
      <c r="I79" s="18" t="s">
        <v>168</v>
      </c>
      <c r="J79" s="51">
        <f>+'PLAN INDICATIVO'!W88</f>
        <v>0</v>
      </c>
      <c r="K79" s="51"/>
      <c r="L79" s="51"/>
      <c r="M79" s="51"/>
      <c r="N79" s="51"/>
      <c r="O79" s="51"/>
      <c r="P79" s="51"/>
      <c r="Q79" s="50">
        <v>0</v>
      </c>
      <c r="R79" s="50">
        <v>0</v>
      </c>
      <c r="S79" s="50">
        <v>0</v>
      </c>
      <c r="T79" s="50">
        <v>50000000</v>
      </c>
      <c r="U79" s="50">
        <v>50000000</v>
      </c>
      <c r="V79" s="53" t="s">
        <v>315</v>
      </c>
    </row>
    <row r="80" spans="1:22" ht="42.75">
      <c r="A80" s="88"/>
      <c r="B80" s="88"/>
      <c r="C80" s="88"/>
      <c r="D80" s="88"/>
      <c r="E80" s="51"/>
      <c r="F80" s="51"/>
      <c r="G80" s="51"/>
      <c r="H80" s="34" t="s">
        <v>255</v>
      </c>
      <c r="I80" s="18" t="s">
        <v>168</v>
      </c>
      <c r="J80" s="51">
        <f>+'PLAN INDICATIVO'!W89</f>
        <v>0</v>
      </c>
      <c r="K80" s="51"/>
      <c r="L80" s="51"/>
      <c r="M80" s="51"/>
      <c r="N80" s="51"/>
      <c r="O80" s="51"/>
      <c r="P80" s="51"/>
      <c r="Q80" s="50">
        <v>13634678</v>
      </c>
      <c r="R80" s="50">
        <v>1000000</v>
      </c>
      <c r="S80" s="50">
        <v>0</v>
      </c>
      <c r="T80" s="50">
        <v>0</v>
      </c>
      <c r="U80" s="50">
        <v>14634678</v>
      </c>
      <c r="V80" s="53" t="s">
        <v>315</v>
      </c>
    </row>
    <row r="81" spans="1:22" ht="72">
      <c r="A81" s="134"/>
      <c r="B81" s="134" t="s">
        <v>137</v>
      </c>
      <c r="C81" s="88"/>
      <c r="D81" s="88"/>
      <c r="E81" s="51"/>
      <c r="F81" s="51"/>
      <c r="G81" s="51"/>
      <c r="H81" s="34" t="s">
        <v>256</v>
      </c>
      <c r="I81" s="34" t="s">
        <v>169</v>
      </c>
      <c r="J81" s="51">
        <f>+'PLAN INDICATIVO'!W91</f>
        <v>1</v>
      </c>
      <c r="K81" s="51"/>
      <c r="L81" s="51"/>
      <c r="M81" s="51"/>
      <c r="N81" s="51"/>
      <c r="O81" s="51"/>
      <c r="P81" s="51"/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3" t="s">
        <v>316</v>
      </c>
    </row>
    <row r="82" spans="1:22" ht="81" customHeight="1">
      <c r="A82" s="134"/>
      <c r="B82" s="134"/>
      <c r="C82" s="88"/>
      <c r="D82" s="88"/>
      <c r="E82" s="51"/>
      <c r="F82" s="51"/>
      <c r="G82" s="51"/>
      <c r="H82" s="34" t="s">
        <v>257</v>
      </c>
      <c r="I82" s="34" t="s">
        <v>170</v>
      </c>
      <c r="J82" s="51">
        <f>+'PLAN INDICATIVO'!W92</f>
        <v>0</v>
      </c>
      <c r="K82" s="51"/>
      <c r="L82" s="51"/>
      <c r="M82" s="51"/>
      <c r="N82" s="51"/>
      <c r="O82" s="51"/>
      <c r="P82" s="51"/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3" t="s">
        <v>316</v>
      </c>
    </row>
    <row r="83" spans="1:22" ht="51.75" customHeight="1">
      <c r="A83" s="134"/>
      <c r="B83" s="134"/>
      <c r="C83" s="88"/>
      <c r="D83" s="88"/>
      <c r="E83" s="51"/>
      <c r="F83" s="51"/>
      <c r="G83" s="51"/>
      <c r="H83" s="34" t="s">
        <v>258</v>
      </c>
      <c r="I83" s="34" t="s">
        <v>171</v>
      </c>
      <c r="J83" s="51">
        <f>+'PLAN INDICATIVO'!W93</f>
        <v>0</v>
      </c>
      <c r="K83" s="51"/>
      <c r="L83" s="51"/>
      <c r="M83" s="51"/>
      <c r="N83" s="51"/>
      <c r="O83" s="51"/>
      <c r="P83" s="51"/>
      <c r="Q83" s="50">
        <v>11200000</v>
      </c>
      <c r="R83" s="50">
        <v>0</v>
      </c>
      <c r="S83" s="50">
        <v>0</v>
      </c>
      <c r="T83" s="50">
        <v>0</v>
      </c>
      <c r="U83" s="50">
        <v>11200000</v>
      </c>
      <c r="V83" s="53" t="s">
        <v>317</v>
      </c>
    </row>
    <row r="84" spans="1:22" ht="57">
      <c r="A84" s="134"/>
      <c r="B84" s="134"/>
      <c r="C84" s="88"/>
      <c r="D84" s="88"/>
      <c r="E84" s="51"/>
      <c r="F84" s="51"/>
      <c r="G84" s="51"/>
      <c r="H84" s="28" t="s">
        <v>259</v>
      </c>
      <c r="I84" s="28" t="s">
        <v>172</v>
      </c>
      <c r="J84" s="51">
        <f>+'PLAN INDICATIVO'!W94</f>
        <v>0</v>
      </c>
      <c r="K84" s="51"/>
      <c r="L84" s="51"/>
      <c r="M84" s="51"/>
      <c r="N84" s="51"/>
      <c r="O84" s="51"/>
      <c r="P84" s="51"/>
      <c r="Q84" s="50">
        <v>0</v>
      </c>
      <c r="R84" s="50">
        <v>0</v>
      </c>
      <c r="S84" s="50">
        <v>0</v>
      </c>
      <c r="T84" s="50">
        <v>14795083.960499998</v>
      </c>
      <c r="U84" s="50">
        <v>14795083.960499998</v>
      </c>
      <c r="V84" s="53" t="s">
        <v>317</v>
      </c>
    </row>
    <row r="85" spans="1:22" ht="42.75">
      <c r="A85" s="134"/>
      <c r="B85" s="134" t="s">
        <v>174</v>
      </c>
      <c r="C85" s="88"/>
      <c r="D85" s="88" t="s">
        <v>181</v>
      </c>
      <c r="E85" s="51"/>
      <c r="F85" s="51"/>
      <c r="G85" s="51"/>
      <c r="H85" s="18" t="s">
        <v>260</v>
      </c>
      <c r="I85" s="18" t="s">
        <v>182</v>
      </c>
      <c r="J85" s="51">
        <f>+'PLAN INDICATIVO'!W95</f>
        <v>0</v>
      </c>
      <c r="K85" s="51"/>
      <c r="L85" s="51"/>
      <c r="M85" s="51"/>
      <c r="N85" s="51"/>
      <c r="O85" s="51"/>
      <c r="P85" s="51"/>
      <c r="Q85" s="50">
        <v>0</v>
      </c>
      <c r="R85" s="50">
        <v>300000</v>
      </c>
      <c r="S85" s="50">
        <v>0</v>
      </c>
      <c r="T85" s="50">
        <v>1000000</v>
      </c>
      <c r="U85" s="50">
        <v>1300000</v>
      </c>
      <c r="V85" s="53" t="s">
        <v>274</v>
      </c>
    </row>
    <row r="86" spans="1:22" ht="28.5">
      <c r="A86" s="134"/>
      <c r="B86" s="134"/>
      <c r="C86" s="88"/>
      <c r="D86" s="88"/>
      <c r="E86" s="51"/>
      <c r="F86" s="51"/>
      <c r="G86" s="51"/>
      <c r="H86" s="18" t="s">
        <v>183</v>
      </c>
      <c r="I86" s="18" t="s">
        <v>184</v>
      </c>
      <c r="J86" s="51">
        <f>+'PLAN INDICATIVO'!W97</f>
        <v>0</v>
      </c>
      <c r="K86" s="51"/>
      <c r="L86" s="51"/>
      <c r="M86" s="51"/>
      <c r="N86" s="51"/>
      <c r="O86" s="51"/>
      <c r="P86" s="51"/>
      <c r="Q86" s="50">
        <v>0</v>
      </c>
      <c r="R86" s="50">
        <v>500000</v>
      </c>
      <c r="S86" s="50">
        <v>0</v>
      </c>
      <c r="T86" s="50">
        <v>1000000</v>
      </c>
      <c r="U86" s="50">
        <v>1500000</v>
      </c>
      <c r="V86" s="53" t="s">
        <v>274</v>
      </c>
    </row>
    <row r="87" spans="1:22" ht="42.75">
      <c r="A87" s="134"/>
      <c r="B87" s="134"/>
      <c r="C87" s="88"/>
      <c r="D87" s="88"/>
      <c r="E87" s="51"/>
      <c r="F87" s="51"/>
      <c r="G87" s="51"/>
      <c r="H87" s="18" t="s">
        <v>261</v>
      </c>
      <c r="I87" s="18" t="s">
        <v>185</v>
      </c>
      <c r="J87" s="51">
        <f>+'PLAN INDICATIVO'!W98</f>
        <v>0</v>
      </c>
      <c r="K87" s="51"/>
      <c r="L87" s="51"/>
      <c r="M87" s="51"/>
      <c r="N87" s="51"/>
      <c r="O87" s="51"/>
      <c r="P87" s="51"/>
      <c r="Q87" s="50">
        <v>0</v>
      </c>
      <c r="R87" s="50">
        <v>1000000</v>
      </c>
      <c r="S87" s="50">
        <v>0</v>
      </c>
      <c r="T87" s="50">
        <v>1000000</v>
      </c>
      <c r="U87" s="50">
        <v>2000000</v>
      </c>
      <c r="V87" s="53" t="s">
        <v>274</v>
      </c>
    </row>
    <row r="88" spans="1:22" ht="28.5">
      <c r="A88" s="134"/>
      <c r="B88" s="134"/>
      <c r="C88" s="88"/>
      <c r="D88" s="88"/>
      <c r="E88" s="51"/>
      <c r="F88" s="51"/>
      <c r="G88" s="51"/>
      <c r="H88" s="18" t="s">
        <v>262</v>
      </c>
      <c r="I88" s="18" t="s">
        <v>186</v>
      </c>
      <c r="J88" s="51">
        <f>+'PLAN INDICATIVO'!W99</f>
        <v>0</v>
      </c>
      <c r="K88" s="51"/>
      <c r="L88" s="51"/>
      <c r="M88" s="51"/>
      <c r="N88" s="51"/>
      <c r="O88" s="51"/>
      <c r="P88" s="51"/>
      <c r="Q88" s="50">
        <v>0</v>
      </c>
      <c r="R88" s="50">
        <v>200000</v>
      </c>
      <c r="S88" s="50">
        <v>0</v>
      </c>
      <c r="T88" s="50">
        <v>1000000</v>
      </c>
      <c r="U88" s="50">
        <v>1200000</v>
      </c>
      <c r="V88" s="53" t="s">
        <v>274</v>
      </c>
    </row>
    <row r="89" spans="1:22" ht="36">
      <c r="A89" s="134"/>
      <c r="B89" s="134" t="s">
        <v>175</v>
      </c>
      <c r="C89" s="88"/>
      <c r="D89" s="88"/>
      <c r="E89" s="51"/>
      <c r="F89" s="51"/>
      <c r="G89" s="51"/>
      <c r="H89" s="19" t="s">
        <v>187</v>
      </c>
      <c r="I89" s="19" t="s">
        <v>188</v>
      </c>
      <c r="J89" s="51">
        <f>+'PLAN INDICATIVO'!W100</f>
        <v>10</v>
      </c>
      <c r="K89" s="51"/>
      <c r="L89" s="51"/>
      <c r="M89" s="51"/>
      <c r="N89" s="51"/>
      <c r="O89" s="51"/>
      <c r="P89" s="51"/>
      <c r="Q89" s="50">
        <v>47100000</v>
      </c>
      <c r="R89" s="50">
        <v>200000</v>
      </c>
      <c r="S89" s="50">
        <v>0</v>
      </c>
      <c r="T89" s="50">
        <v>2000000</v>
      </c>
      <c r="U89" s="50">
        <v>49300000</v>
      </c>
      <c r="V89" s="53" t="s">
        <v>315</v>
      </c>
    </row>
    <row r="90" spans="1:22" ht="42.75">
      <c r="A90" s="134"/>
      <c r="B90" s="134"/>
      <c r="C90" s="88"/>
      <c r="D90" s="88"/>
      <c r="E90" s="51"/>
      <c r="F90" s="51"/>
      <c r="G90" s="51"/>
      <c r="H90" s="18" t="s">
        <v>189</v>
      </c>
      <c r="I90" s="34" t="s">
        <v>190</v>
      </c>
      <c r="J90" s="51">
        <f>+'PLAN INDICATIVO'!W102</f>
        <v>0</v>
      </c>
      <c r="K90" s="51"/>
      <c r="L90" s="51"/>
      <c r="M90" s="51"/>
      <c r="N90" s="51"/>
      <c r="O90" s="51"/>
      <c r="P90" s="51"/>
      <c r="Q90" s="50">
        <v>0</v>
      </c>
      <c r="R90" s="50">
        <v>300000</v>
      </c>
      <c r="S90" s="50">
        <v>0</v>
      </c>
      <c r="T90" s="50">
        <v>10000000</v>
      </c>
      <c r="U90" s="50">
        <v>10300000</v>
      </c>
      <c r="V90" s="53" t="s">
        <v>315</v>
      </c>
    </row>
  </sheetData>
  <sheetProtection/>
  <mergeCells count="73">
    <mergeCell ref="B2:K2"/>
    <mergeCell ref="B3:K3"/>
    <mergeCell ref="B4:K4"/>
    <mergeCell ref="L6:P7"/>
    <mergeCell ref="Q6:U7"/>
    <mergeCell ref="V6:V8"/>
    <mergeCell ref="G6:G8"/>
    <mergeCell ref="H6:H8"/>
    <mergeCell ref="I6:K7"/>
    <mergeCell ref="A6:A8"/>
    <mergeCell ref="B6:B8"/>
    <mergeCell ref="C6:C8"/>
    <mergeCell ref="D6:D8"/>
    <mergeCell ref="E6:E8"/>
    <mergeCell ref="F6:F8"/>
    <mergeCell ref="B9:B25"/>
    <mergeCell ref="B26:B30"/>
    <mergeCell ref="B31:B34"/>
    <mergeCell ref="B35:B39"/>
    <mergeCell ref="B40:B46"/>
    <mergeCell ref="B47:B53"/>
    <mergeCell ref="B54:B57"/>
    <mergeCell ref="B59:B61"/>
    <mergeCell ref="B62:B63"/>
    <mergeCell ref="B64:B66"/>
    <mergeCell ref="B67:B73"/>
    <mergeCell ref="B74:B76"/>
    <mergeCell ref="B77:B80"/>
    <mergeCell ref="B81:B84"/>
    <mergeCell ref="B85:B88"/>
    <mergeCell ref="B89:B90"/>
    <mergeCell ref="D9:D25"/>
    <mergeCell ref="D26:D30"/>
    <mergeCell ref="D31:D33"/>
    <mergeCell ref="D36:D39"/>
    <mergeCell ref="D40:D46"/>
    <mergeCell ref="D47:D57"/>
    <mergeCell ref="D59:D76"/>
    <mergeCell ref="D77:D80"/>
    <mergeCell ref="D81:D84"/>
    <mergeCell ref="D85:D90"/>
    <mergeCell ref="H12:H13"/>
    <mergeCell ref="H23:H25"/>
    <mergeCell ref="H26:H27"/>
    <mergeCell ref="H29:H30"/>
    <mergeCell ref="I49:I50"/>
    <mergeCell ref="I51:I52"/>
    <mergeCell ref="C9:C25"/>
    <mergeCell ref="C26:C30"/>
    <mergeCell ref="C31:C33"/>
    <mergeCell ref="C36:C39"/>
    <mergeCell ref="C40:C46"/>
    <mergeCell ref="C47:C57"/>
    <mergeCell ref="C59:C76"/>
    <mergeCell ref="C77:C80"/>
    <mergeCell ref="C81:C84"/>
    <mergeCell ref="C85:C90"/>
    <mergeCell ref="A9:A25"/>
    <mergeCell ref="A26:A30"/>
    <mergeCell ref="A31:A34"/>
    <mergeCell ref="A35:A39"/>
    <mergeCell ref="A40:A46"/>
    <mergeCell ref="A47:A53"/>
    <mergeCell ref="A77:A80"/>
    <mergeCell ref="A81:A84"/>
    <mergeCell ref="A85:A88"/>
    <mergeCell ref="A89:A90"/>
    <mergeCell ref="A54:A57"/>
    <mergeCell ref="A59:A61"/>
    <mergeCell ref="A62:A63"/>
    <mergeCell ref="A64:A66"/>
    <mergeCell ref="A67:A73"/>
    <mergeCell ref="A74:A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7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90"/>
  <sheetViews>
    <sheetView zoomScalePageLayoutView="0" workbookViewId="0" topLeftCell="A1">
      <selection activeCell="B9" sqref="B9:B25"/>
    </sheetView>
  </sheetViews>
  <sheetFormatPr defaultColWidth="11.421875" defaultRowHeight="15"/>
  <cols>
    <col min="1" max="1" width="3.421875" style="0" customWidth="1"/>
    <col min="2" max="2" width="21.28125" style="0" customWidth="1"/>
    <col min="3" max="3" width="3.7109375" style="0" customWidth="1"/>
    <col min="4" max="4" width="20.8515625" style="0" customWidth="1"/>
    <col min="5" max="5" width="3.7109375" style="0" customWidth="1"/>
    <col min="7" max="7" width="3.421875" style="0" customWidth="1"/>
    <col min="8" max="8" width="34.140625" style="0" customWidth="1"/>
    <col min="9" max="9" width="29.140625" style="0" customWidth="1"/>
    <col min="21" max="21" width="12.00390625" style="0" customWidth="1"/>
  </cols>
  <sheetData>
    <row r="2" spans="2:11" ht="18.75">
      <c r="B2" s="165" t="s">
        <v>267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8.75">
      <c r="B3" s="166" t="s">
        <v>22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ht="15.75">
      <c r="B4" s="167" t="s">
        <v>269</v>
      </c>
      <c r="C4" s="167"/>
      <c r="D4" s="167"/>
      <c r="E4" s="167"/>
      <c r="F4" s="167"/>
      <c r="G4" s="167"/>
      <c r="H4" s="167"/>
      <c r="I4" s="167"/>
      <c r="J4" s="167"/>
      <c r="K4" s="167"/>
    </row>
    <row r="5" ht="15.75" thickBot="1"/>
    <row r="6" spans="1:22" ht="15">
      <c r="A6" s="199" t="s">
        <v>0</v>
      </c>
      <c r="B6" s="152" t="s">
        <v>44</v>
      </c>
      <c r="C6" s="199" t="s">
        <v>0</v>
      </c>
      <c r="D6" s="202" t="s">
        <v>4</v>
      </c>
      <c r="E6" s="199" t="s">
        <v>0</v>
      </c>
      <c r="F6" s="202" t="s">
        <v>23</v>
      </c>
      <c r="G6" s="199" t="s">
        <v>0</v>
      </c>
      <c r="H6" s="202" t="s">
        <v>24</v>
      </c>
      <c r="I6" s="202" t="s">
        <v>37</v>
      </c>
      <c r="J6" s="202" t="s">
        <v>25</v>
      </c>
      <c r="K6" s="202" t="s">
        <v>26</v>
      </c>
      <c r="L6" s="202" t="s">
        <v>27</v>
      </c>
      <c r="M6" s="202"/>
      <c r="N6" s="202"/>
      <c r="O6" s="205" t="s">
        <v>28</v>
      </c>
      <c r="P6" s="205"/>
      <c r="Q6" s="205"/>
      <c r="R6" s="205"/>
      <c r="S6" s="205"/>
      <c r="T6" s="202" t="s">
        <v>29</v>
      </c>
      <c r="U6" s="202" t="s">
        <v>30</v>
      </c>
      <c r="V6" s="196" t="s">
        <v>31</v>
      </c>
    </row>
    <row r="7" spans="1:22" ht="15">
      <c r="A7" s="200"/>
      <c r="B7" s="152"/>
      <c r="C7" s="200"/>
      <c r="D7" s="203"/>
      <c r="E7" s="200"/>
      <c r="F7" s="203"/>
      <c r="G7" s="200"/>
      <c r="H7" s="203"/>
      <c r="I7" s="203"/>
      <c r="J7" s="203"/>
      <c r="K7" s="203"/>
      <c r="L7" s="203"/>
      <c r="M7" s="203"/>
      <c r="N7" s="203"/>
      <c r="O7" s="206"/>
      <c r="P7" s="206"/>
      <c r="Q7" s="206"/>
      <c r="R7" s="206"/>
      <c r="S7" s="206"/>
      <c r="T7" s="203"/>
      <c r="U7" s="203"/>
      <c r="V7" s="197"/>
    </row>
    <row r="8" spans="1:22" ht="56.25">
      <c r="A8" s="201"/>
      <c r="B8" s="153"/>
      <c r="C8" s="201"/>
      <c r="D8" s="204"/>
      <c r="E8" s="201"/>
      <c r="F8" s="204"/>
      <c r="G8" s="201"/>
      <c r="H8" s="204"/>
      <c r="I8" s="204"/>
      <c r="J8" s="204"/>
      <c r="K8" s="204"/>
      <c r="L8" s="14" t="s">
        <v>9</v>
      </c>
      <c r="M8" s="14" t="s">
        <v>32</v>
      </c>
      <c r="N8" s="14" t="s">
        <v>33</v>
      </c>
      <c r="O8" s="15" t="s">
        <v>11</v>
      </c>
      <c r="P8" s="15" t="s">
        <v>12</v>
      </c>
      <c r="Q8" s="15" t="s">
        <v>21</v>
      </c>
      <c r="R8" s="15" t="s">
        <v>13</v>
      </c>
      <c r="S8" s="15" t="s">
        <v>14</v>
      </c>
      <c r="T8" s="204"/>
      <c r="U8" s="204"/>
      <c r="V8" s="198"/>
    </row>
    <row r="9" spans="1:22" ht="71.25">
      <c r="A9" s="145"/>
      <c r="B9" s="145" t="s">
        <v>50</v>
      </c>
      <c r="C9" s="145"/>
      <c r="D9" s="145" t="s">
        <v>65</v>
      </c>
      <c r="E9" s="51"/>
      <c r="F9" s="51"/>
      <c r="G9" s="51"/>
      <c r="H9" s="23" t="s">
        <v>191</v>
      </c>
      <c r="I9" s="23" t="s">
        <v>71</v>
      </c>
      <c r="J9" s="51"/>
      <c r="K9" s="51"/>
      <c r="L9" s="51"/>
      <c r="M9" s="51">
        <f>+'PLAN INDICATIVO'!W17</f>
        <v>100</v>
      </c>
      <c r="N9" s="51"/>
      <c r="O9" s="51"/>
      <c r="P9" s="51"/>
      <c r="Q9" s="51"/>
      <c r="R9" s="51"/>
      <c r="S9" s="51"/>
      <c r="T9" s="51"/>
      <c r="U9" s="51"/>
      <c r="V9" s="51"/>
    </row>
    <row r="10" spans="1:22" ht="57">
      <c r="A10" s="145"/>
      <c r="B10" s="145"/>
      <c r="C10" s="145"/>
      <c r="D10" s="145"/>
      <c r="E10" s="51"/>
      <c r="F10" s="51"/>
      <c r="G10" s="51"/>
      <c r="H10" s="23" t="s">
        <v>192</v>
      </c>
      <c r="I10" s="23" t="s">
        <v>72</v>
      </c>
      <c r="J10" s="51"/>
      <c r="K10" s="51"/>
      <c r="L10" s="51"/>
      <c r="M10" s="51">
        <f>+'PLAN INDICATIVO'!W18</f>
        <v>4</v>
      </c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85.5">
      <c r="A11" s="145"/>
      <c r="B11" s="145"/>
      <c r="C11" s="145"/>
      <c r="D11" s="145"/>
      <c r="E11" s="51"/>
      <c r="F11" s="51"/>
      <c r="G11" s="51"/>
      <c r="H11" s="23" t="s">
        <v>193</v>
      </c>
      <c r="I11" s="23" t="s">
        <v>73</v>
      </c>
      <c r="J11" s="51"/>
      <c r="K11" s="51"/>
      <c r="L11" s="51"/>
      <c r="M11" s="51">
        <f>+'PLAN INDICATIVO'!W19</f>
        <v>2</v>
      </c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42.75">
      <c r="A12" s="145"/>
      <c r="B12" s="145"/>
      <c r="C12" s="145"/>
      <c r="D12" s="145"/>
      <c r="E12" s="51"/>
      <c r="F12" s="51"/>
      <c r="G12" s="51"/>
      <c r="H12" s="145" t="s">
        <v>74</v>
      </c>
      <c r="I12" s="23" t="s">
        <v>75</v>
      </c>
      <c r="J12" s="51"/>
      <c r="K12" s="51"/>
      <c r="L12" s="51"/>
      <c r="M12" s="51">
        <f>+'PLAN INDICATIVO'!W20</f>
        <v>2</v>
      </c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42.75">
      <c r="A13" s="145"/>
      <c r="B13" s="145"/>
      <c r="C13" s="145"/>
      <c r="D13" s="145"/>
      <c r="E13" s="51"/>
      <c r="F13" s="51"/>
      <c r="G13" s="51"/>
      <c r="H13" s="145"/>
      <c r="I13" s="23" t="s">
        <v>194</v>
      </c>
      <c r="J13" s="51"/>
      <c r="K13" s="51"/>
      <c r="L13" s="51"/>
      <c r="M13" s="51">
        <f>+'PLAN INDICATIVO'!W21</f>
        <v>1</v>
      </c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42.75">
      <c r="A14" s="145"/>
      <c r="B14" s="145"/>
      <c r="C14" s="145"/>
      <c r="D14" s="145"/>
      <c r="E14" s="51"/>
      <c r="F14" s="51"/>
      <c r="G14" s="51"/>
      <c r="H14" s="23" t="s">
        <v>195</v>
      </c>
      <c r="I14" s="23" t="s">
        <v>76</v>
      </c>
      <c r="J14" s="51"/>
      <c r="K14" s="51"/>
      <c r="L14" s="51"/>
      <c r="M14" s="51">
        <f>+'PLAN INDICATIVO'!W22</f>
        <v>0.05</v>
      </c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28.5">
      <c r="A15" s="145"/>
      <c r="B15" s="145"/>
      <c r="C15" s="145"/>
      <c r="D15" s="145"/>
      <c r="E15" s="51"/>
      <c r="F15" s="51"/>
      <c r="G15" s="51"/>
      <c r="H15" s="24" t="s">
        <v>196</v>
      </c>
      <c r="I15" s="24" t="s">
        <v>77</v>
      </c>
      <c r="J15" s="51"/>
      <c r="K15" s="51"/>
      <c r="L15" s="51"/>
      <c r="M15" s="51">
        <f>+'PLAN INDICATIVO'!W23</f>
        <v>1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57">
      <c r="A16" s="145"/>
      <c r="B16" s="145"/>
      <c r="C16" s="145"/>
      <c r="D16" s="145"/>
      <c r="E16" s="51"/>
      <c r="F16" s="51"/>
      <c r="G16" s="51"/>
      <c r="H16" s="24" t="s">
        <v>78</v>
      </c>
      <c r="I16" s="24" t="s">
        <v>78</v>
      </c>
      <c r="J16" s="51"/>
      <c r="K16" s="51"/>
      <c r="L16" s="51"/>
      <c r="M16" s="51">
        <f>+'PLAN INDICATIVO'!W24</f>
        <v>0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28.5">
      <c r="A17" s="145"/>
      <c r="B17" s="145"/>
      <c r="C17" s="145"/>
      <c r="D17" s="145"/>
      <c r="E17" s="51"/>
      <c r="F17" s="51"/>
      <c r="G17" s="51"/>
      <c r="H17" s="23" t="s">
        <v>197</v>
      </c>
      <c r="I17" s="23" t="s">
        <v>79</v>
      </c>
      <c r="J17" s="51"/>
      <c r="K17" s="51"/>
      <c r="L17" s="51"/>
      <c r="M17" s="51">
        <f>+'PLAN INDICATIVO'!W25</f>
        <v>0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42.75">
      <c r="A18" s="145"/>
      <c r="B18" s="145"/>
      <c r="C18" s="145"/>
      <c r="D18" s="145"/>
      <c r="E18" s="51"/>
      <c r="F18" s="51"/>
      <c r="G18" s="51"/>
      <c r="H18" s="23" t="s">
        <v>198</v>
      </c>
      <c r="I18" s="23" t="s">
        <v>80</v>
      </c>
      <c r="J18" s="51"/>
      <c r="K18" s="51"/>
      <c r="L18" s="51"/>
      <c r="M18" s="51">
        <f>+'PLAN INDICATIVO'!W26</f>
        <v>0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42.75">
      <c r="A19" s="145"/>
      <c r="B19" s="145"/>
      <c r="C19" s="145"/>
      <c r="D19" s="145"/>
      <c r="E19" s="51"/>
      <c r="F19" s="51"/>
      <c r="G19" s="51"/>
      <c r="H19" s="23" t="s">
        <v>199</v>
      </c>
      <c r="I19" s="23" t="s">
        <v>81</v>
      </c>
      <c r="J19" s="51"/>
      <c r="K19" s="51"/>
      <c r="L19" s="51"/>
      <c r="M19" s="51">
        <f>+'PLAN INDICATIVO'!W27</f>
        <v>0</v>
      </c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42.75">
      <c r="A20" s="145"/>
      <c r="B20" s="145"/>
      <c r="C20" s="145"/>
      <c r="D20" s="145"/>
      <c r="E20" s="51"/>
      <c r="F20" s="51"/>
      <c r="G20" s="51"/>
      <c r="H20" s="23" t="s">
        <v>200</v>
      </c>
      <c r="I20" s="23" t="s">
        <v>82</v>
      </c>
      <c r="J20" s="51"/>
      <c r="K20" s="51"/>
      <c r="L20" s="51"/>
      <c r="M20" s="51">
        <f>+'PLAN INDICATIVO'!W28</f>
        <v>0</v>
      </c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42.75">
      <c r="A21" s="145"/>
      <c r="B21" s="145"/>
      <c r="C21" s="145"/>
      <c r="D21" s="145"/>
      <c r="E21" s="51"/>
      <c r="F21" s="51"/>
      <c r="G21" s="51"/>
      <c r="H21" s="28" t="s">
        <v>83</v>
      </c>
      <c r="I21" s="28" t="s">
        <v>83</v>
      </c>
      <c r="J21" s="51"/>
      <c r="K21" s="51"/>
      <c r="L21" s="51"/>
      <c r="M21" s="51">
        <f>+'PLAN INDICATIVO'!W29</f>
        <v>0</v>
      </c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57">
      <c r="A22" s="145"/>
      <c r="B22" s="145"/>
      <c r="C22" s="145"/>
      <c r="D22" s="145"/>
      <c r="E22" s="51"/>
      <c r="F22" s="51"/>
      <c r="G22" s="51"/>
      <c r="H22" s="23" t="s">
        <v>84</v>
      </c>
      <c r="I22" s="23" t="s">
        <v>84</v>
      </c>
      <c r="J22" s="51"/>
      <c r="K22" s="51"/>
      <c r="L22" s="51"/>
      <c r="M22" s="51">
        <f>+'PLAN INDICATIVO'!W30</f>
        <v>0</v>
      </c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57">
      <c r="A23" s="145"/>
      <c r="B23" s="145"/>
      <c r="C23" s="145"/>
      <c r="D23" s="145"/>
      <c r="E23" s="51"/>
      <c r="F23" s="51"/>
      <c r="G23" s="51"/>
      <c r="H23" s="145" t="s">
        <v>85</v>
      </c>
      <c r="I23" s="18" t="s">
        <v>201</v>
      </c>
      <c r="J23" s="51"/>
      <c r="K23" s="51"/>
      <c r="L23" s="51"/>
      <c r="M23" s="51">
        <f>+'PLAN INDICATIVO'!W31</f>
        <v>0</v>
      </c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57">
      <c r="A24" s="145"/>
      <c r="B24" s="145"/>
      <c r="C24" s="145"/>
      <c r="D24" s="145"/>
      <c r="E24" s="51"/>
      <c r="F24" s="51"/>
      <c r="G24" s="51"/>
      <c r="H24" s="145"/>
      <c r="I24" s="18" t="s">
        <v>202</v>
      </c>
      <c r="J24" s="51"/>
      <c r="K24" s="51"/>
      <c r="L24" s="51"/>
      <c r="M24" s="51">
        <f>+'PLAN INDICATIVO'!W32</f>
        <v>0</v>
      </c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71.25">
      <c r="A25" s="145"/>
      <c r="B25" s="145"/>
      <c r="C25" s="145"/>
      <c r="D25" s="145"/>
      <c r="E25" s="51"/>
      <c r="F25" s="51"/>
      <c r="G25" s="51"/>
      <c r="H25" s="145"/>
      <c r="I25" s="18" t="s">
        <v>203</v>
      </c>
      <c r="J25" s="51"/>
      <c r="K25" s="51"/>
      <c r="L25" s="51"/>
      <c r="M25" s="51">
        <f>+'PLAN INDICATIVO'!W33</f>
        <v>0</v>
      </c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57">
      <c r="A26" s="145"/>
      <c r="B26" s="145" t="s">
        <v>51</v>
      </c>
      <c r="C26" s="145"/>
      <c r="D26" s="145" t="s">
        <v>66</v>
      </c>
      <c r="E26" s="51"/>
      <c r="F26" s="51"/>
      <c r="G26" s="51"/>
      <c r="H26" s="88" t="s">
        <v>86</v>
      </c>
      <c r="I26" s="23" t="s">
        <v>205</v>
      </c>
      <c r="J26" s="51"/>
      <c r="K26" s="51"/>
      <c r="L26" s="51"/>
      <c r="M26" s="51">
        <f>+'PLAN INDICATIVO'!W34</f>
        <v>0.01</v>
      </c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71.25">
      <c r="A27" s="145"/>
      <c r="B27" s="145"/>
      <c r="C27" s="145"/>
      <c r="D27" s="145"/>
      <c r="E27" s="51"/>
      <c r="F27" s="51"/>
      <c r="G27" s="51"/>
      <c r="H27" s="88"/>
      <c r="I27" s="23" t="s">
        <v>206</v>
      </c>
      <c r="J27" s="51"/>
      <c r="K27" s="51"/>
      <c r="L27" s="51"/>
      <c r="M27" s="51">
        <f>+'PLAN INDICATIVO'!W35</f>
        <v>0</v>
      </c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42.75">
      <c r="A28" s="145"/>
      <c r="B28" s="145"/>
      <c r="C28" s="145"/>
      <c r="D28" s="145"/>
      <c r="E28" s="51"/>
      <c r="F28" s="51"/>
      <c r="G28" s="51"/>
      <c r="H28" s="18" t="s">
        <v>87</v>
      </c>
      <c r="I28" s="23" t="s">
        <v>204</v>
      </c>
      <c r="J28" s="51"/>
      <c r="K28" s="51"/>
      <c r="L28" s="51"/>
      <c r="M28" s="51">
        <f>+'PLAN INDICATIVO'!W36</f>
        <v>1</v>
      </c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42.75">
      <c r="A29" s="145"/>
      <c r="B29" s="145"/>
      <c r="C29" s="145"/>
      <c r="D29" s="145"/>
      <c r="E29" s="51"/>
      <c r="F29" s="51"/>
      <c r="G29" s="51"/>
      <c r="H29" s="145" t="s">
        <v>88</v>
      </c>
      <c r="I29" s="32" t="s">
        <v>207</v>
      </c>
      <c r="J29" s="51"/>
      <c r="K29" s="51"/>
      <c r="L29" s="51"/>
      <c r="M29" s="51">
        <f>+'PLAN INDICATIVO'!W37</f>
        <v>0</v>
      </c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57">
      <c r="A30" s="145"/>
      <c r="B30" s="145"/>
      <c r="C30" s="145"/>
      <c r="D30" s="145"/>
      <c r="E30" s="51"/>
      <c r="F30" s="51"/>
      <c r="G30" s="51"/>
      <c r="H30" s="145"/>
      <c r="I30" s="23" t="s">
        <v>208</v>
      </c>
      <c r="J30" s="51"/>
      <c r="K30" s="51"/>
      <c r="L30" s="51"/>
      <c r="M30" s="51">
        <f>+'PLAN INDICATIVO'!W38</f>
        <v>0</v>
      </c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42.75">
      <c r="A31" s="88"/>
      <c r="B31" s="88" t="s">
        <v>52</v>
      </c>
      <c r="C31" s="145"/>
      <c r="D31" s="145" t="s">
        <v>67</v>
      </c>
      <c r="E31" s="51"/>
      <c r="F31" s="51"/>
      <c r="G31" s="51"/>
      <c r="H31" s="28" t="s">
        <v>209</v>
      </c>
      <c r="I31" s="28" t="s">
        <v>89</v>
      </c>
      <c r="J31" s="51"/>
      <c r="K31" s="51"/>
      <c r="L31" s="51"/>
      <c r="M31" s="51">
        <f>+'PLAN INDICATIVO'!W40</f>
        <v>0.25</v>
      </c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28.5">
      <c r="A32" s="88"/>
      <c r="B32" s="88"/>
      <c r="C32" s="145"/>
      <c r="D32" s="145"/>
      <c r="E32" s="51"/>
      <c r="F32" s="51"/>
      <c r="G32" s="51"/>
      <c r="H32" s="28" t="s">
        <v>210</v>
      </c>
      <c r="I32" s="28" t="s">
        <v>90</v>
      </c>
      <c r="J32" s="51"/>
      <c r="K32" s="51"/>
      <c r="L32" s="51"/>
      <c r="M32" s="51">
        <f>+'PLAN INDICATIVO'!W41</f>
        <v>0.1</v>
      </c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57">
      <c r="A33" s="88"/>
      <c r="B33" s="88"/>
      <c r="C33" s="145"/>
      <c r="D33" s="145"/>
      <c r="E33" s="51"/>
      <c r="F33" s="51"/>
      <c r="G33" s="51"/>
      <c r="H33" s="28" t="s">
        <v>211</v>
      </c>
      <c r="I33" s="28" t="s">
        <v>91</v>
      </c>
      <c r="J33" s="51"/>
      <c r="K33" s="51"/>
      <c r="L33" s="51"/>
      <c r="M33" s="51">
        <f>+'PLAN INDICATIVO'!W42</f>
        <v>0.1</v>
      </c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71.25">
      <c r="A34" s="88"/>
      <c r="B34" s="88"/>
      <c r="C34" s="19"/>
      <c r="D34" s="19" t="s">
        <v>68</v>
      </c>
      <c r="E34" s="51"/>
      <c r="F34" s="51"/>
      <c r="G34" s="51"/>
      <c r="H34" s="28" t="s">
        <v>212</v>
      </c>
      <c r="I34" s="28" t="s">
        <v>92</v>
      </c>
      <c r="J34" s="51"/>
      <c r="K34" s="51"/>
      <c r="L34" s="51"/>
      <c r="M34" s="51">
        <f>+'PLAN INDICATIVO'!W43</f>
        <v>0.1</v>
      </c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57">
      <c r="A35" s="88"/>
      <c r="B35" s="88" t="s">
        <v>53</v>
      </c>
      <c r="C35" s="18"/>
      <c r="D35" s="18" t="s">
        <v>69</v>
      </c>
      <c r="E35" s="51"/>
      <c r="F35" s="51"/>
      <c r="G35" s="51"/>
      <c r="H35" s="18" t="s">
        <v>213</v>
      </c>
      <c r="I35" s="23" t="s">
        <v>93</v>
      </c>
      <c r="J35" s="51"/>
      <c r="K35" s="51"/>
      <c r="L35" s="51"/>
      <c r="M35" s="51">
        <f>+'PLAN INDICATIVO'!W44</f>
        <v>0.1</v>
      </c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42.75">
      <c r="A36" s="88"/>
      <c r="B36" s="88"/>
      <c r="C36" s="145"/>
      <c r="D36" s="145" t="s">
        <v>70</v>
      </c>
      <c r="E36" s="51"/>
      <c r="F36" s="51"/>
      <c r="G36" s="51"/>
      <c r="H36" s="23" t="s">
        <v>214</v>
      </c>
      <c r="I36" s="23" t="s">
        <v>94</v>
      </c>
      <c r="J36" s="51"/>
      <c r="K36" s="51"/>
      <c r="L36" s="51"/>
      <c r="M36" s="51">
        <f>+'PLAN INDICATIVO'!W45</f>
        <v>0.1</v>
      </c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42.75">
      <c r="A37" s="88"/>
      <c r="B37" s="88"/>
      <c r="C37" s="145"/>
      <c r="D37" s="145"/>
      <c r="E37" s="51"/>
      <c r="F37" s="51"/>
      <c r="G37" s="51"/>
      <c r="H37" s="23" t="s">
        <v>215</v>
      </c>
      <c r="I37" s="23" t="s">
        <v>95</v>
      </c>
      <c r="J37" s="51"/>
      <c r="K37" s="51"/>
      <c r="L37" s="51"/>
      <c r="M37" s="51">
        <f>+'PLAN INDICATIVO'!W46</f>
        <v>1</v>
      </c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42.75">
      <c r="A38" s="88"/>
      <c r="B38" s="88"/>
      <c r="C38" s="145"/>
      <c r="D38" s="145"/>
      <c r="E38" s="51"/>
      <c r="F38" s="51"/>
      <c r="G38" s="51"/>
      <c r="H38" s="23" t="s">
        <v>216</v>
      </c>
      <c r="I38" s="23" t="s">
        <v>96</v>
      </c>
      <c r="J38" s="51"/>
      <c r="K38" s="51"/>
      <c r="L38" s="51"/>
      <c r="M38" s="51">
        <f>+'PLAN INDICATIVO'!W47</f>
        <v>0.1</v>
      </c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42.75">
      <c r="A39" s="88"/>
      <c r="B39" s="88"/>
      <c r="C39" s="145"/>
      <c r="D39" s="145"/>
      <c r="E39" s="51"/>
      <c r="F39" s="51"/>
      <c r="G39" s="51"/>
      <c r="H39" s="23" t="s">
        <v>217</v>
      </c>
      <c r="I39" s="23" t="s">
        <v>97</v>
      </c>
      <c r="J39" s="51"/>
      <c r="K39" s="51"/>
      <c r="L39" s="51"/>
      <c r="M39" s="51">
        <f>+'PLAN INDICATIVO'!W48</f>
        <v>0</v>
      </c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57">
      <c r="A40" s="88"/>
      <c r="B40" s="88" t="s">
        <v>99</v>
      </c>
      <c r="C40" s="88"/>
      <c r="D40" s="88" t="s">
        <v>111</v>
      </c>
      <c r="E40" s="51"/>
      <c r="F40" s="51"/>
      <c r="G40" s="51"/>
      <c r="H40" s="32" t="s">
        <v>218</v>
      </c>
      <c r="I40" s="32" t="s">
        <v>114</v>
      </c>
      <c r="J40" s="51"/>
      <c r="K40" s="51"/>
      <c r="L40" s="51"/>
      <c r="M40" s="51">
        <f>+'PLAN INDICATIVO'!W49</f>
        <v>0</v>
      </c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57">
      <c r="A41" s="88"/>
      <c r="B41" s="88"/>
      <c r="C41" s="88"/>
      <c r="D41" s="88"/>
      <c r="E41" s="51"/>
      <c r="F41" s="51"/>
      <c r="G41" s="51"/>
      <c r="H41" s="32" t="s">
        <v>219</v>
      </c>
      <c r="I41" s="32" t="s">
        <v>115</v>
      </c>
      <c r="J41" s="51"/>
      <c r="K41" s="51"/>
      <c r="L41" s="51"/>
      <c r="M41" s="51">
        <f>+'PLAN INDICATIVO'!W50</f>
        <v>0</v>
      </c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57">
      <c r="A42" s="88"/>
      <c r="B42" s="88"/>
      <c r="C42" s="88"/>
      <c r="D42" s="88"/>
      <c r="E42" s="51"/>
      <c r="F42" s="51"/>
      <c r="G42" s="51"/>
      <c r="H42" s="32" t="s">
        <v>220</v>
      </c>
      <c r="I42" s="32" t="s">
        <v>116</v>
      </c>
      <c r="J42" s="51"/>
      <c r="K42" s="51"/>
      <c r="L42" s="51"/>
      <c r="M42" s="51">
        <f>+'PLAN INDICATIVO'!W51</f>
        <v>0.15</v>
      </c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85.5">
      <c r="A43" s="88"/>
      <c r="B43" s="88"/>
      <c r="C43" s="88"/>
      <c r="D43" s="88"/>
      <c r="E43" s="51"/>
      <c r="F43" s="51"/>
      <c r="G43" s="51"/>
      <c r="H43" s="32" t="s">
        <v>117</v>
      </c>
      <c r="I43" s="32" t="s">
        <v>117</v>
      </c>
      <c r="J43" s="51"/>
      <c r="K43" s="51"/>
      <c r="L43" s="51"/>
      <c r="M43" s="51">
        <f>+'PLAN INDICATIVO'!W52</f>
        <v>0</v>
      </c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28.5">
      <c r="A44" s="88"/>
      <c r="B44" s="88"/>
      <c r="C44" s="88"/>
      <c r="D44" s="88"/>
      <c r="E44" s="51"/>
      <c r="F44" s="51"/>
      <c r="G44" s="51"/>
      <c r="H44" s="32" t="s">
        <v>221</v>
      </c>
      <c r="I44" s="32" t="s">
        <v>118</v>
      </c>
      <c r="J44" s="51"/>
      <c r="K44" s="51"/>
      <c r="L44" s="51"/>
      <c r="M44" s="51">
        <f>+'PLAN INDICATIVO'!W53</f>
        <v>1</v>
      </c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28.5">
      <c r="A45" s="88"/>
      <c r="B45" s="88"/>
      <c r="C45" s="88"/>
      <c r="D45" s="88"/>
      <c r="E45" s="51"/>
      <c r="F45" s="51"/>
      <c r="G45" s="51"/>
      <c r="H45" s="32" t="s">
        <v>222</v>
      </c>
      <c r="I45" s="32" t="s">
        <v>119</v>
      </c>
      <c r="J45" s="51"/>
      <c r="K45" s="51"/>
      <c r="L45" s="51"/>
      <c r="M45" s="51">
        <f>+'PLAN INDICATIVO'!W54</f>
        <v>1</v>
      </c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42.75">
      <c r="A46" s="88"/>
      <c r="B46" s="88"/>
      <c r="C46" s="88"/>
      <c r="D46" s="88"/>
      <c r="E46" s="51"/>
      <c r="F46" s="51"/>
      <c r="G46" s="51"/>
      <c r="H46" s="32" t="s">
        <v>223</v>
      </c>
      <c r="I46" s="32" t="s">
        <v>120</v>
      </c>
      <c r="J46" s="51"/>
      <c r="K46" s="51"/>
      <c r="L46" s="51"/>
      <c r="M46" s="51">
        <f>+'PLAN INDICATIVO'!W55</f>
        <v>1</v>
      </c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42.75">
      <c r="A47" s="88"/>
      <c r="B47" s="88" t="s">
        <v>100</v>
      </c>
      <c r="C47" s="88"/>
      <c r="D47" s="88" t="s">
        <v>112</v>
      </c>
      <c r="E47" s="51"/>
      <c r="F47" s="51"/>
      <c r="G47" s="51"/>
      <c r="H47" s="18" t="s">
        <v>224</v>
      </c>
      <c r="I47" s="18" t="s">
        <v>121</v>
      </c>
      <c r="J47" s="51"/>
      <c r="K47" s="51"/>
      <c r="L47" s="51"/>
      <c r="M47" s="51">
        <f>+'PLAN INDICATIVO'!W56</f>
        <v>300</v>
      </c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28.5">
      <c r="A48" s="88"/>
      <c r="B48" s="88"/>
      <c r="C48" s="88"/>
      <c r="D48" s="88"/>
      <c r="E48" s="51"/>
      <c r="F48" s="51"/>
      <c r="G48" s="51"/>
      <c r="H48" s="18" t="s">
        <v>225</v>
      </c>
      <c r="I48" s="18" t="s">
        <v>122</v>
      </c>
      <c r="J48" s="51"/>
      <c r="K48" s="51"/>
      <c r="L48" s="51"/>
      <c r="M48" s="51">
        <f>+'PLAN INDICATIVO'!W57</f>
        <v>300</v>
      </c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57">
      <c r="A49" s="88"/>
      <c r="B49" s="88"/>
      <c r="C49" s="88"/>
      <c r="D49" s="88"/>
      <c r="E49" s="51"/>
      <c r="F49" s="51"/>
      <c r="G49" s="51"/>
      <c r="H49" s="32" t="s">
        <v>226</v>
      </c>
      <c r="I49" s="169" t="s">
        <v>123</v>
      </c>
      <c r="J49" s="51"/>
      <c r="K49" s="51"/>
      <c r="L49" s="51"/>
      <c r="M49" s="51">
        <f>+'PLAN INDICATIVO'!W58</f>
        <v>100</v>
      </c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42.75">
      <c r="A50" s="88"/>
      <c r="B50" s="88"/>
      <c r="C50" s="88"/>
      <c r="D50" s="88"/>
      <c r="E50" s="51"/>
      <c r="F50" s="51"/>
      <c r="G50" s="51"/>
      <c r="H50" s="32" t="s">
        <v>227</v>
      </c>
      <c r="I50" s="169"/>
      <c r="J50" s="51"/>
      <c r="K50" s="51"/>
      <c r="L50" s="51"/>
      <c r="M50" s="51">
        <f>+'PLAN INDICATIVO'!W59</f>
        <v>0</v>
      </c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57">
      <c r="A51" s="88"/>
      <c r="B51" s="88"/>
      <c r="C51" s="88"/>
      <c r="D51" s="88"/>
      <c r="E51" s="51"/>
      <c r="F51" s="51"/>
      <c r="G51" s="51"/>
      <c r="H51" s="32" t="s">
        <v>229</v>
      </c>
      <c r="I51" s="170" t="s">
        <v>124</v>
      </c>
      <c r="J51" s="51"/>
      <c r="K51" s="51"/>
      <c r="L51" s="51"/>
      <c r="M51" s="51">
        <f>+'PLAN INDICATIVO'!W60</f>
        <v>0</v>
      </c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42.75">
      <c r="A52" s="88"/>
      <c r="B52" s="88"/>
      <c r="C52" s="88"/>
      <c r="D52" s="88"/>
      <c r="E52" s="51"/>
      <c r="F52" s="51"/>
      <c r="G52" s="51"/>
      <c r="H52" s="32" t="s">
        <v>228</v>
      </c>
      <c r="I52" s="170"/>
      <c r="J52" s="51"/>
      <c r="K52" s="51"/>
      <c r="L52" s="51"/>
      <c r="M52" s="51">
        <f>+'PLAN INDICATIVO'!W61</f>
        <v>0</v>
      </c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42.75">
      <c r="A53" s="88"/>
      <c r="B53" s="88"/>
      <c r="C53" s="88"/>
      <c r="D53" s="88"/>
      <c r="E53" s="51"/>
      <c r="F53" s="51"/>
      <c r="G53" s="51"/>
      <c r="H53" s="18" t="s">
        <v>230</v>
      </c>
      <c r="I53" s="18" t="s">
        <v>125</v>
      </c>
      <c r="J53" s="51"/>
      <c r="K53" s="51"/>
      <c r="L53" s="51"/>
      <c r="M53" s="51">
        <f>+'PLAN INDICATIVO'!W62</f>
        <v>0.03</v>
      </c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57">
      <c r="A54" s="88"/>
      <c r="B54" s="88" t="s">
        <v>101</v>
      </c>
      <c r="C54" s="88"/>
      <c r="D54" s="88"/>
      <c r="E54" s="51"/>
      <c r="F54" s="51"/>
      <c r="G54" s="51"/>
      <c r="H54" s="18" t="s">
        <v>126</v>
      </c>
      <c r="I54" s="18" t="s">
        <v>126</v>
      </c>
      <c r="J54" s="51"/>
      <c r="K54" s="51"/>
      <c r="L54" s="51"/>
      <c r="M54" s="51">
        <f>+'PLAN INDICATIVO'!W63</f>
        <v>100</v>
      </c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71.25">
      <c r="A55" s="88"/>
      <c r="B55" s="88"/>
      <c r="C55" s="88"/>
      <c r="D55" s="88"/>
      <c r="E55" s="51"/>
      <c r="F55" s="51"/>
      <c r="G55" s="51"/>
      <c r="H55" s="32" t="s">
        <v>231</v>
      </c>
      <c r="I55" s="32" t="s">
        <v>127</v>
      </c>
      <c r="J55" s="51"/>
      <c r="K55" s="51"/>
      <c r="L55" s="51"/>
      <c r="M55" s="51">
        <f>+'PLAN INDICATIVO'!W64</f>
        <v>1</v>
      </c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71.25">
      <c r="A56" s="88"/>
      <c r="B56" s="88"/>
      <c r="C56" s="88"/>
      <c r="D56" s="88"/>
      <c r="E56" s="51"/>
      <c r="F56" s="51"/>
      <c r="G56" s="51"/>
      <c r="H56" s="32" t="s">
        <v>232</v>
      </c>
      <c r="I56" s="32" t="s">
        <v>127</v>
      </c>
      <c r="J56" s="51"/>
      <c r="K56" s="51"/>
      <c r="L56" s="51"/>
      <c r="M56" s="51">
        <f>+'PLAN INDICATIVO'!W65</f>
        <v>1</v>
      </c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42.75">
      <c r="A57" s="88"/>
      <c r="B57" s="88"/>
      <c r="C57" s="88"/>
      <c r="D57" s="88"/>
      <c r="E57" s="51"/>
      <c r="F57" s="51"/>
      <c r="G57" s="51"/>
      <c r="H57" s="18" t="s">
        <v>233</v>
      </c>
      <c r="I57" s="18" t="s">
        <v>128</v>
      </c>
      <c r="J57" s="51"/>
      <c r="K57" s="51"/>
      <c r="L57" s="51"/>
      <c r="M57" s="51">
        <f>+'PLAN INDICATIVO'!W66</f>
        <v>25</v>
      </c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57">
      <c r="A58" s="19"/>
      <c r="B58" s="19" t="s">
        <v>102</v>
      </c>
      <c r="C58" s="19"/>
      <c r="D58" s="19" t="s">
        <v>113</v>
      </c>
      <c r="E58" s="51"/>
      <c r="F58" s="51"/>
      <c r="G58" s="51"/>
      <c r="H58" s="19" t="s">
        <v>234</v>
      </c>
      <c r="I58" s="19" t="s">
        <v>129</v>
      </c>
      <c r="J58" s="51"/>
      <c r="K58" s="51"/>
      <c r="L58" s="51"/>
      <c r="M58" s="51">
        <f>+'PLAN INDICATIVO'!W67</f>
        <v>0</v>
      </c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57">
      <c r="A59" s="88"/>
      <c r="B59" s="88" t="s">
        <v>131</v>
      </c>
      <c r="C59" s="88"/>
      <c r="D59" s="88" t="s">
        <v>146</v>
      </c>
      <c r="E59" s="51"/>
      <c r="F59" s="51"/>
      <c r="G59" s="51"/>
      <c r="H59" s="34" t="s">
        <v>235</v>
      </c>
      <c r="I59" s="34" t="s">
        <v>148</v>
      </c>
      <c r="J59" s="51"/>
      <c r="K59" s="51"/>
      <c r="L59" s="51"/>
      <c r="M59" s="51">
        <f>+'PLAN INDICATIVO'!W68</f>
        <v>0</v>
      </c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57">
      <c r="A60" s="88"/>
      <c r="B60" s="88"/>
      <c r="C60" s="88"/>
      <c r="D60" s="88"/>
      <c r="E60" s="51"/>
      <c r="F60" s="51"/>
      <c r="G60" s="51"/>
      <c r="H60" s="34" t="s">
        <v>236</v>
      </c>
      <c r="I60" s="34" t="s">
        <v>149</v>
      </c>
      <c r="J60" s="51"/>
      <c r="K60" s="51"/>
      <c r="L60" s="51"/>
      <c r="M60" s="51">
        <f>+'PLAN INDICATIVO'!W69</f>
        <v>0</v>
      </c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57">
      <c r="A61" s="88"/>
      <c r="B61" s="88"/>
      <c r="C61" s="88"/>
      <c r="D61" s="88"/>
      <c r="E61" s="51"/>
      <c r="F61" s="51"/>
      <c r="G61" s="51"/>
      <c r="H61" s="34" t="s">
        <v>237</v>
      </c>
      <c r="I61" s="34" t="s">
        <v>150</v>
      </c>
      <c r="J61" s="51"/>
      <c r="K61" s="51"/>
      <c r="L61" s="51"/>
      <c r="M61" s="51">
        <f>+'PLAN INDICATIVO'!W70</f>
        <v>0</v>
      </c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71.25">
      <c r="A62" s="88"/>
      <c r="B62" s="88" t="s">
        <v>132</v>
      </c>
      <c r="C62" s="88"/>
      <c r="D62" s="88"/>
      <c r="E62" s="51"/>
      <c r="F62" s="51"/>
      <c r="G62" s="51"/>
      <c r="H62" s="34" t="s">
        <v>238</v>
      </c>
      <c r="I62" s="34" t="s">
        <v>151</v>
      </c>
      <c r="J62" s="51"/>
      <c r="K62" s="51"/>
      <c r="L62" s="51"/>
      <c r="M62" s="51">
        <f>+'PLAN INDICATIVO'!W71</f>
        <v>500</v>
      </c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57">
      <c r="A63" s="88"/>
      <c r="B63" s="88"/>
      <c r="C63" s="88"/>
      <c r="D63" s="88"/>
      <c r="E63" s="51"/>
      <c r="F63" s="51"/>
      <c r="G63" s="51"/>
      <c r="H63" s="34" t="s">
        <v>239</v>
      </c>
      <c r="I63" s="34" t="s">
        <v>152</v>
      </c>
      <c r="J63" s="51"/>
      <c r="K63" s="51"/>
      <c r="L63" s="51"/>
      <c r="M63" s="51">
        <f>+'PLAN INDICATIVO'!W72</f>
        <v>1</v>
      </c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42.75">
      <c r="A64" s="88"/>
      <c r="B64" s="88" t="s">
        <v>133</v>
      </c>
      <c r="C64" s="88"/>
      <c r="D64" s="88"/>
      <c r="E64" s="51"/>
      <c r="F64" s="51"/>
      <c r="G64" s="51"/>
      <c r="H64" s="34" t="s">
        <v>240</v>
      </c>
      <c r="I64" s="34" t="s">
        <v>153</v>
      </c>
      <c r="J64" s="51"/>
      <c r="K64" s="51"/>
      <c r="L64" s="51"/>
      <c r="M64" s="51">
        <f>+'PLAN INDICATIVO'!W73</f>
        <v>10</v>
      </c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85.5">
      <c r="A65" s="88"/>
      <c r="B65" s="88"/>
      <c r="C65" s="88"/>
      <c r="D65" s="88"/>
      <c r="E65" s="51"/>
      <c r="F65" s="51"/>
      <c r="G65" s="51"/>
      <c r="H65" s="34" t="s">
        <v>241</v>
      </c>
      <c r="I65" s="34" t="s">
        <v>154</v>
      </c>
      <c r="J65" s="51"/>
      <c r="K65" s="51"/>
      <c r="L65" s="51"/>
      <c r="M65" s="51">
        <f>+'PLAN INDICATIVO'!W74</f>
        <v>1</v>
      </c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28.5">
      <c r="A66" s="88"/>
      <c r="B66" s="88"/>
      <c r="C66" s="88"/>
      <c r="D66" s="88"/>
      <c r="E66" s="51"/>
      <c r="F66" s="51"/>
      <c r="G66" s="51"/>
      <c r="H66" s="34" t="s">
        <v>242</v>
      </c>
      <c r="I66" s="34" t="s">
        <v>155</v>
      </c>
      <c r="J66" s="51"/>
      <c r="K66" s="51"/>
      <c r="L66" s="51"/>
      <c r="M66" s="51">
        <f>+'PLAN INDICATIVO'!W75</f>
        <v>0</v>
      </c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28.5">
      <c r="A67" s="88"/>
      <c r="B67" s="88" t="s">
        <v>134</v>
      </c>
      <c r="C67" s="88"/>
      <c r="D67" s="88"/>
      <c r="E67" s="51"/>
      <c r="F67" s="51"/>
      <c r="G67" s="51"/>
      <c r="H67" s="34" t="s">
        <v>243</v>
      </c>
      <c r="I67" s="34" t="s">
        <v>156</v>
      </c>
      <c r="J67" s="51"/>
      <c r="K67" s="51"/>
      <c r="L67" s="51"/>
      <c r="M67" s="51">
        <f>+'PLAN INDICATIVO'!W76</f>
        <v>0</v>
      </c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42.75">
      <c r="A68" s="88"/>
      <c r="B68" s="88"/>
      <c r="C68" s="88"/>
      <c r="D68" s="88"/>
      <c r="E68" s="51"/>
      <c r="F68" s="51"/>
      <c r="G68" s="51"/>
      <c r="H68" s="34" t="s">
        <v>244</v>
      </c>
      <c r="I68" s="34" t="s">
        <v>157</v>
      </c>
      <c r="J68" s="51"/>
      <c r="K68" s="51"/>
      <c r="L68" s="51"/>
      <c r="M68" s="51">
        <f>+'PLAN INDICATIVO'!W77</f>
        <v>0.15</v>
      </c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28.5">
      <c r="A69" s="88"/>
      <c r="B69" s="88"/>
      <c r="C69" s="88"/>
      <c r="D69" s="88"/>
      <c r="E69" s="51"/>
      <c r="F69" s="51"/>
      <c r="G69" s="51"/>
      <c r="H69" s="34" t="s">
        <v>245</v>
      </c>
      <c r="I69" s="34" t="s">
        <v>158</v>
      </c>
      <c r="J69" s="51"/>
      <c r="K69" s="51"/>
      <c r="L69" s="51"/>
      <c r="M69" s="51">
        <f>+'PLAN INDICATIVO'!W78</f>
        <v>1</v>
      </c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57">
      <c r="A70" s="88"/>
      <c r="B70" s="88"/>
      <c r="C70" s="88"/>
      <c r="D70" s="88"/>
      <c r="E70" s="51"/>
      <c r="F70" s="51"/>
      <c r="G70" s="51"/>
      <c r="H70" s="34" t="s">
        <v>246</v>
      </c>
      <c r="I70" s="34" t="s">
        <v>159</v>
      </c>
      <c r="J70" s="51"/>
      <c r="K70" s="51"/>
      <c r="L70" s="51"/>
      <c r="M70" s="51">
        <f>+'PLAN INDICATIVO'!W79</f>
        <v>0</v>
      </c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42.75">
      <c r="A71" s="88"/>
      <c r="B71" s="88"/>
      <c r="C71" s="88"/>
      <c r="D71" s="88"/>
      <c r="E71" s="51"/>
      <c r="F71" s="51"/>
      <c r="G71" s="51"/>
      <c r="H71" s="34" t="s">
        <v>160</v>
      </c>
      <c r="I71" s="34" t="s">
        <v>160</v>
      </c>
      <c r="J71" s="51"/>
      <c r="K71" s="51"/>
      <c r="L71" s="51"/>
      <c r="M71" s="51">
        <f>+'PLAN INDICATIVO'!W80</f>
        <v>0</v>
      </c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57">
      <c r="A72" s="88"/>
      <c r="B72" s="88"/>
      <c r="C72" s="88"/>
      <c r="D72" s="88"/>
      <c r="E72" s="51"/>
      <c r="F72" s="51"/>
      <c r="G72" s="51"/>
      <c r="H72" s="34" t="s">
        <v>247</v>
      </c>
      <c r="I72" s="34" t="s">
        <v>161</v>
      </c>
      <c r="J72" s="51"/>
      <c r="K72" s="51"/>
      <c r="L72" s="51"/>
      <c r="M72" s="51">
        <f>+'PLAN INDICATIVO'!W81</f>
        <v>0.2</v>
      </c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57">
      <c r="A73" s="88"/>
      <c r="B73" s="88"/>
      <c r="C73" s="88"/>
      <c r="D73" s="88"/>
      <c r="E73" s="51"/>
      <c r="F73" s="51"/>
      <c r="G73" s="51"/>
      <c r="H73" s="34" t="s">
        <v>248</v>
      </c>
      <c r="I73" s="34" t="s">
        <v>162</v>
      </c>
      <c r="J73" s="51"/>
      <c r="K73" s="51"/>
      <c r="L73" s="51"/>
      <c r="M73" s="51">
        <f>+'PLAN INDICATIVO'!W82</f>
        <v>0.2</v>
      </c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42.75">
      <c r="A74" s="134"/>
      <c r="B74" s="134" t="s">
        <v>135</v>
      </c>
      <c r="C74" s="88"/>
      <c r="D74" s="88"/>
      <c r="E74" s="51"/>
      <c r="F74" s="51"/>
      <c r="G74" s="51"/>
      <c r="H74" s="37" t="s">
        <v>249</v>
      </c>
      <c r="I74" s="37" t="s">
        <v>163</v>
      </c>
      <c r="J74" s="51"/>
      <c r="K74" s="51"/>
      <c r="L74" s="51"/>
      <c r="M74" s="51">
        <f>+'PLAN INDICATIVO'!W83</f>
        <v>1</v>
      </c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42.75">
      <c r="A75" s="134"/>
      <c r="B75" s="134"/>
      <c r="C75" s="88"/>
      <c r="D75" s="88"/>
      <c r="E75" s="51"/>
      <c r="F75" s="51"/>
      <c r="G75" s="51"/>
      <c r="H75" s="37" t="s">
        <v>250</v>
      </c>
      <c r="I75" s="37" t="s">
        <v>164</v>
      </c>
      <c r="J75" s="51"/>
      <c r="K75" s="51"/>
      <c r="L75" s="51"/>
      <c r="M75" s="51">
        <f>+'PLAN INDICATIVO'!W84</f>
        <v>0</v>
      </c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42.75">
      <c r="A76" s="134"/>
      <c r="B76" s="134"/>
      <c r="C76" s="88"/>
      <c r="D76" s="88"/>
      <c r="E76" s="51"/>
      <c r="F76" s="51"/>
      <c r="G76" s="51"/>
      <c r="H76" s="37" t="s">
        <v>251</v>
      </c>
      <c r="I76" s="37" t="s">
        <v>165</v>
      </c>
      <c r="J76" s="51"/>
      <c r="K76" s="51"/>
      <c r="L76" s="51"/>
      <c r="M76" s="51">
        <f>+'PLAN INDICATIVO'!W85</f>
        <v>0</v>
      </c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57">
      <c r="A77" s="88"/>
      <c r="B77" s="88" t="s">
        <v>136</v>
      </c>
      <c r="C77" s="88"/>
      <c r="D77" s="88" t="s">
        <v>147</v>
      </c>
      <c r="E77" s="51"/>
      <c r="F77" s="51"/>
      <c r="G77" s="51"/>
      <c r="H77" s="34" t="s">
        <v>252</v>
      </c>
      <c r="I77" s="34" t="s">
        <v>166</v>
      </c>
      <c r="J77" s="51"/>
      <c r="K77" s="51"/>
      <c r="L77" s="51"/>
      <c r="M77" s="51">
        <f>+'PLAN INDICATIVO'!W86</f>
        <v>0</v>
      </c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71.25">
      <c r="A78" s="88"/>
      <c r="B78" s="88"/>
      <c r="C78" s="88"/>
      <c r="D78" s="88"/>
      <c r="E78" s="51"/>
      <c r="F78" s="51"/>
      <c r="G78" s="51"/>
      <c r="H78" s="34" t="s">
        <v>253</v>
      </c>
      <c r="I78" s="34" t="s">
        <v>167</v>
      </c>
      <c r="J78" s="51"/>
      <c r="K78" s="51"/>
      <c r="L78" s="51"/>
      <c r="M78" s="51">
        <f>+'PLAN INDICATIVO'!W87</f>
        <v>0</v>
      </c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42.75">
      <c r="A79" s="88"/>
      <c r="B79" s="88"/>
      <c r="C79" s="88"/>
      <c r="D79" s="88"/>
      <c r="E79" s="51"/>
      <c r="F79" s="51"/>
      <c r="G79" s="51"/>
      <c r="H79" s="34" t="s">
        <v>254</v>
      </c>
      <c r="I79" s="18" t="s">
        <v>168</v>
      </c>
      <c r="J79" s="51"/>
      <c r="K79" s="51"/>
      <c r="L79" s="51"/>
      <c r="M79" s="51">
        <f>+'PLAN INDICATIVO'!W88</f>
        <v>0</v>
      </c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42.75">
      <c r="A80" s="88"/>
      <c r="B80" s="88"/>
      <c r="C80" s="88"/>
      <c r="D80" s="88"/>
      <c r="E80" s="51"/>
      <c r="F80" s="51"/>
      <c r="G80" s="51"/>
      <c r="H80" s="34" t="s">
        <v>255</v>
      </c>
      <c r="I80" s="18" t="s">
        <v>168</v>
      </c>
      <c r="J80" s="51"/>
      <c r="K80" s="51"/>
      <c r="L80" s="51"/>
      <c r="M80" s="51">
        <f>+'PLAN INDICATIVO'!W89</f>
        <v>0</v>
      </c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42.75">
      <c r="A81" s="134"/>
      <c r="B81" s="134" t="s">
        <v>137</v>
      </c>
      <c r="C81" s="88"/>
      <c r="D81" s="88"/>
      <c r="E81" s="51"/>
      <c r="F81" s="51"/>
      <c r="G81" s="51"/>
      <c r="H81" s="34" t="s">
        <v>256</v>
      </c>
      <c r="I81" s="34" t="s">
        <v>169</v>
      </c>
      <c r="J81" s="51"/>
      <c r="K81" s="51"/>
      <c r="L81" s="51"/>
      <c r="M81" s="51">
        <f>+'PLAN INDICATIVO'!W91</f>
        <v>1</v>
      </c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42.75">
      <c r="A82" s="134"/>
      <c r="B82" s="134"/>
      <c r="C82" s="88"/>
      <c r="D82" s="88"/>
      <c r="E82" s="51"/>
      <c r="F82" s="51"/>
      <c r="G82" s="51"/>
      <c r="H82" s="34" t="s">
        <v>257</v>
      </c>
      <c r="I82" s="34" t="s">
        <v>170</v>
      </c>
      <c r="J82" s="51"/>
      <c r="K82" s="51"/>
      <c r="L82" s="51"/>
      <c r="M82" s="51">
        <f>+'PLAN INDICATIVO'!W92</f>
        <v>0</v>
      </c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42.75">
      <c r="A83" s="134"/>
      <c r="B83" s="134"/>
      <c r="C83" s="88"/>
      <c r="D83" s="88"/>
      <c r="E83" s="51"/>
      <c r="F83" s="51"/>
      <c r="G83" s="51"/>
      <c r="H83" s="34" t="s">
        <v>258</v>
      </c>
      <c r="I83" s="34" t="s">
        <v>171</v>
      </c>
      <c r="J83" s="51"/>
      <c r="K83" s="51"/>
      <c r="L83" s="51"/>
      <c r="M83" s="51">
        <f>+'PLAN INDICATIVO'!W93</f>
        <v>0</v>
      </c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57">
      <c r="A84" s="134"/>
      <c r="B84" s="134"/>
      <c r="C84" s="88"/>
      <c r="D84" s="88"/>
      <c r="E84" s="51"/>
      <c r="F84" s="51"/>
      <c r="G84" s="51"/>
      <c r="H84" s="28" t="s">
        <v>259</v>
      </c>
      <c r="I84" s="28" t="s">
        <v>172</v>
      </c>
      <c r="J84" s="51"/>
      <c r="K84" s="51"/>
      <c r="L84" s="51"/>
      <c r="M84" s="51">
        <f>+'PLAN INDICATIVO'!W94</f>
        <v>0</v>
      </c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42.75">
      <c r="A85" s="134"/>
      <c r="B85" s="134" t="s">
        <v>174</v>
      </c>
      <c r="C85" s="88"/>
      <c r="D85" s="88" t="s">
        <v>181</v>
      </c>
      <c r="E85" s="51"/>
      <c r="F85" s="51"/>
      <c r="G85" s="51"/>
      <c r="H85" s="18" t="s">
        <v>260</v>
      </c>
      <c r="I85" s="18" t="s">
        <v>182</v>
      </c>
      <c r="J85" s="51"/>
      <c r="K85" s="51"/>
      <c r="L85" s="51"/>
      <c r="M85" s="51">
        <f>+'PLAN INDICATIVO'!W95</f>
        <v>0</v>
      </c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42.75">
      <c r="A86" s="134"/>
      <c r="B86" s="134"/>
      <c r="C86" s="88"/>
      <c r="D86" s="88"/>
      <c r="E86" s="51"/>
      <c r="F86" s="51"/>
      <c r="G86" s="51"/>
      <c r="H86" s="18" t="s">
        <v>183</v>
      </c>
      <c r="I86" s="18" t="s">
        <v>184</v>
      </c>
      <c r="J86" s="51"/>
      <c r="K86" s="51"/>
      <c r="L86" s="51"/>
      <c r="M86" s="51">
        <f>+'PLAN INDICATIVO'!W97</f>
        <v>0</v>
      </c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57">
      <c r="A87" s="134"/>
      <c r="B87" s="134"/>
      <c r="C87" s="88"/>
      <c r="D87" s="88"/>
      <c r="E87" s="51"/>
      <c r="F87" s="51"/>
      <c r="G87" s="51"/>
      <c r="H87" s="18" t="s">
        <v>261</v>
      </c>
      <c r="I87" s="18" t="s">
        <v>185</v>
      </c>
      <c r="J87" s="51"/>
      <c r="K87" s="51"/>
      <c r="L87" s="51"/>
      <c r="M87" s="51">
        <f>+'PLAN INDICATIVO'!W98</f>
        <v>0</v>
      </c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28.5">
      <c r="A88" s="134"/>
      <c r="B88" s="134"/>
      <c r="C88" s="88"/>
      <c r="D88" s="88"/>
      <c r="E88" s="51"/>
      <c r="F88" s="51"/>
      <c r="G88" s="51"/>
      <c r="H88" s="18" t="s">
        <v>262</v>
      </c>
      <c r="I88" s="18" t="s">
        <v>186</v>
      </c>
      <c r="J88" s="51"/>
      <c r="K88" s="51"/>
      <c r="L88" s="51"/>
      <c r="M88" s="51">
        <f>+'PLAN INDICATIVO'!W99</f>
        <v>0</v>
      </c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28.5">
      <c r="A89" s="134"/>
      <c r="B89" s="134" t="s">
        <v>175</v>
      </c>
      <c r="C89" s="88"/>
      <c r="D89" s="88"/>
      <c r="E89" s="51"/>
      <c r="F89" s="51"/>
      <c r="G89" s="51"/>
      <c r="H89" s="19" t="s">
        <v>187</v>
      </c>
      <c r="I89" s="19" t="s">
        <v>188</v>
      </c>
      <c r="J89" s="51"/>
      <c r="K89" s="51"/>
      <c r="L89" s="51"/>
      <c r="M89" s="51">
        <f>+'PLAN INDICATIVO'!W100</f>
        <v>10</v>
      </c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42.75">
      <c r="A90" s="134"/>
      <c r="B90" s="134"/>
      <c r="C90" s="88"/>
      <c r="D90" s="88"/>
      <c r="E90" s="51"/>
      <c r="F90" s="51"/>
      <c r="G90" s="51"/>
      <c r="H90" s="18" t="s">
        <v>189</v>
      </c>
      <c r="I90" s="34" t="s">
        <v>190</v>
      </c>
      <c r="J90" s="51"/>
      <c r="K90" s="51"/>
      <c r="L90" s="51"/>
      <c r="M90" s="51">
        <f>+'PLAN INDICATIVO'!W102</f>
        <v>0</v>
      </c>
      <c r="N90" s="51"/>
      <c r="O90" s="51"/>
      <c r="P90" s="51"/>
      <c r="Q90" s="51"/>
      <c r="R90" s="51"/>
      <c r="S90" s="51"/>
      <c r="T90" s="51"/>
      <c r="U90" s="51"/>
      <c r="V90" s="51"/>
    </row>
  </sheetData>
  <sheetProtection/>
  <mergeCells count="77">
    <mergeCell ref="K6:K8"/>
    <mergeCell ref="L6:N7"/>
    <mergeCell ref="O6:S7"/>
    <mergeCell ref="T6:T8"/>
    <mergeCell ref="U6:U8"/>
    <mergeCell ref="J6:J8"/>
    <mergeCell ref="V6:V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B2:K2"/>
    <mergeCell ref="B3:K3"/>
    <mergeCell ref="B4:K4"/>
    <mergeCell ref="B9:B25"/>
    <mergeCell ref="D9:D25"/>
    <mergeCell ref="B26:B30"/>
    <mergeCell ref="D26:D30"/>
    <mergeCell ref="H12:H13"/>
    <mergeCell ref="H23:H25"/>
    <mergeCell ref="H26:H27"/>
    <mergeCell ref="B31:B34"/>
    <mergeCell ref="D31:D33"/>
    <mergeCell ref="C9:C25"/>
    <mergeCell ref="C26:C30"/>
    <mergeCell ref="C31:C33"/>
    <mergeCell ref="B35:B39"/>
    <mergeCell ref="D36:D39"/>
    <mergeCell ref="D40:D46"/>
    <mergeCell ref="B47:B53"/>
    <mergeCell ref="D47:D57"/>
    <mergeCell ref="B54:B57"/>
    <mergeCell ref="C36:C39"/>
    <mergeCell ref="C40:C46"/>
    <mergeCell ref="C47:C57"/>
    <mergeCell ref="B59:B61"/>
    <mergeCell ref="D59:D76"/>
    <mergeCell ref="B62:B63"/>
    <mergeCell ref="B64:B66"/>
    <mergeCell ref="B67:B73"/>
    <mergeCell ref="B74:B76"/>
    <mergeCell ref="C59:C76"/>
    <mergeCell ref="B77:B80"/>
    <mergeCell ref="D77:D80"/>
    <mergeCell ref="B81:B84"/>
    <mergeCell ref="D81:D84"/>
    <mergeCell ref="B85:B88"/>
    <mergeCell ref="D85:D90"/>
    <mergeCell ref="B89:B90"/>
    <mergeCell ref="C77:C80"/>
    <mergeCell ref="C81:C84"/>
    <mergeCell ref="C85:C90"/>
    <mergeCell ref="H29:H30"/>
    <mergeCell ref="I49:I50"/>
    <mergeCell ref="I51:I52"/>
    <mergeCell ref="A9:A25"/>
    <mergeCell ref="A26:A30"/>
    <mergeCell ref="A31:A34"/>
    <mergeCell ref="A35:A39"/>
    <mergeCell ref="A40:A46"/>
    <mergeCell ref="A47:A53"/>
    <mergeCell ref="B40:B46"/>
    <mergeCell ref="A77:A80"/>
    <mergeCell ref="A81:A84"/>
    <mergeCell ref="A85:A88"/>
    <mergeCell ref="A89:A90"/>
    <mergeCell ref="A54:A57"/>
    <mergeCell ref="A59:A61"/>
    <mergeCell ref="A62:A63"/>
    <mergeCell ref="A64:A66"/>
    <mergeCell ref="A67:A73"/>
    <mergeCell ref="A74:A7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0" zoomScaleNormal="80" zoomScalePageLayoutView="0" workbookViewId="0" topLeftCell="A1">
      <selection activeCell="B2" sqref="B2:K2"/>
    </sheetView>
  </sheetViews>
  <sheetFormatPr defaultColWidth="11.421875" defaultRowHeight="15"/>
  <cols>
    <col min="1" max="1" width="3.7109375" style="0" customWidth="1"/>
    <col min="2" max="2" width="20.140625" style="0" customWidth="1"/>
    <col min="3" max="3" width="3.28125" style="0" customWidth="1"/>
    <col min="4" max="4" width="20.7109375" style="0" customWidth="1"/>
    <col min="5" max="5" width="3.57421875" style="0" customWidth="1"/>
    <col min="7" max="7" width="3.421875" style="0" customWidth="1"/>
    <col min="8" max="8" width="35.8515625" style="0" customWidth="1"/>
    <col min="9" max="9" width="30.421875" style="0" customWidth="1"/>
    <col min="10" max="10" width="11.8515625" style="0" customWidth="1"/>
    <col min="17" max="17" width="17.7109375" style="0" customWidth="1"/>
    <col min="18" max="18" width="17.57421875" style="0" customWidth="1"/>
    <col min="19" max="19" width="14.00390625" style="0" customWidth="1"/>
    <col min="20" max="20" width="16.57421875" style="0" customWidth="1"/>
    <col min="21" max="21" width="16.8515625" style="0" customWidth="1"/>
    <col min="22" max="22" width="12.421875" style="0" customWidth="1"/>
  </cols>
  <sheetData>
    <row r="1" spans="2:15" ht="21.75">
      <c r="B1" s="165" t="s">
        <v>267</v>
      </c>
      <c r="C1" s="165"/>
      <c r="D1" s="165"/>
      <c r="E1" s="165"/>
      <c r="F1" s="165"/>
      <c r="G1" s="165"/>
      <c r="H1" s="165"/>
      <c r="I1" s="165"/>
      <c r="J1" s="165"/>
      <c r="K1" s="165"/>
      <c r="L1" s="49"/>
      <c r="M1" s="49"/>
      <c r="N1" s="49"/>
      <c r="O1" s="49"/>
    </row>
    <row r="2" spans="2:15" ht="21">
      <c r="B2" s="166" t="s">
        <v>34</v>
      </c>
      <c r="C2" s="166"/>
      <c r="D2" s="166"/>
      <c r="E2" s="166"/>
      <c r="F2" s="166"/>
      <c r="G2" s="166"/>
      <c r="H2" s="166"/>
      <c r="I2" s="166"/>
      <c r="J2" s="166"/>
      <c r="K2" s="166"/>
      <c r="L2" s="49"/>
      <c r="M2" s="49"/>
      <c r="N2" s="49"/>
      <c r="O2" s="49"/>
    </row>
    <row r="3" spans="2:11" ht="15.75">
      <c r="B3" s="167" t="s">
        <v>268</v>
      </c>
      <c r="C3" s="167"/>
      <c r="D3" s="167"/>
      <c r="E3" s="167"/>
      <c r="F3" s="167"/>
      <c r="G3" s="167"/>
      <c r="H3" s="167"/>
      <c r="I3" s="167"/>
      <c r="J3" s="167"/>
      <c r="K3" s="167"/>
    </row>
    <row r="4" ht="15.75" thickBot="1"/>
    <row r="5" spans="1:22" ht="15">
      <c r="A5" s="171" t="s">
        <v>35</v>
      </c>
      <c r="B5" s="152" t="s">
        <v>45</v>
      </c>
      <c r="C5" s="171" t="s">
        <v>35</v>
      </c>
      <c r="D5" s="173" t="s">
        <v>4</v>
      </c>
      <c r="E5" s="171" t="s">
        <v>35</v>
      </c>
      <c r="F5" s="173" t="s">
        <v>23</v>
      </c>
      <c r="G5" s="171" t="s">
        <v>35</v>
      </c>
      <c r="H5" s="189" t="s">
        <v>36</v>
      </c>
      <c r="I5" s="191" t="s">
        <v>6</v>
      </c>
      <c r="J5" s="192"/>
      <c r="K5" s="187"/>
      <c r="L5" s="177" t="s">
        <v>37</v>
      </c>
      <c r="M5" s="178"/>
      <c r="N5" s="178"/>
      <c r="O5" s="178"/>
      <c r="P5" s="179"/>
      <c r="Q5" s="183" t="s">
        <v>266</v>
      </c>
      <c r="R5" s="183"/>
      <c r="S5" s="183"/>
      <c r="T5" s="183"/>
      <c r="U5" s="184"/>
      <c r="V5" s="187" t="s">
        <v>38</v>
      </c>
    </row>
    <row r="6" spans="1:22" ht="15.75" thickBot="1">
      <c r="A6" s="172"/>
      <c r="B6" s="152"/>
      <c r="C6" s="172"/>
      <c r="D6" s="154"/>
      <c r="E6" s="172"/>
      <c r="F6" s="154"/>
      <c r="G6" s="172"/>
      <c r="H6" s="190"/>
      <c r="I6" s="193"/>
      <c r="J6" s="194"/>
      <c r="K6" s="195"/>
      <c r="L6" s="180"/>
      <c r="M6" s="181"/>
      <c r="N6" s="181"/>
      <c r="O6" s="181"/>
      <c r="P6" s="182"/>
      <c r="Q6" s="185"/>
      <c r="R6" s="185"/>
      <c r="S6" s="185"/>
      <c r="T6" s="185"/>
      <c r="U6" s="186"/>
      <c r="V6" s="188"/>
    </row>
    <row r="7" spans="1:22" ht="45">
      <c r="A7" s="172"/>
      <c r="B7" s="153"/>
      <c r="C7" s="172"/>
      <c r="D7" s="154"/>
      <c r="E7" s="172"/>
      <c r="F7" s="154"/>
      <c r="G7" s="172"/>
      <c r="H7" s="154"/>
      <c r="I7" s="48" t="s">
        <v>9</v>
      </c>
      <c r="J7" s="48" t="s">
        <v>263</v>
      </c>
      <c r="K7" s="48" t="s">
        <v>264</v>
      </c>
      <c r="L7" s="48" t="s">
        <v>25</v>
      </c>
      <c r="M7" s="48" t="s">
        <v>41</v>
      </c>
      <c r="N7" s="48" t="s">
        <v>42</v>
      </c>
      <c r="O7" s="48" t="s">
        <v>9</v>
      </c>
      <c r="P7" s="48" t="s">
        <v>265</v>
      </c>
      <c r="Q7" s="15" t="s">
        <v>11</v>
      </c>
      <c r="R7" s="15" t="s">
        <v>12</v>
      </c>
      <c r="S7" s="15" t="s">
        <v>21</v>
      </c>
      <c r="T7" s="15" t="s">
        <v>13</v>
      </c>
      <c r="U7" s="15" t="s">
        <v>14</v>
      </c>
      <c r="V7" s="188"/>
    </row>
    <row r="8" spans="1:22" ht="57">
      <c r="A8" s="145"/>
      <c r="B8" s="145" t="s">
        <v>50</v>
      </c>
      <c r="C8" s="145"/>
      <c r="D8" s="145" t="s">
        <v>65</v>
      </c>
      <c r="E8" s="51"/>
      <c r="F8" s="51"/>
      <c r="G8" s="51"/>
      <c r="H8" s="23" t="s">
        <v>191</v>
      </c>
      <c r="I8" s="23" t="s">
        <v>71</v>
      </c>
      <c r="J8" s="51">
        <f>+'PLAN INDICATIVO'!X17</f>
        <v>100</v>
      </c>
      <c r="K8" s="51"/>
      <c r="L8" s="51"/>
      <c r="M8" s="51"/>
      <c r="N8" s="51"/>
      <c r="O8" s="51"/>
      <c r="P8" s="51"/>
      <c r="Q8" s="50">
        <v>152699510.04</v>
      </c>
      <c r="R8" s="50">
        <v>0</v>
      </c>
      <c r="S8" s="50">
        <v>0</v>
      </c>
      <c r="T8" s="50">
        <v>26112000</v>
      </c>
      <c r="U8" s="50">
        <v>178811510.04</v>
      </c>
      <c r="V8" s="51"/>
    </row>
    <row r="9" spans="1:22" ht="57">
      <c r="A9" s="145"/>
      <c r="B9" s="145"/>
      <c r="C9" s="145"/>
      <c r="D9" s="145"/>
      <c r="E9" s="51"/>
      <c r="F9" s="51"/>
      <c r="G9" s="51"/>
      <c r="H9" s="23" t="s">
        <v>192</v>
      </c>
      <c r="I9" s="23" t="s">
        <v>72</v>
      </c>
      <c r="J9" s="51">
        <f>+'PLAN INDICATIVO'!X18</f>
        <v>4</v>
      </c>
      <c r="K9" s="51"/>
      <c r="L9" s="51"/>
      <c r="M9" s="51"/>
      <c r="N9" s="51"/>
      <c r="O9" s="51"/>
      <c r="P9" s="51"/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1"/>
    </row>
    <row r="10" spans="1:22" ht="85.5">
      <c r="A10" s="145"/>
      <c r="B10" s="145"/>
      <c r="C10" s="145"/>
      <c r="D10" s="145"/>
      <c r="E10" s="51"/>
      <c r="F10" s="51"/>
      <c r="G10" s="51"/>
      <c r="H10" s="23" t="s">
        <v>193</v>
      </c>
      <c r="I10" s="23" t="s">
        <v>73</v>
      </c>
      <c r="J10" s="51">
        <f>+'PLAN INDICATIVO'!X19</f>
        <v>1</v>
      </c>
      <c r="K10" s="51"/>
      <c r="L10" s="51"/>
      <c r="M10" s="51"/>
      <c r="N10" s="51"/>
      <c r="O10" s="51"/>
      <c r="P10" s="51"/>
      <c r="Q10" s="50">
        <v>30600000</v>
      </c>
      <c r="R10" s="50">
        <v>30600000</v>
      </c>
      <c r="S10" s="50">
        <v>0</v>
      </c>
      <c r="T10" s="50">
        <v>0</v>
      </c>
      <c r="U10" s="50">
        <v>61200000</v>
      </c>
      <c r="V10" s="51"/>
    </row>
    <row r="11" spans="1:22" ht="42.75">
      <c r="A11" s="145"/>
      <c r="B11" s="145"/>
      <c r="C11" s="145"/>
      <c r="D11" s="145"/>
      <c r="E11" s="51"/>
      <c r="F11" s="51"/>
      <c r="G11" s="51"/>
      <c r="H11" s="145" t="s">
        <v>74</v>
      </c>
      <c r="I11" s="23" t="s">
        <v>75</v>
      </c>
      <c r="J11" s="51">
        <f>+'PLAN INDICATIVO'!X20</f>
        <v>2</v>
      </c>
      <c r="K11" s="51"/>
      <c r="L11" s="51"/>
      <c r="M11" s="51"/>
      <c r="N11" s="51"/>
      <c r="O11" s="51"/>
      <c r="P11" s="51"/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1"/>
    </row>
    <row r="12" spans="1:22" ht="42.75">
      <c r="A12" s="145"/>
      <c r="B12" s="145"/>
      <c r="C12" s="145"/>
      <c r="D12" s="145"/>
      <c r="E12" s="51"/>
      <c r="F12" s="51"/>
      <c r="G12" s="51"/>
      <c r="H12" s="145"/>
      <c r="I12" s="23" t="s">
        <v>194</v>
      </c>
      <c r="J12" s="51">
        <f>+'PLAN INDICATIVO'!X21</f>
        <v>2</v>
      </c>
      <c r="K12" s="51"/>
      <c r="L12" s="51"/>
      <c r="M12" s="51"/>
      <c r="N12" s="51"/>
      <c r="O12" s="51"/>
      <c r="P12" s="51"/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1"/>
    </row>
    <row r="13" spans="1:22" ht="42.75">
      <c r="A13" s="145"/>
      <c r="B13" s="145"/>
      <c r="C13" s="145"/>
      <c r="D13" s="145"/>
      <c r="E13" s="51"/>
      <c r="F13" s="51"/>
      <c r="G13" s="51"/>
      <c r="H13" s="23" t="s">
        <v>195</v>
      </c>
      <c r="I13" s="23" t="s">
        <v>76</v>
      </c>
      <c r="J13" s="51">
        <f>+'PLAN INDICATIVO'!X22</f>
        <v>0.05</v>
      </c>
      <c r="K13" s="51"/>
      <c r="L13" s="51"/>
      <c r="M13" s="51"/>
      <c r="N13" s="51"/>
      <c r="O13" s="51"/>
      <c r="P13" s="51"/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1"/>
    </row>
    <row r="14" spans="1:22" ht="28.5">
      <c r="A14" s="145"/>
      <c r="B14" s="145"/>
      <c r="C14" s="145"/>
      <c r="D14" s="145"/>
      <c r="E14" s="51"/>
      <c r="F14" s="51"/>
      <c r="G14" s="51"/>
      <c r="H14" s="24" t="s">
        <v>196</v>
      </c>
      <c r="I14" s="24" t="s">
        <v>77</v>
      </c>
      <c r="J14" s="51">
        <f>+'PLAN INDICATIVO'!X23</f>
        <v>0</v>
      </c>
      <c r="K14" s="51"/>
      <c r="L14" s="51"/>
      <c r="M14" s="51"/>
      <c r="N14" s="51"/>
      <c r="O14" s="51"/>
      <c r="P14" s="51"/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1"/>
    </row>
    <row r="15" spans="1:22" ht="57">
      <c r="A15" s="145"/>
      <c r="B15" s="145"/>
      <c r="C15" s="145"/>
      <c r="D15" s="145"/>
      <c r="E15" s="51"/>
      <c r="F15" s="51"/>
      <c r="G15" s="51"/>
      <c r="H15" s="24" t="s">
        <v>78</v>
      </c>
      <c r="I15" s="24" t="s">
        <v>78</v>
      </c>
      <c r="J15" s="51">
        <f>+'PLAN INDICATIVO'!X24</f>
        <v>1</v>
      </c>
      <c r="K15" s="51"/>
      <c r="L15" s="51"/>
      <c r="M15" s="51"/>
      <c r="N15" s="51"/>
      <c r="O15" s="51"/>
      <c r="P15" s="51"/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1"/>
    </row>
    <row r="16" spans="1:22" ht="28.5">
      <c r="A16" s="145"/>
      <c r="B16" s="145"/>
      <c r="C16" s="145"/>
      <c r="D16" s="145"/>
      <c r="E16" s="51"/>
      <c r="F16" s="51"/>
      <c r="G16" s="51"/>
      <c r="H16" s="23" t="s">
        <v>197</v>
      </c>
      <c r="I16" s="23" t="s">
        <v>79</v>
      </c>
      <c r="J16" s="51">
        <f>+'PLAN INDICATIVO'!X25</f>
        <v>1</v>
      </c>
      <c r="K16" s="51"/>
      <c r="L16" s="51"/>
      <c r="M16" s="51"/>
      <c r="N16" s="51"/>
      <c r="O16" s="51"/>
      <c r="P16" s="51"/>
      <c r="Q16" s="50">
        <v>0</v>
      </c>
      <c r="R16" s="50">
        <v>100000000</v>
      </c>
      <c r="S16" s="50">
        <v>0</v>
      </c>
      <c r="T16" s="50">
        <v>0</v>
      </c>
      <c r="U16" s="50">
        <v>100000000</v>
      </c>
      <c r="V16" s="51"/>
    </row>
    <row r="17" spans="1:22" ht="42.75">
      <c r="A17" s="145"/>
      <c r="B17" s="145"/>
      <c r="C17" s="145"/>
      <c r="D17" s="145"/>
      <c r="E17" s="51"/>
      <c r="F17" s="51"/>
      <c r="G17" s="51"/>
      <c r="H17" s="23" t="s">
        <v>198</v>
      </c>
      <c r="I17" s="23" t="s">
        <v>80</v>
      </c>
      <c r="J17" s="51">
        <f>+'PLAN INDICATIVO'!X26</f>
        <v>0</v>
      </c>
      <c r="K17" s="51"/>
      <c r="L17" s="51"/>
      <c r="M17" s="51"/>
      <c r="N17" s="51"/>
      <c r="O17" s="51"/>
      <c r="P17" s="51"/>
      <c r="Q17" s="50">
        <v>0</v>
      </c>
      <c r="R17" s="50">
        <v>2000000</v>
      </c>
      <c r="S17" s="50">
        <v>0</v>
      </c>
      <c r="T17" s="50">
        <v>0</v>
      </c>
      <c r="U17" s="50">
        <v>2000000</v>
      </c>
      <c r="V17" s="51"/>
    </row>
    <row r="18" spans="1:22" ht="42.75">
      <c r="A18" s="145"/>
      <c r="B18" s="145"/>
      <c r="C18" s="145"/>
      <c r="D18" s="145"/>
      <c r="E18" s="51"/>
      <c r="F18" s="51"/>
      <c r="G18" s="51"/>
      <c r="H18" s="23" t="s">
        <v>199</v>
      </c>
      <c r="I18" s="23" t="s">
        <v>81</v>
      </c>
      <c r="J18" s="51" t="e">
        <f>+'PLAN INDICATIVO'!#REF!</f>
        <v>#REF!</v>
      </c>
      <c r="K18" s="51"/>
      <c r="L18" s="51"/>
      <c r="M18" s="51"/>
      <c r="N18" s="51"/>
      <c r="O18" s="51"/>
      <c r="P18" s="51"/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1"/>
    </row>
    <row r="19" spans="1:22" ht="42.75">
      <c r="A19" s="145"/>
      <c r="B19" s="145"/>
      <c r="C19" s="145"/>
      <c r="D19" s="145"/>
      <c r="E19" s="51"/>
      <c r="F19" s="51"/>
      <c r="G19" s="51"/>
      <c r="H19" s="23" t="s">
        <v>200</v>
      </c>
      <c r="I19" s="23" t="s">
        <v>82</v>
      </c>
      <c r="J19" s="51">
        <f>+'PLAN INDICATIVO'!X27</f>
        <v>1</v>
      </c>
      <c r="K19" s="51"/>
      <c r="L19" s="51"/>
      <c r="M19" s="51"/>
      <c r="N19" s="51"/>
      <c r="O19" s="51"/>
      <c r="P19" s="51"/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1"/>
    </row>
    <row r="20" spans="1:22" ht="28.5">
      <c r="A20" s="145"/>
      <c r="B20" s="145"/>
      <c r="C20" s="145"/>
      <c r="D20" s="145"/>
      <c r="E20" s="51"/>
      <c r="F20" s="51"/>
      <c r="G20" s="51"/>
      <c r="H20" s="28" t="s">
        <v>83</v>
      </c>
      <c r="I20" s="28" t="s">
        <v>83</v>
      </c>
      <c r="J20" s="51">
        <f>+'PLAN INDICATIVO'!X29</f>
        <v>0</v>
      </c>
      <c r="K20" s="51"/>
      <c r="L20" s="51"/>
      <c r="M20" s="51"/>
      <c r="N20" s="51"/>
      <c r="O20" s="51"/>
      <c r="P20" s="51"/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1"/>
    </row>
    <row r="21" spans="1:22" ht="57">
      <c r="A21" s="145"/>
      <c r="B21" s="145"/>
      <c r="C21" s="145"/>
      <c r="D21" s="145"/>
      <c r="E21" s="51"/>
      <c r="F21" s="51"/>
      <c r="G21" s="51"/>
      <c r="H21" s="23" t="s">
        <v>84</v>
      </c>
      <c r="I21" s="23" t="s">
        <v>84</v>
      </c>
      <c r="J21" s="51">
        <f>+'PLAN INDICATIVO'!X30</f>
        <v>1</v>
      </c>
      <c r="K21" s="51"/>
      <c r="L21" s="51"/>
      <c r="M21" s="51"/>
      <c r="N21" s="51"/>
      <c r="O21" s="51"/>
      <c r="P21" s="51"/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1"/>
    </row>
    <row r="22" spans="1:22" ht="57">
      <c r="A22" s="145"/>
      <c r="B22" s="145"/>
      <c r="C22" s="145"/>
      <c r="D22" s="145"/>
      <c r="E22" s="51"/>
      <c r="F22" s="51"/>
      <c r="G22" s="51"/>
      <c r="H22" s="145" t="s">
        <v>85</v>
      </c>
      <c r="I22" s="18" t="s">
        <v>201</v>
      </c>
      <c r="J22" s="51">
        <f>+'PLAN INDICATIVO'!X31</f>
        <v>1</v>
      </c>
      <c r="K22" s="51"/>
      <c r="L22" s="51"/>
      <c r="M22" s="51"/>
      <c r="N22" s="51"/>
      <c r="O22" s="51"/>
      <c r="P22" s="51"/>
      <c r="Q22" s="50">
        <v>0</v>
      </c>
      <c r="R22" s="50">
        <v>510000</v>
      </c>
      <c r="S22" s="50">
        <v>0</v>
      </c>
      <c r="T22" s="50">
        <v>0</v>
      </c>
      <c r="U22" s="50">
        <v>510000</v>
      </c>
      <c r="V22" s="51"/>
    </row>
    <row r="23" spans="1:22" ht="57">
      <c r="A23" s="145"/>
      <c r="B23" s="145"/>
      <c r="C23" s="145"/>
      <c r="D23" s="145"/>
      <c r="E23" s="51"/>
      <c r="F23" s="51"/>
      <c r="G23" s="51"/>
      <c r="H23" s="145"/>
      <c r="I23" s="18" t="s">
        <v>202</v>
      </c>
      <c r="J23" s="51">
        <f>+'PLAN INDICATIVO'!X32</f>
        <v>1</v>
      </c>
      <c r="K23" s="51"/>
      <c r="L23" s="51"/>
      <c r="M23" s="51"/>
      <c r="N23" s="51"/>
      <c r="O23" s="51"/>
      <c r="P23" s="51"/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1"/>
    </row>
    <row r="24" spans="1:22" ht="71.25">
      <c r="A24" s="145"/>
      <c r="B24" s="145"/>
      <c r="C24" s="145"/>
      <c r="D24" s="145"/>
      <c r="E24" s="51"/>
      <c r="F24" s="51"/>
      <c r="G24" s="51"/>
      <c r="H24" s="145"/>
      <c r="I24" s="18" t="s">
        <v>203</v>
      </c>
      <c r="J24" s="51">
        <f>+'PLAN INDICATIVO'!X33</f>
        <v>0</v>
      </c>
      <c r="K24" s="51"/>
      <c r="L24" s="51"/>
      <c r="M24" s="51"/>
      <c r="N24" s="51"/>
      <c r="O24" s="51"/>
      <c r="P24" s="51"/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1"/>
    </row>
    <row r="25" spans="1:22" ht="57">
      <c r="A25" s="145"/>
      <c r="B25" s="145" t="s">
        <v>51</v>
      </c>
      <c r="C25" s="145"/>
      <c r="D25" s="145" t="s">
        <v>66</v>
      </c>
      <c r="E25" s="51"/>
      <c r="F25" s="51"/>
      <c r="G25" s="51"/>
      <c r="H25" s="88" t="s">
        <v>86</v>
      </c>
      <c r="I25" s="23" t="s">
        <v>205</v>
      </c>
      <c r="J25" s="51">
        <f>+'PLAN INDICATIVO'!X34</f>
        <v>0.01</v>
      </c>
      <c r="K25" s="51"/>
      <c r="L25" s="51"/>
      <c r="M25" s="51"/>
      <c r="N25" s="51"/>
      <c r="O25" s="51"/>
      <c r="P25" s="51"/>
      <c r="Q25" s="50">
        <v>127906745.4</v>
      </c>
      <c r="R25" s="50">
        <v>12979083.84</v>
      </c>
      <c r="S25" s="50">
        <v>0</v>
      </c>
      <c r="T25" s="50">
        <v>155735726.90399998</v>
      </c>
      <c r="U25" s="50">
        <v>296621556.144</v>
      </c>
      <c r="V25" s="51"/>
    </row>
    <row r="26" spans="1:22" ht="71.25">
      <c r="A26" s="145"/>
      <c r="B26" s="145"/>
      <c r="C26" s="145"/>
      <c r="D26" s="145"/>
      <c r="E26" s="51"/>
      <c r="F26" s="51"/>
      <c r="G26" s="51"/>
      <c r="H26" s="88"/>
      <c r="I26" s="23" t="s">
        <v>206</v>
      </c>
      <c r="J26" s="51">
        <f>+'PLAN INDICATIVO'!X35</f>
        <v>0</v>
      </c>
      <c r="K26" s="51"/>
      <c r="L26" s="51"/>
      <c r="M26" s="51"/>
      <c r="N26" s="51"/>
      <c r="O26" s="51"/>
      <c r="P26" s="51"/>
      <c r="Q26" s="50">
        <v>0</v>
      </c>
      <c r="R26" s="50">
        <v>6907213</v>
      </c>
      <c r="S26" s="50">
        <v>0</v>
      </c>
      <c r="T26" s="50">
        <v>0</v>
      </c>
      <c r="U26" s="50">
        <v>6907213</v>
      </c>
      <c r="V26" s="51"/>
    </row>
    <row r="27" spans="1:22" ht="42.75">
      <c r="A27" s="145"/>
      <c r="B27" s="145"/>
      <c r="C27" s="145"/>
      <c r="D27" s="145"/>
      <c r="E27" s="51"/>
      <c r="F27" s="51"/>
      <c r="G27" s="51"/>
      <c r="H27" s="18" t="s">
        <v>87</v>
      </c>
      <c r="I27" s="23" t="s">
        <v>204</v>
      </c>
      <c r="J27" s="51">
        <f>+'PLAN INDICATIVO'!X36</f>
        <v>1</v>
      </c>
      <c r="K27" s="51"/>
      <c r="L27" s="51"/>
      <c r="M27" s="51"/>
      <c r="N27" s="51"/>
      <c r="O27" s="51"/>
      <c r="P27" s="51"/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1"/>
    </row>
    <row r="28" spans="1:22" ht="42.75">
      <c r="A28" s="145"/>
      <c r="B28" s="145"/>
      <c r="C28" s="145"/>
      <c r="D28" s="145"/>
      <c r="E28" s="51"/>
      <c r="F28" s="51"/>
      <c r="G28" s="51"/>
      <c r="H28" s="145" t="s">
        <v>88</v>
      </c>
      <c r="I28" s="32" t="s">
        <v>207</v>
      </c>
      <c r="J28" s="51">
        <f>+'PLAN INDICATIVO'!X37</f>
        <v>0</v>
      </c>
      <c r="K28" s="51"/>
      <c r="L28" s="51"/>
      <c r="M28" s="51"/>
      <c r="N28" s="51"/>
      <c r="O28" s="51"/>
      <c r="P28" s="51"/>
      <c r="Q28" s="50">
        <v>8488578.72</v>
      </c>
      <c r="R28" s="50">
        <v>30600000</v>
      </c>
      <c r="S28" s="50">
        <v>0</v>
      </c>
      <c r="T28" s="50">
        <v>0</v>
      </c>
      <c r="U28" s="50">
        <v>39088578.72</v>
      </c>
      <c r="V28" s="51"/>
    </row>
    <row r="29" spans="1:22" ht="57">
      <c r="A29" s="145"/>
      <c r="B29" s="145"/>
      <c r="C29" s="145"/>
      <c r="D29" s="145"/>
      <c r="E29" s="51"/>
      <c r="F29" s="51"/>
      <c r="G29" s="51"/>
      <c r="H29" s="145"/>
      <c r="I29" s="23" t="s">
        <v>208</v>
      </c>
      <c r="J29" s="51">
        <f>+'PLAN INDICATIVO'!X38</f>
        <v>0</v>
      </c>
      <c r="K29" s="51"/>
      <c r="L29" s="51"/>
      <c r="M29" s="51"/>
      <c r="N29" s="51"/>
      <c r="O29" s="51"/>
      <c r="P29" s="51"/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1"/>
    </row>
    <row r="30" spans="1:22" ht="42.75">
      <c r="A30" s="88"/>
      <c r="B30" s="88" t="s">
        <v>52</v>
      </c>
      <c r="C30" s="145"/>
      <c r="D30" s="145" t="s">
        <v>67</v>
      </c>
      <c r="E30" s="51"/>
      <c r="F30" s="51"/>
      <c r="G30" s="51"/>
      <c r="H30" s="28" t="s">
        <v>209</v>
      </c>
      <c r="I30" s="28" t="s">
        <v>89</v>
      </c>
      <c r="J30" s="51">
        <f>+'PLAN INDICATIVO'!X40</f>
        <v>0.25</v>
      </c>
      <c r="K30" s="51"/>
      <c r="L30" s="51"/>
      <c r="M30" s="51"/>
      <c r="N30" s="51"/>
      <c r="O30" s="51"/>
      <c r="P30" s="51"/>
      <c r="Q30" s="50">
        <v>2387635.38</v>
      </c>
      <c r="R30" s="50">
        <v>3060000</v>
      </c>
      <c r="S30" s="50">
        <v>0</v>
      </c>
      <c r="T30" s="50">
        <v>1530000</v>
      </c>
      <c r="U30" s="50">
        <v>6977635.38</v>
      </c>
      <c r="V30" s="51"/>
    </row>
    <row r="31" spans="1:22" ht="28.5">
      <c r="A31" s="88"/>
      <c r="B31" s="88"/>
      <c r="C31" s="145"/>
      <c r="D31" s="145"/>
      <c r="E31" s="51"/>
      <c r="F31" s="51"/>
      <c r="G31" s="51"/>
      <c r="H31" s="28" t="s">
        <v>210</v>
      </c>
      <c r="I31" s="28" t="s">
        <v>90</v>
      </c>
      <c r="J31" s="51">
        <f>+'PLAN INDICATIVO'!X41</f>
        <v>0.1</v>
      </c>
      <c r="K31" s="51"/>
      <c r="L31" s="51"/>
      <c r="M31" s="51"/>
      <c r="N31" s="51"/>
      <c r="O31" s="51"/>
      <c r="P31" s="51"/>
      <c r="Q31" s="50">
        <v>0</v>
      </c>
      <c r="R31" s="50">
        <v>510000</v>
      </c>
      <c r="S31" s="50">
        <v>0</v>
      </c>
      <c r="T31" s="50">
        <v>8670000</v>
      </c>
      <c r="U31" s="50">
        <v>9180000</v>
      </c>
      <c r="V31" s="51"/>
    </row>
    <row r="32" spans="1:22" ht="57">
      <c r="A32" s="88"/>
      <c r="B32" s="88"/>
      <c r="C32" s="145"/>
      <c r="D32" s="145"/>
      <c r="E32" s="51"/>
      <c r="F32" s="51"/>
      <c r="G32" s="51"/>
      <c r="H32" s="28" t="s">
        <v>211</v>
      </c>
      <c r="I32" s="28" t="s">
        <v>91</v>
      </c>
      <c r="J32" s="51">
        <f>+'PLAN INDICATIVO'!X42</f>
        <v>0.1</v>
      </c>
      <c r="K32" s="51"/>
      <c r="L32" s="51"/>
      <c r="M32" s="51"/>
      <c r="N32" s="51"/>
      <c r="O32" s="51"/>
      <c r="P32" s="51"/>
      <c r="Q32" s="50">
        <v>0</v>
      </c>
      <c r="R32" s="50">
        <v>510000</v>
      </c>
      <c r="S32" s="50">
        <v>0</v>
      </c>
      <c r="T32" s="50">
        <v>510000</v>
      </c>
      <c r="U32" s="50">
        <v>1020000</v>
      </c>
      <c r="V32" s="51"/>
    </row>
    <row r="33" spans="1:22" ht="71.25">
      <c r="A33" s="88"/>
      <c r="B33" s="88"/>
      <c r="C33" s="19"/>
      <c r="D33" s="19" t="s">
        <v>68</v>
      </c>
      <c r="E33" s="51"/>
      <c r="F33" s="51"/>
      <c r="G33" s="51"/>
      <c r="H33" s="28" t="s">
        <v>212</v>
      </c>
      <c r="I33" s="28" t="s">
        <v>92</v>
      </c>
      <c r="J33" s="51">
        <f>+'PLAN INDICATIVO'!X43</f>
        <v>0.1</v>
      </c>
      <c r="K33" s="51"/>
      <c r="L33" s="51"/>
      <c r="M33" s="51"/>
      <c r="N33" s="51"/>
      <c r="O33" s="51"/>
      <c r="P33" s="51"/>
      <c r="Q33" s="50">
        <v>0</v>
      </c>
      <c r="R33" s="50">
        <v>2550000</v>
      </c>
      <c r="S33" s="50">
        <v>0</v>
      </c>
      <c r="T33" s="50">
        <v>1530000</v>
      </c>
      <c r="U33" s="50">
        <v>4080000</v>
      </c>
      <c r="V33" s="51"/>
    </row>
    <row r="34" spans="1:22" ht="57">
      <c r="A34" s="88"/>
      <c r="B34" s="88" t="s">
        <v>53</v>
      </c>
      <c r="C34" s="18"/>
      <c r="D34" s="18" t="s">
        <v>69</v>
      </c>
      <c r="E34" s="51"/>
      <c r="F34" s="51"/>
      <c r="G34" s="51"/>
      <c r="H34" s="18" t="s">
        <v>213</v>
      </c>
      <c r="I34" s="23" t="s">
        <v>93</v>
      </c>
      <c r="J34" s="51">
        <f>+'PLAN INDICATIVO'!X44</f>
        <v>0.1</v>
      </c>
      <c r="K34" s="51"/>
      <c r="L34" s="51"/>
      <c r="M34" s="51"/>
      <c r="N34" s="51"/>
      <c r="O34" s="51"/>
      <c r="P34" s="51"/>
      <c r="Q34" s="50">
        <v>102000</v>
      </c>
      <c r="R34" s="50">
        <v>300000</v>
      </c>
      <c r="S34" s="50">
        <v>0</v>
      </c>
      <c r="T34" s="50">
        <v>0</v>
      </c>
      <c r="U34" s="50">
        <v>402000</v>
      </c>
      <c r="V34" s="51"/>
    </row>
    <row r="35" spans="1:22" ht="42.75">
      <c r="A35" s="88"/>
      <c r="B35" s="88"/>
      <c r="C35" s="145"/>
      <c r="D35" s="145" t="s">
        <v>70</v>
      </c>
      <c r="E35" s="51"/>
      <c r="F35" s="51"/>
      <c r="G35" s="51"/>
      <c r="H35" s="23" t="s">
        <v>214</v>
      </c>
      <c r="I35" s="23" t="s">
        <v>94</v>
      </c>
      <c r="J35" s="51">
        <f>+'PLAN INDICATIVO'!X45</f>
        <v>0.1</v>
      </c>
      <c r="K35" s="51"/>
      <c r="L35" s="51"/>
      <c r="M35" s="51"/>
      <c r="N35" s="51"/>
      <c r="O35" s="51"/>
      <c r="P35" s="51"/>
      <c r="Q35" s="50">
        <v>102000</v>
      </c>
      <c r="R35" s="50">
        <v>0</v>
      </c>
      <c r="S35" s="50">
        <v>0</v>
      </c>
      <c r="T35" s="50">
        <v>0</v>
      </c>
      <c r="U35" s="50">
        <v>102000</v>
      </c>
      <c r="V35" s="51"/>
    </row>
    <row r="36" spans="1:22" ht="42.75">
      <c r="A36" s="88"/>
      <c r="B36" s="88"/>
      <c r="C36" s="145"/>
      <c r="D36" s="145"/>
      <c r="E36" s="51"/>
      <c r="F36" s="51"/>
      <c r="G36" s="51"/>
      <c r="H36" s="23" t="s">
        <v>215</v>
      </c>
      <c r="I36" s="23" t="s">
        <v>95</v>
      </c>
      <c r="J36" s="51">
        <f>+'PLAN INDICATIVO'!X46</f>
        <v>1</v>
      </c>
      <c r="K36" s="51"/>
      <c r="L36" s="51"/>
      <c r="M36" s="51"/>
      <c r="N36" s="51"/>
      <c r="O36" s="51"/>
      <c r="P36" s="51"/>
      <c r="Q36" s="50">
        <v>102000</v>
      </c>
      <c r="R36" s="50">
        <v>200000</v>
      </c>
      <c r="S36" s="50">
        <v>0</v>
      </c>
      <c r="T36" s="50">
        <v>7727870.88</v>
      </c>
      <c r="U36" s="50">
        <v>8029870.88</v>
      </c>
      <c r="V36" s="51"/>
    </row>
    <row r="37" spans="1:22" ht="42.75">
      <c r="A37" s="88"/>
      <c r="B37" s="88"/>
      <c r="C37" s="145"/>
      <c r="D37" s="145"/>
      <c r="E37" s="51"/>
      <c r="F37" s="51"/>
      <c r="G37" s="51"/>
      <c r="H37" s="23" t="s">
        <v>216</v>
      </c>
      <c r="I37" s="23" t="s">
        <v>96</v>
      </c>
      <c r="J37" s="51">
        <f>+'PLAN INDICATIVO'!X47</f>
        <v>0.1</v>
      </c>
      <c r="K37" s="51"/>
      <c r="L37" s="51"/>
      <c r="M37" s="51"/>
      <c r="N37" s="51"/>
      <c r="O37" s="51"/>
      <c r="P37" s="51"/>
      <c r="Q37" s="50">
        <v>40452199.38</v>
      </c>
      <c r="R37" s="50">
        <v>0</v>
      </c>
      <c r="S37" s="50">
        <v>0</v>
      </c>
      <c r="T37" s="50">
        <v>0</v>
      </c>
      <c r="U37" s="50">
        <v>40452199.38</v>
      </c>
      <c r="V37" s="51"/>
    </row>
    <row r="38" spans="1:22" ht="42.75">
      <c r="A38" s="88"/>
      <c r="B38" s="88"/>
      <c r="C38" s="145"/>
      <c r="D38" s="145"/>
      <c r="E38" s="51"/>
      <c r="F38" s="51"/>
      <c r="G38" s="51"/>
      <c r="H38" s="23" t="s">
        <v>217</v>
      </c>
      <c r="I38" s="23" t="s">
        <v>97</v>
      </c>
      <c r="J38" s="51">
        <f>+'PLAN INDICATIVO'!X48</f>
        <v>10</v>
      </c>
      <c r="K38" s="51"/>
      <c r="L38" s="51"/>
      <c r="M38" s="51"/>
      <c r="N38" s="51"/>
      <c r="O38" s="51"/>
      <c r="P38" s="51"/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1"/>
    </row>
    <row r="39" spans="1:22" ht="57">
      <c r="A39" s="88"/>
      <c r="B39" s="88" t="s">
        <v>99</v>
      </c>
      <c r="C39" s="88"/>
      <c r="D39" s="88" t="s">
        <v>111</v>
      </c>
      <c r="E39" s="51"/>
      <c r="F39" s="51"/>
      <c r="G39" s="51"/>
      <c r="H39" s="32" t="s">
        <v>218</v>
      </c>
      <c r="I39" s="32" t="s">
        <v>114</v>
      </c>
      <c r="J39" s="51">
        <f>+'PLAN INDICATIVO'!X49</f>
        <v>0</v>
      </c>
      <c r="K39" s="51"/>
      <c r="L39" s="51"/>
      <c r="M39" s="51"/>
      <c r="N39" s="51"/>
      <c r="O39" s="51"/>
      <c r="P39" s="51"/>
      <c r="Q39" s="50">
        <v>0</v>
      </c>
      <c r="R39" s="50">
        <v>500000</v>
      </c>
      <c r="S39" s="50">
        <v>0</v>
      </c>
      <c r="T39" s="50">
        <v>0</v>
      </c>
      <c r="U39" s="50">
        <v>500000</v>
      </c>
      <c r="V39" s="51"/>
    </row>
    <row r="40" spans="1:22" ht="42.75">
      <c r="A40" s="88"/>
      <c r="B40" s="88"/>
      <c r="C40" s="88"/>
      <c r="D40" s="88"/>
      <c r="E40" s="51"/>
      <c r="F40" s="51"/>
      <c r="G40" s="51"/>
      <c r="H40" s="32" t="s">
        <v>219</v>
      </c>
      <c r="I40" s="32" t="s">
        <v>115</v>
      </c>
      <c r="J40" s="51">
        <f>+'PLAN INDICATIVO'!X50</f>
        <v>0</v>
      </c>
      <c r="K40" s="51"/>
      <c r="L40" s="51"/>
      <c r="M40" s="51"/>
      <c r="N40" s="51"/>
      <c r="O40" s="51"/>
      <c r="P40" s="51"/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1"/>
    </row>
    <row r="41" spans="1:22" ht="42.75">
      <c r="A41" s="88"/>
      <c r="B41" s="88"/>
      <c r="C41" s="88"/>
      <c r="D41" s="88"/>
      <c r="E41" s="51"/>
      <c r="F41" s="51"/>
      <c r="G41" s="51"/>
      <c r="H41" s="32" t="s">
        <v>220</v>
      </c>
      <c r="I41" s="32" t="s">
        <v>116</v>
      </c>
      <c r="J41" s="51">
        <f>+'PLAN INDICATIVO'!X51</f>
        <v>0.15</v>
      </c>
      <c r="K41" s="51"/>
      <c r="L41" s="51"/>
      <c r="M41" s="51"/>
      <c r="N41" s="51"/>
      <c r="O41" s="51"/>
      <c r="P41" s="51"/>
      <c r="Q41" s="50">
        <v>1596696.78</v>
      </c>
      <c r="R41" s="50">
        <v>0</v>
      </c>
      <c r="S41" s="50">
        <v>0</v>
      </c>
      <c r="T41" s="50">
        <v>20400000</v>
      </c>
      <c r="U41" s="50">
        <v>21996696.78</v>
      </c>
      <c r="V41" s="51"/>
    </row>
    <row r="42" spans="1:22" ht="71.25">
      <c r="A42" s="88"/>
      <c r="B42" s="88"/>
      <c r="C42" s="88"/>
      <c r="D42" s="88"/>
      <c r="E42" s="51"/>
      <c r="F42" s="51"/>
      <c r="G42" s="51"/>
      <c r="H42" s="32" t="s">
        <v>117</v>
      </c>
      <c r="I42" s="32" t="s">
        <v>117</v>
      </c>
      <c r="J42" s="51">
        <f>+'PLAN INDICATIVO'!X52</f>
        <v>0</v>
      </c>
      <c r="K42" s="51"/>
      <c r="L42" s="51"/>
      <c r="M42" s="51"/>
      <c r="N42" s="51"/>
      <c r="O42" s="51"/>
      <c r="P42" s="51"/>
      <c r="Q42" s="50">
        <v>3572040</v>
      </c>
      <c r="R42" s="50">
        <v>7000000</v>
      </c>
      <c r="S42" s="50">
        <v>0</v>
      </c>
      <c r="T42" s="50">
        <v>0</v>
      </c>
      <c r="U42" s="50">
        <v>10572040</v>
      </c>
      <c r="V42" s="51"/>
    </row>
    <row r="43" spans="1:22" ht="28.5">
      <c r="A43" s="88"/>
      <c r="B43" s="88"/>
      <c r="C43" s="88"/>
      <c r="D43" s="88"/>
      <c r="E43" s="51"/>
      <c r="F43" s="51"/>
      <c r="G43" s="51"/>
      <c r="H43" s="32" t="s">
        <v>221</v>
      </c>
      <c r="I43" s="32" t="s">
        <v>118</v>
      </c>
      <c r="J43" s="51">
        <f>+'PLAN INDICATIVO'!X53</f>
        <v>1</v>
      </c>
      <c r="K43" s="51"/>
      <c r="L43" s="51"/>
      <c r="M43" s="51"/>
      <c r="N43" s="51"/>
      <c r="O43" s="51"/>
      <c r="P43" s="51"/>
      <c r="Q43" s="50">
        <v>13708800</v>
      </c>
      <c r="R43" s="50">
        <v>5712000</v>
      </c>
      <c r="S43" s="50">
        <v>0</v>
      </c>
      <c r="T43" s="50">
        <v>30600000</v>
      </c>
      <c r="U43" s="50">
        <v>50020800</v>
      </c>
      <c r="V43" s="51"/>
    </row>
    <row r="44" spans="1:22" ht="28.5">
      <c r="A44" s="88"/>
      <c r="B44" s="88"/>
      <c r="C44" s="88"/>
      <c r="D44" s="88"/>
      <c r="E44" s="51"/>
      <c r="F44" s="51"/>
      <c r="G44" s="51"/>
      <c r="H44" s="32" t="s">
        <v>222</v>
      </c>
      <c r="I44" s="32" t="s">
        <v>119</v>
      </c>
      <c r="J44" s="51">
        <f>+'PLAN INDICATIVO'!X54</f>
        <v>1</v>
      </c>
      <c r="K44" s="51"/>
      <c r="L44" s="51"/>
      <c r="M44" s="51"/>
      <c r="N44" s="51"/>
      <c r="O44" s="51"/>
      <c r="P44" s="51"/>
      <c r="Q44" s="50">
        <v>4254437.34</v>
      </c>
      <c r="R44" s="50">
        <v>7923360</v>
      </c>
      <c r="S44" s="50">
        <v>0</v>
      </c>
      <c r="T44" s="50">
        <v>30600000</v>
      </c>
      <c r="U44" s="50">
        <v>42777797.34</v>
      </c>
      <c r="V44" s="51"/>
    </row>
    <row r="45" spans="1:22" ht="42.75">
      <c r="A45" s="88"/>
      <c r="B45" s="88"/>
      <c r="C45" s="88"/>
      <c r="D45" s="88"/>
      <c r="E45" s="51"/>
      <c r="F45" s="51"/>
      <c r="G45" s="51"/>
      <c r="H45" s="32" t="s">
        <v>223</v>
      </c>
      <c r="I45" s="32" t="s">
        <v>120</v>
      </c>
      <c r="J45" s="51">
        <f>+'PLAN INDICATIVO'!X55</f>
        <v>1</v>
      </c>
      <c r="K45" s="51"/>
      <c r="L45" s="51"/>
      <c r="M45" s="51"/>
      <c r="N45" s="51"/>
      <c r="O45" s="51"/>
      <c r="P45" s="51"/>
      <c r="Q45" s="50">
        <v>8773738.08</v>
      </c>
      <c r="R45" s="50">
        <v>0</v>
      </c>
      <c r="S45" s="50">
        <v>0</v>
      </c>
      <c r="T45" s="50">
        <v>0</v>
      </c>
      <c r="U45" s="50">
        <v>8773738.08</v>
      </c>
      <c r="V45" s="51"/>
    </row>
    <row r="46" spans="1:22" ht="42.75">
      <c r="A46" s="88"/>
      <c r="B46" s="88" t="s">
        <v>100</v>
      </c>
      <c r="C46" s="88"/>
      <c r="D46" s="88" t="s">
        <v>112</v>
      </c>
      <c r="E46" s="51"/>
      <c r="F46" s="51"/>
      <c r="G46" s="51"/>
      <c r="H46" s="18" t="s">
        <v>224</v>
      </c>
      <c r="I46" s="18" t="s">
        <v>121</v>
      </c>
      <c r="J46" s="51">
        <f>+'PLAN INDICATIVO'!X56</f>
        <v>300</v>
      </c>
      <c r="K46" s="51"/>
      <c r="L46" s="51"/>
      <c r="M46" s="51"/>
      <c r="N46" s="51"/>
      <c r="O46" s="51"/>
      <c r="P46" s="51"/>
      <c r="Q46" s="50">
        <v>8013893</v>
      </c>
      <c r="R46" s="50">
        <v>23561240</v>
      </c>
      <c r="S46" s="50">
        <v>0</v>
      </c>
      <c r="T46" s="50">
        <v>4654448</v>
      </c>
      <c r="U46" s="50">
        <v>36229581</v>
      </c>
      <c r="V46" s="51"/>
    </row>
    <row r="47" spans="1:22" ht="28.5">
      <c r="A47" s="88"/>
      <c r="B47" s="88"/>
      <c r="C47" s="88"/>
      <c r="D47" s="88"/>
      <c r="E47" s="51"/>
      <c r="F47" s="51"/>
      <c r="G47" s="51"/>
      <c r="H47" s="18" t="s">
        <v>225</v>
      </c>
      <c r="I47" s="18" t="s">
        <v>122</v>
      </c>
      <c r="J47" s="51">
        <f>+'PLAN INDICATIVO'!X57</f>
        <v>300</v>
      </c>
      <c r="K47" s="51"/>
      <c r="L47" s="51"/>
      <c r="M47" s="51"/>
      <c r="N47" s="51"/>
      <c r="O47" s="51"/>
      <c r="P47" s="51"/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1"/>
    </row>
    <row r="48" spans="1:22" ht="42.75">
      <c r="A48" s="88"/>
      <c r="B48" s="88"/>
      <c r="C48" s="88"/>
      <c r="D48" s="88"/>
      <c r="E48" s="51"/>
      <c r="F48" s="51"/>
      <c r="G48" s="51"/>
      <c r="H48" s="32" t="s">
        <v>226</v>
      </c>
      <c r="I48" s="169" t="s">
        <v>123</v>
      </c>
      <c r="J48" s="51">
        <f>+'PLAN INDICATIVO'!X58</f>
        <v>100</v>
      </c>
      <c r="K48" s="51"/>
      <c r="L48" s="51"/>
      <c r="M48" s="51"/>
      <c r="N48" s="51"/>
      <c r="O48" s="51"/>
      <c r="P48" s="51"/>
      <c r="Q48" s="50">
        <v>13456583.58</v>
      </c>
      <c r="R48" s="50">
        <v>25257240</v>
      </c>
      <c r="S48" s="50">
        <v>0</v>
      </c>
      <c r="T48" s="50">
        <v>0</v>
      </c>
      <c r="U48" s="50">
        <v>38713823.58</v>
      </c>
      <c r="V48" s="51"/>
    </row>
    <row r="49" spans="1:22" ht="42.75">
      <c r="A49" s="88"/>
      <c r="B49" s="88"/>
      <c r="C49" s="88"/>
      <c r="D49" s="88"/>
      <c r="E49" s="51"/>
      <c r="F49" s="51"/>
      <c r="G49" s="51"/>
      <c r="H49" s="32" t="s">
        <v>227</v>
      </c>
      <c r="I49" s="169"/>
      <c r="J49" s="51">
        <f>+'PLAN INDICATIVO'!X59</f>
        <v>2</v>
      </c>
      <c r="K49" s="51"/>
      <c r="L49" s="51"/>
      <c r="M49" s="51"/>
      <c r="N49" s="51"/>
      <c r="O49" s="51"/>
      <c r="P49" s="51"/>
      <c r="Q49" s="50">
        <v>0</v>
      </c>
      <c r="R49" s="50">
        <v>10000000</v>
      </c>
      <c r="S49" s="50">
        <v>0</v>
      </c>
      <c r="T49" s="50">
        <v>0</v>
      </c>
      <c r="U49" s="50">
        <v>10000000</v>
      </c>
      <c r="V49" s="51"/>
    </row>
    <row r="50" spans="1:22" ht="57">
      <c r="A50" s="88"/>
      <c r="B50" s="88"/>
      <c r="C50" s="88"/>
      <c r="D50" s="88"/>
      <c r="E50" s="51"/>
      <c r="F50" s="51"/>
      <c r="G50" s="51"/>
      <c r="H50" s="32" t="s">
        <v>229</v>
      </c>
      <c r="I50" s="170" t="s">
        <v>124</v>
      </c>
      <c r="J50" s="51">
        <f>+'PLAN INDICATIVO'!X60</f>
        <v>350</v>
      </c>
      <c r="K50" s="51"/>
      <c r="L50" s="51"/>
      <c r="M50" s="51"/>
      <c r="N50" s="51"/>
      <c r="O50" s="51"/>
      <c r="P50" s="51"/>
      <c r="Q50" s="50">
        <v>29425.98</v>
      </c>
      <c r="R50" s="50">
        <v>0</v>
      </c>
      <c r="S50" s="50">
        <v>0</v>
      </c>
      <c r="T50" s="50">
        <v>0</v>
      </c>
      <c r="U50" s="50">
        <v>29425.98</v>
      </c>
      <c r="V50" s="51"/>
    </row>
    <row r="51" spans="1:22" ht="42.75">
      <c r="A51" s="88"/>
      <c r="B51" s="88"/>
      <c r="C51" s="88"/>
      <c r="D51" s="88"/>
      <c r="E51" s="51"/>
      <c r="F51" s="51"/>
      <c r="G51" s="51"/>
      <c r="H51" s="32" t="s">
        <v>228</v>
      </c>
      <c r="I51" s="170"/>
      <c r="J51" s="51">
        <f>+'PLAN INDICATIVO'!X61</f>
        <v>2</v>
      </c>
      <c r="K51" s="51"/>
      <c r="L51" s="51"/>
      <c r="M51" s="51"/>
      <c r="N51" s="51"/>
      <c r="O51" s="51"/>
      <c r="P51" s="51"/>
      <c r="Q51" s="50">
        <v>7538110.08</v>
      </c>
      <c r="R51" s="50">
        <v>0</v>
      </c>
      <c r="S51" s="50">
        <v>0</v>
      </c>
      <c r="T51" s="50">
        <v>0</v>
      </c>
      <c r="U51" s="50">
        <v>7538110.08</v>
      </c>
      <c r="V51" s="51"/>
    </row>
    <row r="52" spans="1:22" ht="42.75">
      <c r="A52" s="88"/>
      <c r="B52" s="88"/>
      <c r="C52" s="88"/>
      <c r="D52" s="88"/>
      <c r="E52" s="51"/>
      <c r="F52" s="51"/>
      <c r="G52" s="51"/>
      <c r="H52" s="18" t="s">
        <v>230</v>
      </c>
      <c r="I52" s="18" t="s">
        <v>125</v>
      </c>
      <c r="J52" s="51">
        <f>+'PLAN INDICATIVO'!X62</f>
        <v>0.03</v>
      </c>
      <c r="K52" s="51"/>
      <c r="L52" s="51"/>
      <c r="M52" s="51"/>
      <c r="N52" s="51"/>
      <c r="O52" s="51"/>
      <c r="P52" s="51"/>
      <c r="Q52" s="50">
        <v>599760</v>
      </c>
      <c r="R52" s="50">
        <v>15057240</v>
      </c>
      <c r="S52" s="50">
        <v>0</v>
      </c>
      <c r="T52" s="50">
        <v>0</v>
      </c>
      <c r="U52" s="50">
        <v>15657000</v>
      </c>
      <c r="V52" s="51"/>
    </row>
    <row r="53" spans="1:22" ht="57">
      <c r="A53" s="88"/>
      <c r="B53" s="88" t="s">
        <v>101</v>
      </c>
      <c r="C53" s="88"/>
      <c r="D53" s="88"/>
      <c r="E53" s="51"/>
      <c r="F53" s="51"/>
      <c r="G53" s="51"/>
      <c r="H53" s="18" t="s">
        <v>126</v>
      </c>
      <c r="I53" s="18" t="s">
        <v>126</v>
      </c>
      <c r="J53" s="51">
        <f>+'PLAN INDICATIVO'!X63</f>
        <v>100</v>
      </c>
      <c r="K53" s="51"/>
      <c r="L53" s="51"/>
      <c r="M53" s="51"/>
      <c r="N53" s="51"/>
      <c r="O53" s="51"/>
      <c r="P53" s="51"/>
      <c r="Q53" s="50">
        <v>8568000</v>
      </c>
      <c r="R53" s="50">
        <v>16320000</v>
      </c>
      <c r="S53" s="50">
        <v>0</v>
      </c>
      <c r="T53" s="50">
        <v>9130102.62</v>
      </c>
      <c r="U53" s="50">
        <v>34018102.62</v>
      </c>
      <c r="V53" s="51"/>
    </row>
    <row r="54" spans="1:22" ht="71.25">
      <c r="A54" s="88"/>
      <c r="B54" s="88"/>
      <c r="C54" s="88"/>
      <c r="D54" s="88"/>
      <c r="E54" s="51"/>
      <c r="F54" s="51"/>
      <c r="G54" s="51"/>
      <c r="H54" s="32" t="s">
        <v>231</v>
      </c>
      <c r="I54" s="32" t="s">
        <v>127</v>
      </c>
      <c r="J54" s="51">
        <f>+'PLAN INDICATIVO'!X64</f>
        <v>1</v>
      </c>
      <c r="K54" s="51"/>
      <c r="L54" s="51"/>
      <c r="M54" s="51"/>
      <c r="N54" s="51"/>
      <c r="O54" s="51"/>
      <c r="P54" s="51"/>
      <c r="Q54" s="50">
        <v>10050812.76</v>
      </c>
      <c r="R54" s="50">
        <v>20403423.7</v>
      </c>
      <c r="S54" s="50">
        <v>0</v>
      </c>
      <c r="T54" s="50">
        <v>200000000</v>
      </c>
      <c r="U54" s="50">
        <v>230454236.46</v>
      </c>
      <c r="V54" s="51"/>
    </row>
    <row r="55" spans="1:22" ht="71.25">
      <c r="A55" s="88"/>
      <c r="B55" s="88"/>
      <c r="C55" s="88"/>
      <c r="D55" s="88"/>
      <c r="E55" s="51"/>
      <c r="F55" s="51"/>
      <c r="G55" s="51"/>
      <c r="H55" s="32" t="s">
        <v>232</v>
      </c>
      <c r="I55" s="32" t="s">
        <v>127</v>
      </c>
      <c r="J55" s="51">
        <f>+'PLAN INDICATIVO'!X65</f>
        <v>1</v>
      </c>
      <c r="K55" s="51"/>
      <c r="L55" s="51"/>
      <c r="M55" s="51"/>
      <c r="N55" s="51"/>
      <c r="O55" s="51"/>
      <c r="P55" s="51"/>
      <c r="Q55" s="50">
        <v>3433648.44</v>
      </c>
      <c r="R55" s="50">
        <v>0</v>
      </c>
      <c r="S55" s="50">
        <v>0</v>
      </c>
      <c r="T55" s="50">
        <v>5480778.24</v>
      </c>
      <c r="U55" s="50">
        <v>8914426.68</v>
      </c>
      <c r="V55" s="51"/>
    </row>
    <row r="56" spans="1:22" ht="28.5">
      <c r="A56" s="88"/>
      <c r="B56" s="88"/>
      <c r="C56" s="88"/>
      <c r="D56" s="88"/>
      <c r="E56" s="51"/>
      <c r="F56" s="51"/>
      <c r="G56" s="51"/>
      <c r="H56" s="18" t="s">
        <v>233</v>
      </c>
      <c r="I56" s="18" t="s">
        <v>128</v>
      </c>
      <c r="J56" s="51">
        <f>+'PLAN INDICATIVO'!X66</f>
        <v>25</v>
      </c>
      <c r="K56" s="51"/>
      <c r="L56" s="51"/>
      <c r="M56" s="51"/>
      <c r="N56" s="51"/>
      <c r="O56" s="51"/>
      <c r="P56" s="51"/>
      <c r="Q56" s="50">
        <v>17678271.78</v>
      </c>
      <c r="R56" s="50">
        <v>0</v>
      </c>
      <c r="S56" s="50">
        <v>0</v>
      </c>
      <c r="T56" s="50">
        <v>0</v>
      </c>
      <c r="U56" s="50">
        <v>17678271.78</v>
      </c>
      <c r="V56" s="51"/>
    </row>
    <row r="57" spans="1:22" ht="57">
      <c r="A57" s="19"/>
      <c r="B57" s="19" t="s">
        <v>102</v>
      </c>
      <c r="C57" s="19"/>
      <c r="D57" s="19" t="s">
        <v>113</v>
      </c>
      <c r="E57" s="51"/>
      <c r="F57" s="51"/>
      <c r="G57" s="51"/>
      <c r="H57" s="19" t="s">
        <v>234</v>
      </c>
      <c r="I57" s="19" t="s">
        <v>129</v>
      </c>
      <c r="J57" s="51">
        <f>+'PLAN INDICATIVO'!X67</f>
        <v>10</v>
      </c>
      <c r="K57" s="51"/>
      <c r="L57" s="51"/>
      <c r="M57" s="51"/>
      <c r="N57" s="51"/>
      <c r="O57" s="51"/>
      <c r="P57" s="51"/>
      <c r="Q57" s="50">
        <v>9000000</v>
      </c>
      <c r="R57" s="50">
        <v>0</v>
      </c>
      <c r="S57" s="50">
        <v>0</v>
      </c>
      <c r="T57" s="50">
        <v>1530000</v>
      </c>
      <c r="U57" s="50">
        <v>10530000</v>
      </c>
      <c r="V57" s="51"/>
    </row>
    <row r="58" spans="1:22" ht="57">
      <c r="A58" s="88"/>
      <c r="B58" s="88" t="s">
        <v>131</v>
      </c>
      <c r="C58" s="88"/>
      <c r="D58" s="88" t="s">
        <v>146</v>
      </c>
      <c r="E58" s="51"/>
      <c r="F58" s="51"/>
      <c r="G58" s="51"/>
      <c r="H58" s="34" t="s">
        <v>235</v>
      </c>
      <c r="I58" s="34" t="s">
        <v>148</v>
      </c>
      <c r="J58" s="51">
        <f>+'PLAN INDICATIVO'!X68</f>
        <v>300</v>
      </c>
      <c r="K58" s="51"/>
      <c r="L58" s="51"/>
      <c r="M58" s="51"/>
      <c r="N58" s="51"/>
      <c r="O58" s="51"/>
      <c r="P58" s="51"/>
      <c r="Q58" s="50">
        <v>0</v>
      </c>
      <c r="R58" s="50">
        <v>3000000</v>
      </c>
      <c r="S58" s="50">
        <v>0</v>
      </c>
      <c r="T58" s="50">
        <v>0</v>
      </c>
      <c r="U58" s="50">
        <v>3000000</v>
      </c>
      <c r="V58" s="51"/>
    </row>
    <row r="59" spans="1:22" ht="57">
      <c r="A59" s="88"/>
      <c r="B59" s="88"/>
      <c r="C59" s="88"/>
      <c r="D59" s="88"/>
      <c r="E59" s="51"/>
      <c r="F59" s="51"/>
      <c r="G59" s="51"/>
      <c r="H59" s="34" t="s">
        <v>236</v>
      </c>
      <c r="I59" s="34" t="s">
        <v>149</v>
      </c>
      <c r="J59" s="51">
        <f>+'PLAN INDICATIVO'!X69</f>
        <v>10</v>
      </c>
      <c r="K59" s="51"/>
      <c r="L59" s="51"/>
      <c r="M59" s="51"/>
      <c r="N59" s="51"/>
      <c r="O59" s="51"/>
      <c r="P59" s="51"/>
      <c r="Q59" s="50">
        <v>5000000</v>
      </c>
      <c r="R59" s="50">
        <v>0</v>
      </c>
      <c r="S59" s="50">
        <v>0</v>
      </c>
      <c r="T59" s="50">
        <v>0</v>
      </c>
      <c r="U59" s="50">
        <v>5000000</v>
      </c>
      <c r="V59" s="51"/>
    </row>
    <row r="60" spans="1:22" ht="57">
      <c r="A60" s="88"/>
      <c r="B60" s="88"/>
      <c r="C60" s="88"/>
      <c r="D60" s="88"/>
      <c r="E60" s="51"/>
      <c r="F60" s="51"/>
      <c r="G60" s="51"/>
      <c r="H60" s="34" t="s">
        <v>237</v>
      </c>
      <c r="I60" s="34" t="s">
        <v>150</v>
      </c>
      <c r="J60" s="51">
        <f>+'PLAN INDICATIVO'!X70</f>
        <v>1</v>
      </c>
      <c r="K60" s="51"/>
      <c r="L60" s="51"/>
      <c r="M60" s="51"/>
      <c r="N60" s="51"/>
      <c r="O60" s="51"/>
      <c r="P60" s="51"/>
      <c r="Q60" s="50">
        <v>20000000</v>
      </c>
      <c r="R60" s="50">
        <v>0</v>
      </c>
      <c r="S60" s="50">
        <v>0</v>
      </c>
      <c r="T60" s="50">
        <v>0</v>
      </c>
      <c r="U60" s="50">
        <v>20000000</v>
      </c>
      <c r="V60" s="51"/>
    </row>
    <row r="61" spans="1:22" ht="57">
      <c r="A61" s="88"/>
      <c r="B61" s="88" t="s">
        <v>132</v>
      </c>
      <c r="C61" s="88"/>
      <c r="D61" s="88"/>
      <c r="E61" s="51"/>
      <c r="F61" s="51"/>
      <c r="G61" s="51"/>
      <c r="H61" s="34" t="s">
        <v>238</v>
      </c>
      <c r="I61" s="34" t="s">
        <v>151</v>
      </c>
      <c r="J61" s="51">
        <f>+'PLAN INDICATIVO'!X71</f>
        <v>500</v>
      </c>
      <c r="K61" s="51"/>
      <c r="L61" s="51"/>
      <c r="M61" s="51"/>
      <c r="N61" s="51"/>
      <c r="O61" s="51"/>
      <c r="P61" s="51"/>
      <c r="Q61" s="50">
        <v>52448400</v>
      </c>
      <c r="R61" s="50">
        <v>36569600</v>
      </c>
      <c r="S61" s="50">
        <v>0</v>
      </c>
      <c r="T61" s="50">
        <v>0</v>
      </c>
      <c r="U61" s="50">
        <v>89018000</v>
      </c>
      <c r="V61" s="51"/>
    </row>
    <row r="62" spans="1:22" ht="42.75">
      <c r="A62" s="88"/>
      <c r="B62" s="88"/>
      <c r="C62" s="88"/>
      <c r="D62" s="88"/>
      <c r="E62" s="51"/>
      <c r="F62" s="51"/>
      <c r="G62" s="51"/>
      <c r="H62" s="34" t="s">
        <v>239</v>
      </c>
      <c r="I62" s="34" t="s">
        <v>152</v>
      </c>
      <c r="J62" s="51">
        <f>+'PLAN INDICATIVO'!X72</f>
        <v>2</v>
      </c>
      <c r="K62" s="51"/>
      <c r="L62" s="51"/>
      <c r="M62" s="51"/>
      <c r="N62" s="51"/>
      <c r="O62" s="51"/>
      <c r="P62" s="51"/>
      <c r="Q62" s="50">
        <v>0</v>
      </c>
      <c r="R62" s="50">
        <v>30160000</v>
      </c>
      <c r="S62" s="50">
        <v>0</v>
      </c>
      <c r="T62" s="50">
        <v>0</v>
      </c>
      <c r="U62" s="50">
        <v>30160000</v>
      </c>
      <c r="V62" s="51"/>
    </row>
    <row r="63" spans="1:22" ht="42.75">
      <c r="A63" s="88"/>
      <c r="B63" s="88" t="s">
        <v>133</v>
      </c>
      <c r="C63" s="88"/>
      <c r="D63" s="88"/>
      <c r="E63" s="51"/>
      <c r="F63" s="51"/>
      <c r="G63" s="51"/>
      <c r="H63" s="34" t="s">
        <v>240</v>
      </c>
      <c r="I63" s="34" t="s">
        <v>153</v>
      </c>
      <c r="J63" s="51">
        <f>+'PLAN INDICATIVO'!X73</f>
        <v>20</v>
      </c>
      <c r="K63" s="51"/>
      <c r="L63" s="51"/>
      <c r="M63" s="51"/>
      <c r="N63" s="51"/>
      <c r="O63" s="51"/>
      <c r="P63" s="51"/>
      <c r="Q63" s="50">
        <v>84115200</v>
      </c>
      <c r="R63" s="50">
        <v>0</v>
      </c>
      <c r="S63" s="50">
        <v>320471366.873212</v>
      </c>
      <c r="T63" s="50">
        <v>209100000</v>
      </c>
      <c r="U63" s="50">
        <v>613686566.873212</v>
      </c>
      <c r="V63" s="51"/>
    </row>
    <row r="64" spans="1:22" ht="71.25">
      <c r="A64" s="88"/>
      <c r="B64" s="88"/>
      <c r="C64" s="88"/>
      <c r="D64" s="88"/>
      <c r="E64" s="51"/>
      <c r="F64" s="51"/>
      <c r="G64" s="51"/>
      <c r="H64" s="34" t="s">
        <v>241</v>
      </c>
      <c r="I64" s="34" t="s">
        <v>154</v>
      </c>
      <c r="J64" s="51">
        <f>+'PLAN INDICATIVO'!X74</f>
        <v>1</v>
      </c>
      <c r="K64" s="51"/>
      <c r="L64" s="51"/>
      <c r="M64" s="51"/>
      <c r="N64" s="51"/>
      <c r="O64" s="51"/>
      <c r="P64" s="51"/>
      <c r="Q64" s="50">
        <v>0</v>
      </c>
      <c r="R64" s="50">
        <v>0</v>
      </c>
      <c r="S64" s="50">
        <v>0</v>
      </c>
      <c r="T64" s="50">
        <v>20000000</v>
      </c>
      <c r="U64" s="50">
        <v>20000000</v>
      </c>
      <c r="V64" s="51"/>
    </row>
    <row r="65" spans="1:22" ht="28.5">
      <c r="A65" s="88"/>
      <c r="B65" s="88"/>
      <c r="C65" s="88"/>
      <c r="D65" s="88"/>
      <c r="E65" s="51"/>
      <c r="F65" s="51"/>
      <c r="G65" s="51"/>
      <c r="H65" s="34" t="s">
        <v>242</v>
      </c>
      <c r="I65" s="34" t="s">
        <v>155</v>
      </c>
      <c r="J65" s="51">
        <f>+'PLAN INDICATIVO'!X75</f>
        <v>10</v>
      </c>
      <c r="K65" s="51"/>
      <c r="L65" s="51"/>
      <c r="M65" s="51"/>
      <c r="N65" s="51"/>
      <c r="O65" s="51"/>
      <c r="P65" s="51"/>
      <c r="Q65" s="50">
        <v>0</v>
      </c>
      <c r="R65" s="50">
        <v>5000000</v>
      </c>
      <c r="S65" s="50">
        <v>0</v>
      </c>
      <c r="T65" s="50">
        <v>0</v>
      </c>
      <c r="U65" s="50">
        <v>5000000</v>
      </c>
      <c r="V65" s="51"/>
    </row>
    <row r="66" spans="1:22" ht="28.5">
      <c r="A66" s="88"/>
      <c r="B66" s="88" t="s">
        <v>134</v>
      </c>
      <c r="C66" s="88"/>
      <c r="D66" s="88"/>
      <c r="E66" s="51"/>
      <c r="F66" s="51"/>
      <c r="G66" s="51"/>
      <c r="H66" s="34" t="s">
        <v>243</v>
      </c>
      <c r="I66" s="34" t="s">
        <v>156</v>
      </c>
      <c r="J66" s="51">
        <f>+'PLAN INDICATIVO'!X76</f>
        <v>1</v>
      </c>
      <c r="K66" s="51"/>
      <c r="L66" s="51"/>
      <c r="M66" s="51"/>
      <c r="N66" s="51"/>
      <c r="O66" s="51"/>
      <c r="P66" s="51"/>
      <c r="Q66" s="50">
        <v>0</v>
      </c>
      <c r="R66" s="50">
        <v>1000000</v>
      </c>
      <c r="S66" s="50">
        <v>0</v>
      </c>
      <c r="T66" s="50">
        <v>0</v>
      </c>
      <c r="U66" s="50">
        <v>1000000</v>
      </c>
      <c r="V66" s="51"/>
    </row>
    <row r="67" spans="1:22" ht="42.75">
      <c r="A67" s="88"/>
      <c r="B67" s="88"/>
      <c r="C67" s="88"/>
      <c r="D67" s="88"/>
      <c r="E67" s="51"/>
      <c r="F67" s="51"/>
      <c r="G67" s="51"/>
      <c r="H67" s="34" t="s">
        <v>244</v>
      </c>
      <c r="I67" s="34" t="s">
        <v>157</v>
      </c>
      <c r="J67" s="51">
        <f>+'PLAN INDICATIVO'!X77</f>
        <v>0.15</v>
      </c>
      <c r="K67" s="51"/>
      <c r="L67" s="51"/>
      <c r="M67" s="51"/>
      <c r="N67" s="51"/>
      <c r="O67" s="51"/>
      <c r="P67" s="51"/>
      <c r="Q67" s="50">
        <v>87207407.16</v>
      </c>
      <c r="R67" s="50">
        <v>24500000</v>
      </c>
      <c r="S67" s="50">
        <v>0</v>
      </c>
      <c r="T67" s="50">
        <v>100000000</v>
      </c>
      <c r="U67" s="50">
        <v>211707407.16</v>
      </c>
      <c r="V67" s="51"/>
    </row>
    <row r="68" spans="1:22" ht="28.5">
      <c r="A68" s="88"/>
      <c r="B68" s="88"/>
      <c r="C68" s="88"/>
      <c r="D68" s="88"/>
      <c r="E68" s="51"/>
      <c r="F68" s="51"/>
      <c r="G68" s="51"/>
      <c r="H68" s="34" t="s">
        <v>245</v>
      </c>
      <c r="I68" s="34" t="s">
        <v>158</v>
      </c>
      <c r="J68" s="51">
        <f>+'PLAN INDICATIVO'!X78</f>
        <v>1</v>
      </c>
      <c r="K68" s="51"/>
      <c r="L68" s="51"/>
      <c r="M68" s="51"/>
      <c r="N68" s="51"/>
      <c r="O68" s="51"/>
      <c r="P68" s="51"/>
      <c r="Q68" s="50">
        <v>38118087.48</v>
      </c>
      <c r="R68" s="50">
        <v>0</v>
      </c>
      <c r="S68" s="50">
        <v>0</v>
      </c>
      <c r="T68" s="50">
        <v>0</v>
      </c>
      <c r="U68" s="50">
        <v>38118087.48</v>
      </c>
      <c r="V68" s="51"/>
    </row>
    <row r="69" spans="1:22" ht="57">
      <c r="A69" s="88"/>
      <c r="B69" s="88"/>
      <c r="C69" s="88"/>
      <c r="D69" s="88"/>
      <c r="E69" s="51"/>
      <c r="F69" s="51"/>
      <c r="G69" s="51"/>
      <c r="H69" s="34" t="s">
        <v>246</v>
      </c>
      <c r="I69" s="34" t="s">
        <v>159</v>
      </c>
      <c r="J69" s="51">
        <f>+'PLAN INDICATIVO'!X79</f>
        <v>0.3</v>
      </c>
      <c r="K69" s="51"/>
      <c r="L69" s="51"/>
      <c r="M69" s="51"/>
      <c r="N69" s="51"/>
      <c r="O69" s="51"/>
      <c r="P69" s="51"/>
      <c r="Q69" s="50">
        <v>24643793.64</v>
      </c>
      <c r="R69" s="50">
        <v>10200000</v>
      </c>
      <c r="S69" s="50">
        <v>0</v>
      </c>
      <c r="T69" s="50">
        <v>30000000</v>
      </c>
      <c r="U69" s="50">
        <v>64843793.64</v>
      </c>
      <c r="V69" s="51"/>
    </row>
    <row r="70" spans="1:22" ht="42.75">
      <c r="A70" s="88"/>
      <c r="B70" s="88"/>
      <c r="C70" s="88"/>
      <c r="D70" s="88"/>
      <c r="E70" s="51"/>
      <c r="F70" s="51"/>
      <c r="G70" s="51"/>
      <c r="H70" s="34" t="s">
        <v>160</v>
      </c>
      <c r="I70" s="34" t="s">
        <v>160</v>
      </c>
      <c r="J70" s="51">
        <f>+'PLAN INDICATIVO'!X80</f>
        <v>1</v>
      </c>
      <c r="K70" s="51"/>
      <c r="L70" s="51"/>
      <c r="M70" s="51"/>
      <c r="N70" s="51"/>
      <c r="O70" s="51"/>
      <c r="P70" s="51"/>
      <c r="Q70" s="50">
        <v>3000000</v>
      </c>
      <c r="R70" s="50">
        <v>0</v>
      </c>
      <c r="S70" s="50">
        <v>0</v>
      </c>
      <c r="T70" s="50">
        <v>0</v>
      </c>
      <c r="U70" s="50">
        <v>3000000</v>
      </c>
      <c r="V70" s="51"/>
    </row>
    <row r="71" spans="1:22" ht="57">
      <c r="A71" s="88"/>
      <c r="B71" s="88"/>
      <c r="C71" s="88"/>
      <c r="D71" s="88"/>
      <c r="E71" s="51"/>
      <c r="F71" s="51"/>
      <c r="G71" s="51"/>
      <c r="H71" s="34" t="s">
        <v>247</v>
      </c>
      <c r="I71" s="34" t="s">
        <v>161</v>
      </c>
      <c r="J71" s="51">
        <f>+'PLAN INDICATIVO'!X81</f>
        <v>0.2</v>
      </c>
      <c r="K71" s="51"/>
      <c r="L71" s="51"/>
      <c r="M71" s="51"/>
      <c r="N71" s="51"/>
      <c r="O71" s="51"/>
      <c r="P71" s="51"/>
      <c r="Q71" s="50">
        <v>10200000</v>
      </c>
      <c r="R71" s="50">
        <v>20000000</v>
      </c>
      <c r="S71" s="50">
        <v>0</v>
      </c>
      <c r="T71" s="50">
        <v>0</v>
      </c>
      <c r="U71" s="50">
        <v>30200000</v>
      </c>
      <c r="V71" s="51"/>
    </row>
    <row r="72" spans="1:22" ht="42.75">
      <c r="A72" s="88"/>
      <c r="B72" s="88"/>
      <c r="C72" s="88"/>
      <c r="D72" s="88"/>
      <c r="E72" s="51"/>
      <c r="F72" s="51"/>
      <c r="G72" s="51"/>
      <c r="H72" s="34" t="s">
        <v>248</v>
      </c>
      <c r="I72" s="34" t="s">
        <v>162</v>
      </c>
      <c r="J72" s="51">
        <f>+'PLAN INDICATIVO'!X82</f>
        <v>0.2</v>
      </c>
      <c r="K72" s="51"/>
      <c r="L72" s="51"/>
      <c r="M72" s="51"/>
      <c r="N72" s="51"/>
      <c r="O72" s="51"/>
      <c r="P72" s="51"/>
      <c r="Q72" s="50">
        <v>30200000</v>
      </c>
      <c r="R72" s="50">
        <v>0</v>
      </c>
      <c r="S72" s="50">
        <v>0</v>
      </c>
      <c r="T72" s="50">
        <v>100000000</v>
      </c>
      <c r="U72" s="50">
        <v>130200000</v>
      </c>
      <c r="V72" s="51"/>
    </row>
    <row r="73" spans="1:22" ht="42.75">
      <c r="A73" s="134"/>
      <c r="B73" s="134" t="s">
        <v>135</v>
      </c>
      <c r="C73" s="88"/>
      <c r="D73" s="88"/>
      <c r="E73" s="51"/>
      <c r="F73" s="51"/>
      <c r="G73" s="51"/>
      <c r="H73" s="37" t="s">
        <v>249</v>
      </c>
      <c r="I73" s="37" t="s">
        <v>163</v>
      </c>
      <c r="J73" s="51">
        <f>+'PLAN INDICATIVO'!X83</f>
        <v>0</v>
      </c>
      <c r="K73" s="51"/>
      <c r="L73" s="51"/>
      <c r="M73" s="51"/>
      <c r="N73" s="51"/>
      <c r="O73" s="51"/>
      <c r="P73" s="51"/>
      <c r="Q73" s="50">
        <v>0</v>
      </c>
      <c r="R73" s="50">
        <v>1000000</v>
      </c>
      <c r="S73" s="50">
        <v>0</v>
      </c>
      <c r="T73" s="50">
        <v>0</v>
      </c>
      <c r="U73" s="50">
        <v>1000000</v>
      </c>
      <c r="V73" s="51"/>
    </row>
    <row r="74" spans="1:22" ht="42.75">
      <c r="A74" s="134"/>
      <c r="B74" s="134"/>
      <c r="C74" s="88"/>
      <c r="D74" s="88"/>
      <c r="E74" s="51"/>
      <c r="F74" s="51"/>
      <c r="G74" s="51"/>
      <c r="H74" s="37" t="s">
        <v>250</v>
      </c>
      <c r="I74" s="37" t="s">
        <v>164</v>
      </c>
      <c r="J74" s="51">
        <f>+'PLAN INDICATIVO'!X84</f>
        <v>60</v>
      </c>
      <c r="K74" s="51"/>
      <c r="L74" s="51"/>
      <c r="M74" s="51"/>
      <c r="N74" s="51"/>
      <c r="O74" s="51"/>
      <c r="P74" s="51"/>
      <c r="Q74" s="50">
        <v>0</v>
      </c>
      <c r="R74" s="50">
        <v>2000000</v>
      </c>
      <c r="S74" s="50">
        <v>0</v>
      </c>
      <c r="T74" s="50">
        <v>0</v>
      </c>
      <c r="U74" s="50">
        <v>2000000</v>
      </c>
      <c r="V74" s="51"/>
    </row>
    <row r="75" spans="1:22" ht="42.75">
      <c r="A75" s="134"/>
      <c r="B75" s="134"/>
      <c r="C75" s="88"/>
      <c r="D75" s="88"/>
      <c r="E75" s="51"/>
      <c r="F75" s="51"/>
      <c r="G75" s="51"/>
      <c r="H75" s="37" t="s">
        <v>251</v>
      </c>
      <c r="I75" s="37" t="s">
        <v>165</v>
      </c>
      <c r="J75" s="51">
        <f>+'PLAN INDICATIVO'!X85</f>
        <v>3</v>
      </c>
      <c r="K75" s="51"/>
      <c r="L75" s="51"/>
      <c r="M75" s="51"/>
      <c r="N75" s="51"/>
      <c r="O75" s="51"/>
      <c r="P75" s="51"/>
      <c r="Q75" s="50">
        <v>0</v>
      </c>
      <c r="R75" s="50">
        <v>2000000</v>
      </c>
      <c r="S75" s="50">
        <v>0</v>
      </c>
      <c r="T75" s="50">
        <v>0</v>
      </c>
      <c r="U75" s="50">
        <v>2000000</v>
      </c>
      <c r="V75" s="51"/>
    </row>
    <row r="76" spans="1:22" ht="57">
      <c r="A76" s="88"/>
      <c r="B76" s="88" t="s">
        <v>136</v>
      </c>
      <c r="C76" s="88"/>
      <c r="D76" s="88" t="s">
        <v>147</v>
      </c>
      <c r="E76" s="51"/>
      <c r="F76" s="51"/>
      <c r="G76" s="51"/>
      <c r="H76" s="34" t="s">
        <v>252</v>
      </c>
      <c r="I76" s="34" t="s">
        <v>166</v>
      </c>
      <c r="J76" s="51">
        <f>+'PLAN INDICATIVO'!X86</f>
        <v>150</v>
      </c>
      <c r="K76" s="51"/>
      <c r="L76" s="51"/>
      <c r="M76" s="51"/>
      <c r="N76" s="51"/>
      <c r="O76" s="51"/>
      <c r="P76" s="51"/>
      <c r="Q76" s="50">
        <v>0</v>
      </c>
      <c r="R76" s="50">
        <v>0</v>
      </c>
      <c r="S76" s="50">
        <v>0</v>
      </c>
      <c r="T76" s="50">
        <v>10200000</v>
      </c>
      <c r="U76" s="50">
        <v>10200000</v>
      </c>
      <c r="V76" s="51"/>
    </row>
    <row r="77" spans="1:22" ht="71.25">
      <c r="A77" s="88"/>
      <c r="B77" s="88"/>
      <c r="C77" s="88"/>
      <c r="D77" s="88"/>
      <c r="E77" s="51"/>
      <c r="F77" s="51"/>
      <c r="G77" s="51"/>
      <c r="H77" s="34" t="s">
        <v>253</v>
      </c>
      <c r="I77" s="34" t="s">
        <v>167</v>
      </c>
      <c r="J77" s="51">
        <f>+'PLAN INDICATIVO'!X87</f>
        <v>4</v>
      </c>
      <c r="K77" s="51"/>
      <c r="L77" s="51"/>
      <c r="M77" s="51"/>
      <c r="N77" s="51"/>
      <c r="O77" s="51"/>
      <c r="P77" s="51"/>
      <c r="Q77" s="50">
        <v>0</v>
      </c>
      <c r="R77" s="50">
        <v>1000000</v>
      </c>
      <c r="S77" s="50">
        <v>0</v>
      </c>
      <c r="T77" s="50">
        <v>0</v>
      </c>
      <c r="U77" s="50">
        <v>1000000</v>
      </c>
      <c r="V77" s="51"/>
    </row>
    <row r="78" spans="1:22" ht="42.75">
      <c r="A78" s="88"/>
      <c r="B78" s="88"/>
      <c r="C78" s="88"/>
      <c r="D78" s="88"/>
      <c r="E78" s="51"/>
      <c r="F78" s="51"/>
      <c r="G78" s="51"/>
      <c r="H78" s="34" t="s">
        <v>254</v>
      </c>
      <c r="I78" s="18" t="s">
        <v>168</v>
      </c>
      <c r="J78" s="51">
        <f>+'PLAN INDICATIVO'!X88</f>
        <v>30</v>
      </c>
      <c r="K78" s="51"/>
      <c r="L78" s="51"/>
      <c r="M78" s="51"/>
      <c r="N78" s="51"/>
      <c r="O78" s="51"/>
      <c r="P78" s="51"/>
      <c r="Q78" s="50">
        <v>0</v>
      </c>
      <c r="R78" s="50">
        <v>0</v>
      </c>
      <c r="S78" s="50">
        <v>0</v>
      </c>
      <c r="T78" s="50">
        <v>20000000</v>
      </c>
      <c r="U78" s="50">
        <v>20000000</v>
      </c>
      <c r="V78" s="51"/>
    </row>
    <row r="79" spans="1:22" ht="42.75">
      <c r="A79" s="88"/>
      <c r="B79" s="88"/>
      <c r="C79" s="88"/>
      <c r="D79" s="88"/>
      <c r="E79" s="51"/>
      <c r="F79" s="51"/>
      <c r="G79" s="51"/>
      <c r="H79" s="34" t="s">
        <v>255</v>
      </c>
      <c r="I79" s="18" t="s">
        <v>168</v>
      </c>
      <c r="J79" s="51">
        <f>+'PLAN INDICATIVO'!X89</f>
        <v>15</v>
      </c>
      <c r="K79" s="51"/>
      <c r="L79" s="51"/>
      <c r="M79" s="51"/>
      <c r="N79" s="51"/>
      <c r="O79" s="51"/>
      <c r="P79" s="51"/>
      <c r="Q79" s="50">
        <v>13907371.56</v>
      </c>
      <c r="R79" s="50">
        <v>1020000</v>
      </c>
      <c r="S79" s="50">
        <v>0</v>
      </c>
      <c r="T79" s="50">
        <v>0</v>
      </c>
      <c r="U79" s="50">
        <v>14927371.56</v>
      </c>
      <c r="V79" s="51"/>
    </row>
    <row r="80" spans="1:22" ht="42.75">
      <c r="A80" s="134"/>
      <c r="B80" s="134" t="s">
        <v>137</v>
      </c>
      <c r="C80" s="88"/>
      <c r="D80" s="88"/>
      <c r="E80" s="51"/>
      <c r="F80" s="51"/>
      <c r="G80" s="51"/>
      <c r="H80" s="34" t="s">
        <v>256</v>
      </c>
      <c r="I80" s="34" t="s">
        <v>169</v>
      </c>
      <c r="J80" s="51">
        <f>+'PLAN INDICATIVO'!X91</f>
        <v>1</v>
      </c>
      <c r="K80" s="51"/>
      <c r="L80" s="51"/>
      <c r="M80" s="51"/>
      <c r="N80" s="51"/>
      <c r="O80" s="51"/>
      <c r="P80" s="51"/>
      <c r="Q80" s="50">
        <v>0</v>
      </c>
      <c r="R80" s="50">
        <v>1000000</v>
      </c>
      <c r="S80" s="50">
        <v>0</v>
      </c>
      <c r="T80" s="50">
        <v>0</v>
      </c>
      <c r="U80" s="50">
        <v>1000000</v>
      </c>
      <c r="V80" s="51"/>
    </row>
    <row r="81" spans="1:22" ht="42.75">
      <c r="A81" s="134"/>
      <c r="B81" s="134"/>
      <c r="C81" s="88"/>
      <c r="D81" s="88"/>
      <c r="E81" s="51"/>
      <c r="F81" s="51"/>
      <c r="G81" s="51"/>
      <c r="H81" s="34" t="s">
        <v>257</v>
      </c>
      <c r="I81" s="34" t="s">
        <v>170</v>
      </c>
      <c r="J81" s="51">
        <f>+'PLAN INDICATIVO'!X92</f>
        <v>1</v>
      </c>
      <c r="K81" s="51"/>
      <c r="L81" s="51"/>
      <c r="M81" s="51"/>
      <c r="N81" s="51"/>
      <c r="O81" s="51"/>
      <c r="P81" s="51"/>
      <c r="Q81" s="50">
        <v>0</v>
      </c>
      <c r="R81" s="50">
        <v>1000000</v>
      </c>
      <c r="S81" s="50">
        <v>0</v>
      </c>
      <c r="T81" s="50">
        <v>0</v>
      </c>
      <c r="U81" s="50">
        <v>1000000</v>
      </c>
      <c r="V81" s="51"/>
    </row>
    <row r="82" spans="1:22" ht="42.75">
      <c r="A82" s="134"/>
      <c r="B82" s="134"/>
      <c r="C82" s="88"/>
      <c r="D82" s="88"/>
      <c r="E82" s="51"/>
      <c r="F82" s="51"/>
      <c r="G82" s="51"/>
      <c r="H82" s="34" t="s">
        <v>258</v>
      </c>
      <c r="I82" s="34" t="s">
        <v>171</v>
      </c>
      <c r="J82" s="51">
        <f>+'PLAN INDICATIVO'!X93</f>
        <v>1</v>
      </c>
      <c r="K82" s="51"/>
      <c r="L82" s="51"/>
      <c r="M82" s="51"/>
      <c r="N82" s="51"/>
      <c r="O82" s="51"/>
      <c r="P82" s="51"/>
      <c r="Q82" s="50">
        <v>11424000</v>
      </c>
      <c r="R82" s="50">
        <v>0</v>
      </c>
      <c r="S82" s="50">
        <v>0</v>
      </c>
      <c r="T82" s="50">
        <v>0</v>
      </c>
      <c r="U82" s="50">
        <v>11424000</v>
      </c>
      <c r="V82" s="51"/>
    </row>
    <row r="83" spans="1:22" ht="57">
      <c r="A83" s="134"/>
      <c r="B83" s="134"/>
      <c r="C83" s="88"/>
      <c r="D83" s="88"/>
      <c r="E83" s="51"/>
      <c r="F83" s="51"/>
      <c r="G83" s="51"/>
      <c r="H83" s="28" t="s">
        <v>259</v>
      </c>
      <c r="I83" s="28" t="s">
        <v>172</v>
      </c>
      <c r="J83" s="51">
        <f>+'PLAN INDICATIVO'!X94</f>
        <v>1</v>
      </c>
      <c r="K83" s="51"/>
      <c r="L83" s="51"/>
      <c r="M83" s="51"/>
      <c r="N83" s="51"/>
      <c r="O83" s="51"/>
      <c r="P83" s="51"/>
      <c r="Q83" s="50">
        <v>0</v>
      </c>
      <c r="R83" s="50">
        <v>3000000</v>
      </c>
      <c r="S83" s="50">
        <v>0</v>
      </c>
      <c r="T83" s="50">
        <v>15090985.639709998</v>
      </c>
      <c r="U83" s="50">
        <v>18090985.639709998</v>
      </c>
      <c r="V83" s="51"/>
    </row>
    <row r="84" spans="1:22" ht="42.75">
      <c r="A84" s="134"/>
      <c r="B84" s="134" t="s">
        <v>174</v>
      </c>
      <c r="C84" s="88"/>
      <c r="D84" s="88" t="s">
        <v>181</v>
      </c>
      <c r="E84" s="51"/>
      <c r="F84" s="51"/>
      <c r="G84" s="51"/>
      <c r="H84" s="18" t="s">
        <v>260</v>
      </c>
      <c r="I84" s="18" t="s">
        <v>182</v>
      </c>
      <c r="J84" s="51">
        <f>+'PLAN INDICATIVO'!X95</f>
        <v>3</v>
      </c>
      <c r="K84" s="51"/>
      <c r="L84" s="51"/>
      <c r="M84" s="51"/>
      <c r="N84" s="51"/>
      <c r="O84" s="51"/>
      <c r="P84" s="51"/>
      <c r="Q84" s="50">
        <v>0</v>
      </c>
      <c r="R84" s="50">
        <v>806000</v>
      </c>
      <c r="S84" s="50">
        <v>0</v>
      </c>
      <c r="T84" s="50">
        <v>1020000</v>
      </c>
      <c r="U84" s="50">
        <v>1826000</v>
      </c>
      <c r="V84" s="51"/>
    </row>
    <row r="85" spans="1:22" ht="28.5">
      <c r="A85" s="134"/>
      <c r="B85" s="134"/>
      <c r="C85" s="88"/>
      <c r="D85" s="88"/>
      <c r="E85" s="51"/>
      <c r="F85" s="51"/>
      <c r="G85" s="51"/>
      <c r="H85" s="18" t="s">
        <v>183</v>
      </c>
      <c r="I85" s="18" t="s">
        <v>184</v>
      </c>
      <c r="J85" s="51">
        <f>+'PLAN INDICATIVO'!X97</f>
        <v>0</v>
      </c>
      <c r="K85" s="51"/>
      <c r="L85" s="51"/>
      <c r="M85" s="51"/>
      <c r="N85" s="51"/>
      <c r="O85" s="51"/>
      <c r="P85" s="51"/>
      <c r="Q85" s="50">
        <v>0</v>
      </c>
      <c r="R85" s="50">
        <v>1310000</v>
      </c>
      <c r="S85" s="50">
        <v>0</v>
      </c>
      <c r="T85" s="50">
        <v>1020000</v>
      </c>
      <c r="U85" s="50">
        <v>2330000</v>
      </c>
      <c r="V85" s="51"/>
    </row>
    <row r="86" spans="1:22" ht="42.75">
      <c r="A86" s="134"/>
      <c r="B86" s="134"/>
      <c r="C86" s="88"/>
      <c r="D86" s="88"/>
      <c r="E86" s="51"/>
      <c r="F86" s="51"/>
      <c r="G86" s="51"/>
      <c r="H86" s="18" t="s">
        <v>261</v>
      </c>
      <c r="I86" s="18" t="s">
        <v>185</v>
      </c>
      <c r="J86" s="51">
        <f>+'PLAN INDICATIVO'!X98</f>
        <v>0</v>
      </c>
      <c r="K86" s="51"/>
      <c r="L86" s="51"/>
      <c r="M86" s="51"/>
      <c r="N86" s="51"/>
      <c r="O86" s="51"/>
      <c r="P86" s="51"/>
      <c r="Q86" s="50">
        <v>0</v>
      </c>
      <c r="R86" s="50">
        <v>1220000</v>
      </c>
      <c r="S86" s="50">
        <v>0</v>
      </c>
      <c r="T86" s="50">
        <v>1020000</v>
      </c>
      <c r="U86" s="50">
        <v>2240000</v>
      </c>
      <c r="V86" s="51"/>
    </row>
    <row r="87" spans="1:22" ht="28.5">
      <c r="A87" s="134"/>
      <c r="B87" s="134"/>
      <c r="C87" s="88"/>
      <c r="D87" s="88"/>
      <c r="E87" s="51"/>
      <c r="F87" s="51"/>
      <c r="G87" s="51"/>
      <c r="H87" s="18" t="s">
        <v>262</v>
      </c>
      <c r="I87" s="18" t="s">
        <v>186</v>
      </c>
      <c r="J87" s="51">
        <f>+'PLAN INDICATIVO'!X99</f>
        <v>0</v>
      </c>
      <c r="K87" s="51"/>
      <c r="L87" s="51"/>
      <c r="M87" s="51"/>
      <c r="N87" s="51"/>
      <c r="O87" s="51"/>
      <c r="P87" s="51"/>
      <c r="Q87" s="50">
        <v>0</v>
      </c>
      <c r="R87" s="50">
        <v>1204000</v>
      </c>
      <c r="S87" s="50">
        <v>0</v>
      </c>
      <c r="T87" s="50">
        <v>1020000</v>
      </c>
      <c r="U87" s="50">
        <v>2224000</v>
      </c>
      <c r="V87" s="51"/>
    </row>
    <row r="88" spans="1:22" ht="28.5">
      <c r="A88" s="134"/>
      <c r="B88" s="134" t="s">
        <v>175</v>
      </c>
      <c r="C88" s="88"/>
      <c r="D88" s="88"/>
      <c r="E88" s="51"/>
      <c r="F88" s="51"/>
      <c r="G88" s="51"/>
      <c r="H88" s="19" t="s">
        <v>187</v>
      </c>
      <c r="I88" s="19" t="s">
        <v>188</v>
      </c>
      <c r="J88" s="51">
        <f>+'PLAN INDICATIVO'!X100</f>
        <v>10</v>
      </c>
      <c r="K88" s="51"/>
      <c r="L88" s="51"/>
      <c r="M88" s="51"/>
      <c r="N88" s="51"/>
      <c r="O88" s="51"/>
      <c r="P88" s="51"/>
      <c r="Q88" s="50">
        <v>48042000</v>
      </c>
      <c r="R88" s="50">
        <v>204000</v>
      </c>
      <c r="S88" s="50">
        <v>0</v>
      </c>
      <c r="T88" s="50">
        <v>5000000</v>
      </c>
      <c r="U88" s="50">
        <v>53246000</v>
      </c>
      <c r="V88" s="51"/>
    </row>
    <row r="89" spans="1:22" ht="42.75">
      <c r="A89" s="134"/>
      <c r="B89" s="134"/>
      <c r="C89" s="88"/>
      <c r="D89" s="88"/>
      <c r="E89" s="51"/>
      <c r="F89" s="51"/>
      <c r="G89" s="51"/>
      <c r="H89" s="18" t="s">
        <v>189</v>
      </c>
      <c r="I89" s="34" t="s">
        <v>190</v>
      </c>
      <c r="J89" s="51">
        <f>+'PLAN INDICATIVO'!X102</f>
        <v>300</v>
      </c>
      <c r="K89" s="51"/>
      <c r="L89" s="51"/>
      <c r="M89" s="51"/>
      <c r="N89" s="51"/>
      <c r="O89" s="51"/>
      <c r="P89" s="51"/>
      <c r="Q89" s="50">
        <v>0</v>
      </c>
      <c r="R89" s="50">
        <v>306000</v>
      </c>
      <c r="S89" s="50">
        <v>0</v>
      </c>
      <c r="T89" s="50">
        <v>10200000</v>
      </c>
      <c r="U89" s="50">
        <v>10506000</v>
      </c>
      <c r="V89" s="51"/>
    </row>
  </sheetData>
  <sheetProtection/>
  <mergeCells count="73">
    <mergeCell ref="A5:A7"/>
    <mergeCell ref="B5:B7"/>
    <mergeCell ref="C5:C7"/>
    <mergeCell ref="D5:D7"/>
    <mergeCell ref="E5:E7"/>
    <mergeCell ref="L5:P6"/>
    <mergeCell ref="F5:F7"/>
    <mergeCell ref="G5:G7"/>
    <mergeCell ref="H5:H7"/>
    <mergeCell ref="I5:K6"/>
    <mergeCell ref="Q5:U6"/>
    <mergeCell ref="B1:K1"/>
    <mergeCell ref="B2:K2"/>
    <mergeCell ref="B3:K3"/>
    <mergeCell ref="V5:V7"/>
    <mergeCell ref="B8:B24"/>
    <mergeCell ref="D8:D24"/>
    <mergeCell ref="H11:H12"/>
    <mergeCell ref="H22:H24"/>
    <mergeCell ref="C8:C24"/>
    <mergeCell ref="B25:B29"/>
    <mergeCell ref="D25:D29"/>
    <mergeCell ref="H25:H26"/>
    <mergeCell ref="H28:H29"/>
    <mergeCell ref="B30:B33"/>
    <mergeCell ref="D30:D32"/>
    <mergeCell ref="C25:C29"/>
    <mergeCell ref="C30:C32"/>
    <mergeCell ref="B34:B38"/>
    <mergeCell ref="D35:D38"/>
    <mergeCell ref="B39:B45"/>
    <mergeCell ref="D39:D45"/>
    <mergeCell ref="B46:B52"/>
    <mergeCell ref="D46:D56"/>
    <mergeCell ref="C35:C38"/>
    <mergeCell ref="C39:C45"/>
    <mergeCell ref="I48:I49"/>
    <mergeCell ref="I50:I51"/>
    <mergeCell ref="B53:B56"/>
    <mergeCell ref="B58:B60"/>
    <mergeCell ref="D58:D75"/>
    <mergeCell ref="B61:B62"/>
    <mergeCell ref="B63:B65"/>
    <mergeCell ref="B66:B72"/>
    <mergeCell ref="B73:B75"/>
    <mergeCell ref="C46:C56"/>
    <mergeCell ref="B76:B79"/>
    <mergeCell ref="D76:D79"/>
    <mergeCell ref="B80:B83"/>
    <mergeCell ref="D80:D83"/>
    <mergeCell ref="B84:B87"/>
    <mergeCell ref="D84:D89"/>
    <mergeCell ref="B88:B89"/>
    <mergeCell ref="C58:C75"/>
    <mergeCell ref="C76:C79"/>
    <mergeCell ref="C80:C83"/>
    <mergeCell ref="C84:C89"/>
    <mergeCell ref="A8:A24"/>
    <mergeCell ref="A25:A29"/>
    <mergeCell ref="A30:A33"/>
    <mergeCell ref="A34:A38"/>
    <mergeCell ref="A39:A45"/>
    <mergeCell ref="A46:A52"/>
    <mergeCell ref="A76:A79"/>
    <mergeCell ref="A80:A83"/>
    <mergeCell ref="A84:A87"/>
    <mergeCell ref="A88:A89"/>
    <mergeCell ref="A53:A56"/>
    <mergeCell ref="A58:A60"/>
    <mergeCell ref="A61:A62"/>
    <mergeCell ref="A63:A65"/>
    <mergeCell ref="A66:A72"/>
    <mergeCell ref="A73:A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2012-09-19T22:38:31Z</cp:lastPrinted>
  <dcterms:created xsi:type="dcterms:W3CDTF">2011-06-22T14:04:55Z</dcterms:created>
  <dcterms:modified xsi:type="dcterms:W3CDTF">2014-05-12T20:02:41Z</dcterms:modified>
  <cp:category/>
  <cp:version/>
  <cp:contentType/>
  <cp:contentStatus/>
</cp:coreProperties>
</file>