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TIC 2014" sheetId="1" r:id="rId1"/>
    <sheet name="PA EQUIP MUNICIPAL 2014" sheetId="2" r:id="rId2"/>
    <sheet name="PA FORT INST. 2014" sheetId="3" r:id="rId3"/>
    <sheet name="PA VIAS 2014" sheetId="4" r:id="rId4"/>
    <sheet name="PA TURISMO 2014" sheetId="5" r:id="rId5"/>
    <sheet name="PA AGROPECUARIO 2014" sheetId="6" r:id="rId6"/>
    <sheet name="RIESGO 2014" sheetId="7" r:id="rId7"/>
    <sheet name="PA MEDIO AMBIENTE 2014" sheetId="8" r:id="rId8"/>
    <sheet name="PA SERVICIOS PUBLICOS 2014" sheetId="9" r:id="rId9"/>
    <sheet name="POBLACION VULN. 2014" sheetId="10" r:id="rId10"/>
    <sheet name="PA RECRE Y DEPORTE 2014" sheetId="11" r:id="rId11"/>
    <sheet name="PA CULTURA 2014" sheetId="12" r:id="rId12"/>
    <sheet name="PA PARTICIPACION CIUDA 2014" sheetId="13" r:id="rId13"/>
    <sheet name="VIVIENDA 2014" sheetId="14" r:id="rId14"/>
    <sheet name="PA JUSTICIA SEGURIDAD Y CON2014" sheetId="15" r:id="rId15"/>
    <sheet name="SALUD 2014" sheetId="16" r:id="rId16"/>
    <sheet name="EDUCACION 2014" sheetId="17" r:id="rId17"/>
    <sheet name="PLAN INDICATIVO" sheetId="18" r:id="rId18"/>
  </sheets>
  <definedNames/>
  <calcPr fullCalcOnLoad="1"/>
</workbook>
</file>

<file path=xl/comments18.xml><?xml version="1.0" encoding="utf-8"?>
<comments xmlns="http://schemas.openxmlformats.org/spreadsheetml/2006/main">
  <authors>
    <author>Javier</author>
    <author>Patricia Garzon Acosta</author>
  </authors>
  <commentList>
    <comment ref="AL101" authorId="0">
      <text>
        <r>
          <rPr>
            <b/>
            <sz val="20"/>
            <rFont val="Cambria"/>
            <family val="1"/>
          </rPr>
          <t xml:space="preserve">1. Se cambio la cuantificación (valor esperado) de la mayoría de metas de producto.
2. Se </t>
        </r>
        <r>
          <rPr>
            <b/>
            <u val="single"/>
            <sz val="20"/>
            <rFont val="Cambria"/>
            <family val="1"/>
          </rPr>
          <t>ELIMINO</t>
        </r>
        <r>
          <rPr>
            <b/>
            <sz val="20"/>
            <rFont val="Cambria"/>
            <family val="1"/>
          </rPr>
          <t xml:space="preserve"> la siguiente meta de producto del Plan Indicativo: </t>
        </r>
        <r>
          <rPr>
            <b/>
            <u val="single"/>
            <sz val="20"/>
            <rFont val="Cambria"/>
            <family val="1"/>
          </rPr>
          <t>Realizar ocho (8) optimizaciones a la planta de tratamiento de agua potable del casco urbano</t>
        </r>
        <r>
          <rPr>
            <b/>
            <sz val="20"/>
            <rFont val="Cambria"/>
            <family val="1"/>
          </rPr>
          <t xml:space="preserve">; la cual tiene un valor presupuestal asigando de </t>
        </r>
        <r>
          <rPr>
            <b/>
            <u val="single"/>
            <sz val="20"/>
            <rFont val="Cambria"/>
            <family val="1"/>
          </rPr>
          <t>$ 32'272.649,90</t>
        </r>
      </text>
    </comment>
    <comment ref="AL63" authorId="0">
      <text>
        <r>
          <rPr>
            <b/>
            <sz val="20"/>
            <rFont val="Cambria"/>
            <family val="1"/>
          </rPr>
          <t xml:space="preserve">1. Se cambio la cuantificación (valor esperado) de la mayoría de metas de producto.
2. Se ELIMINO la siguientes metas de productos del Plan Indicativo: 
2.1. </t>
        </r>
        <r>
          <rPr>
            <b/>
            <u val="single"/>
            <sz val="20"/>
            <rFont val="Cambria"/>
            <family val="1"/>
          </rPr>
          <t>Aumentar el programa de educación inicial en un 5%</t>
        </r>
        <r>
          <rPr>
            <b/>
            <sz val="20"/>
            <rFont val="Cambria"/>
            <family val="1"/>
          </rPr>
          <t xml:space="preserve">; la cual tiene un valor presupuestal asigando de </t>
        </r>
        <r>
          <rPr>
            <b/>
            <u val="single"/>
            <sz val="20"/>
            <rFont val="Cambria"/>
            <family val="1"/>
          </rPr>
          <t>$ 2'163.630</t>
        </r>
        <r>
          <rPr>
            <b/>
            <sz val="20"/>
            <rFont val="Cambria"/>
            <family val="1"/>
          </rPr>
          <t xml:space="preserve">
2.2. </t>
        </r>
        <r>
          <rPr>
            <b/>
            <u val="single"/>
            <sz val="20"/>
            <rFont val="Cambria"/>
            <family val="1"/>
          </rPr>
          <t>Realizar doce (12) actividades de seguimiento a mujeres embarazadas para detección del VIH/SIDA y SÍFILIS</t>
        </r>
        <r>
          <rPr>
            <b/>
            <sz val="20"/>
            <rFont val="Cambria"/>
            <family val="1"/>
          </rPr>
          <t xml:space="preserve">; la cual tiene un valor presupuestal asigando de </t>
        </r>
        <r>
          <rPr>
            <b/>
            <u val="single"/>
            <sz val="20"/>
            <rFont val="Cambria"/>
            <family val="1"/>
          </rPr>
          <t>$ 20'918.135</t>
        </r>
        <r>
          <rPr>
            <b/>
            <sz val="20"/>
            <rFont val="Cambria"/>
            <family val="1"/>
          </rPr>
          <t xml:space="preserve">
2.3. </t>
        </r>
        <r>
          <rPr>
            <b/>
            <u val="single"/>
            <sz val="20"/>
            <rFont val="Cambria"/>
            <family val="1"/>
          </rPr>
          <t>Mantener cobertura del 100%  del cupo designado para el programa (PPSAM)</t>
        </r>
        <r>
          <rPr>
            <b/>
            <sz val="20"/>
            <rFont val="Cambria"/>
            <family val="1"/>
          </rPr>
          <t xml:space="preserve">; la cual tiene un valor presupuestal asigando de </t>
        </r>
        <r>
          <rPr>
            <b/>
            <u val="single"/>
            <sz val="20"/>
            <rFont val="Cambria"/>
            <family val="1"/>
          </rPr>
          <t>$ 0</t>
        </r>
        <r>
          <rPr>
            <b/>
            <sz val="20"/>
            <rFont val="Cambria"/>
            <family val="1"/>
          </rPr>
          <t xml:space="preserve">
2.4. </t>
        </r>
        <r>
          <rPr>
            <b/>
            <u val="single"/>
            <sz val="20"/>
            <rFont val="Cambria"/>
            <family val="1"/>
          </rPr>
          <t>Mantener en 100% los beneficiados del programa para el adulto mayor (JLLC) según cupo establecido por ICBF</t>
        </r>
        <r>
          <rPr>
            <b/>
            <sz val="20"/>
            <rFont val="Cambria"/>
            <family val="1"/>
          </rPr>
          <t xml:space="preserve">; la cual tiene un valor presupuestal asigando de </t>
        </r>
        <r>
          <rPr>
            <b/>
            <u val="single"/>
            <sz val="20"/>
            <rFont val="Cambria"/>
            <family val="1"/>
          </rPr>
          <t xml:space="preserve">$ 16'734.508
</t>
        </r>
        <r>
          <rPr>
            <b/>
            <sz val="20"/>
            <rFont val="Cambria"/>
            <family val="1"/>
          </rPr>
          <t xml:space="preserve">El valor presupuestal total de las (4) cuatro metas de producto eliminadas, es de </t>
        </r>
        <r>
          <rPr>
            <b/>
            <u val="single"/>
            <sz val="20"/>
            <rFont val="Cambria"/>
            <family val="1"/>
          </rPr>
          <t>$ 39'816.272,27</t>
        </r>
      </text>
    </comment>
    <comment ref="Y118" authorId="1">
      <text>
        <r>
          <rPr>
            <b/>
            <sz val="9"/>
            <rFont val="Tahoma"/>
            <family val="2"/>
          </rPr>
          <t>Patricia Garzon Acosta:</t>
        </r>
        <r>
          <rPr>
            <sz val="9"/>
            <rFont val="Tahoma"/>
            <family val="2"/>
          </rPr>
          <t xml:space="preserve">
Debe  ser 0 .. No se va adelantar nada e4n el 2012
</t>
        </r>
      </text>
    </comment>
  </commentList>
</comments>
</file>

<file path=xl/comments2.xml><?xml version="1.0" encoding="utf-8"?>
<comments xmlns="http://schemas.openxmlformats.org/spreadsheetml/2006/main">
  <authors>
    <author>Diana</author>
  </authors>
  <commentList>
    <comment ref="AF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12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2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19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9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7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7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Diana</author>
  </authors>
  <commentList>
    <comment ref="AF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10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0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17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7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4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4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32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2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42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42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49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49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Diana</author>
    <author>hogar</author>
  </authors>
  <commentList>
    <comment ref="AF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I8" authorId="1">
      <text>
        <r>
          <rPr>
            <b/>
            <sz val="9"/>
            <rFont val="Tahoma"/>
            <family val="2"/>
          </rPr>
          <t>hogar:</t>
        </r>
        <r>
          <rPr>
            <sz val="9"/>
            <rFont val="Tahoma"/>
            <family val="2"/>
          </rPr>
          <t xml:space="preserve">
</t>
        </r>
      </text>
    </comment>
    <comment ref="AF15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5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7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7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Diana</author>
  </authors>
  <commentList>
    <comment ref="AG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21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1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G48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8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Diana</author>
    <author>Patricia Garzon Acosta</author>
  </authors>
  <commentList>
    <comment ref="AF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8" authorId="1">
      <text>
        <r>
          <rPr>
            <sz val="9"/>
            <rFont val="Tahoma"/>
            <family val="2"/>
          </rPr>
          <t xml:space="preserve">Cesar verificar esta meta 
</t>
        </r>
      </text>
    </comment>
    <comment ref="AF11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11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F23" authorId="0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3" authorId="0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<sst xmlns="http://schemas.openxmlformats.org/spreadsheetml/2006/main" count="6293" uniqueCount="1548">
  <si>
    <t>Número de escuelas de formación deportivas creadas</t>
  </si>
  <si>
    <t>Realizar entrega de dos (2) dotaciones a escuelas deportivas</t>
  </si>
  <si>
    <t>ESCENARIOS DEPORTIVOS ÓPTIMOS</t>
  </si>
  <si>
    <t>POBLACIÓN VULNERABLE</t>
  </si>
  <si>
    <t>TODO POR LOS NIÑOS, NIÑAS Y JÓVENES DEL MUNICIPIO</t>
  </si>
  <si>
    <t>PROTECCIÓN INTEGRAL A LA PRIMERA INFANCIA</t>
  </si>
  <si>
    <t>Mantener al 100% el cumplimiento de los 7 programas dirigidos a la primera infancia</t>
  </si>
  <si>
    <t>M.M</t>
  </si>
  <si>
    <t>GAMA FUENTE DE EQUIDAD E IGUALDAD</t>
  </si>
  <si>
    <t>ATENCIÓN A GRUPOS VULNERABLES - PROMOCIÓN SOCIAL</t>
  </si>
  <si>
    <t>Realizar el 100% de cumplimiento de programas dirigidos a madres gestantes y lactantes</t>
  </si>
  <si>
    <t xml:space="preserve">Porcentaje de cumplimiento </t>
  </si>
  <si>
    <t>DULCE VEJES</t>
  </si>
  <si>
    <t>ATENCIÓN Y APOYO AL ADULTO MAYOR</t>
  </si>
  <si>
    <t>Realizar cuatro (4) convenios para brindar apoyo a la Fundación Hogar del Anciano</t>
  </si>
  <si>
    <t>Número de convenios</t>
  </si>
  <si>
    <t>PROGRAMA DE ALIMENTACIÓN PARA EL ADULTO MAYOR JUAN LUIS LONDOÑO DE LA CUESTA</t>
  </si>
  <si>
    <t xml:space="preserve">Gestionar el aumento en diez (10) cupos del programa Juan Luis Londoño de la Cuesta  </t>
  </si>
  <si>
    <t>Número de cupos aumentados</t>
  </si>
  <si>
    <t xml:space="preserve">POR QUE TODO ADULTO MAYOR TIENE DERECHO </t>
  </si>
  <si>
    <t>Realizar cuatro (4) actividades enfocadas a suplir necesidades de adultos mayores que no cuentan con beneficios de programas sociales</t>
  </si>
  <si>
    <t>GAMA POR EL RESPETO A LA IGUALDAD DE GENERO Y LOS DERECHOS HUMANOS</t>
  </si>
  <si>
    <t>OTROS PROGRAMAS Y ESTRATEÇIAS PARA LA PROMOCIÒN DE LA SALUD MENTAL Y LESIONES VIOLENTAS EVITABLES.</t>
  </si>
  <si>
    <t>Realizar cuatro (4) jornadas de sensibilización en contra del maltrato hacía la mujer.</t>
  </si>
  <si>
    <t>Número de jornadas realizadas</t>
  </si>
  <si>
    <t>Realizar dos (2) capacitaciones en Derechos Humanos</t>
  </si>
  <si>
    <t xml:space="preserve">ATENCIÓN Y APOYO A MADRES/PADRES CABEZA DE HOGAR  </t>
  </si>
  <si>
    <t>Establecer cuatro (4) proyectos productivos para madres cabeza de familia</t>
  </si>
  <si>
    <t>Número de proyectos establecidos</t>
  </si>
  <si>
    <t>Realizar dos (2) capacitaciones en equidad de genero</t>
  </si>
  <si>
    <t>RED UNIDOS</t>
  </si>
  <si>
    <t>Lograr que el 30% a 50% de las familias beneficiadas a través de la Estrategia Unidos superen su situación de pobreza extrema</t>
  </si>
  <si>
    <t>% de la población que supero la pobreza extrema</t>
  </si>
  <si>
    <t xml:space="preserve">30% a 50% de las familias red unidos superen la pobreza extrema </t>
  </si>
  <si>
    <t>PROGRAMAS DISEÑADOS  PARA LA SUPERACIÓN DE LA POBREZA  EXTREMA EN EL MARCO DE LA RED JUNTOS - FAMILIAS EN ACCIÓN</t>
  </si>
  <si>
    <t>Realizar un (1) diagnostico para establecer el nivel educativo de personas en pobreza extrema</t>
  </si>
  <si>
    <t>Implementar cinco (5) programas que beneficien a personas de pobreza extrema según resultados del diagnostico</t>
  </si>
  <si>
    <t>Número de programas implementados</t>
  </si>
  <si>
    <t>Mantener en un 100% la cobertura en personas vinculadas al sistema de seguridad social de la RED UNIDOS</t>
  </si>
  <si>
    <t>Porcentaje de personas vinculadas</t>
  </si>
  <si>
    <t>SALUD SEXUAL Y REPRODUCTIVA EN ADOLESCENTES</t>
  </si>
  <si>
    <t>Mantener en un 100% el conocimiento de métodos de planificación  en adolecentes y adultos</t>
  </si>
  <si>
    <t>Porcentaje de personas</t>
  </si>
  <si>
    <t>Mantener en 100% la cobertura en vacunación de niños y niñas en pobreza extrema</t>
  </si>
  <si>
    <t>Porcentaje de vacunación</t>
  </si>
  <si>
    <t>Mantener en 100% la cobertura en programas de prevención  y promoción de la salud en niños y niñas, mujeres  gestantes y personas en discapacidad.</t>
  </si>
  <si>
    <t>Realizar cuatro (4) actividades que promuevan adecuados hábitos alimenticios</t>
  </si>
  <si>
    <t xml:space="preserve">Número de actividades realizadas </t>
  </si>
  <si>
    <t>Beneficiar a cuarenta (40) familias de pobreza extrema con mejoras o entrega de vivienda</t>
  </si>
  <si>
    <t>Número de familias de extrema pobreza beneficiadas</t>
  </si>
  <si>
    <t>Porcentaje de familias</t>
  </si>
  <si>
    <t>Lograr que las familias en riesgo de violencia intrafamiliar y abuso sexual sean cero (0).</t>
  </si>
  <si>
    <t>Número de familias en riesgo de violencia</t>
  </si>
  <si>
    <t>FAMILIAS CON RIESGOS DE VIOLENCIA INTRAFAMILIAR Y ABUSO SEXUAL</t>
  </si>
  <si>
    <t>FOMENTO, DESARROLLO Y PRÁCTICA DEL DEPORTE, LA RECREACIÓN Y EL APROVECHAMIENTO DEL TIEMPO LIBRE</t>
  </si>
  <si>
    <t>Mantener en el 100% la participación activa de personas en organizaciones comunitarias, espacios de recreación y cultura.</t>
  </si>
  <si>
    <t>INVERSIÓN ORIENTADA A FINANCIAR PROYECTOS RELACIONADOS CON LA CONSTRUCCION DE PAZ Y CONVIVENCIA FAMILIAR</t>
  </si>
  <si>
    <t>Mantener en 100% las familias que aplican pautas de crianza y generan espacios de  diálogo y convivencia familiar.</t>
  </si>
  <si>
    <t>Mantener el 10% de familias que acceden al sistema financiero y ahorran a través de mecanismos formales y no formales.</t>
  </si>
  <si>
    <t xml:space="preserve">CONSTRUCCIÓN DE PAZ Y CONVIVENCIA FAMILIAR </t>
  </si>
  <si>
    <t>Realizar cuatro (4) actividades que garanticen la apropiación de las herramientas para la solución a conflictos y que tengan acceso a los servicios de justicia</t>
  </si>
  <si>
    <t>MEDIO AMBIENTE</t>
  </si>
  <si>
    <t>POR UN AMBIENTE SANO PARA GAMA</t>
  </si>
  <si>
    <t>Realizar la actualización del EOT</t>
  </si>
  <si>
    <t>Realizar cuatro (4) capacitaciones en educación ambiental en los centros educativos</t>
  </si>
  <si>
    <t>Realizar tres (3) campañas de reforestación y cultura ambiental</t>
  </si>
  <si>
    <t>Realizar tres (3) Campañas sobre recolección de residuos peligrosos (agropecuarios)</t>
  </si>
  <si>
    <t>Realizar ocho (8) capacitaciones sobre recolección de residuos peligrosos (agropecuarios).</t>
  </si>
  <si>
    <t xml:space="preserve">Realizar un (1) mantenimiento a las plantaciones a cargo de la alcaldía </t>
  </si>
  <si>
    <t xml:space="preserve">Realizar la reforestación de cien (100) hectáreas </t>
  </si>
  <si>
    <t>Número de hectáreas reforestadas</t>
  </si>
  <si>
    <t>Número de hectáreas adquiridas con fuentes hídricas</t>
  </si>
  <si>
    <t>Realizar un (1) censo de predios de importancia hídrica</t>
  </si>
  <si>
    <t>Cantidad de censos realizados</t>
  </si>
  <si>
    <t>Realizar la implementación ocho (8) proyectos dirigidos a la protección y conservación de recursos naturales</t>
  </si>
  <si>
    <t>Número de proyectos implementados</t>
  </si>
  <si>
    <t>Gestionar la realización de un (1) diagnostico de las riquezas naturales del subsuelo Gamense</t>
  </si>
  <si>
    <t>GESTIÓN DEL RIESGO</t>
  </si>
  <si>
    <t>LISTOS FRENTE AL RIESGO</t>
  </si>
  <si>
    <t>Realizar veinticuatro (24) reuniones del CLOPAD para el establecimiento de mecanismos alerta y reacción ante situaciones de riesgo.</t>
  </si>
  <si>
    <t>Número de reuniones realizadas</t>
  </si>
  <si>
    <t>Realizar cuatro (4) capacitaciones por parte del CLOPAD en primeros auxilios</t>
  </si>
  <si>
    <t>Realizar dos (2) simulacros de catástrofe</t>
  </si>
  <si>
    <t>Número de simulacros realizados</t>
  </si>
  <si>
    <t>Realizar dos (2) capacitaciones del comité Local de Atención y Prevención de Desastres en atención y prevención del riesgo</t>
  </si>
  <si>
    <t>AGROPECUARIO</t>
  </si>
  <si>
    <t>POR UNA GAMA PRODUCTIVA Y UNIDA</t>
  </si>
  <si>
    <t>Ampliar en un 10% las hectáreas para la producción agrícola.</t>
  </si>
  <si>
    <t>Porcentaje de hectáreas para la producción agrícola ampliadas</t>
  </si>
  <si>
    <t>251,3 hectáreas de producción agrícola</t>
  </si>
  <si>
    <t>Realizar veinte (20) capacitaciones sobre buenas practicas agrícolas</t>
  </si>
  <si>
    <t>Realizar veinte (20) capacitaciones en procesos asociativos</t>
  </si>
  <si>
    <t>Realizar un (1) proyecto de apoyo a la transformación de un producto agropecuario</t>
  </si>
  <si>
    <t>Número de proyectos apoyados</t>
  </si>
  <si>
    <t>Apoyar dos (2) asociaciones de productores y reactivar las existentes</t>
  </si>
  <si>
    <t>Apoyar cuatro (4) proyectos de agremiaciones legalmente constituidas</t>
  </si>
  <si>
    <t>Gestionar los estudios, diseños y construcción de un (1) distrito de riego</t>
  </si>
  <si>
    <t>Adecuación y mantenimiento de dos (2) viveros municipales</t>
  </si>
  <si>
    <t>Número de adecuaciones y mantenimientos realizados</t>
  </si>
  <si>
    <t>Desarrollar dos (2) proyectos en seguridad alimentaria</t>
  </si>
  <si>
    <t>Realizar veinticuatro (24) reuniones del consejo municipal de desarrollo rural  (CDMR)</t>
  </si>
  <si>
    <t>Aumentar en un 5% las toneladas de producción agrícola</t>
  </si>
  <si>
    <t>Porcentaje de toneladas de producción agrícola aumentadas</t>
  </si>
  <si>
    <t>650 toneladas de producción agrícola</t>
  </si>
  <si>
    <t>Realizar tres (3) convocatorias para participar en proyectos agrícolas</t>
  </si>
  <si>
    <t>Número de convocatorias realizadas</t>
  </si>
  <si>
    <t>Número de parcelas creadas</t>
  </si>
  <si>
    <t>Apoyar doscientas (200) parcelas de cultivos tradicionales</t>
  </si>
  <si>
    <t xml:space="preserve">Número de parcelas apoyados </t>
  </si>
  <si>
    <t>Establecer doscientas cincuenta (250) parcelas de frijol</t>
  </si>
  <si>
    <t>Número de parcelas establecidas</t>
  </si>
  <si>
    <t>Establecer o renovar veinte (20) hectáreas de café</t>
  </si>
  <si>
    <t>Número de hectáreas establecidas o renovadas</t>
  </si>
  <si>
    <t>Apoyar seis (6) proyectos productivos alternativos</t>
  </si>
  <si>
    <t>Mantener al 100% la asistencia técnica a los sistemas de producción agrícolas</t>
  </si>
  <si>
    <t>Gestionar la adquisición de un (1) tractor</t>
  </si>
  <si>
    <t>Número de maquinas adquiridas</t>
  </si>
  <si>
    <t>Gestionar la adquisición de una (1) maquina empacadora</t>
  </si>
  <si>
    <t>Gestionar la adquisición de una (1) maquina desgranadora</t>
  </si>
  <si>
    <t xml:space="preserve">Realizar dieciséis (16) capacitaciones sobre técnicas de sembrado  y/o manejo del cultivo </t>
  </si>
  <si>
    <t>Ampliar en un 5% la cobertura de vacunación animal en el municipio, en el cuatrienio</t>
  </si>
  <si>
    <t>Número de vacunas animal aplicadas en el municipio</t>
  </si>
  <si>
    <t>3946 vacunas triple bovina y desparasitación, y 1159 vacunas porcinas PPC</t>
  </si>
  <si>
    <t>Mantener la asistencia técnica para atender los sistemas de producción pecuarios del municipio</t>
  </si>
  <si>
    <t>Vacunar el 100% de animales del municipio</t>
  </si>
  <si>
    <t>Porcentaje de animales vacunados</t>
  </si>
  <si>
    <t>Realizar tres (3) proyectos encaminados a una buena nutrición y producción pecuaria</t>
  </si>
  <si>
    <t>Realizar dos (2) proyectos de mejoramiento genético</t>
  </si>
  <si>
    <t>Realizar cuatro (4) ferias agropecuarias</t>
  </si>
  <si>
    <t>Número de ferias agropecuarias realizadas</t>
  </si>
  <si>
    <t>TURISMO</t>
  </si>
  <si>
    <t>GAMA NATURAL Y AGRO TURÍSTICA</t>
  </si>
  <si>
    <t>Aumentar en 6% la demanda Turística durante el Periodo</t>
  </si>
  <si>
    <t>Demanda turística incrementada</t>
  </si>
  <si>
    <t>450 turistas visitaron al Municipio Durante la Administración 2008 - 2011</t>
  </si>
  <si>
    <t>Gestionar dos (2) convenios para dar cumplimiento al plan turístico municipal</t>
  </si>
  <si>
    <t>CONSTRUCCIÓN, MEJORAMIENTO Y MANTENIMIENTO DE INFRAESTRUCTURA FÍSICA</t>
  </si>
  <si>
    <t>Realizar cuatro (4) mantenimientos a zonas naturales de uso turístico</t>
  </si>
  <si>
    <t>Realizar una (1) investigación de mercado en turismo</t>
  </si>
  <si>
    <t>Número de investigaciones de mercado realizadas</t>
  </si>
  <si>
    <t>Brindar apoyo a dos (2) nuevos proyectos turísticos</t>
  </si>
  <si>
    <t>Número de apoyos brindados</t>
  </si>
  <si>
    <t>GAMA GASTRONÓMICA Y ARTESANAL</t>
  </si>
  <si>
    <t>Realizar dos (2) festivales gastronómicos</t>
  </si>
  <si>
    <t>Realizar cuatro (4) capacitaciones en artesanías</t>
  </si>
  <si>
    <t>Realizar cuatro (4) actividades de exposición y comercialización de productos artesanales</t>
  </si>
  <si>
    <t>LA RUTA DEL AGUA</t>
  </si>
  <si>
    <t>Realizar 3 actividades que promuevan la ruta del agua a nivel regional</t>
  </si>
  <si>
    <t>ECONÓMICA</t>
  </si>
  <si>
    <t>FORTALECIMIENTO INSTITUCIONAL</t>
  </si>
  <si>
    <t>FORTALECIENDO LO INSTITUCIONAL</t>
  </si>
  <si>
    <t>Actualización del avaluó catastral y estratificación del municipio</t>
  </si>
  <si>
    <t>% de actualización del avaluó catastral y estratificación del municipio</t>
  </si>
  <si>
    <t>RECURSOS DESTINADOS A LA ACTUALIZACIÓN CATASTRAL</t>
  </si>
  <si>
    <t>Realizar un (1) proyecto de cofinanciación para llevar a cabo la actualización catastral</t>
  </si>
  <si>
    <t>ESTRATIFICACIÓN SOCIOECONÓMICA</t>
  </si>
  <si>
    <t>Realizar la estratificación</t>
  </si>
  <si>
    <t>Número de estratificaciones realizadas</t>
  </si>
  <si>
    <t>Implementar el 40% del Archivo General del municipio</t>
  </si>
  <si>
    <t>Acciones realizadas para la implementación del archivo general del municipio</t>
  </si>
  <si>
    <t>PROCESOS INTEGRALES DE EVALUACIÓN INSTITUCIONAL Y REORGANIZACIÓN ADMINISTRATIVA</t>
  </si>
  <si>
    <t>Implementar y mantener la Ley de archivo</t>
  </si>
  <si>
    <t>Porcentaje de Implementación de la ley de archivo</t>
  </si>
  <si>
    <t>Modernización del 100% de la estructura administrativa</t>
  </si>
  <si>
    <t>% de estructura administrativa modernizada</t>
  </si>
  <si>
    <t>Implementación de una (1) estructura administrativa acorde a la normatividad vigente.</t>
  </si>
  <si>
    <t>Realización de la restructuración</t>
  </si>
  <si>
    <t>Implementación del 100% del modelo estándar de control interno.
control interno.</t>
  </si>
  <si>
    <t>Modelo de control interno implementado.</t>
  </si>
  <si>
    <t>Realizar al 100% la implementación del MECI</t>
  </si>
  <si>
    <t>Porcentaje de Implementación</t>
  </si>
  <si>
    <t>GESTIÓN TRANSPARENTE ORIENTADA A RESULTADOS</t>
  </si>
  <si>
    <t>Implementar el 100% el plan de capacitación del Municipio durante el periodo de gobierno</t>
  </si>
  <si>
    <t>Plan de capacitación implementado.</t>
  </si>
  <si>
    <t>PROGRAMAS DE CAPACITACIÓN Y ASISTENCIA TÉCNICA ORIENTADOS AL DESARROLLO EFICIENTE DE LAS COMPETENCIAS DE LEY</t>
  </si>
  <si>
    <t xml:space="preserve">realizar 20 asistencias técnicas orientadas al desarrollo eficiente de las competencias del municipio por la ley </t>
  </si>
  <si>
    <t xml:space="preserve">Numero de asistencias realizadas </t>
  </si>
  <si>
    <t>Realizar cuatro (4) capacitaciones a los funcionarios de la administración</t>
  </si>
  <si>
    <t>Cancelar la cartera morosa del municipio</t>
  </si>
  <si>
    <t>% cancelado de la cartera morosa del municipio</t>
  </si>
  <si>
    <t>PASIVOS CLASIFICADOS COMO SALDOS POR DEPURAR</t>
  </si>
  <si>
    <t>Gestionar la depuración de la cartera morosa, pago de bonos pensiónales y pago de deuda de pavimentación de un tramo de la vía Gama - Gacheta</t>
  </si>
  <si>
    <t>Porcentaje de saneamiento en las finanzas del municipio en cuanto a;  la depuración de la cartera morosa, pago de bonos pensiónales y pago de la deuda de pavimentación de un tramo de la vía Gama - Gacheta</t>
  </si>
  <si>
    <t>Implementación del 20% del Sistema de Gestión de Calidad</t>
  </si>
  <si>
    <t>Sistema de Gestión de calidad Implementado</t>
  </si>
  <si>
    <t>Implementar el 20% la primera fase del sistema de calidad</t>
  </si>
  <si>
    <t>TIC'S</t>
  </si>
  <si>
    <t>TODOS AMIGOS DE LA TECNOLOGÍA</t>
  </si>
  <si>
    <t>Implementar la Estrategia de Gobierno en línea en la entidad territorial</t>
  </si>
  <si>
    <t>Nivel de avance alto en el Índice de Gobierno en línea</t>
  </si>
  <si>
    <t>PROYECTOS INTEGRALES DE CIENCIA, TECNOLOGÍA E INNOVACIÓN</t>
  </si>
  <si>
    <t>Realizar cuatro (4) capacitaciones sobre la importancia de las TICS</t>
  </si>
  <si>
    <t>Realizar cuatro (4) campañas informativa de la importancia de gobierno en línea</t>
  </si>
  <si>
    <t>Cumplir al 100% la implementación de la 4 primeras fases de gobierno en línea</t>
  </si>
  <si>
    <t>TECNOLOGÍA DE VANGUARDIA</t>
  </si>
  <si>
    <t>Dotar los implementos básicos para permitir el acceso a TIC</t>
  </si>
  <si>
    <t>Número de dotaciones realizadas</t>
  </si>
  <si>
    <t>Realizar dos (2) mantenimientos y optimizaciones  a la red de datos y equipos tecnológicos</t>
  </si>
  <si>
    <t>Número de mantenimientos y optimizaciones  realizados</t>
  </si>
  <si>
    <t>ADQUISICIÓN DE MAQUINARIA Y EQUIPO</t>
  </si>
  <si>
    <t>Cambio de ocho (8) equipos tecnológicos</t>
  </si>
  <si>
    <t>Número de equipos renovados</t>
  </si>
  <si>
    <t>Adquirir dos (2) software para el manejo de información</t>
  </si>
  <si>
    <t>Número de software adquiridos</t>
  </si>
  <si>
    <t>Gestionar un (1) proyecto  para fortalecer las Tics</t>
  </si>
  <si>
    <t>Número deproyectos  realizados</t>
  </si>
  <si>
    <t>Realizar una (1) gestión para que la alcaldía cuente con servicio de conectividad constante (Internet)</t>
  </si>
  <si>
    <t>Número de gestiones  realizados</t>
  </si>
  <si>
    <t>TRANSPORTE ESCOLAR</t>
  </si>
  <si>
    <t>ALIMENTACIÓN ESCOLAR</t>
  </si>
  <si>
    <t>DOTACIÓN INSTITUCIONAL DE MATERIALES</t>
  </si>
  <si>
    <t>MANTENIMIENTO DE LA INFRAESTRUCTURA EDUCATIVA</t>
  </si>
  <si>
    <t>APLICACIÓN DE PROYECTOS EDUCATIVOS TRANSVERSALES</t>
  </si>
  <si>
    <t>DOTACIÓN TICS</t>
  </si>
  <si>
    <t>AFILIACIÓN AL REGIMEN SUBSIDIADO - AMPLIACIÓN</t>
  </si>
  <si>
    <t>OTROS GASTOS EN SALUD</t>
  </si>
  <si>
    <t>SALUD INFANTIL</t>
  </si>
  <si>
    <t>NUTRICIÓN</t>
  </si>
  <si>
    <t>SALUD PUBLICA</t>
  </si>
  <si>
    <t>FONDO TERRITORIAL DE SEGURIDAD</t>
  </si>
  <si>
    <t>JUSTICIA</t>
  </si>
  <si>
    <t>PREINVERSION EN INFRAESTRUCTURA</t>
  </si>
  <si>
    <t>PLANES Y PROYECTOS PARA EL MEJORAMIENTO DE VIVIENDA</t>
  </si>
  <si>
    <t>SUBSIDIOS PARA LA ADQUISICIÓN DE VIVIENDA DE INTESRES SOCIAL</t>
  </si>
  <si>
    <t xml:space="preserve">CAPACITACIÓN A LA COMUNIDAD SOBRE PARTICIPACIÓN EN LA GESTIÓN PÚBLICA </t>
  </si>
  <si>
    <t>PROCESOS DE ELECCIÓN DE CIUDADANOS A LOS ESPACIOS DE PARTICIPACIÓN CIUDADANA</t>
  </si>
  <si>
    <t>PROMOCIÓN DEL DESARROLLO TURÍSTICO</t>
  </si>
  <si>
    <t>EJECUCIÓN DE PROGRAMAS Y PROYECTOS ARTÍSTICOS Y CULTURALES</t>
  </si>
  <si>
    <t>FOMENTO, APOYO Y DIFUSIÓN DE EVENTOS Y EXPRESIONES ARTÍSTICAS Y CULTURALES</t>
  </si>
  <si>
    <t>CONSTRUCCIÓN, MANTENIMIENTO Y ADECUACIÓN DE LA INFRAESTRUCTURA ARTÍSTICA Y CULTURAL</t>
  </si>
  <si>
    <t xml:space="preserve">DOTACIÓN DE LA INFRAESTRUCTURA ARTÍSTICA Y CULTURAL  </t>
  </si>
  <si>
    <t>CONSTRUCCIÓN, MANTENIMIENTO Y/O ADECUACIÓN DE LOS ESCENARIOS DEPORTIVOS Y RECREATIVOS</t>
  </si>
  <si>
    <t>DOTACIÓN DE ESCENARIOS DEPORTIVOS E IMPLEMENTOS PARA LA PRACTICA DEL DEPORTE</t>
  </si>
  <si>
    <t>EDUCACIÓN AMBIENTAL NO FORMAL</t>
  </si>
  <si>
    <t>CONSERVACIÓN, PROTECCIÓN, RESTAURACIÓN Y APROVECHAMIENTO DE RECURSOS NATURALES Y DEL MEDIO AMBIENTE</t>
  </si>
  <si>
    <t>REFORESTACIÓN Y CONTROL DE EROSIÓN</t>
  </si>
  <si>
    <t>MANEJO Y APROVECHAMIENTO DE CUENCAS Y MICROCUENCAS HIDROGRÁFICAS</t>
  </si>
  <si>
    <t>FORTALECIMIENTO DE LOS COMITÉS DE PREVENCIÓN Y ATENCIÓN DE DESASTRES</t>
  </si>
  <si>
    <t>EDUCACIÓN PARA LA PREVENCIÓN Y ATENCIÓN DE DESASTRES</t>
  </si>
  <si>
    <t>PROGRAMAS Y PROYECTOS DE ASISTENCIA TÉCNICA DIRECTA RURAL</t>
  </si>
  <si>
    <t>PROYECTOS DE CONSTRUCCIÓN DE DISTRITOS DE RIEGO Y ADECUACIÓN DE TIERRAS</t>
  </si>
  <si>
    <t>MONTAJE, DOTACIÓN Y MANTENIMIENTO DE GRANJAS EXPERIMENTALES</t>
  </si>
  <si>
    <t xml:space="preserve">DESARROLLO DE PROGRAMAS Y PROYECTOS PRODUCTIVOS EN EL MARCO DEL PLAN AGROPECUARIO </t>
  </si>
  <si>
    <t>Productores agropecuarios</t>
  </si>
  <si>
    <t>Mantener al 100 % la calidad educativa en el Municipio</t>
  </si>
  <si>
    <t>Aumentar la calidad educativa en el Municipio 1%</t>
  </si>
  <si>
    <t>Porcentaje de cobertura en educacion</t>
  </si>
  <si>
    <t>Porcentaje de calidad educativa brindada</t>
  </si>
  <si>
    <t>Mantener las acciones en salud publica al 100%</t>
  </si>
  <si>
    <t>Porcentaje de acciones en salud publica</t>
  </si>
  <si>
    <t>Realizar una (1) actualización al plan territorrial en salud</t>
  </si>
  <si>
    <t>Lograr el 100% de la actualización de la información de las líneas base del plan de salud territorrial</t>
  </si>
  <si>
    <t xml:space="preserve">lograr la integración al 100% de las organizaciones comunitarias y  JAC existentes con la administración municipal  y la ciudadania durante todo el periodo de gobierno </t>
  </si>
  <si>
    <t xml:space="preserve">Porcentaje de organizaciones integradas </t>
  </si>
  <si>
    <t>12 JAC y 8 veedurias</t>
  </si>
  <si>
    <t>Promover e Integrar el acercamiento de la comunidad a la administración municipal al 100%</t>
  </si>
  <si>
    <t>Porcentaje de acercamiento a el ente territorrial.</t>
  </si>
  <si>
    <t>Mantener e Impulsar al 100% la lectura y la escritura que faciliten la circulación y acceso a la información y el conocimiento.</t>
  </si>
  <si>
    <t>Porcentaje de Personas que utilizan las bibliotecas públicas de la comunidad escolar y la ciudadanía</t>
  </si>
  <si>
    <t>Realizar actividades lúdicas con los niños en las 8 veredas</t>
  </si>
  <si>
    <t>Número actividades realizadas  con actividades lúdicas</t>
  </si>
  <si>
    <t>Mantener las  ocho (8) visitas con la ludoteca a las veredas del municipio</t>
  </si>
  <si>
    <t>Realizar Un (1) mantenimientos a escenarios culturales y artísticos.</t>
  </si>
  <si>
    <t>Realizar, participar y mantener las  ocho (8) actividades enfocadas a resaltar las aptitudes artísticas de los Gamenses</t>
  </si>
  <si>
    <t>Realizar y mantener  Una actividad de carácter artístico dirigida a población vulnerable</t>
  </si>
  <si>
    <t>Entregar cuatro (4) dotaciones para la escuelas de formacion</t>
  </si>
  <si>
    <t>Contribuir al desarrollo integral y cultural al 100% de la poblacion</t>
  </si>
  <si>
    <t>Porcentaje de poblacion atendida en eventos culturales y artisticos</t>
  </si>
  <si>
    <t>Fomentar al 100%los procesos de formación artística y de creación cultural</t>
  </si>
  <si>
    <t>% de Personas que asisten a escuelas de formación musical y artista</t>
  </si>
  <si>
    <t>Aumentar en un 20%  practicans de alguna actividad deportiva</t>
  </si>
  <si>
    <t>% de personas que  practican alguna actividad deportiva (recreativa o aficionada)</t>
  </si>
  <si>
    <t>Incrementar el 50% la participación de jóvenes en actividades deportivas</t>
  </si>
  <si>
    <t>Mantener 2 y Crear una (1) escuela de formación deportiva</t>
  </si>
  <si>
    <t>Realizar el 55% a mantenimientos o adecuaciones a escenarios deportivos</t>
  </si>
  <si>
    <t xml:space="preserve">Porcentaje de mantenimientos realizados o adecuaciones realizadas  </t>
  </si>
  <si>
    <t>Realizar mantenimiento o adecuacion  a 10 escenarios deportivos</t>
  </si>
  <si>
    <t>Numero de escenarios mantenidos o adecuaciones realizadas</t>
  </si>
  <si>
    <t>Porcentaje de cobertura en energia elèctrica</t>
  </si>
  <si>
    <t>Ampliar en un 4% redes elèctricas del Municipio</t>
  </si>
  <si>
    <t>Porcentaje de ampliaciòn</t>
  </si>
  <si>
    <t>Realizar al 100% el amntenimiento del alumbrado pùblico</t>
  </si>
  <si>
    <t>Porcentaje de mantenimiento en alumbrado pùblico</t>
  </si>
  <si>
    <t>Elaborar un Proyecto</t>
  </si>
  <si>
    <t>Proyecto gestionado</t>
  </si>
  <si>
    <t>Realizar mantenimiento y/o optimización a dos (2) acueductos veredales</t>
  </si>
  <si>
    <t>Lograr al 100% la potabilizacion del agua en el casco urbano</t>
  </si>
  <si>
    <t>Porcentaje de calidad de agua</t>
  </si>
  <si>
    <t>Realizar el mantenimiento y/o optimizacion en un 20% de  los acueductos veredales</t>
  </si>
  <si>
    <t>Porcentaje de acueductos optimizados</t>
  </si>
  <si>
    <t>Realizar al 100% la  adecuacion y/o optimizacion  a la planta de tratamiento</t>
  </si>
  <si>
    <t>Porcentje de adecuacion o optimizacion realizada</t>
  </si>
  <si>
    <t>100% de adecuacion de la planta de tratamiento de agua potable</t>
  </si>
  <si>
    <t>Porcentaje de adecuaciòn</t>
  </si>
  <si>
    <t>Implementar al 100% planes maestros de acueductos</t>
  </si>
  <si>
    <t>Porcentaje de plan maestro implementado</t>
  </si>
  <si>
    <t>Implementación del 80% del programa (PUEAA)</t>
  </si>
  <si>
    <t>Realizar la implementacion del PUEAA en el Casco Urbano al 80%</t>
  </si>
  <si>
    <t>Porcentaje de implementacion del PUEAA</t>
  </si>
  <si>
    <t>Porcentaje de cobertura en red de alcantarrilaldo</t>
  </si>
  <si>
    <t>Mantener al 100% la cobertura en el sistema de alcantarrillado en el Municipio</t>
  </si>
  <si>
    <t>Número de acciones realizadas</t>
  </si>
  <si>
    <t>Realizar seguimiento al 100% de la poblaciòn desertada</t>
  </si>
  <si>
    <t>Porcentaje de seguimiento realizado</t>
  </si>
  <si>
    <t>Toda la Familia</t>
  </si>
  <si>
    <t>Realizar cuatro acciones y sensibilizaciòn para evitar la deserciòn escolar</t>
  </si>
  <si>
    <t>Realizar seguimiento y acompañamiento al 100% a las acciones sobre educación sexual, matoneo y sustancias psicoactivas</t>
  </si>
  <si>
    <t>Realizar seguimiento al 100% a los casos  de mortalidad  de los niños menores de un año</t>
  </si>
  <si>
    <t>Realizar seguimiento al 100% a la cobertura en vacunación</t>
  </si>
  <si>
    <t>Porcentaje de informe de gestion realizado</t>
  </si>
  <si>
    <t>Actualizar al 100% el informe de gestion de infancia y adolescencia</t>
  </si>
  <si>
    <t xml:space="preserve">Mantener los 271 adulto mayor en los programas Juan Luis Londoño de la Cuesta y PPSAM  </t>
  </si>
  <si>
    <t>Brindar cobertura al 2% de la poblacion adulta mayor</t>
  </si>
  <si>
    <t>Porcentaje de adulto mayor en cobertura</t>
  </si>
  <si>
    <t>Apoyar al 100% de los programas hacia la mujer</t>
  </si>
  <si>
    <t xml:space="preserve">Porcentaje de programas realizados </t>
  </si>
  <si>
    <t>Ajustar al 100% el EOT</t>
  </si>
  <si>
    <t>EOT Ajustado</t>
  </si>
  <si>
    <t>Porcentaje de programas de educacion ambiental realizados</t>
  </si>
  <si>
    <t>Fortalecer en un 20% al municipio en educacion ambiental</t>
  </si>
  <si>
    <t>Numero de hectareas protegidas y preservadas</t>
  </si>
  <si>
    <t>N.A</t>
  </si>
  <si>
    <t xml:space="preserve">Proteger y preservar 200 hectareas en el municipio </t>
  </si>
  <si>
    <t>Elaborar el plan municipal de riesgo</t>
  </si>
  <si>
    <t>Documento actualizado</t>
  </si>
  <si>
    <t>Documento elaborado</t>
  </si>
  <si>
    <t>Actualizaciòn el documento de los protocolos establecidos en los plecs</t>
  </si>
  <si>
    <t>Implementar al 100% acciones de contingencia con respecto a emergencias y riesgo al municipio</t>
  </si>
  <si>
    <t>Porcentaje de acciones implementadas</t>
  </si>
  <si>
    <t>CESAR GARCIA RODRIGUEZ</t>
  </si>
  <si>
    <t>Dr. Albeiro Gómez Molina / Dra. Marcela Villamil.</t>
  </si>
  <si>
    <t xml:space="preserve">Adriana Leonor Urrea Beltrán </t>
  </si>
  <si>
    <t>Lucy Cortes Barreto / Zulma Cristina Garavito Garzón.</t>
  </si>
  <si>
    <t>FERNANDO GOMEZ Y CESAR GARCIA</t>
  </si>
  <si>
    <t>FERNANDO GOMEZ</t>
  </si>
  <si>
    <t>PATRICIA GARZON</t>
  </si>
  <si>
    <t>NANCY GARZON</t>
  </si>
  <si>
    <t>JUAN PABLO</t>
  </si>
  <si>
    <t>CONSUELO GARZON BERMUDEZ</t>
  </si>
  <si>
    <t>Realizar cincuenta (50) mejoramientos a viviendas del municipio según priorización</t>
  </si>
  <si>
    <t xml:space="preserve">Construir treinta (30) viviendas de interés social y asignar según priorización </t>
  </si>
  <si>
    <t>Gestionar pavimentación de tres (3) kilómetros de vias</t>
  </si>
  <si>
    <t>Gestionar la legalizaciòn de la red secundaria entre gama y gachala</t>
  </si>
  <si>
    <t>PLAN INDICATIVO</t>
  </si>
  <si>
    <t>PLAN PLURIANUAL</t>
  </si>
  <si>
    <t>VICTIMAS</t>
  </si>
  <si>
    <t>Administración municipal y Población en General</t>
  </si>
  <si>
    <t>Población turistica</t>
  </si>
  <si>
    <t>Artesanos</t>
  </si>
  <si>
    <t>Artesanos y Población general</t>
  </si>
  <si>
    <t>Administración municipal</t>
  </si>
  <si>
    <t xml:space="preserve">Familias  RED UNIDOS </t>
  </si>
  <si>
    <t xml:space="preserve">Personas y Familias  RED UNIDOS </t>
  </si>
  <si>
    <t>Población vulnerable</t>
  </si>
  <si>
    <t>Adultos mayores</t>
  </si>
  <si>
    <t>Niños y niñas de 0 a 5 años</t>
  </si>
  <si>
    <t>Madres gestantes y lactantes</t>
  </si>
  <si>
    <t>Madres cabeza de familia</t>
  </si>
  <si>
    <t>Personas en condición de pobreza extrema</t>
  </si>
  <si>
    <t>Familias en condición de porbreza</t>
  </si>
  <si>
    <t>Población en condición de pobreza SISBEN I Y II</t>
  </si>
  <si>
    <t>Adolescentes y adultos</t>
  </si>
  <si>
    <t>Primera infancia e infancia en condición de pobreza extrema</t>
  </si>
  <si>
    <t xml:space="preserve">DIMENSION/ EJE </t>
  </si>
  <si>
    <t>SECTOR</t>
  </si>
  <si>
    <t>PROGRAMA</t>
  </si>
  <si>
    <t>CODIGO FUT</t>
  </si>
  <si>
    <t>TIPO DE META</t>
  </si>
  <si>
    <t xml:space="preserve">FUNCIONARIO ENCARGADO DE LA META </t>
  </si>
  <si>
    <t>No M. R.</t>
  </si>
  <si>
    <t>No M.P</t>
  </si>
  <si>
    <t>POBLACION OBJETIVO</t>
  </si>
  <si>
    <t>PLAN INDICATIVO 2012 - 2015</t>
  </si>
  <si>
    <t>LINEA BASE DIC. 2011</t>
  </si>
  <si>
    <t>DESCRIPCION META DE RESULTADO</t>
  </si>
  <si>
    <t>NOMBRE DEL INDICADOR META DE RESULTADO</t>
  </si>
  <si>
    <t>PONDERADOR META DE RESULTADO CUATRIENIO (%)</t>
  </si>
  <si>
    <t>PONDERADOR SECTOR (%)</t>
  </si>
  <si>
    <t>VALOR DEL INDICADOR DE RESULTADO VIGENCIA 2013</t>
  </si>
  <si>
    <t>VALOR DEL INDICADOR DE RESULTADO VIGENCIA 2015</t>
  </si>
  <si>
    <t>DESCRIPCION META DE PRODUCTO</t>
  </si>
  <si>
    <t>NOMBRE DEL INDICADOR META DE PRODUCTO</t>
  </si>
  <si>
    <t>LINEA BASE INDICADOR PRODUCTO DIC. 2011</t>
  </si>
  <si>
    <t>VALOR ESPERADO DEL INDICADOR PRODUCTO CUATRIENIO</t>
  </si>
  <si>
    <t>PONDERADOR META DE PRODUCTO CUATRIENIO (%)</t>
  </si>
  <si>
    <t>PONDERADOR META DE PRODUCTO 2012 (%)</t>
  </si>
  <si>
    <t>PONDERADOR META DE PRODUCTO 2013 (%)</t>
  </si>
  <si>
    <t>PONDERADOR META DE PRODUCTO 2014 (%)</t>
  </si>
  <si>
    <t>PONDERADOR META DE PRODUCTO 2015 (%)</t>
  </si>
  <si>
    <t>VALOR PROGRAMADO INDICADOR PRODUCTO  2012</t>
  </si>
  <si>
    <t>VALOR EJECUTADO INDICADOR PRODUCTO  2012</t>
  </si>
  <si>
    <t>VALOR PROGRAMADO INDICADOR PRODUCTO  2013</t>
  </si>
  <si>
    <t>VALOR EJECUTADO INDICADOR PRODUCTO  2013</t>
  </si>
  <si>
    <t>VALOR PROGRAMADO INDICADOR PRODUCTO  2014</t>
  </si>
  <si>
    <t>VALOR EJECUTADO INDICADOR PRODUCTO  2014</t>
  </si>
  <si>
    <t>VALOR PROGRAMADO INDICADOR PRODUCTO  2015</t>
  </si>
  <si>
    <t>VALOR EJECUTADO INDICADOR PRODUCTO  2015</t>
  </si>
  <si>
    <t>RECURSOS PROGRAMADOS CUATRIENIO (MILES DE PESOS)</t>
  </si>
  <si>
    <t>RECURSOS PROGRAMADOS  2012 (MILES DE PESOS)</t>
  </si>
  <si>
    <t xml:space="preserve">RECURSOS EJECUTADOS 2012 (MILES DE PESOS) </t>
  </si>
  <si>
    <t>RECURSOS PROGRAMADOS  2013 (MILES DE PESOS)</t>
  </si>
  <si>
    <t xml:space="preserve">RECURSOS EJECUTADOS 2013 (MILES DE PESOS) </t>
  </si>
  <si>
    <t>RECURSOS PROGRAMADOS  2014 (MILES DE PESOS)</t>
  </si>
  <si>
    <t xml:space="preserve">RECURSOS EJECUTADOS 2014 (MILES DE PESOS) </t>
  </si>
  <si>
    <t>RECURSOS PROGRAMADOS  2015 (MILES DE PESOS)</t>
  </si>
  <si>
    <t xml:space="preserve">RECURSOS EJECUTADOS 2015 (MILES DE PESOS) </t>
  </si>
  <si>
    <t>VALOR ESPERADO RESULTADO CUATRIENIO</t>
  </si>
  <si>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</si>
  <si>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</si>
  <si>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</si>
  <si>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</si>
  <si>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</si>
  <si>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</si>
  <si>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</si>
  <si>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</si>
  <si>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</si>
  <si>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</si>
  <si>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</si>
  <si>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</si>
  <si>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</si>
  <si>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</si>
  <si>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</si>
  <si>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</si>
  <si>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</si>
  <si>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</si>
  <si>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</si>
  <si>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</si>
  <si>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</si>
  <si>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</si>
  <si>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</si>
  <si>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</si>
  <si>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</si>
  <si>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</si>
  <si>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</si>
  <si>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</si>
  <si>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INGRESOS CORRIENTES DE LIBRE DESTINACION (RECURSO PROPIO)</t>
  </si>
  <si>
    <t>SGP  ESPECIFICO</t>
  </si>
  <si>
    <t>SGP OTROS SECTORES</t>
  </si>
  <si>
    <t xml:space="preserve">CREDITO </t>
  </si>
  <si>
    <t xml:space="preserve">REGALIAS </t>
  </si>
  <si>
    <t xml:space="preserve">APORTES TRANSFERENCIAS COFINANCIACION NACION </t>
  </si>
  <si>
    <t xml:space="preserve">APORTES TRANSFERENCIAS COFINANCIACION DEPARTAMENTO  </t>
  </si>
  <si>
    <t xml:space="preserve">OTROS INGRESOS </t>
  </si>
  <si>
    <t>A.1</t>
  </si>
  <si>
    <t>A.1.1</t>
  </si>
  <si>
    <t>A.1.2.3</t>
  </si>
  <si>
    <t>A.1.2.10</t>
  </si>
  <si>
    <t>A.1.3.5</t>
  </si>
  <si>
    <t>A.1.3.6</t>
  </si>
  <si>
    <t>A.1.5.3</t>
  </si>
  <si>
    <t>A.1.5.4</t>
  </si>
  <si>
    <t>A.1.7.2</t>
  </si>
  <si>
    <t>A.2.1.2</t>
  </si>
  <si>
    <t>A.2.2</t>
  </si>
  <si>
    <t>A.2.2.1</t>
  </si>
  <si>
    <t>A.2.2.2.3</t>
  </si>
  <si>
    <t>A.2.2.4.2</t>
  </si>
  <si>
    <t>A.2.2.7</t>
  </si>
  <si>
    <t>A.2.3</t>
  </si>
  <si>
    <t>A.2.4</t>
  </si>
  <si>
    <t>A.3.1</t>
  </si>
  <si>
    <t>A.3.1.4</t>
  </si>
  <si>
    <t>A.3.1.9</t>
  </si>
  <si>
    <t>A.3.1.10</t>
  </si>
  <si>
    <t>A.3.2.4</t>
  </si>
  <si>
    <t>A.3.2.6</t>
  </si>
  <si>
    <t>A.3.2.12</t>
  </si>
  <si>
    <t>A.3.2.13</t>
  </si>
  <si>
    <t>A.3.2.18.1</t>
  </si>
  <si>
    <t>A.3.2.18.2</t>
  </si>
  <si>
    <t>A.3.3.5.1</t>
  </si>
  <si>
    <t>A.3.3.7</t>
  </si>
  <si>
    <t>A.3.3.8</t>
  </si>
  <si>
    <t>A.4.1</t>
  </si>
  <si>
    <t>A.4.2</t>
  </si>
  <si>
    <t>A.4.3</t>
  </si>
  <si>
    <t>A.5.1</t>
  </si>
  <si>
    <t>A.5.4</t>
  </si>
  <si>
    <t>A.5.5</t>
  </si>
  <si>
    <t>A.5.7</t>
  </si>
  <si>
    <t>A.5.9</t>
  </si>
  <si>
    <t>A.6.2.2</t>
  </si>
  <si>
    <t>A.6.3</t>
  </si>
  <si>
    <t>A.6.4</t>
  </si>
  <si>
    <t>A.7</t>
  </si>
  <si>
    <t>A.7.1</t>
  </si>
  <si>
    <t>A.7.3</t>
  </si>
  <si>
    <t>A.7.8</t>
  </si>
  <si>
    <t>A.8.2</t>
  </si>
  <si>
    <t>A.8.3.1</t>
  </si>
  <si>
    <t>A.8.5</t>
  </si>
  <si>
    <t>A.8.8</t>
  </si>
  <si>
    <t>A.9.1</t>
  </si>
  <si>
    <t>A.9.3</t>
  </si>
  <si>
    <t>A.9.10</t>
  </si>
  <si>
    <t>A.9.11</t>
  </si>
  <si>
    <t>A.9.16</t>
  </si>
  <si>
    <t>A.10.4</t>
  </si>
  <si>
    <t>A.10.6</t>
  </si>
  <si>
    <t>A.10.8</t>
  </si>
  <si>
    <t>A.10.11</t>
  </si>
  <si>
    <t>A.12.7</t>
  </si>
  <si>
    <t>A.12.9</t>
  </si>
  <si>
    <t>A.13.5</t>
  </si>
  <si>
    <t>A.13.6</t>
  </si>
  <si>
    <t>A.13.7</t>
  </si>
  <si>
    <t>A.13.11</t>
  </si>
  <si>
    <t>A.14</t>
  </si>
  <si>
    <t>A.14.1</t>
  </si>
  <si>
    <t>A.14.1.5</t>
  </si>
  <si>
    <t>A.14.1.6</t>
  </si>
  <si>
    <t>A.14.2.3</t>
  </si>
  <si>
    <t>A.14.4</t>
  </si>
  <si>
    <t>A.14.5</t>
  </si>
  <si>
    <t>A.14.13</t>
  </si>
  <si>
    <t>A.15.1</t>
  </si>
  <si>
    <t>A.15.3</t>
  </si>
  <si>
    <t>A.15.4</t>
  </si>
  <si>
    <t>A.15.5</t>
  </si>
  <si>
    <t>A.16.1</t>
  </si>
  <si>
    <t>A.16.2</t>
  </si>
  <si>
    <t>A.16.3</t>
  </si>
  <si>
    <t>A.17.1</t>
  </si>
  <si>
    <t>A.17.2</t>
  </si>
  <si>
    <t>A.17.5.6</t>
  </si>
  <si>
    <t>A.17.7</t>
  </si>
  <si>
    <t>A.17.8</t>
  </si>
  <si>
    <t>A.18</t>
  </si>
  <si>
    <t>A.18.5</t>
  </si>
  <si>
    <t>A.18.7</t>
  </si>
  <si>
    <t>A.18.9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</si>
  <si>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</si>
  <si>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</si>
  <si>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</si>
  <si>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</si>
  <si>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</si>
  <si>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</si>
  <si>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</si>
  <si>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>NOMBRE DEL CODIGO FUT</t>
  </si>
  <si>
    <t>SERVICIOS PÚBLICOS DIFERENTES A APSB</t>
  </si>
  <si>
    <t>AMBIENTE NATURAL Y SERVICIOS PÚBLICOS</t>
  </si>
  <si>
    <t>AGUA POTABLE Y SANEAMIENTO BÁSICO</t>
  </si>
  <si>
    <t>INFRAESTRUCTURA VIAL</t>
  </si>
  <si>
    <t>PONDERADOR DIMENSIÓN/EJE (%)</t>
  </si>
  <si>
    <t>MUNICIPIO DE GAMA CUNDINAMARCA</t>
  </si>
  <si>
    <t>PLAN DE DESARROLLO "GAMA CORAZÓN PARA TODOS"</t>
  </si>
  <si>
    <t>EQUIPAMIENTO MUNICIPAL</t>
  </si>
  <si>
    <t>SOCIO - CULTURAL</t>
  </si>
  <si>
    <t>NIÑOS Y JÓVENES GAMENSES EN ARMONÍA CON LA VIDA</t>
  </si>
  <si>
    <t>Realizar cuatro (4) campañas dirigidas a evitar el maltrato y trabajo en los niños y adolecentes.</t>
  </si>
  <si>
    <t>Número de campañas realizadas</t>
  </si>
  <si>
    <t>____</t>
  </si>
  <si>
    <t>Gestionar la creación del hogar de paso</t>
  </si>
  <si>
    <t>FORJANDO RETOS</t>
  </si>
  <si>
    <t>Realizar cuatro (4) campañas de sensibilización sobre la importancia de la educación</t>
  </si>
  <si>
    <t>Número de talleres realizados</t>
  </si>
  <si>
    <t>Promover la creación de un (1) consejo de juventud</t>
  </si>
  <si>
    <t>Número de asociaciones conformadas</t>
  </si>
  <si>
    <t>INFANCIA Y ADOLESCENCIA POR SIEMPRE</t>
  </si>
  <si>
    <t>Porcentaje de mortalidad en niños menores de 1 año</t>
  </si>
  <si>
    <t xml:space="preserve">Porcentaje de vacunación </t>
  </si>
  <si>
    <t>Número de eventos realizados</t>
  </si>
  <si>
    <t>Número de actividades realizadas</t>
  </si>
  <si>
    <t>GAS NATURAL - CALIDAD DE VIDA</t>
  </si>
  <si>
    <t>Gestionar un (1) estudio técnico que establezca la viabilidad de la implementación del gas natural en el municipio de Gama</t>
  </si>
  <si>
    <t>Número de estudios técnicos realizados</t>
  </si>
  <si>
    <t>CALLES Y ESPACIOS PÚBLICOS ILUMINADOS</t>
  </si>
  <si>
    <t>Realizar cuatro (4) mantenimientos y optimizaciones al alumbrado publico</t>
  </si>
  <si>
    <t>Número de mantenimientos y optimizaciones realizadas.</t>
  </si>
  <si>
    <t>ENERGÍA ELÉCTRICA PARA TODOS LOS GAMENSES</t>
  </si>
  <si>
    <t>Lograr una cobertura del 98%  en el servicio de energía eléctrica</t>
  </si>
  <si>
    <t>Porcentaje de cobertura</t>
  </si>
  <si>
    <t>AGUA POTABLE Y SANEAMIENTO BÁSICO PARA TODOS LOS GAMENSES</t>
  </si>
  <si>
    <t>Número de mantenimientos realizados</t>
  </si>
  <si>
    <t>Porcentaje de cumplimiento</t>
  </si>
  <si>
    <t>Implementar al 100% el plan maestro del acueducto del casco urbano</t>
  </si>
  <si>
    <t>Porcentaje de implementación</t>
  </si>
  <si>
    <t>Implementar al 100% el plan maestro de acueducto de la inspección de san Roque</t>
  </si>
  <si>
    <t>Realizar ocho (8) mantenimientos preventivos a la planta de aguas residuales</t>
  </si>
  <si>
    <t>Gestionar la implementación al 100% del plan maestro de alcantarillado</t>
  </si>
  <si>
    <t>Realizar cuatro (4) mantenimientos preventivos al alcantarillado sanitario y pluvial</t>
  </si>
  <si>
    <t>Implementar en un 60% el proceso de PSMV del casco urbano</t>
  </si>
  <si>
    <t xml:space="preserve">Porcentaje de implementación </t>
  </si>
  <si>
    <t>Porcentaje de construcción del sistema de tratamiento gestionado</t>
  </si>
  <si>
    <t>Formulación del PSMV de la inspección de San Roque</t>
  </si>
  <si>
    <t>Número de PSMV formulados</t>
  </si>
  <si>
    <t>POR GAMA + SALUDABLE</t>
  </si>
  <si>
    <t>Lograr un 30% de mejoramiento de los procesos relacionados con los residuos sólidos</t>
  </si>
  <si>
    <t>Porcentaje de mejoramiento en los procesos logrado</t>
  </si>
  <si>
    <t>Realizar tres (3) campaña de técnicas de reciclaje y manejo de residuos sólidos</t>
  </si>
  <si>
    <t>Realizar un  (1) proyecto para el manejo de los residuos sólidos y reciclaje</t>
  </si>
  <si>
    <t xml:space="preserve">Número de proyectos </t>
  </si>
  <si>
    <t>Realizar la actualización de los PGIRS</t>
  </si>
  <si>
    <t>Número de actualizaciones</t>
  </si>
  <si>
    <t>Realizar cuatro (4) campañas de saneamiento básico</t>
  </si>
  <si>
    <t>Número de campañas</t>
  </si>
  <si>
    <t>AMBIENTE CONSTRUIDO</t>
  </si>
  <si>
    <t>VÍAS ADECUADAS Y PROSPERAS</t>
  </si>
  <si>
    <t>Propiciar 2 mecanismos para que la población mejore su acceso a las vías del municipio</t>
  </si>
  <si>
    <t>Número de mecanismos propiciados</t>
  </si>
  <si>
    <t>Realizar mantenimiento a ciento ochenta (180) kilómetros de vías del municipio</t>
  </si>
  <si>
    <t>Número de kilómetros de vías a los que se les realice mantenimiento</t>
  </si>
  <si>
    <t>Número de proyectos gestionados</t>
  </si>
  <si>
    <t>Gestionar el mejoramiento de 10 kilómetros de vías en el municipio</t>
  </si>
  <si>
    <t>Número de kilómetros gestionados</t>
  </si>
  <si>
    <t>Realizar la construcción de trescientos (300) metros lineales de placa huella</t>
  </si>
  <si>
    <t>Número de metros lineales construidos</t>
  </si>
  <si>
    <t>Realizar la demarcación y señalización de siete (7) kilómetros de las vías pavimentadas intermunicipales</t>
  </si>
  <si>
    <t>Número de kilómetros  de vías pavimentadas a las que se les realice demarcación y señalización</t>
  </si>
  <si>
    <t xml:space="preserve">Realizar el mantenimiento y rehabilitación a  mil (1000) metros de vías urbanas </t>
  </si>
  <si>
    <t>Número de metros a los que se les realizo mantenimiento o se rehabilitaron</t>
  </si>
  <si>
    <t>Realizar la apertura de tres (3) kilómetros en nuevas vías</t>
  </si>
  <si>
    <t>Número de gestiones realizadas</t>
  </si>
  <si>
    <t>SEGURIDAD VIAL</t>
  </si>
  <si>
    <t>Mantener en 0% la tasa de accidentalidad en el municipio</t>
  </si>
  <si>
    <t>Porcentaje de accidentalidad mantenido</t>
  </si>
  <si>
    <t>Realizar cuatro (4) actividades encaminadas a brindar seguridad vial</t>
  </si>
  <si>
    <t>MAQUINARIA ALENTADA</t>
  </si>
  <si>
    <t>Adquirir una herramienta que permitan el mantenimiento de las vías del municipio</t>
  </si>
  <si>
    <t>Número de herramientas adquiridas</t>
  </si>
  <si>
    <t>Adquirir una (1) maquina pesada</t>
  </si>
  <si>
    <t>Número de maquinas pesadas adquiridas</t>
  </si>
  <si>
    <t>Realizar ocho (8) mantenimientos a la maquinaria pesada</t>
  </si>
  <si>
    <t>ENTORNO AMABLE</t>
  </si>
  <si>
    <t>Construir, gestionar, adquirir,  adecuar y mantenimiento de la infraestructura de física de las dependencias administrativas del municipio y bienes de uso público de propiedad del municipio</t>
  </si>
  <si>
    <t>Número de construcciones, gestiones, adecuaciones y mantenimientos realizados a la infraestructura física de las dependencias administrativas del municipio y bienes de uso público de propiedad del municipio</t>
  </si>
  <si>
    <t>Realizar diez (10) mantenimientos o adecuaciones a la infraestructura del municipio</t>
  </si>
  <si>
    <t>Número de mantenimientos o adecuaciones realizadas</t>
  </si>
  <si>
    <t>PARQUE AUTOMOTOR OPTIMO</t>
  </si>
  <si>
    <t>Realizar cuatro(4) mantenimientos al parque automotor</t>
  </si>
  <si>
    <t xml:space="preserve">Realizar un (1) proyecto para cofinanciar la compra de un automotor </t>
  </si>
  <si>
    <t>Número de proyectos realizados</t>
  </si>
  <si>
    <t>PARQUES A LOS NIÑOS</t>
  </si>
  <si>
    <t>Realizar la construcción de dos (2) parques infantiles</t>
  </si>
  <si>
    <t>Número de parques infantiles construidos</t>
  </si>
  <si>
    <t>INSTALACIONES OPTIMAS- ADMINISTRACIÓN PUBLICA EFICAZ</t>
  </si>
  <si>
    <t>Realizar dos (2) compras de mobiliario para edificaciones e instalaciones de la alcaldía</t>
  </si>
  <si>
    <t>Número de compras realizadas</t>
  </si>
  <si>
    <t>Gestionar la construcción de dos (2) salones comunales para el municipio</t>
  </si>
  <si>
    <t xml:space="preserve">Realizar cuatro (4) Mantenimientos o adecuaciones a salones comunales </t>
  </si>
  <si>
    <t>Realizar dos (2) mantenimientos y/o adecuaciones a edificaciones e instalaciones de la alcaldía</t>
  </si>
  <si>
    <t>MUERTE DIGNA</t>
  </si>
  <si>
    <t>Gestionar la construcción o adecuación de la morgue</t>
  </si>
  <si>
    <t>M.I.</t>
  </si>
  <si>
    <t>M.M.</t>
  </si>
  <si>
    <t>Primera infancia y adolescencia</t>
  </si>
  <si>
    <t>Primera infancia</t>
  </si>
  <si>
    <t>Población general</t>
  </si>
  <si>
    <t>Adolescencia</t>
  </si>
  <si>
    <t>REHABILITACIÓN DE SISTEMAS DE TRATAMIENTO DE AGUAS RESIDUALES</t>
  </si>
  <si>
    <t>REHABILITACIÓN DE SISTEMAS DE ALCANTARILLADO PLUVIAL</t>
  </si>
  <si>
    <t>IMPLEMENTACIÓN DEL PLAN DE SANEAMIENTO Y MANEJO DE VERTIMIENTOS (PSMV)</t>
  </si>
  <si>
    <t>PROYECTOS DE GESTIÓN INTEGRAL DE RESIDUOS SÓLIDOS</t>
  </si>
  <si>
    <t>PLAN DE GESTIÓN INTEGRAL DE RESIDUOS SÓLIDOS (PGIRS)</t>
  </si>
  <si>
    <t>DISEÑO DEL PLAN DE SANEAMIENTO Y MANEJO DE VERTIMIENTOS (PSMV)</t>
  </si>
  <si>
    <t xml:space="preserve">REHABILITACIÓN DE SISTEMAS DE ACUEDUCTO </t>
  </si>
  <si>
    <t>REHABILITACIÓN DE SISTEMAS DE  POTABILIZACIÓN DEL AGUA</t>
  </si>
  <si>
    <t>CONSTRUCCIÓN DE SISTEMAS DE TRATAMIENTO DE AGUAS RESIDUALES</t>
  </si>
  <si>
    <t>RECOLECCIÓN DE RESIDUOS SÓLIDOS</t>
  </si>
  <si>
    <t>PLANES Y PROYECTOS DE MEJORAMIENTO DE VIVIENDA Y SANEAMIENTO BÁSICO</t>
  </si>
  <si>
    <t>DISEÑO E IMPLANTACIÓN DE ESQUEMAS ORGANIZACIONALES PARA LA ADMINISTRACIÓN Y OPERACIÓN DE SISTEMAS DE ACUEDUCTO</t>
  </si>
  <si>
    <t>SERVICIO DE ACUEDUCTO</t>
  </si>
  <si>
    <t>DISEÑO E IMPLANTACIÓN DE ESQUEMAS ORGANIZACIONALES PARA LA ADMINISTRACIÓN Y OPERACIÓN DEL SISTEMA DE ALCANTARILLADO</t>
  </si>
  <si>
    <t xml:space="preserve">MANTENIMIENTO DEL SERVICIO DE ALUMBRADO PÚBLICO </t>
  </si>
  <si>
    <t>PREINVERSIÓN EN INFRAESTRUCTURA</t>
  </si>
  <si>
    <t>PAGO DE CONVENIOS O CONTRATOS DE SUMINISTRO DE ENERGÍA ELÉCTRICA PARA EL SERVICIO DE ALUMBRADO PÚBLICO O PARA EL MANTENIMIENTO Y EXPANSIÓN DEL SERVICIO DE ALUMBRADO PÚBLICO</t>
  </si>
  <si>
    <t xml:space="preserve">CONSTRUCCIÓN DE VÍAS </t>
  </si>
  <si>
    <t>COMPRA DE MAQUINARIA Y EQUIPO</t>
  </si>
  <si>
    <t>REHABILITACIÓN DE VÍAS</t>
  </si>
  <si>
    <t>PLANES DE TRÁNSITO, EDUCACIÓN, DOTACIÓN DE EQUIPOS Y SEGURIDAD VIAL</t>
  </si>
  <si>
    <t>ESTUDIOS Y PREINVERSIÓN EN INFRAESTRUCTURA</t>
  </si>
  <si>
    <t>PROGRAMA DE ATENCION INTEGRAL A LA PRIMERA INFANCIA -PAIPI</t>
  </si>
  <si>
    <t>FORTALECIMIENTO DE LA RED DE FRIO DEL PROGRAMA AMPLIADO DE INMUNIZACIONES -PAI</t>
  </si>
  <si>
    <t>PREINVERSIÓN DE INFRAESTRUCTURA</t>
  </si>
  <si>
    <t>MEJORAMIENTO Y MANTENIMIENTO DE DEPENDENCIAS DE LA ADMINISTRACIÓN</t>
  </si>
  <si>
    <t>CONSTRUCCIÓN DE PLAZAS DE MERCADO, MATADEROS, CEMENTERIOS, PARQUES Y ANDENES Y MOBILIARIOS DEL ESPACIO PÚBLICO</t>
  </si>
  <si>
    <t>MEJORAMIENTO Y MANTENIMIENTO DE PLAZAS DE MERCADO, MATADEROS, CEMENTERIOS, PARQUES  Y ANDENES Y MOBILIARIOS DEL ESPACIO PÚBLICO</t>
  </si>
  <si>
    <t>EDUCACIÓN</t>
  </si>
  <si>
    <t>COBERTURA</t>
  </si>
  <si>
    <t>CONTRATACIÓN DEL SERVICIO</t>
  </si>
  <si>
    <t>EDUCACIÓN ACOGEDORA</t>
  </si>
  <si>
    <t>Mantener cubierto al 100% las necesidades en transporte escolar según sea requerido</t>
  </si>
  <si>
    <t>MM</t>
  </si>
  <si>
    <t>Población en edad escolar</t>
  </si>
  <si>
    <t>100% de cobertura</t>
  </si>
  <si>
    <t>Mantener cubierto al 100% las necesidades en alimentación y nutrición a la población escolar</t>
  </si>
  <si>
    <t>Dotar a dieciséis (16) instituciones educativas de implementos necesarios para la enseñanza incluido material didáctico</t>
  </si>
  <si>
    <t>Número de instituciones dotadas</t>
  </si>
  <si>
    <t>MI</t>
  </si>
  <si>
    <t>TODOS A CLASE</t>
  </si>
  <si>
    <t>Porcentaje de población en condición de analfabetismo</t>
  </si>
  <si>
    <t>6,2% de tasa de analfabetismo</t>
  </si>
  <si>
    <t>9,2% de tasa de analfabetismo</t>
  </si>
  <si>
    <t>Realizar mantenimiento a dieciséis (16) instituciones educativas</t>
  </si>
  <si>
    <t>Número de mantenimientos realizados a instituciones educativas</t>
  </si>
  <si>
    <t>Instituciones educativas</t>
  </si>
  <si>
    <t>Aumentar en 0.5 puntos el promedio de resultado en pruebas Icfes</t>
  </si>
  <si>
    <t>Puntaje promedio en resultados de pruebas ICFES 11</t>
  </si>
  <si>
    <t>_____</t>
  </si>
  <si>
    <t>Capacitar a los jóvenes de grados 5, 9 y 11  en técnicas y refuerzos tendientes a mejorar la calidad educativa en las pruebas de SABER.</t>
  </si>
  <si>
    <t>Porcentaje de jóvenes de grados 5, 9 y 11 capacitados.</t>
  </si>
  <si>
    <t>Estdiantes de grado 5,9 y 11 grado</t>
  </si>
  <si>
    <t>Crear un programa de educación básica para la población adulta</t>
  </si>
  <si>
    <t>Número de programas creados</t>
  </si>
  <si>
    <t>Población adulta</t>
  </si>
  <si>
    <t>Crear 2 programa  de aprendizajes alterno a las jornadas académicas para la enseñanza de ingles.</t>
  </si>
  <si>
    <t>Gestionar la asignación de treinta (30) computadores para las instituciones educativas</t>
  </si>
  <si>
    <t>Número de computadores</t>
  </si>
  <si>
    <t>Realizar dos (2) mantenimientos a todos los computadores de las sedes educativas</t>
  </si>
  <si>
    <t xml:space="preserve">Número de mantenimientos realizados </t>
  </si>
  <si>
    <t>ASEGURANDO TU FUTURO</t>
  </si>
  <si>
    <t>Garantizar que el 12% de la población se encuentre en el sistema de educación superior</t>
  </si>
  <si>
    <t>Porcentaje de personas que se encuentran en educación superior</t>
  </si>
  <si>
    <t>397 personas</t>
  </si>
  <si>
    <t>70 personas</t>
  </si>
  <si>
    <t>Aumentar a dos (2) los programas de educación agropecuaria</t>
  </si>
  <si>
    <t>Número de programas activos</t>
  </si>
  <si>
    <t>Mantener y apoyar a cinco  (5) bachilleres para que den continuidad a sus estudios</t>
  </si>
  <si>
    <t>Número de apoyos otorgados</t>
  </si>
  <si>
    <t>Bachilleres academicos.</t>
  </si>
  <si>
    <t>SALUD</t>
  </si>
  <si>
    <t>EN BUSCA DE LA BUENA SALUD GAMENSE</t>
  </si>
  <si>
    <t>Asegurar el 100% la población afiliada al SGSSS</t>
  </si>
  <si>
    <t>Porcentaje de población afiliada al SGSSS</t>
  </si>
  <si>
    <t>Disminuir la población desvinculada a la salud en un 1%</t>
  </si>
  <si>
    <t>Porcentaje de población en condición de vinculado</t>
  </si>
  <si>
    <t>MR</t>
  </si>
  <si>
    <t>Población vinculada</t>
  </si>
  <si>
    <t>1 plan de salud publica</t>
  </si>
  <si>
    <t>Formular tres (3) políticas intersectoriales en salud</t>
  </si>
  <si>
    <t>Número de políticas formuladas</t>
  </si>
  <si>
    <t>Realizar 10 brigadas de atención en salud extramural</t>
  </si>
  <si>
    <t>Mantener en cero  (0%) la mortalidad en niños menores de 5 años</t>
  </si>
  <si>
    <t>Porcentaje de mortalidad en niños menores de 5 años.</t>
  </si>
  <si>
    <t>Menores de 5 años</t>
  </si>
  <si>
    <t xml:space="preserve">Mantener en cero (0%) los casos de desnutrición en niños menores de 5 años </t>
  </si>
  <si>
    <t>Porcentaje de niños menores de 5 años en condición de desnutrición.</t>
  </si>
  <si>
    <t>Gestionar para reactivar los servicios del centro de salud de la inspección de San Roque</t>
  </si>
  <si>
    <t>GAMA ASEGURADA Y SALUDABLE</t>
  </si>
  <si>
    <t xml:space="preserve">
Fortalecer el Sistema de Información territorial en Salud que permita evaluar el avance municipal en salud
</t>
  </si>
  <si>
    <t>Sistema de información que de cuenta del avance municipal frente a indicadores de salud</t>
  </si>
  <si>
    <t>___</t>
  </si>
  <si>
    <t>1 sistema de información en salud</t>
  </si>
  <si>
    <t>Número de actualizaciones realizadas</t>
  </si>
  <si>
    <t>Porcentaje de información actualizada</t>
  </si>
  <si>
    <t>VIVIENDA</t>
  </si>
  <si>
    <t>VIVIENDA DIGNA - CALIDAD DE VIDA</t>
  </si>
  <si>
    <t>Número de mejoramientos realizados</t>
  </si>
  <si>
    <t xml:space="preserve">Realizar un (1) diagnósticos para establecer y  priorizar las necesidades de vivienda en la población </t>
  </si>
  <si>
    <t>Número de diagnósticos realizados</t>
  </si>
  <si>
    <t>Número de mejoramientos de vivienda realizados</t>
  </si>
  <si>
    <t>Número de viviendas construidas</t>
  </si>
  <si>
    <t>Reubicación de cuatro (4) viviendas por ubicarse en sitios de alto riesgo</t>
  </si>
  <si>
    <t>Numero de viviendas reubicadas</t>
  </si>
  <si>
    <t>JUSTICIA - SEGURIDAD Y CONVIVENCIA CIUDADANA</t>
  </si>
  <si>
    <t>FORTALECIMIENTO FONDO DE SEGURIDAD</t>
  </si>
  <si>
    <t>Proteger a los Gamenses en su vida, integridad, libertad y patrimonio económico, por medio de la reducción y sanción del delito, el temor a la violencia y la promoción de la convivencia en un 100% de casos</t>
  </si>
  <si>
    <t>Número de dotaciones y actividades realizadas a las instituciones de justicia y seguridad</t>
  </si>
  <si>
    <t>100% de atención y dotación</t>
  </si>
  <si>
    <t>Entregar cinco (5) dotaciones a las instituciones de justicia y seguridad</t>
  </si>
  <si>
    <t>Número de dotaciones entregadas</t>
  </si>
  <si>
    <t>COOPERANDO POR NUESTRA SEGURIDAD</t>
  </si>
  <si>
    <t>A.18.6</t>
  </si>
  <si>
    <t>Realizar cuatro (4) actividades que involucren temas de seguridad y colaboración.</t>
  </si>
  <si>
    <t>SEGURIDAD EN TIEMPO REAL</t>
  </si>
  <si>
    <t>Presentar un (1) un proyecto de cofinanciación para la implementación de herramientas tecnológicas de seguridad</t>
  </si>
  <si>
    <t>Número de proyectos presentados</t>
  </si>
  <si>
    <t>CONOCIENDO MI ALCALDÍA</t>
  </si>
  <si>
    <t>Realizar cuatro (4) actividades en las que la comunidad conozca las funciones de los entes que defienden sus derechos</t>
  </si>
  <si>
    <t>PARTICIPACIÓN CIUDADANA</t>
  </si>
  <si>
    <t>GAMA PARTICIPATIVA - INCLUSIÓN SOCIAL</t>
  </si>
  <si>
    <t>Realizar siete (7) capacitaciones a la comunidad en mecanismos de participación ciudadana</t>
  </si>
  <si>
    <t>Número de capacitaciones realizadas</t>
  </si>
  <si>
    <t>M.I</t>
  </si>
  <si>
    <t>PROGRAMAS DE CAPACITACIÓN, ASESORÍA Y ASISTENCIA TÉCNICA PARA CONSOLIDAR PROCESOS DE PARTICIPACIÓN CIUDADANA Y CONTROL SOCIAL</t>
  </si>
  <si>
    <t xml:space="preserve">realizar 6 capacitaciones que fortalezcan a las JAC en temas de liderazgo y desarrollo </t>
  </si>
  <si>
    <t>JAC</t>
  </si>
  <si>
    <t>Realizar cuatro (4) actividades encaminadas a reactivar y fortalecer los espacios de participación ciudadana existentes</t>
  </si>
  <si>
    <t>Realizar cuatro (4) rendiciones de cuentas sobre la gestión de la administración municipal</t>
  </si>
  <si>
    <t>Número de rendición de cuentas realizadas</t>
  </si>
  <si>
    <t>CULTURA</t>
  </si>
  <si>
    <t>GAMA DE LA MANO CON LA LECTURA</t>
  </si>
  <si>
    <t>Realizar cuatrocientos (400) prestamos domiciliarios de libros de la biblioteca municipal</t>
  </si>
  <si>
    <t>Número de libros prestados a domicilio</t>
  </si>
  <si>
    <t>Población en General</t>
  </si>
  <si>
    <t>Realizar dieciséis (16) visitas de la biblioteca municipal entre los centros educativos del municipio</t>
  </si>
  <si>
    <t>Número de visitas de la biblioteca municipal realizadas</t>
  </si>
  <si>
    <t>Realizar  dieciocho (18) visitas de la Biblioteca municipal entre el hogar comunitario, jardín infantil y club juvenil.</t>
  </si>
  <si>
    <t>Infancia, Adolecencia y Juventud</t>
  </si>
  <si>
    <t>Realizar cuatro (4) actividades "Rescate de tradición oral "</t>
  </si>
  <si>
    <t>Realizar veintiún (21) veces la actividad Biblioteca al parque</t>
  </si>
  <si>
    <t>Número de veces que se realiza la actividad</t>
  </si>
  <si>
    <t>Realizar cuarenta (40) visitas de la biblioteca municipal a el hogar del anciano</t>
  </si>
  <si>
    <t>Número de visitas realizadas</t>
  </si>
  <si>
    <t>Tercera Edad</t>
  </si>
  <si>
    <t>LUDOTECA EN  VEREDAS</t>
  </si>
  <si>
    <t>Número de visitas con la ludoteca a las veredas</t>
  </si>
  <si>
    <t>Población Rural</t>
  </si>
  <si>
    <t>GAMA UN MUNICIPIO DE ARTE Y FOLCLOR</t>
  </si>
  <si>
    <t>Realizar un (1) diagnostico para definir la creación de una escuela en formación artística y/o cultural a partir de necesidades de la comunidad</t>
  </si>
  <si>
    <t>Realizar tres (3) actividades enfocadas a rescatar los valores folclóricos tradicionales del municipio</t>
  </si>
  <si>
    <t>Realizar una (1) actividad de carácter folclórico dirigida a población vulnerable</t>
  </si>
  <si>
    <t>Población Vulnerable</t>
  </si>
  <si>
    <t>Construir o adecuar un (1) salón para uso multipropósito</t>
  </si>
  <si>
    <t>Número de construcciones o adecuaciones de infraestructura realizadas</t>
  </si>
  <si>
    <t>Número de actividades realizadas o en las que se participe</t>
  </si>
  <si>
    <t>RECREACIÓN Y DEPORTE</t>
  </si>
  <si>
    <t>DEPORTE RECREATIVO</t>
  </si>
  <si>
    <t>Realizar veinte (20) eventos deportivos de carácter individual y de conjunto</t>
  </si>
  <si>
    <t>Número de eventos deportivos realizados</t>
  </si>
  <si>
    <t>Realizar cuatro (4) juegos comunales y/o campesinos</t>
  </si>
  <si>
    <t>Número de juegos comunales realizados</t>
  </si>
  <si>
    <t>Realizar cuarenta (40) actividades recreativas a toda la comunidad Gamense</t>
  </si>
  <si>
    <t>DEPORTE EDUCATIVO</t>
  </si>
  <si>
    <t>Realizar cuatro (4) festivales escolares</t>
  </si>
  <si>
    <t>Número de festivales realizados</t>
  </si>
  <si>
    <t>Realizar cuatro (4) juegos intercolegiados</t>
  </si>
  <si>
    <t>Número de intercolegiados realizados</t>
  </si>
  <si>
    <t>DEPORTE FORMATIVO</t>
  </si>
  <si>
    <t>Número de deportistas que asisten a juegos y competencias deportivas nacionales e internacionales</t>
  </si>
  <si>
    <t>PLAN DE DESARROLLO: "GAMA CORAZON PARA TODOS" 2012-2015</t>
  </si>
  <si>
    <t xml:space="preserve">COMPONENTE DE EFICACIA - PLAN DE ACCIÒN - VIGENCIA  2012 </t>
  </si>
  <si>
    <t>EJE: SOCIO - CULTURAL</t>
  </si>
  <si>
    <t>OBJETIVO DEL EJE / DIMENSIÓN: GENERAR IMPACTO EN LA CALIDAD DE VIDA DE LOS HABITANTES DEL MUNICIPIO DE GAMA MEDIANTE LA GESTION SOCIAL DE LA Administración EN LOS SECTORES EDUCATIVO, SALUD, INFANCIA Y ADOLESCENCIA, SERVICIOS PUBLICOS DIFERENTES A APSB, ATENCION A POBLACION VULNERABLE, VICTIMAS DE LA VIOLENCIA , JUSTICIA SEGURIDAD Y CONVIVENCIA CIUDADANA, PARTICIPACION CIUDADANA, VIVIENDA, CULTURA, RECREACION Y DEPORTE.</t>
  </si>
  <si>
    <t>META  VIGENCIA(2012)</t>
  </si>
  <si>
    <t>SECTOR : VIVIENDA</t>
  </si>
  <si>
    <r>
      <t>PROGRAMA</t>
    </r>
    <r>
      <rPr>
        <b/>
        <sz val="8"/>
        <rFont val="Arial"/>
        <family val="2"/>
      </rPr>
      <t>:                     VIVIENDA DIGNA CALIDAD DE VIDA</t>
    </r>
  </si>
  <si>
    <r>
      <t>OBJETIVOS</t>
    </r>
    <r>
      <rPr>
        <sz val="9"/>
        <rFont val="Arial"/>
        <family val="2"/>
      </rPr>
      <t>:                              BENEFICIAR A LA POBLACION QUE REALMENTE TIENE LA NECESIDAD; GESTIONAR COFINANCIACION PARA PROYECTOS DE MEJORAMIENTO DE VIVIENDA; GESTIONAR COFINANCIACION PARA PROYECTOS EN SOLUCION DE VIVIENDA NUEVA</t>
    </r>
  </si>
  <si>
    <t>Reducir el déficit cualitativo de vivienda durante el cuatrienio con 50 mejoramientos</t>
  </si>
  <si>
    <t>Incrementar la  oferta de vivienda nueva  en la entidad territorial durante el cuatrienio en 30 viviendas</t>
  </si>
  <si>
    <t>50 mejoramientos de vivienda</t>
  </si>
  <si>
    <t>30 viviendas nuevas</t>
  </si>
  <si>
    <t>25 mejoramienos de vivienda</t>
  </si>
  <si>
    <t>9 viviendas nuevas</t>
  </si>
  <si>
    <t xml:space="preserve">Reducir el déficit cualitativo de vivienda durante el cuatrienio con 50 mejoramientos </t>
  </si>
  <si>
    <t>Unid</t>
  </si>
  <si>
    <t>Numero de diagnostico realziado</t>
  </si>
  <si>
    <t>UND</t>
  </si>
  <si>
    <t>SECRETARIA DE PLANEACION</t>
  </si>
  <si>
    <t>H y M</t>
  </si>
  <si>
    <t>PLANEACION</t>
  </si>
  <si>
    <t>TODA</t>
  </si>
  <si>
    <t xml:space="preserve">EJE: AMBIENTE CONSTRUIDO </t>
  </si>
  <si>
    <t>SECTOR : TIC`S</t>
  </si>
  <si>
    <t>OBJETIVO DEL EJE / DIMENSIÓN: AUMENTAR LA EFICIENCIA DEL MUNICIPIO EN LA GESTION DE LAS POLITICAS DANDO LUGAR A UN OPTIMO DESARROLLO  INSTITUCIONAL TENIENDO EN CUENTA A LA CIUDADANIA EN EL ALCANCE DE LOS PROPOSITOS.</t>
  </si>
  <si>
    <t xml:space="preserve">PROGRAMA:               TODOS AMIGOS DE LA TECNOLOGIA </t>
  </si>
  <si>
    <t xml:space="preserve">OBJETIVOS: LOGRAR LA APROPIACION DE LAS TIC`S POR PARTE DE LA COMUNIDAD GAMENSE; DIVULGAR LA ESTRATEGIA DE GOBIERNO EN LINEA A NIVEL MUNICIPAL; DAR CONTINUIDAD AL PROGRAMA DE LA ESTRATEGIA DE GOBIERNO EN LINEA.                </t>
  </si>
  <si>
    <t xml:space="preserve">SECRETARIA DE GOBIERNO </t>
  </si>
  <si>
    <t xml:space="preserve"> IMPLEMENTAR LA ESTRATEGIA DE GOBIERNO EN LINEA EN LA ENTIDAD TERRITORIAL</t>
  </si>
  <si>
    <t xml:space="preserve">POBLACION GENERAL </t>
  </si>
  <si>
    <t>GAMA COMPROMETIDO CON LAS TECNOLOGIAS DE INFORMACION Y LAS COMUNICACIONES</t>
  </si>
  <si>
    <t>%</t>
  </si>
  <si>
    <t xml:space="preserve">ALCALDIA MUNICIPAL </t>
  </si>
  <si>
    <t>SECTOR: TIC`S</t>
  </si>
  <si>
    <t xml:space="preserve">PROGRAMA: TECNOLOGIA DE VANGUARDIA </t>
  </si>
  <si>
    <t xml:space="preserve">OBJETIVOS: ADOPTAR HERRAMIENTAS TECNOLOGICAS QUE PERMITAN PRESTAR UN SERVICIO EFICIENTE, EFECTIVO Y EFICAZ </t>
  </si>
  <si>
    <t>RECURSOS FINANCIEROS (MILES DE PESOS)</t>
  </si>
  <si>
    <t>DOTAR LOS IMPLEMENTOS BÁSICOS PARA PERMITIR EL ACCESO A TIC</t>
  </si>
  <si>
    <t xml:space="preserve">Número de Dotaciones realizadas </t>
  </si>
  <si>
    <t>UNID</t>
  </si>
  <si>
    <t>Mantener la población afiliada al al  SGSSS en un 99%</t>
  </si>
  <si>
    <t xml:space="preserve">Porcentaje de población afiliada al SGSSS </t>
  </si>
  <si>
    <t>Realizar el informe de gestion de infancia y adolescencia al 100%</t>
  </si>
  <si>
    <t>Brindar mediante los 12 programas sociales protección integral a la población Vulnerable</t>
  </si>
  <si>
    <t>Numero de Programas Sociales ejecutados.</t>
  </si>
  <si>
    <t>Lograr que el 80% de las familias de Red Unidos cuenten con al menos una fuente de ingreso o sustento económico.</t>
  </si>
  <si>
    <t>Mantener el porcentaje de familias en pobreza extrema que conozcan con la totalidad de sus logros identificados en el plan familiar.</t>
  </si>
  <si>
    <t>M.R</t>
  </si>
  <si>
    <t>Adquirir cien (100) hectáreas de importancia hídricas</t>
  </si>
  <si>
    <t>Establecer setenta (70) parcelas de frutales de clima frio</t>
  </si>
  <si>
    <t>SECTOR :EDUCACION</t>
  </si>
  <si>
    <r>
      <t>PROGRAMA</t>
    </r>
    <r>
      <rPr>
        <b/>
        <sz val="8"/>
        <rFont val="Arial"/>
        <family val="2"/>
      </rPr>
      <t>:               EDUCACIÓN ACOGEDORA</t>
    </r>
  </si>
  <si>
    <r>
      <t>OBJETIVOS</t>
    </r>
    <r>
      <rPr>
        <sz val="9"/>
        <rFont val="Arial"/>
        <family val="2"/>
      </rPr>
      <t>: MEJORAR LA COBERTURA EN EDUCACION BASICA (PREESCOLAR, BASICA PRIAMRIA BASICA SECUNDARIA?</t>
    </r>
  </si>
  <si>
    <t>SECRETARIO DE GOBIERNO</t>
  </si>
  <si>
    <t>SECRETARIA DE GOBIERNO</t>
  </si>
  <si>
    <r>
      <t>OBJETIVOS</t>
    </r>
    <r>
      <rPr>
        <sz val="9"/>
        <rFont val="Arial"/>
        <family val="2"/>
      </rPr>
      <t>: DISMINUIR LA TASA DE ANALFABETISMO EN LAS PERSONAS ENTRE LOS 15 A LOS 24 AÑOS</t>
    </r>
  </si>
  <si>
    <r>
      <t>PROGRAMA</t>
    </r>
    <r>
      <rPr>
        <b/>
        <sz val="8"/>
        <rFont val="Arial"/>
        <family val="2"/>
      </rPr>
      <t>:          TODOS A CLASE</t>
    </r>
  </si>
  <si>
    <r>
      <t>PROGRAMA</t>
    </r>
    <r>
      <rPr>
        <b/>
        <sz val="8"/>
        <rFont val="Arial"/>
        <family val="2"/>
      </rPr>
      <t>:        ASEGURANDO TU FUTURO</t>
    </r>
  </si>
  <si>
    <r>
      <t>OBJETIVOS</t>
    </r>
    <r>
      <rPr>
        <sz val="9"/>
        <rFont val="Arial"/>
        <family val="2"/>
      </rPr>
      <t>: DESARROLLAR COMPETENCIAS PROPIAS EN CUANTO A LAS POTENCIALIDADES DEL MUNICIPIO</t>
    </r>
  </si>
  <si>
    <t>SECTOR :SALUD</t>
  </si>
  <si>
    <r>
      <t>PROGRAMA</t>
    </r>
    <r>
      <rPr>
        <b/>
        <sz val="8"/>
        <rFont val="Arial"/>
        <family val="2"/>
      </rPr>
      <t>:               EN BUSCA DE LA BUENA SALUD GAMENSE</t>
    </r>
  </si>
  <si>
    <r>
      <t>OBJETIVOS</t>
    </r>
    <r>
      <rPr>
        <sz val="9"/>
        <rFont val="Arial"/>
        <family val="2"/>
      </rPr>
      <t>:Gestionar el acceso y la cobertura al servicio de salud, con calidad y eficiencia, de la población del municipio de Gama.</t>
    </r>
  </si>
  <si>
    <t>ASEGURAR EL 100% DE POBLACION AL SGSSS</t>
  </si>
  <si>
    <t>POBLACION GENERAL</t>
  </si>
  <si>
    <r>
      <t>PROGRAMA</t>
    </r>
    <r>
      <rPr>
        <b/>
        <sz val="8"/>
        <rFont val="Arial"/>
        <family val="2"/>
      </rPr>
      <t>:          GAMA ASEGURADA Y SALUDABLE</t>
    </r>
  </si>
  <si>
    <t xml:space="preserve">Fortalecer el Sistema de Información territorial en Salud que permita evaluar el avance municipal en salud
</t>
  </si>
  <si>
    <t>EJE: JUSTICIA - SOCIO CULTURAL</t>
  </si>
  <si>
    <t>SECTOR : JUSTICIA - SEGURIDAD Y CONVIVENCIA CIUDADANA</t>
  </si>
  <si>
    <r>
      <t>PROGRAMA</t>
    </r>
    <r>
      <rPr>
        <b/>
        <sz val="8"/>
        <rFont val="Arial"/>
        <family val="2"/>
      </rPr>
      <t>:                  FORTALECIMIENTO DEL FONDO DE SEGURIDAD</t>
    </r>
  </si>
  <si>
    <r>
      <t>OBJETIVOS</t>
    </r>
    <r>
      <rPr>
        <sz val="9"/>
        <rFont val="Arial"/>
        <family val="2"/>
      </rPr>
      <t>:                         DOTAR DE HERRAMIENTAS PARA EL CUMPLIMIENTO DE LA LABOR A LAS INSTITUCIONES DE JUSTICIA Y SEGURIDAD.</t>
    </r>
  </si>
  <si>
    <t>Proteger a los Gamenses en su vida, integridad, libertad y patrimonio económico, por medio de la reducción y sanción del delito, el temor a la violencia y la promoción de la convivencia en un 100% de casoso</t>
  </si>
  <si>
    <t>Unidad</t>
  </si>
  <si>
    <t>EJE: SOCIO CULTURAL</t>
  </si>
  <si>
    <t>SECTOR : POBLACION VULNERABLE</t>
  </si>
  <si>
    <r>
      <t>PROGRAMA</t>
    </r>
    <r>
      <rPr>
        <b/>
        <sz val="8"/>
        <rFont val="Arial"/>
        <family val="2"/>
      </rPr>
      <t>:                  NIÑOS Y JÓVENES GAMENSES EN ARMONÍA CON LA VIDA</t>
    </r>
  </si>
  <si>
    <r>
      <t>OBJETIVOS</t>
    </r>
    <r>
      <rPr>
        <sz val="9"/>
        <rFont val="Arial"/>
        <family val="2"/>
      </rPr>
      <t>:                              IMPLEMENTAR ACCIONES INFORMATIVAS DIRIGIDAS A LA POBLACION DE NIÑOS, NIÑAS Y ADOLESCENTES DEL MUNICIPIO DE GAMA</t>
    </r>
  </si>
  <si>
    <t>COMISARIA DE FAMILIA</t>
  </si>
  <si>
    <t>Número de informes realizados</t>
  </si>
  <si>
    <t>INFANCIA ADOLESCENCIA</t>
  </si>
  <si>
    <r>
      <t>PROGRAMA</t>
    </r>
    <r>
      <rPr>
        <b/>
        <sz val="8"/>
        <rFont val="Arial"/>
        <family val="2"/>
      </rPr>
      <t>:                      TODO POR LOS NIÑOS, NIÑAS Y JÓVENES DEL MUNICIPIO</t>
    </r>
  </si>
  <si>
    <r>
      <t>OBJETIVOS</t>
    </r>
    <r>
      <rPr>
        <sz val="9"/>
        <rFont val="Arial"/>
        <family val="2"/>
      </rPr>
      <t>:                            garantizar la continuidad de los programas para la primera infancia, gestantes y lactantes</t>
    </r>
  </si>
  <si>
    <t>Juan Pablo Linares Gomez</t>
  </si>
  <si>
    <t>No. de Programas Sociales en Funcionamiento</t>
  </si>
  <si>
    <t>I</t>
  </si>
  <si>
    <t>Planillas de entrega / Asistencia a capacitaciones</t>
  </si>
  <si>
    <r>
      <t>OBJETIVOS</t>
    </r>
    <r>
      <rPr>
        <sz val="9"/>
        <rFont val="Arial"/>
        <family val="2"/>
      </rPr>
      <t>:                             Brindar espacios de sano esparcimiento, cuidado y atención  a la población Adulta del municipio.</t>
    </r>
  </si>
  <si>
    <t>AD</t>
  </si>
  <si>
    <t>Registro fotografico / Planillas de Asitencia / Planillas de Control entrega de Programas Sociales</t>
  </si>
  <si>
    <t>Convenios establecidos con la Fundación Hogar del Anciano</t>
  </si>
  <si>
    <t>Numero de actividades realizadas</t>
  </si>
  <si>
    <r>
      <t>PROGRAMA</t>
    </r>
    <r>
      <rPr>
        <b/>
        <sz val="8"/>
        <rFont val="Arial"/>
        <family val="2"/>
      </rPr>
      <t>: GAMA POR EL RESPETO A LA IGUALDAD DE GENERO Y LOS DERECHOS HUMANOS</t>
    </r>
  </si>
  <si>
    <r>
      <t>OBJETIVOS</t>
    </r>
    <r>
      <rPr>
        <sz val="9"/>
        <rFont val="Arial"/>
        <family val="2"/>
      </rPr>
      <t xml:space="preserve">:                             Desarrollar acciones y actividades que permitan vinvular a las Mujeres del municipio a partir de las cuales se permita reconocer a la mujer como un ser humano digno y merecedor de respeto dentro de la sociedad. </t>
    </r>
  </si>
  <si>
    <t>MUJERES</t>
  </si>
  <si>
    <t xml:space="preserve">Registro fotografico / Planillas de Asitencia </t>
  </si>
  <si>
    <t>SECTOR : CULTURA</t>
  </si>
  <si>
    <r>
      <t>PROGRAMA</t>
    </r>
    <r>
      <rPr>
        <b/>
        <sz val="8"/>
        <rFont val="Arial"/>
        <family val="2"/>
      </rPr>
      <t>:                 GAMA DE LA MANO CON LA LECTURA</t>
    </r>
  </si>
  <si>
    <r>
      <t>OBJETIVOS</t>
    </r>
    <r>
      <rPr>
        <sz val="9"/>
        <rFont val="Arial"/>
        <family val="2"/>
      </rPr>
      <t>:                           GENERAR EL INTERES EN LA POBLACIÓN POR LA LECTURA Y LA ESCRITURA</t>
    </r>
  </si>
  <si>
    <t>JUAN PABLO LINARES GOMEZ</t>
  </si>
  <si>
    <t>REALIZAR ACTIVIDADES QUE IMPULSEN  Y GENEREN INTERES POR LA LECTURA  EN EL MUNICIPIO DE GAMA</t>
  </si>
  <si>
    <t>BIBLIOTECA AL PARQUE</t>
  </si>
  <si>
    <r>
      <t>PROGRAMA</t>
    </r>
    <r>
      <rPr>
        <b/>
        <sz val="8"/>
        <rFont val="Arial"/>
        <family val="2"/>
      </rPr>
      <t xml:space="preserve">:                    LUDOTECA EN VEREDAS </t>
    </r>
  </si>
  <si>
    <r>
      <t>OBJETIVOS</t>
    </r>
    <r>
      <rPr>
        <sz val="9"/>
        <rFont val="Arial"/>
        <family val="2"/>
      </rPr>
      <t xml:space="preserve">:    GENERAR ACTIVIDADES EN LAS VEREDAS CON LA LUDOTECA                        </t>
    </r>
  </si>
  <si>
    <t>PROGRAMA:     GAMA UN MUNICIPIO DE ARTE Y FOLCLOR</t>
  </si>
  <si>
    <r>
      <t>OBJETIVOS</t>
    </r>
    <r>
      <rPr>
        <sz val="9"/>
        <rFont val="Arial"/>
        <family val="2"/>
      </rPr>
      <t>:                             PROMOVER ENCUENTROS CULTURALES Y ARTISTICOS EN EL MUNICIPIO; DOTAR LAS ESCUELAS DE FORMACIÓN ARTÍSTICA Y CULTURAL</t>
    </r>
  </si>
  <si>
    <t>SECTOR : RECREACIÓN Y DEPORTE</t>
  </si>
  <si>
    <r>
      <t>PROGRAMA</t>
    </r>
    <r>
      <rPr>
        <b/>
        <sz val="8"/>
        <rFont val="Arial"/>
        <family val="2"/>
      </rPr>
      <t>:                     DEPORTE FORMATIVO</t>
    </r>
  </si>
  <si>
    <r>
      <t>OBJETIVOS</t>
    </r>
    <r>
      <rPr>
        <sz val="9"/>
        <rFont val="Arial"/>
        <family val="2"/>
      </rPr>
      <t>:                             FORMAR DEPORTISTAS COMPETITITIVOS CON CALIDAD HUMANA</t>
    </r>
  </si>
  <si>
    <t>REALIZAR Y FOMENTAR  EVENTOS RECREODEPORTIVOS EN EL MUNICIPIO DE GAMA</t>
  </si>
  <si>
    <t>PT</t>
  </si>
  <si>
    <t>PLANILLAS; REGISTRO FOTOGRAFICO</t>
  </si>
  <si>
    <r>
      <t>PROGRAMA</t>
    </r>
    <r>
      <rPr>
        <b/>
        <sz val="8"/>
        <rFont val="Arial"/>
        <family val="2"/>
      </rPr>
      <t>:                     DEPORTE EDUCATIVO</t>
    </r>
  </si>
  <si>
    <r>
      <t>OBJETIVOS</t>
    </r>
    <r>
      <rPr>
        <sz val="9"/>
        <rFont val="Arial"/>
        <family val="2"/>
      </rPr>
      <t>:                              LOGRAR QUE LA POBLACIÓN EDUCATIVA PARTICIPE EN LOS JUEGOS INTYERCOLEGIAGOS Y LOS JUEGOS ESCOLARES</t>
    </r>
  </si>
  <si>
    <t>FESTIVALES ESCOLARES</t>
  </si>
  <si>
    <t>ESTUDIANTIL PRIMARIA</t>
  </si>
  <si>
    <t>PLANILLAS; REGIST. FOT.</t>
  </si>
  <si>
    <t>JUEGOS INTERCOLEGIADOS</t>
  </si>
  <si>
    <t>ESTUDIANTIL SECUNDARIA</t>
  </si>
  <si>
    <t>Numero de escuelas de formacion deportiva mantenida</t>
  </si>
  <si>
    <r>
      <t>PROGRAMA</t>
    </r>
    <r>
      <rPr>
        <b/>
        <sz val="8"/>
        <rFont val="Arial"/>
        <family val="2"/>
      </rPr>
      <t xml:space="preserve">:                    ESCENARIOS DEPORTIVOS OPTIMOS </t>
    </r>
  </si>
  <si>
    <r>
      <t>OBJETIVOS</t>
    </r>
    <r>
      <rPr>
        <sz val="9"/>
        <rFont val="Arial"/>
        <family val="2"/>
      </rPr>
      <t>:                            TENER ESCENARIOS DEPORTIVOS ADECUADOS PARA SU UTILIZACIÓN</t>
    </r>
  </si>
  <si>
    <t xml:space="preserve">SECRETARIA DE PLANEACIÓN </t>
  </si>
  <si>
    <t>SECTOR : SERVICIOS PUBLICOS DIFERENTES A APSB</t>
  </si>
  <si>
    <t>CALLES Y ESPACIO PUBLICOS ILUMINADOS</t>
  </si>
  <si>
    <r>
      <t>PROGRAMA</t>
    </r>
    <r>
      <rPr>
        <b/>
        <sz val="8"/>
        <rFont val="Arial"/>
        <family val="2"/>
      </rPr>
      <t>:                  CALLES Y ESPACIO PUBLICOS ILUMINADOS</t>
    </r>
  </si>
  <si>
    <r>
      <t>OBJETIVOS</t>
    </r>
    <r>
      <rPr>
        <sz val="9"/>
        <rFont val="Arial"/>
        <family val="2"/>
      </rPr>
      <t xml:space="preserve">: AUNMENTAR LA ILUMINACION EN ESPACIOS PUBLICOS DEL MUNICIPIO </t>
    </r>
  </si>
  <si>
    <t>POR UNA MEJOR CALIDAD DE VIDA DE LA POBLACION</t>
  </si>
  <si>
    <t>EJE: AMBIENTE NATURAL Y SERVICIOS PÚBLICOS</t>
  </si>
  <si>
    <t>SECTOR : AGUA POTABLE Y SANEAMIENTO BÁSICO</t>
  </si>
  <si>
    <t>OBJETIVO DEL EJE / DIMENSIÓN: DESARROLLAR ESTRATEGIAS COMPETITIVAS Y ARMONICAS GGENERANDO EL MEJORAMIENTO DE LOS SERVICIOS PUBLICOS Y LA INFRAESTRUCTURA DEL MUNICIPIO EN BUSCA DE CRECIMIENTO SOCIAL Y EL MEJORAMIENTO DE LA CALIDAD DE VIDA DE LA POBLACION EN ARMONIA CON EL MEDIO AMBIENTE Y MITIGACION DE LOS RIESGOS NATURALES</t>
  </si>
  <si>
    <r>
      <t>PROGRAMA</t>
    </r>
    <r>
      <rPr>
        <b/>
        <sz val="8"/>
        <rFont val="Arial"/>
        <family val="2"/>
      </rPr>
      <t>:                  AGUA POTABLE Y SANEAMIENTO BÁSICO PARA TODOS LOS GAMENSES</t>
    </r>
  </si>
  <si>
    <r>
      <t>OBJETIVOS</t>
    </r>
    <r>
      <rPr>
        <sz val="9"/>
        <rFont val="Arial"/>
        <family val="2"/>
      </rPr>
      <t>:                           MANTENER UN BUEN ESTADO DE LAS REDES EXISTENTES DE ACUEDUCTO Y ALCANTARILLADO DEL MUNICIPIO; ASEGURAR LA PRESTACION DE LOS SERVICIOS DE ACUEDUCTO Y ALCANTARILLADO EN EL MUNICIPIO; MEJORAR LA GESTION DE LA OFICINA DE SERVICIOS PUBLICOS DE LA ALCALDIA.</t>
    </r>
  </si>
  <si>
    <t xml:space="preserve">SECRETARIA DE PLANEACIÓN  </t>
  </si>
  <si>
    <t xml:space="preserve">CUMPLIENDO CON EL
DEBER
</t>
  </si>
  <si>
    <t>Gestionar y construir  sistemas de tratamiento de aguas negras en el sector rural</t>
  </si>
  <si>
    <r>
      <t>PROGRAMA</t>
    </r>
    <r>
      <rPr>
        <b/>
        <sz val="9"/>
        <rFont val="Arial"/>
        <family val="2"/>
      </rPr>
      <t>:                POR GAMA + SALUDABLE</t>
    </r>
  </si>
  <si>
    <r>
      <t>OBJETIVOS</t>
    </r>
    <r>
      <rPr>
        <sz val="9"/>
        <rFont val="Arial"/>
        <family val="2"/>
      </rPr>
      <t>:                   Lograr que la población de Gama utilice de forma adecuada y en su beneficio, los residuos sólidos.</t>
    </r>
  </si>
  <si>
    <t xml:space="preserve">Lograr un 30% de mejoramiento de los procesos relacionados con los residuos sólidos. </t>
  </si>
  <si>
    <t>Porcentaje de
mejoramiento en los
procesos logrado</t>
  </si>
  <si>
    <t xml:space="preserve">POR UN MUNICIPIO MAS
LIMPIO
</t>
  </si>
  <si>
    <t>Lograr el 100% del nivel potabilidad del agua de la planta del casco urbano</t>
  </si>
  <si>
    <t>Cumplir en un 100% las metas de los PGIRS</t>
  </si>
  <si>
    <t>numero de diagnostico</t>
  </si>
  <si>
    <r>
      <t xml:space="preserve">EJE: </t>
    </r>
    <r>
      <rPr>
        <sz val="8"/>
        <rFont val="Arial"/>
        <family val="2"/>
      </rPr>
      <t>AMBIENTE NATURAL Y SERVICIOS PÚBLICOS</t>
    </r>
  </si>
  <si>
    <t>SECTOR : MEDIO AMBIENTE</t>
  </si>
  <si>
    <r>
      <t xml:space="preserve">OBJETIVO DEL EJE / DIMENSIÓN: </t>
    </r>
    <r>
      <rPr>
        <sz val="8"/>
        <rFont val="Arial"/>
        <family val="2"/>
      </rPr>
      <t xml:space="preserve"> Desarrollar estrategias competitivas y armónicas generando  el mejoramiento de los servicios públicos y la infraestructura del municipio en búsqueda del crecimiento social y el mejoramiento de la calidad de vida de la población en armonía con el medio ambiente y mitigación de los riesgos naturales.</t>
    </r>
  </si>
  <si>
    <r>
      <rPr>
        <b/>
        <sz val="8"/>
        <rFont val="Arial"/>
        <family val="2"/>
      </rPr>
      <t xml:space="preserve">PROGRAMA:       </t>
    </r>
    <r>
      <rPr>
        <sz val="8"/>
        <rFont val="Arial"/>
        <family val="2"/>
      </rPr>
      <t xml:space="preserve">POR UN AMBIENTE SANO PARA GAMA </t>
    </r>
  </si>
  <si>
    <r>
      <t>OBJETIVOS</t>
    </r>
    <r>
      <rPr>
        <sz val="9"/>
        <rFont val="Arial"/>
        <family val="2"/>
      </rPr>
      <t xml:space="preserve">:  Sensibilizar a la población en la conservación de los recursos naturales en el municipio. </t>
    </r>
  </si>
  <si>
    <t>Realizar campañas de reforestación y cultura ambiental</t>
  </si>
  <si>
    <t>unidad</t>
  </si>
  <si>
    <t>Poblacion general</t>
  </si>
  <si>
    <t>Poblacion rural</t>
  </si>
  <si>
    <t>poblacion general</t>
  </si>
  <si>
    <t>SECTOR : GESTION DEL RIESGO</t>
  </si>
  <si>
    <r>
      <rPr>
        <b/>
        <sz val="8"/>
        <rFont val="Arial"/>
        <family val="2"/>
      </rPr>
      <t xml:space="preserve">PROGRAMA:       </t>
    </r>
    <r>
      <rPr>
        <sz val="8"/>
        <rFont val="Arial"/>
        <family val="2"/>
      </rPr>
      <t>LISTOS FRENTE AL RIESGO</t>
    </r>
  </si>
  <si>
    <r>
      <t>OBJETIVOS</t>
    </r>
    <r>
      <rPr>
        <sz val="9"/>
        <rFont val="Arial"/>
        <family val="2"/>
      </rPr>
      <t>:  PROMOVER LA SEGURIDAD Y MITIGACION DEL RIESGO EXISTENTE EN LOS SECTORES URBANOS Y RURAL DEL MUNICIPIO.</t>
    </r>
  </si>
  <si>
    <t>REGISTRO FOTOGRAFICO</t>
  </si>
  <si>
    <r>
      <t xml:space="preserve">EJE: </t>
    </r>
    <r>
      <rPr>
        <sz val="8"/>
        <rFont val="Arial"/>
        <family val="2"/>
      </rPr>
      <t>ECONÓMICA</t>
    </r>
  </si>
  <si>
    <r>
      <t xml:space="preserve">OBJETIVO DEL EJE / DIMENSIÓN: </t>
    </r>
    <r>
      <rPr>
        <sz val="8"/>
        <rFont val="Arial"/>
        <family val="2"/>
      </rPr>
      <t xml:space="preserve"> Promover el desarrollo económico en el territorio, velando por la sostenibilidad y el buen uso del suelo, garantizando la oferta de bienes y servicios.</t>
    </r>
  </si>
  <si>
    <r>
      <rPr>
        <b/>
        <sz val="8"/>
        <rFont val="Arial"/>
        <family val="2"/>
      </rPr>
      <t xml:space="preserve">PROGRAMA:       </t>
    </r>
    <r>
      <rPr>
        <sz val="8"/>
        <rFont val="Arial"/>
        <family val="2"/>
      </rPr>
      <t>POR UNA GAMA PRODUCTIVA Y UNIDA</t>
    </r>
  </si>
  <si>
    <r>
      <t>OBJETIVOS</t>
    </r>
    <r>
      <rPr>
        <sz val="9"/>
        <rFont val="Arial"/>
        <family val="2"/>
      </rPr>
      <t xml:space="preserve">:  Aumentar la capacidad adquisitiva de la población Gamense y asegurar la estabilidad alimentaria  mediante el aprovechamiento de la capacidad productiva del territorio municipal. </t>
    </r>
  </si>
  <si>
    <t>ACOMPAÑAMIENTO A LOS SISTEMAS DE PRODUCCIÓN AGRICOLAS</t>
  </si>
  <si>
    <t>Realizar las capacitaciones en  buenas prácticas Agrícolas</t>
  </si>
  <si>
    <t>Capacitar a la comunidad en procesos asociativos</t>
  </si>
  <si>
    <t>Realizar proyectos productivos con las  asociaciones</t>
  </si>
  <si>
    <t>Reuniones del CMDR</t>
  </si>
  <si>
    <t>650 ton</t>
  </si>
  <si>
    <t>32,5 ton</t>
  </si>
  <si>
    <t>5 ton</t>
  </si>
  <si>
    <t xml:space="preserve">TRANSFERENCIA DE TECNOLOGÍA EN FRUTALES DE CLIMA FRIO EN EL MUNICIPIO DE GAMA </t>
  </si>
  <si>
    <t>Capacitaciones/ reuniones</t>
  </si>
  <si>
    <t>Visitas de Campo</t>
  </si>
  <si>
    <t>TRANSFERENCIA DE TECNOLOGIA PARA CULTIVOS TRADICIONALES  EN EL MUNICIPIO DE GAMA</t>
  </si>
  <si>
    <t>TRANSFERENCIA DE TECNOLOGIA PARA EL CULTIVO DE FRIJOL EN EL MUNICIPIO DE GAMA</t>
  </si>
  <si>
    <r>
      <t>TRANSFERENCIA DE TECNOLOGÍA PARA EL CULTIVO DEL CAFÉ  (CONVENIO PARA EL FORTALECIMIENTO PRODUCTIVO Y SOCIAL DE LA CAFICULTURA DE LA PROVINCIA DEL GUAVIO)</t>
    </r>
    <r>
      <rPr>
        <b/>
        <sz val="8"/>
        <color indexed="8"/>
        <rFont val="Calibri"/>
        <family val="2"/>
      </rPr>
      <t xml:space="preserve">  </t>
    </r>
  </si>
  <si>
    <t>3946 vacunas triple bovina y 1159 vacunas PPC</t>
  </si>
  <si>
    <t>3988 bovinos y 413 PPC</t>
  </si>
  <si>
    <t xml:space="preserve">ciclos de vacunación </t>
  </si>
  <si>
    <t>SECTOR : TURISTICA</t>
  </si>
  <si>
    <t>PROGRAMA: GAMA GASTRONÓMICA Y ARTESANAL</t>
  </si>
  <si>
    <r>
      <t>OBJETIVOS</t>
    </r>
    <r>
      <rPr>
        <sz val="9"/>
        <rFont val="Arial"/>
        <family val="2"/>
      </rPr>
      <t>:  POTENCIAR Y APROPIAR LOS PRODUCTOS ARTESANALES DE LA REGION</t>
    </r>
  </si>
  <si>
    <t>PROMOVER  Y FOMENTAR EL DESARROLLO TURISTICO EN EL MUNICIPIO DE GAMA</t>
  </si>
  <si>
    <t>numero de km de apertura</t>
  </si>
  <si>
    <t>numero de red secundaria gestionados</t>
  </si>
  <si>
    <t>EJE: AMBIENTE CONSTRUIDO</t>
  </si>
  <si>
    <t>SECTOR : INFRAESTRUCTURA VIAL</t>
  </si>
  <si>
    <r>
      <t xml:space="preserve">OBJETIVO DEL EJE / DIMENSIÓN: </t>
    </r>
    <r>
      <rPr>
        <sz val="8"/>
        <rFont val="Arial"/>
        <family val="2"/>
      </rPr>
      <t xml:space="preserve"> Aumentar la eficiencia del municipio en la gestion de las politicas dando lugar a un optimo desarrollo institucional teniendo en cuenta a la ciudadania en el alcalce de los propositos.</t>
    </r>
  </si>
  <si>
    <t>PROGRAMA: VÍAS ADECUADAS Y PROSPERAS</t>
  </si>
  <si>
    <r>
      <t>OBJETIVOS</t>
    </r>
    <r>
      <rPr>
        <sz val="9"/>
        <rFont val="Arial"/>
        <family val="2"/>
      </rPr>
      <t>:  renovar y dar mantenimiento a la infraestructura y eqwuipamiento existente resaltando su valor cultural e historico y dotar con una infraestructura fisica acorde con las necesidades de los gamenses</t>
    </r>
  </si>
  <si>
    <t>por una vias en buenas condiciones</t>
  </si>
  <si>
    <t>por la seguridad de nuestro Municipio</t>
  </si>
  <si>
    <t>PROGRAMA: SEGURIDAD VIAL</t>
  </si>
  <si>
    <r>
      <t>OBJETIVOS</t>
    </r>
    <r>
      <rPr>
        <sz val="9"/>
        <rFont val="Arial"/>
        <family val="2"/>
      </rPr>
      <t xml:space="preserve">:  </t>
    </r>
  </si>
  <si>
    <t>PROGRAMA: MAQUINARIA ALENTADA</t>
  </si>
  <si>
    <t>SECTOR : FORTALECIMIENTO INSTITUCIONAL</t>
  </si>
  <si>
    <t>PROGRAMA: FORTALECIENDO LO INSTITUCIONAL</t>
  </si>
  <si>
    <t>porcentaje</t>
  </si>
  <si>
    <t>PROGRAMA: GESTIÓN TRANSPARENTE ORIENTADA A RESULTADOS</t>
  </si>
  <si>
    <t>TESORERIA</t>
  </si>
  <si>
    <t>SECTOR : EQUIPAMIENTO MUNICIPAL</t>
  </si>
  <si>
    <t>PROGRAMA: ENTORNO AMABLE</t>
  </si>
  <si>
    <t>SECTOR : PARTICIPACION CIUDADANA</t>
  </si>
  <si>
    <r>
      <t>PROGRAMA</t>
    </r>
    <r>
      <rPr>
        <b/>
        <sz val="8"/>
        <rFont val="Arial"/>
        <family val="2"/>
      </rPr>
      <t xml:space="preserve">:  GAMA PARTICIPATIVA - INCLUSIÓN SOCIAL         </t>
    </r>
  </si>
  <si>
    <t>COMPONENTE DE EFICACIA - PLAN DE ACCIÒN - VIGENCIA  2013</t>
  </si>
  <si>
    <t>META  VIGENCIA(2013)</t>
  </si>
  <si>
    <t>MANTENIMIENTO Y ADECUACION DE LA INFRAESTRUCTURA EDUCATIVA DEL MUNICIPIO DE GAMA</t>
  </si>
  <si>
    <t>REALIZAR UN DIAGNOSTICO PARA DETERMINAR LA CALIDAD DE HABITAT DE NUESTROS HABITANTES</t>
  </si>
  <si>
    <t>NÚMERO DE MEJORAMIENTOS DE VIVIENDA REALIZADOS</t>
  </si>
  <si>
    <t>REALIZAR DIEZ (10) MEJORAMIENTOS A VIVIENDAS DEL MUNICIPIO.</t>
  </si>
  <si>
    <t>MEJORAMIENTO DE VIVIENDAS A NIVEL URBANO Y RURAL DEL MUNICIPIO DE GAMA</t>
  </si>
  <si>
    <t>CONSTRUCCION DE TRECE VICVIENDAS DE INTERES SOCIAL RURAL</t>
  </si>
  <si>
    <t>CONSTRUCCION Y MEJORAMIENTO DE  VIVIENDA URBANA Y RURAL DEL MUNICIPIO DE GAMA</t>
  </si>
  <si>
    <t>NUMERO DE REUNIONES REALIZADAS</t>
  </si>
  <si>
    <t>NUMERO DE CAPACITACIONES REALIZADAS</t>
  </si>
  <si>
    <t>NUMERO DE SIMULACROS REALIZADOS</t>
  </si>
  <si>
    <t>REALIZAR SEIS (06) REUNIONES DEL CMGR PARA EL ESTABLECIMIENTO DE MECANISMOS ALERTA Y REACCIÓN ANTE SITUACIONES DE RIESGO.</t>
  </si>
  <si>
    <t>REALIZAR UNA (01) CAPACITACION POR PARTE DEL CMGR EN PRIMEROS AUXILIOS</t>
  </si>
  <si>
    <t>REALIZAR UN (01) SIMULACROS DE CATÁSTROFE</t>
  </si>
  <si>
    <t>REALIZAR UNA (01) CAPACITACION DEL CMGR EN ATENCIÓN Y PREVENCIÓN DEL RIESGO</t>
  </si>
  <si>
    <t>COMBOCAR Y REALIZAR LAS REUNIONES ANTE EL CMGRD DEL MUNICIPIO DE GAMA</t>
  </si>
  <si>
    <t>REALIZAR UN SIMULACRO EN EL AREA URBANA FRENTE A UNA CATASTROFE</t>
  </si>
  <si>
    <t>SEC. Planeación</t>
  </si>
  <si>
    <t>NUMERO DE KILOMETROS DE VIAS A LOS QUE SE LES REALICE EL MANTENIMIENTO</t>
  </si>
  <si>
    <t>REALIZAR MANTENIMIENTO A CUARENTA Y CINCO (45) KILÓMETROS DE VÍAS DEL MUNICIPIO</t>
  </si>
  <si>
    <t>FORMULAR Y GESTIONAR UN PROYECTO DE MANTENIMIENTO DE LAS VIAS TERCIARIAS DEL MUNICIPIO</t>
  </si>
  <si>
    <t>REALIZAR EL MANTENUIMIENTO, MEJORAMIENTO Y REHABILITACION DE LAS VIAS TERCIARIAS DEL MUNICIPIO DE GAMA</t>
  </si>
  <si>
    <t>APERTURA, CONSTRUCCION , MEJORAMIENTO, MANTENIMIENTO DE LA RED VIAL DEL MUNICIPIO DE GAMA</t>
  </si>
  <si>
    <t>NUMERO DE METROS LINEALES CONSTRUIDOS</t>
  </si>
  <si>
    <t>NUMERO DE METROS A LOS QUE SE LES REALIZO MEANTENIMIENTO O SE REHABILITARON</t>
  </si>
  <si>
    <t>NUMERO DE KILOMETROS DE APERTURA</t>
  </si>
  <si>
    <t>NUMERO DE KILOMETROS DE VIAS PAVIMENTADAS A LAS QUE SE LES REALICE DEMARCACION Y SEÑALIZACION</t>
  </si>
  <si>
    <t>REALIZAR LA CONSTRUCCIÓN DE CIENTO VEINTE (120) METROS LINEALES DE PLACA HUELLA</t>
  </si>
  <si>
    <t>REALIZAR EL MANTENIMIENTO Y REHABILITACIÓN DE TRESCIENTOS (300) METROS DE VÍAS URBANAS</t>
  </si>
  <si>
    <t>REALIZAR LA APERTURA DE UN (01) KILÓMETROS EN NUEVAS VÍAS</t>
  </si>
  <si>
    <t>CONSTRUIR TRESCIENTOS ML DE PLACA HUELLA EN LAS VIAS TERCIARIAS DEL MUNICIPIO</t>
  </si>
  <si>
    <t>REALIZAR LA PAVIMENTACION DE LAS CALLES DE VIAS URBANAS</t>
  </si>
  <si>
    <t>APERTURA TRAMO VIA PUENTE CAPELLANIA.</t>
  </si>
  <si>
    <t>REALIZAR LA DEMARCACIÓN Y SEÑALIZACIÓN DE TRES (3) KILÓMETROS DE LAS VÍAS PAVIMENTADAS INTERMUNICIPALES</t>
  </si>
  <si>
    <t>FORMULAR Y GESTIONAR UN PROYECTO SOBRE SEÑALIZACION DE LAS VIAS DEL MUNICIPIO DE GAMA</t>
  </si>
  <si>
    <t>IMPLEMENTAR LA SEÑALIZACION EN TRES KM EN EL MUNICIPIO DE GAMA</t>
  </si>
  <si>
    <t>REALIZAR UNA (1) ACTIVIDAD ENCAMINADAS A BRINDAR SEGURIDAD VIAL</t>
  </si>
  <si>
    <t>REALIZAR UNA CAMPAÑA SOBRE SEGURIDAD VIAL</t>
  </si>
  <si>
    <t>NUMERO DE MANTENIMIENTOS REALIZADOS</t>
  </si>
  <si>
    <t>REALIZAR DOS  02 MANTENIMIENTOS A LA MAQUINARIA PESADA</t>
  </si>
  <si>
    <t>REALIZAR LOS MANTENUIMIENTO PREVENTIVOS Y CPRRECTIVOS A LA MAQUINARIA DEL MUNICIPIO DE GAMA</t>
  </si>
  <si>
    <t>GESTIONAR UN CONVENIO INTERADMINISTRATIVO PARA LA ACTUALIZACION CATASTRAL DEL MUNICIPIO</t>
  </si>
  <si>
    <t>REALIZAR UN (1) PROYECTO DE COFINANCIACIÓN PARA LLEVAR A CABO LA ACTUALIZACIÓN CATASTRAL</t>
  </si>
  <si>
    <t>REALIZAR LA ESTRATIFICACIÓN</t>
  </si>
  <si>
    <t>NUMERO DE PROYECTOS REALIZADOS</t>
  </si>
  <si>
    <t>NUMERO DE ESTRATIFICACIONES REALIZADAS</t>
  </si>
  <si>
    <t>ACTUALIZACION DE ESTRATIFICACION SOCIOECONOMICA DEL CASCO URBANO Y CENTRO POBLADO DE ACUERDO A LOS LINEAMIENTOS DADOS POR EL DANE</t>
  </si>
  <si>
    <t>IMPLEMENTAR EL 40% DEL ARCHIVO GENERAL DEL MUNICIPIO</t>
  </si>
  <si>
    <t>MODERNIZACIÓN DEL 100% DE LA ESTRUCTURA ADMINISTRATIVA</t>
  </si>
  <si>
    <t>IMPLEMENTACIÓN DEL 100% DEL MODELO ESTÁNDAR DE CONTROL INTERNO.</t>
  </si>
  <si>
    <t>PORCENTAJE DE IMPLEMENTACION</t>
  </si>
  <si>
    <t>REALIZAR AL 85% LA IMPLEMENTACIÓN DEL MECI</t>
  </si>
  <si>
    <t xml:space="preserve">ACTUALIZAR LOS CINCO ROLES DE CONTROL INTERNO </t>
  </si>
  <si>
    <t>REALIZAR EL INFORME ANUAL SOBRE EL SISTEMA DE CONTROL INTERNO</t>
  </si>
  <si>
    <t>IMPLEMENTAR EL 100% EL PLAN DE CAPACITACIÓN DEL MUNICIPIO DURANTE EL PERIODO DE GOBIERNO</t>
  </si>
  <si>
    <t>NUMERO DE ASISTENCIAS REALIZADAS.</t>
  </si>
  <si>
    <t>NUMERO DE CAPACITACIONES REALIZADAS.</t>
  </si>
  <si>
    <t>REALIZAR 5 ASISTENCIAS TÉCNICAS ORIENTADAS AL DESARROLLO EFICIENTE DE LAS COMPETENCIAS DEL MUNICIPIO POR LA LEY</t>
  </si>
  <si>
    <t>REALIZAR UNA (1) CAPACITACIONES A LOS FUNCIONARIOS DE LA ADMINISTRACIÓN</t>
  </si>
  <si>
    <t>CAPACITAR SOBRE CONTRATACION</t>
  </si>
  <si>
    <t>GESTIONAR LA DEPURACIÓN DE LA CARTERA MOROSA, PAGO DE BONOS PENSIÓNALES Y PAGO DE DEUDA DE PAVIMENTACIÓN DE UN TRAMO DE LA VÍA GAMA - GACHETA</t>
  </si>
  <si>
    <t>CANCELAR LA CARTERA MOROSA DEL MUNICIPIO</t>
  </si>
  <si>
    <t xml:space="preserve">PORCENTAJE DE SANEAMIENTO EN LAS FINANZAS DEL MUNICIPIO EN CUANTO A LA; DEPURACION DE LA CARTERA MOROSA, PAGO DE BONOS PENSIONALES Y PAGO DE LA DEUDA DE PAVIMENTACION DE UN TRAMO DE LA VIA GAMA - GACHETA. </t>
  </si>
  <si>
    <t>REALIZAR EL COBRO COACTIVO EN EL MUNICIPIO</t>
  </si>
  <si>
    <t>CONTINUAR CON LA TRANSFERENCIA DE LOS RECURSOS AL PAGO DE VIA PAVIMENTADA GAMA-GACHETA</t>
  </si>
  <si>
    <t>IMPLEMENTACIÓN DEL 20% DEL SISTEMA DE GESTIÓN DE CALIDAD</t>
  </si>
  <si>
    <t>IMPLEMENTAR EL 20% LA PRIMERA FASE DEL SISTEMA DE CALIDAD</t>
  </si>
  <si>
    <t>INICIAR LA IMPLEMENTACION DE NGTP1000- CALIDAD</t>
  </si>
  <si>
    <t>NÚMERO DE 
MANTENIMIENTOS O 
ADECUACIONES
 REALIZADAS</t>
  </si>
  <si>
    <t>PROGRAMA: PARQUE AUTOMOTOR OPTIMO</t>
  </si>
  <si>
    <t>NÚMERO DE 
MANTENIMIENTOS 
REALIZADOS</t>
  </si>
  <si>
    <t>REALIZAR EL MANTENIMIENTO PREVENTICO Y CORRECTIVO DEL PARQUE AUTOMOTOR</t>
  </si>
  <si>
    <t>REALIZAR UN  MANTENIMIENTO AL PARQUE AUTOMOTOR</t>
  </si>
  <si>
    <t>PROGRAMA:PARQUES A LOS NIÑOS</t>
  </si>
  <si>
    <t>NÚMERO DE PARQUES
 INFANTILES 
CONSTRUIDOS</t>
  </si>
  <si>
    <t>NÚMERO DE
 COMPRAS
 REALIZADAS</t>
  </si>
  <si>
    <t>PROGRAMA: INSTALACIONES OPTIMAS- ADMINISTRACIÓN PUBLICA EFICAZ</t>
  </si>
  <si>
    <t>NÚMERO DE
 GESTIONES 
REALIZADAS</t>
  </si>
  <si>
    <t>NÚMERO DE 
MANTENIMIENTOS
 O ADECUACIONES
 REALIZADAS</t>
  </si>
  <si>
    <t>REALIZAR LA CONSTRUCCIÓN DE UN (1) PARQUE INFANTIL</t>
  </si>
  <si>
    <t>REALIZAR UNA (1) COMPRA DE MOBILIARIO PARA EDIFICACIONES E INSTALACIONES DE LA ALCALDÍA</t>
  </si>
  <si>
    <t>MONTAJE DE UN PARQUE INFANTIL</t>
  </si>
  <si>
    <t>ADQUISICION DE MOBILIARIO PARA LA Administración CENTRAL</t>
  </si>
  <si>
    <t>GESTIONAR LA CONSTRUCCIÓN DE UN (01) SALON COMUNAL PARA EL MUNICIPIO</t>
  </si>
  <si>
    <t>FORMULAR Y GESTIONAR UN PROYECTO PARA LA CONSTRUCCION DE UN SALON COMUNAL.</t>
  </si>
  <si>
    <t>REALIZAR DOS (2) MANTENIMIENTOS O ADECUACIONES A SALONES COMUNALES</t>
  </si>
  <si>
    <t>REALIZAR MANTENIMIENTO Y ADECUACIONES A LOS SALONES COMUNALES</t>
  </si>
  <si>
    <t xml:space="preserve">Entrega de equipos y/o insumos necesarios en los proyectos </t>
  </si>
  <si>
    <t>Gestionar recursos para apoyar los proyectos</t>
  </si>
  <si>
    <t>TRANSFORMACIÓN DE PRODUCTOS AGROPECUARIOS</t>
  </si>
  <si>
    <t>Compra de Insumos y/o equipos necesarios</t>
  </si>
  <si>
    <t>realizar un (1) proyeto de apoyo a la transformación de un producto agropecuario</t>
  </si>
  <si>
    <t>Nuúmero de Proyectos Apoyados</t>
  </si>
  <si>
    <t>DISTRITO DE RIEGO</t>
  </si>
  <si>
    <t>Formular el proyecto para la contrucción del distrito de riego</t>
  </si>
  <si>
    <t>Numero de Gestiones  realizadas</t>
  </si>
  <si>
    <t>Viabilización y gestionar los recursos para la construción del distrito de riego</t>
  </si>
  <si>
    <t xml:space="preserve">Implementar huertas caseras </t>
  </si>
  <si>
    <t xml:space="preserve">Entrega de insumos a los beneficiarios </t>
  </si>
  <si>
    <t xml:space="preserve">Realizar visitas de seguimiento </t>
  </si>
  <si>
    <t>divulgación de apertura y cierre de convocatorias</t>
  </si>
  <si>
    <t>Número de Convocatorias realizadas</t>
  </si>
  <si>
    <t>llevar listados de inscripción</t>
  </si>
  <si>
    <t xml:space="preserve">visitas de campo </t>
  </si>
  <si>
    <t>reuniones / capacitaciones</t>
  </si>
  <si>
    <t xml:space="preserve">Entrega de insumos </t>
  </si>
  <si>
    <t>TRANSFERENCIA DE TECNOLOGIA PARA EL CULTIVOS ALTERNATIVOS</t>
  </si>
  <si>
    <t>Número de proyectos  apoyados</t>
  </si>
  <si>
    <t>Contratación del personal para la Coordinación de los proyectos Agropecuarios</t>
  </si>
  <si>
    <t>Contratación del personal técnico de apoyo  para la ejecución de los proyectos agrícolas</t>
  </si>
  <si>
    <t>Capacitaciones</t>
  </si>
  <si>
    <t xml:space="preserve">DOTACIÓN DE MAQUINARIA AGROPECUARIA </t>
  </si>
  <si>
    <t>Número de máuinas adquiridas</t>
  </si>
  <si>
    <t>Formular el proyecto para la adquirir una maquina empacadora</t>
  </si>
  <si>
    <t xml:space="preserve">Gestionar la adquisición de una maquina empacadora </t>
  </si>
  <si>
    <t>Viabilización y gestionar los recursos para la adquisición de una maquina empacadora</t>
  </si>
  <si>
    <t>Contratación del personal para los proyectos pecuarios</t>
  </si>
  <si>
    <t>mantener la asistencia técnica para atender los sistemas de producción peduarios del municipio</t>
  </si>
  <si>
    <t>porcentaje de cumplimiento</t>
  </si>
  <si>
    <t>visitas a finas</t>
  </si>
  <si>
    <t xml:space="preserve">Implemetar el proyecto de nutrición </t>
  </si>
  <si>
    <t>Número de proyectos realizdos</t>
  </si>
  <si>
    <t xml:space="preserve">entrega de insumos /o contrapartida paa el desarrollo del proyecto </t>
  </si>
  <si>
    <t xml:space="preserve">Realizar la feria agropecuaria Municipal </t>
  </si>
  <si>
    <t xml:space="preserve">Apoyar el dia agropecuario de la institución educativa municipal </t>
  </si>
  <si>
    <t>AJUSTAR AL 100% EL EOT</t>
  </si>
  <si>
    <t>EOT AJUSTADO</t>
  </si>
  <si>
    <t>ACTUALIZACIÓN EOT MUNICIPAL</t>
  </si>
  <si>
    <t>REALIZAR LA ACTUALIZACIÓN DEL EOT</t>
  </si>
  <si>
    <t>NUMERO DE ACTUALIZACIONES REALIZADAS</t>
  </si>
  <si>
    <t>CESAR GARCIA</t>
  </si>
  <si>
    <t>NUMERO DE ACTUALIZACIONESREALIZADAS</t>
  </si>
  <si>
    <t>Número de proyectos Implementados</t>
  </si>
  <si>
    <t>DIAGNOSTICO DE LAS RIQUEZAS NATURALES DEL SUBSUELO GAMENSE</t>
  </si>
  <si>
    <t>GESTIONAR LA REALIZACIÓN DE UN (1) DIAGNOSTICO DE LAS RIQUEZAS NATURALES DEL SUBSUELO GAMENSE</t>
  </si>
  <si>
    <t>NUMERO DE DIAGNÓSTICO</t>
  </si>
  <si>
    <t xml:space="preserve">Promover la afiliación de la población en el aseguramiento al SGSSS, por medio de mesas de trabajo, </t>
  </si>
  <si>
    <t>Articulación con las entidades prestadoras del servicio de salud</t>
  </si>
  <si>
    <t>3 Cruces de bases de datos con las EPS</t>
  </si>
  <si>
    <t>Depuración de bases de datos de popblación afiliada al SGSSS</t>
  </si>
  <si>
    <t>Formular una politica intersectorial en salud que permita disminuir las barreras de acceso en la prestación de los servicios</t>
  </si>
  <si>
    <t>Formular una (1) política intersectorial en salud</t>
  </si>
  <si>
    <t>Capacitacion a la juventud sobre salud sexual y reproductiva, planificación familiar etc.</t>
  </si>
  <si>
    <t>Realizar 3 brigadas de atención en salud extramural</t>
  </si>
  <si>
    <t>Capacitación a la comunidad en salud oral etc.</t>
  </si>
  <si>
    <t>capacitación a la comunidad en salud mental etc.</t>
  </si>
  <si>
    <t>capacitación a la comunidad en estilos de vida saludables.</t>
  </si>
  <si>
    <t>vigilar que la totalidad de los niños nacidos vivos tengan el esquema compelto de vacunación</t>
  </si>
  <si>
    <t>realizar 2 campañas de vacunación en niños menores de 5 años para prevenir la mortalidad</t>
  </si>
  <si>
    <t>Realizar una campaña de promoción a la buena nutrición para los niños y niñas</t>
  </si>
  <si>
    <t>Realizar dentro de las visitas de promoción y prevención mediciones y tallajes a la población</t>
  </si>
  <si>
    <t>Realizar un taller sobre malnutrición y las consecuencias en la población</t>
  </si>
  <si>
    <t>POBLACION GENERAL / ADMINISTRACION MUNICIPAL</t>
  </si>
  <si>
    <t>Consolidar los POAS de los ejes tematicos en saluid pública</t>
  </si>
  <si>
    <t>Capacitar a los funcionarios de la Administración Municipal en entornos laborales saludables y adecuarlos en un 80% en la Alcaldia Municipal.</t>
  </si>
  <si>
    <t>Adecuación de los entornos saludables en la Alcaldia municipal en un 80%</t>
  </si>
  <si>
    <t>Garantizar el acceso a los servicios de salud al 100% de los funcionarios trabajadores dependientes e independientes del municipio</t>
  </si>
  <si>
    <t>Operativizar el Plan de IVC de la ARP que opera en la Alcaldia Municipal  en un 80%</t>
  </si>
  <si>
    <t>IDENTIFICACION DE RIESGOS Y EMERGENCIAS EN UN 80% EN EL MUNICIPIO</t>
  </si>
  <si>
    <t>PLAN DE EMERGENCIAS Y DESASTRES ELABORADO NORMALIZADO Y EJECUTADO AL 100% EN EL MUNICIPIO</t>
  </si>
  <si>
    <t>COMITÉ DE GESTION DEL RIESGO (EMERGENCIAS Y DESASTRES) OPERANDO EN EL MUNICIPIO EN UN 100%</t>
  </si>
  <si>
    <t>Dotación de implemetos para el desarrollo de las actividades de seguridad y convivencia ciudadana</t>
  </si>
  <si>
    <r>
      <t>PROGRAMA</t>
    </r>
    <r>
      <rPr>
        <b/>
        <sz val="8"/>
        <rFont val="Arial"/>
        <family val="2"/>
      </rPr>
      <t>:                  COOPERANDO POR NUESTRA SEGURIDAD</t>
    </r>
  </si>
  <si>
    <r>
      <t>OBJETIVOS</t>
    </r>
    <r>
      <rPr>
        <sz val="9"/>
        <rFont val="Arial"/>
        <family val="2"/>
      </rPr>
      <t>:    REALIZAR ACTIVIDADES DE COOPERACIÓN ENTRE LA COMUNIDAD Y LA FUERZA       PUBLICA PARA EL MANTENIMIENTO DE LA SEGURIDAD Y EL ORDEN PÚBLICO.</t>
    </r>
  </si>
  <si>
    <t xml:space="preserve">Realizar un foro taller de concientización en temas de seguridad y convivencia ciudadana para generar en la población  un mayor sentido de colaboración con la fuerza pública </t>
  </si>
  <si>
    <t xml:space="preserve">UND </t>
  </si>
  <si>
    <r>
      <t>PROGRAMA</t>
    </r>
    <r>
      <rPr>
        <b/>
        <sz val="8"/>
        <rFont val="Arial"/>
        <family val="2"/>
      </rPr>
      <t>:                 SEGURIDAD EN TIEMPO REAL</t>
    </r>
  </si>
  <si>
    <r>
      <t>OBJETIVOS</t>
    </r>
    <r>
      <rPr>
        <sz val="9"/>
        <rFont val="Arial"/>
        <family val="2"/>
      </rPr>
      <t>:                         GENERAR CANALES INFORMATIVOS Y DE VIGILANCIA QUE PERMITAN LA PRONTA ATENCIÓN DE LA FUERZA PUBLICA ANTE HECHOS QUE AFECTEN LA SEGURIDAD</t>
    </r>
  </si>
  <si>
    <t>Presentar un proyecto de cofinanciación para la implementación de herramientas tecnologicas que permitan mejorar la capacidad de seguridad y generar una atención en tiempo real</t>
  </si>
  <si>
    <r>
      <t>PROGRAMA</t>
    </r>
    <r>
      <rPr>
        <b/>
        <sz val="8"/>
        <rFont val="Arial"/>
        <family val="2"/>
      </rPr>
      <t>:                  CONOCIENDO A MI ALCALDIA</t>
    </r>
  </si>
  <si>
    <r>
      <t>OBJETIVOS</t>
    </r>
    <r>
      <rPr>
        <sz val="9"/>
        <rFont val="Arial"/>
        <family val="2"/>
      </rPr>
      <t>:                         BUSCAR QUE LA COMUNIDAD CONOZCA LAS FUNCIONES DE LAS ENTIDADES QUE SE ENCARGAN DE DEFENDER SUS DERECHOS</t>
    </r>
  </si>
  <si>
    <t>Realizar una campaña en la cual la comunidad y los visitantes conozcan acerca de sus derechos y direccionen sus requerimientos a las entidades encargadas de defender los derechos de la población</t>
  </si>
  <si>
    <t>Realizar una (1) actividad en la que la comunidad conozca las funciones de los entes que defienden sus derechos</t>
  </si>
  <si>
    <r>
      <t>OBJETIVOS</t>
    </r>
    <r>
      <rPr>
        <sz val="9"/>
        <rFont val="Arial"/>
        <family val="2"/>
      </rPr>
      <t>: IMPULSAR LA PARTICIPACION EN LA COMUNIDAD, MEDIANTE UNA ADMINISTRACION INCLUYENTE PARA LA TOMA DE DECISIONES.</t>
    </r>
  </si>
  <si>
    <t>Capacitar a la comunidad en funciones de las veedurias ciudadana</t>
  </si>
  <si>
    <t>Realizar dos (2) capacitaciones a la comunidad en mecanismos de participación ciudadana</t>
  </si>
  <si>
    <t>Capacitar a la comunidad en participación ciudadana</t>
  </si>
  <si>
    <t>Capacitar a las Juntas de Acción comunal en temas de desarrollo comunitario</t>
  </si>
  <si>
    <t xml:space="preserve">Realizar 2 capacitaciones que fortalezcan a las JAC en temas de liderazgo y desarrollo </t>
  </si>
  <si>
    <t>Capacitar a las Juntas de Acción comunal en temas de liderazgo  para sus integrantes</t>
  </si>
  <si>
    <t>Realizar un taller para reactivar y fortalecer los espacios de participación ciudadana en la comunidad</t>
  </si>
  <si>
    <t>Realizar una (1) actividad encaminada a reactivar y fortalecer los espacios de participación ciudadana existentes</t>
  </si>
  <si>
    <t>Realizar la rendición de cuentas correspondiente a la vigencia de 2013 de la gestión de la Administración Municipal</t>
  </si>
  <si>
    <t>Realizar una (1) rendición  de cuentas sobre la gestión de la administración municipal</t>
  </si>
  <si>
    <t>MOTIVAR A  LA COMUNIDAD PARA ADQUIRIR PRESTAMOS DE LIBROS DOMICILIARIOS</t>
  </si>
  <si>
    <t>NUMERO</t>
  </si>
  <si>
    <t>CARMEN HELENA ROMERO</t>
  </si>
  <si>
    <t>REALIZAR DESPLAZAMIENTO A LOS CENTROS EDUCATIVOS DEL MUNICIPIO DE GAMA</t>
  </si>
  <si>
    <t>Realizar  (4) visitas de la biblioteca municipal entre los centros educativos del municipio</t>
  </si>
  <si>
    <t>REALIZAR VISITAS DOMICILIARIAS A LOS HOGARES COMUNITARIOS, JARDINES INFANTILIES Y CLUBES JUVENILES</t>
  </si>
  <si>
    <t>REALIZAR UN CONCURSO DE LECTO ESCRITURA EN EL MUNICIPIO DE GAMA</t>
  </si>
  <si>
    <t>Realizar veintiún (5) veces la actividad Biblioteca al parque</t>
  </si>
  <si>
    <t xml:space="preserve">REALIZAR VISITAS A LA FUNDACION L HOGAR DEL ANCIANO </t>
  </si>
  <si>
    <t>Realizar cuarenta (15) visitas de la biblioteca municipal a el hogar del anciano</t>
  </si>
  <si>
    <t>REALIZAR ACTIVIDADES  LUDICAS CON  LA POBLACION DEL MUNICIPIO DE GAMA</t>
  </si>
  <si>
    <t>REALIZAR LAS DIFERENTES ACTIVIDADES LUDICAS A TODA LA POBLACION  URBANO DEL MUNICIPIO DE GAMA</t>
  </si>
  <si>
    <t>REALIZAR LAS DIFERENTES ACTIVIDADES LUDICAS A TODA LA POBLACION RURAL DEL MUNICIPIO DE GAMA</t>
  </si>
  <si>
    <t>CONTRIBUIR AL DESRROLLO INTEGRAL Y CULTURAL AL 100% DE LA POBLACIÓN</t>
  </si>
  <si>
    <t>% DE POBLACION ATENDIDA EN EVENTOS CULTURALES Y ARTISTICOS</t>
  </si>
  <si>
    <t>NUMERO DE ACTIVIDADES REALIZADAS</t>
  </si>
  <si>
    <t>CESAR HUMBERTO GARCIA</t>
  </si>
  <si>
    <t>Contribuir al desarrollo integral y cultural al 100% de la población</t>
  </si>
  <si>
    <t xml:space="preserve">% de población atendida en eventos culturales y artisticos </t>
  </si>
  <si>
    <t>MEJORAMIENTO Y ADECUACION DE LA INFRAESTRUCTURA DE EQUIPAMENTO MUNICIPAL DEL MUNICIPIO DE GAMA</t>
  </si>
  <si>
    <t>ADECUAR EL SALON MULTIPROPOSITO DE DANZA</t>
  </si>
  <si>
    <t xml:space="preserve">Construir o adecuar un salon para uso multiproposito </t>
  </si>
  <si>
    <t>Número de construcciones o adecuaciones realizadas</t>
  </si>
  <si>
    <t xml:space="preserve">TODA </t>
  </si>
  <si>
    <t xml:space="preserve">CESAR HUMBERTO GARCIA </t>
  </si>
  <si>
    <t xml:space="preserve">DOTAR DE TRAJES TIPICOS A LA ESCUELA DE FORMACIÓN </t>
  </si>
  <si>
    <t>ENTREGAR UNA (1) DOTACION PARA LAS ESCUELAS DE FORMACIÓN</t>
  </si>
  <si>
    <t>NUMERO DE DOTACIÓN ENTREGADA</t>
  </si>
  <si>
    <r>
      <t>PROGRAMA</t>
    </r>
    <r>
      <rPr>
        <b/>
        <sz val="8"/>
        <rFont val="Arial"/>
        <family val="2"/>
      </rPr>
      <t>:                     DEPORTE RECREATIVO</t>
    </r>
  </si>
  <si>
    <t xml:space="preserve">COMPONENTE DE EFICACIA - PLAN DE ACCIÒN - VIGENCIA  2013 </t>
  </si>
  <si>
    <t>CAMPEONATO DE FUTBOL</t>
  </si>
  <si>
    <t>Realizar cinco (5) eventos deportivos de carácter individual y de conjunto</t>
  </si>
  <si>
    <t>CAMPEONATO DE BALONCESTO</t>
  </si>
  <si>
    <t>CAMPEONATO DE FUTSAL</t>
  </si>
  <si>
    <t>CAMPEONATO DE BANQUITAS</t>
  </si>
  <si>
    <t>REALIZAR JUEGO COMUNAL</t>
  </si>
  <si>
    <t>Realizar un (1) juego comunales y/o campesinos</t>
  </si>
  <si>
    <t>CARMEN HELENA  ROMERO</t>
  </si>
  <si>
    <t xml:space="preserve">JUEGOS AUTOCTONOS </t>
  </si>
  <si>
    <t>TORNEO DE RANA</t>
  </si>
  <si>
    <t>TORNEO DE TEJO</t>
  </si>
  <si>
    <t>DIA DEL NIÑO</t>
  </si>
  <si>
    <t>DIA DEL DESAFIO</t>
  </si>
  <si>
    <t>DIA DEL HALOWEEN</t>
  </si>
  <si>
    <t>DIA DE LA FAMILIA</t>
  </si>
  <si>
    <t>Realizar un (1) festival escolar</t>
  </si>
  <si>
    <t>Número de festival realizado</t>
  </si>
  <si>
    <t>Realizar (1) juegos intercolegiados</t>
  </si>
  <si>
    <t>Número de intercolegiado realizado</t>
  </si>
  <si>
    <t>INCREMENTAR EL 50% LA PARTICIPACIÓN DE JOVENES EN ACTIVIDADES DEPORTIVAS</t>
  </si>
  <si>
    <t>NUEMERO DE DEPORTISTAS QUE ASISTEN A JUEGOS Y COMPETENCIAS DEPORTIVAS</t>
  </si>
  <si>
    <t>MANTENER DOS (2) Y CREAR UNA ESCUELA DE FORMACIÓN DEPORTIVA</t>
  </si>
  <si>
    <t>NUMERO DE ESCUELAS DE FORMACIÓN DEPORTIVA MANTENIDA</t>
  </si>
  <si>
    <t>MANTENER LA ESCUELA DEFORMACION DEPORTIVA DE FUTBOL</t>
  </si>
  <si>
    <t>CREAR LA ESCUELA DE FORMACION DE BALONCESTO</t>
  </si>
  <si>
    <t>NUMERO DE ESCUELA DE FORMACIÓN DEPORTIVA CREADA</t>
  </si>
  <si>
    <t xml:space="preserve">DOTACIÓN DE ELEMENTOS DEPORTIVOS </t>
  </si>
  <si>
    <t>NUMERO DE DOTACIONES ENTRAGADAS</t>
  </si>
  <si>
    <t>MANTENIMIENTO Y ADECUACIÓN  DE LOS ESCENARIOS DEPORTIVOS DEL MUNICIPIO DE GAMA</t>
  </si>
  <si>
    <t xml:space="preserve">REALIZAR ENTREGA DE UNA (1) DOTACIÓN A ESCUELAS DEPORTIVAS </t>
  </si>
  <si>
    <t xml:space="preserve">NUMERO DE DOTACION ENTREGADA </t>
  </si>
  <si>
    <t>TODOS</t>
  </si>
  <si>
    <t xml:space="preserve">PLANEACIÓN </t>
  </si>
  <si>
    <t xml:space="preserve">CESAR  HUMBERTO GARCIA </t>
  </si>
  <si>
    <t>Mantenimiento y Adecuacion del Poliderportivo Municipal</t>
  </si>
  <si>
    <t xml:space="preserve">REALIZAR EL  MANTENIMIENO /O ADECUACION A 3 ESCENARIOS DEPORTIVOS </t>
  </si>
  <si>
    <t>No DE MANTENIMIENTOS REALIZADOS O ADECUACIONES REALIZADAS</t>
  </si>
  <si>
    <t>Mantenimiento y Adecuacion del Campo d Futboll del Municipio</t>
  </si>
  <si>
    <t>Mantenimiento y adecuacion del Campo deportivo del Colegio Dprtal del Municipio</t>
  </si>
  <si>
    <t>Realizar un programa radial para evitar la desserción escolar</t>
  </si>
  <si>
    <t>Requerir cruce de base de datos de población matriculada vs poblacion potencial estudiantil</t>
  </si>
  <si>
    <t xml:space="preserve"> Mas familias en acción</t>
  </si>
  <si>
    <t xml:space="preserve">Recuperación nutricional </t>
  </si>
  <si>
    <t>Desayunos infantiles con amor</t>
  </si>
  <si>
    <r>
      <t>PROGRAMAS</t>
    </r>
    <r>
      <rPr>
        <b/>
        <sz val="8"/>
        <rFont val="Arial"/>
        <family val="2"/>
      </rPr>
      <t xml:space="preserve">:                      DULCE VEJEZ. 
PROGRAMA DE ALIMENTACIÓNPARA EL ADULTO MAYOR  JUAN LUIS LONDOÑO DE LA CUESTA.
POR QUE TODO ADULTO MAYOR TIENE DERECHO  </t>
    </r>
  </si>
  <si>
    <t>Realizar el convenio con la fundación hogar del anciano</t>
  </si>
  <si>
    <t>Realizar un (1) convenio para brindar apoyo a la Fundación Hogar del Anciano</t>
  </si>
  <si>
    <t>Gestionar tres (3) cupos nuevos ante una entidad a nivel nacional o departamental</t>
  </si>
  <si>
    <t>Gestionar  tres (3) cupos de programas de adulto mayor</t>
  </si>
  <si>
    <t xml:space="preserve">Numero de cupos aumentados </t>
  </si>
  <si>
    <t>Realizar actividada de integración adulto mayor</t>
  </si>
  <si>
    <t xml:space="preserve">Realizar un (1) actividades enfocadas a suplir necesidades de adultos mayores que no cuentan con beneficios de programas sociales  </t>
  </si>
  <si>
    <t>Segundo congreso municipal equidad de genero</t>
  </si>
  <si>
    <t>Realizar  una (1) jornadas de sensibilización en contra del maltrato hacía la mujer.</t>
  </si>
  <si>
    <t xml:space="preserve">Realizar una capacitación en derechos humanos </t>
  </si>
  <si>
    <t>Numero de capacitaciones realizadas</t>
  </si>
  <si>
    <t xml:space="preserve">Proyecto de huerta casera </t>
  </si>
  <si>
    <t>Establecer un (1) proyectos productivos para madres cabeza de familia</t>
  </si>
  <si>
    <t>Realizar una capacitación en equidad de genero</t>
  </si>
  <si>
    <t>Número de capacitación realizada</t>
  </si>
  <si>
    <t>Numero</t>
  </si>
  <si>
    <t xml:space="preserve">
</t>
  </si>
  <si>
    <t xml:space="preserve">UNID </t>
  </si>
  <si>
    <t>Realizar mantenimiento y/o optimización a un (1) acueducto veredal</t>
  </si>
  <si>
    <t>Lograr del  8% del nivel potabilidad del agua de la planta del casco urbano</t>
  </si>
  <si>
    <t xml:space="preserve">PORCENTAJE DE CUMPLIMIENTO </t>
  </si>
  <si>
    <t>Implementar al 35% el plan maestro del acueducto del casco urbano</t>
  </si>
  <si>
    <t>Implementar al 35% el plan maestro de acueducto de la inspección de san Roque</t>
  </si>
  <si>
    <t xml:space="preserve">Unid </t>
  </si>
  <si>
    <t>Realizar ocho (2) mantenimientos preventivos a la planta de aguas residuales</t>
  </si>
  <si>
    <t>Implementar en un 15% el proceso de PSMV del casco urbano</t>
  </si>
  <si>
    <t>GESTIONAR Y CONSTRUIR  90 SISTEMAS DE TRATAMIENTO DE AGUAS NEGRAS EN EL SECTOR RURAL</t>
  </si>
  <si>
    <t>Cubrir las necesidades del transporte escolar por medio de la realización del contrato con los transportadores del municipio</t>
  </si>
  <si>
    <t>Cubrir las necesidades de alimentación escolar por medio de la contratación con el ICBF y el operador para la distribución de los alimentos en las escuelas y el colegio</t>
  </si>
  <si>
    <t>Realizar la dotación a las escuelas con los implementos necesarios para la enseñanza</t>
  </si>
  <si>
    <t>Dotar a cinco (5) instituciones educativas de implementos necesarios para la enseñanza incluido material didáctico</t>
  </si>
  <si>
    <t>Crear un programa de educación basica para adultos en cooperación con entidades educativas formales y no formales</t>
  </si>
  <si>
    <t>Crear dos programas de educación alterna de aprendizaje para mejorar la calidad de la educación en cooperación con entidades educativas formales y no formales</t>
  </si>
  <si>
    <t>Realizar el mantenimiento preventivo a los equipos de las escuelas y del colegio por medio de la contrtacióbn de un profesional en el area</t>
  </si>
  <si>
    <t>Crear un programa alternativo de educación agropecuaria enfocado a la producción agroindustrial y comercialización de productos</t>
  </si>
  <si>
    <t>BRINDAR CALIDAD EDUCATIVA A LOS ESTUDIANTES DEL MUNICIPIO DE GAMA</t>
  </si>
  <si>
    <t>ASISTENCIA Y SEFGUIMIENTO A LA  SALUD EN EL MUNICIPIO DE GAMA CUNDINAMARCA</t>
  </si>
  <si>
    <t>SEGURIDAD Y CONVIVENCIA CIUDADANA EN EL MUNICIPIO DE GAMA</t>
  </si>
  <si>
    <t>PARTICIPACION DE LA COMUNIDAD DEL MUNICIPIO DE GAMA CUND</t>
  </si>
  <si>
    <t>PROGRAMA: GAMA NATURAL Y AGRO TURÍSTICA</t>
  </si>
  <si>
    <t>PROGRAMA:LA RUTA DEL AGUA</t>
  </si>
  <si>
    <t>Gestionar Un (1) convenios para dar cumplimiento al plan turístico municipal</t>
  </si>
  <si>
    <t>Realizar Un (1) mantenimientos a zonas naturales de uso turístico</t>
  </si>
  <si>
    <t>Legalizar un convenio de coopercion para promover el turismo</t>
  </si>
  <si>
    <t>Und</t>
  </si>
  <si>
    <t>Promover un proyecto turistico en Gama</t>
  </si>
  <si>
    <t>Realizar Un (1) festivales gastronómicos</t>
  </si>
  <si>
    <t>Realizar Una (1) capacitaciones en artesanías</t>
  </si>
  <si>
    <t>Realizar una capacitacion sobre artesanais</t>
  </si>
  <si>
    <t>Realizar Un (41) actividades de exposición y comercialización de productos artesanales</t>
  </si>
  <si>
    <t>Realizar una exposicion de artesanias en el Municipio de Gama</t>
  </si>
  <si>
    <t>Realizar 1 actividades que promuevan la ruta del agua a nivel regional</t>
  </si>
  <si>
    <t>Promover una actvidad generada de la Ruta de Agua</t>
  </si>
  <si>
    <t>ACTUALIZACION CATASTRAL DEL MUNICIPIO DE GAMA</t>
  </si>
  <si>
    <t xml:space="preserve">ACTUALIZACION DE LA ESTRATIFICACION SOCIECONOMICA </t>
  </si>
  <si>
    <t>MANTENIMIENTO Y MEJORAMIENTO DE LA INFRAESTRUCTURA DE EQUIPAMENTO MUNICIPAL DEL MUNCIPIIO DE GAMA</t>
  </si>
  <si>
    <t xml:space="preserve">CONTRATO CELEBRADO, </t>
  </si>
  <si>
    <t xml:space="preserve">REALIZAR UNA CAPACITACION SOBRE PRIMEROS AUXILIOS FRENTE A UNA EMERGENCIA OCACIONADA POR RIESGO </t>
  </si>
  <si>
    <t>CURSO CBF, CORPOGUAVIO</t>
  </si>
  <si>
    <t>ACTAS OFICINA DE PLANEACION</t>
  </si>
  <si>
    <t>ACTAS CMGR</t>
  </si>
  <si>
    <t>KM</t>
  </si>
  <si>
    <t>ML</t>
  </si>
  <si>
    <t>DEPARTAMENTO</t>
  </si>
  <si>
    <t>POLICIA VIAL</t>
  </si>
  <si>
    <t>CONTRATOS, INFORMES</t>
  </si>
  <si>
    <t>CONTRATOS E INFORMES</t>
  </si>
  <si>
    <t>CONTRATOS E IINFORMES}</t>
  </si>
  <si>
    <r>
      <t>OBJETIVOS</t>
    </r>
    <r>
      <rPr>
        <sz val="7"/>
        <rFont val="Arial"/>
        <family val="2"/>
      </rPr>
      <t>:Gestionar el acceso y la cobertura al servicio de salud, con calidad y eficiencia, de la población del municipio de Gama.</t>
    </r>
  </si>
  <si>
    <t>Concertación con  el Hospitan San Francisco de Gacheta</t>
  </si>
  <si>
    <t>Actualizar la información de las lineas base del plan de salud territorial para articularlas a los lineamientos exigidos por el departamento 2012</t>
  </si>
  <si>
    <t>ADULTOS</t>
  </si>
  <si>
    <t>Adquirir equipos de computo para dotar a las escuelas del muinicipio, e incentivar el uso de las tecnologias de la informacion</t>
  </si>
  <si>
    <t>Apoyar a los mejores bahilleres de la institución educativa con incentivos para continuar sus estudios superiores</t>
  </si>
  <si>
    <t>META  VIGENCIA(2014)</t>
  </si>
  <si>
    <t>Entregar dos (2) dotación a las instituciones de justicia y seguridad</t>
  </si>
  <si>
    <t>Realizar  dos (2) actividades que involucren temas de seguridad y colaboración.</t>
  </si>
  <si>
    <t>Hacer 3 jornadas de capacitación para los estudiantes de grados 9 y 11 para mejorar la calidad educativa y el nivel de las pruebas saber.</t>
  </si>
  <si>
    <t>Crear 2 programas  de aprendizajes alterno a las jornadas académicas para la enseñanza de ingles.</t>
  </si>
  <si>
    <t>11.927.</t>
  </si>
  <si>
    <t>Consolidar la información para actualizar el perfil epidemiologico vigencia 2013-2014 con datos para esta vigencia</t>
  </si>
  <si>
    <t>Mantenimento de centros educativos ruarales</t>
  </si>
  <si>
    <t>Mantenimiento de centro educativos del area urbana</t>
  </si>
  <si>
    <t>Realizar mantenimiento a cuatro (04) instituciones educativas</t>
  </si>
  <si>
    <t xml:space="preserve">Construir  viviendas de interés social y asignar según priorización </t>
  </si>
  <si>
    <t>Realizar  (125) prestamos domiciliarios de libros de la biblioteca municipal</t>
  </si>
  <si>
    <t>Realizar  cinco (5) visitas de la Biblioteca municipal entre el hogar comunitario, jardín infantil y club juvenil.</t>
  </si>
  <si>
    <t>Realizar una (1) actividades "Rescate de tradición oral "</t>
  </si>
  <si>
    <t>REALIZAR EL ENCUENTRO DE FIESTA DE LA LECTURA</t>
  </si>
  <si>
    <t xml:space="preserve">Realizar un (1) encuentro de fiesta de la lectura </t>
  </si>
  <si>
    <t xml:space="preserve">LLEVAR LA LUDOTECA VIAJERA A LOS PROGRAMAS DE PRIMERA INFANCIA EN EL MUNICIPIO DE GAMA </t>
  </si>
  <si>
    <t>PROMOVER LA LUDOTECA EN LOS CENTROS EDUCATIVOS  DEL MUNICIPIO DE GAMA</t>
  </si>
  <si>
    <t>XIX FESTIVAL DEL TORBELLINO</t>
  </si>
  <si>
    <t>REALIZAR UNA (1) ACTIVIDAD ENFOCADA A RESCATAR LOS VALORES FOLCLÓRICOS TRADICIONALES DEL MUNICIPIO</t>
  </si>
  <si>
    <t xml:space="preserve">II ENCUENTRO DE MUSICA POPULAR Y TRADICIONAL </t>
  </si>
  <si>
    <t>REALIZAR UNA (1) ACTIVIDAD ENFOCADA A RESCATAR LA TRADICION ARTISTICA   DEL MUNICIPIO</t>
  </si>
  <si>
    <t>REALIZAR UN FESTIVAL DE DANZA</t>
  </si>
  <si>
    <t>REALIZAR UNA( 1) ACTIVIDAD DE CARÁCTER FOLCLORICA DIRIGIDA A POBLACIÓN VULNERABLE</t>
  </si>
  <si>
    <t>PARTICIPACIÓN ACTIVA  DE LA ESCUELA DE FORMACIÓN DE MUSICA Y DANZA EN LA FIESTA DEL CARMEN</t>
  </si>
  <si>
    <t>PARTICIPACIÓN  DE LA ESCUELAS DE FORMACIÓN DE MUSICA Y DANZA EN EL CUMPLEAÑOS DEL MUNICIPIO</t>
  </si>
  <si>
    <t>PARTICIPACIÓN  DE LA ESCUELAS DE FORMACIÓN DE MUSICA Y DANZA SEMANA CULTURAL</t>
  </si>
  <si>
    <t>PARTICIPACIÓN  DE LA ESCUELAS DE FORMACIÓN DE MUSICA Y DANZA FIESTA DEL CAMPECINO</t>
  </si>
  <si>
    <t>PARTICIPACIÓN ACTIVA EN LA FIESTA DE SAN ISIDRO LABRADOR</t>
  </si>
  <si>
    <t>PARTICIPACIÓN FERIAS Y FERIAS DEL MUNICIPIO</t>
  </si>
  <si>
    <t>II CARRERA ATLETICA</t>
  </si>
  <si>
    <t>Realizar diez (10) actividades recreativas a toda la comunidad Gamense</t>
  </si>
  <si>
    <t>DIA DE LA ACTIVIDAD FISICA</t>
  </si>
  <si>
    <t>ENCUENTRO DE ADULTO MAUOT</t>
  </si>
  <si>
    <t xml:space="preserve">FESTIVAL DE ESCUELAS DE FORMACIÓN </t>
  </si>
  <si>
    <t xml:space="preserve">INTRA MURAL FESTIVALES ESCOLARES </t>
  </si>
  <si>
    <t>INTRAMURAL JUEGOS INTERCOLEGIADOS</t>
  </si>
  <si>
    <t>MANTENER LA ESCUELA DE FORMACION DEPORTIVA DE FUTSAL</t>
  </si>
  <si>
    <t>Dotar de tableros a un campo deportivo</t>
  </si>
  <si>
    <t>Realizar el mantenimeinto del corredor ecoturistico hacia al Virgen</t>
  </si>
  <si>
    <t>Realizar investigación de mercadeo en turismo</t>
  </si>
  <si>
    <t>Número de investigaciones  realizados</t>
  </si>
  <si>
    <t>Organizar y realizar un Festival Gastronomico en el Municipio</t>
  </si>
  <si>
    <t>Realizar elinforme de gestion de infancia y adolescencia al 100%</t>
  </si>
  <si>
    <t>POR UNA NIÑEZ Y JUVENTUD FORTALECIDA EN VALORES</t>
  </si>
  <si>
    <t>UNIDADES</t>
  </si>
  <si>
    <t>Realizar una accion y sensibilizaciòn para evitar la deserciòn escolar</t>
  </si>
  <si>
    <t>NUMERO DE ACCIONES REALIZADAS</t>
  </si>
  <si>
    <t>PORCENTAJE</t>
  </si>
  <si>
    <t>NUMERO DE SEGUIMIENTOS REALIZADOS</t>
  </si>
  <si>
    <t>Realizar mural en la institucion educativa alusivo a evitar el maltrato y trabajo en los niños y adolecentes.</t>
  </si>
  <si>
    <t>Realizar una campaña dirigida a evitar el maltrato y trabajo en los niños y adolecentes.</t>
  </si>
  <si>
    <t>NUMERO DE CAMPAÑAS REALIZADAS</t>
  </si>
  <si>
    <t>Gestionar el convenio con la alcaldia de Gacheta para el hogar de paso.</t>
  </si>
  <si>
    <t>NUMERO DE GESTIONES REALIZADAS</t>
  </si>
  <si>
    <t xml:space="preserve">Realizar una cartilla educativa </t>
  </si>
  <si>
    <t>Realizar una campaña de sensibilización sobre la importancia de la educación</t>
  </si>
  <si>
    <t>Recibir las quejas o denuncias y realizar el protocolo exigido por la ley.</t>
  </si>
  <si>
    <t>NUMERO DE SEGUIMIENTOS Y ACOMPAÑAMIENTOS REALIZADOS</t>
  </si>
  <si>
    <t>Acta de creacion del consejo y convocatoria</t>
  </si>
  <si>
    <t>10516300</t>
  </si>
  <si>
    <t xml:space="preserve">Familia </t>
  </si>
  <si>
    <t>Registro fotografico / Actas.</t>
  </si>
  <si>
    <t>Presidencia de la Republica</t>
  </si>
  <si>
    <t>Secretaria de Gobierno / Oficina Programas Social</t>
  </si>
  <si>
    <t>Centro de Desarrollo Infantil (CDI)</t>
  </si>
  <si>
    <t>Niños y Niñas</t>
  </si>
  <si>
    <t>Registro fotografico</t>
  </si>
  <si>
    <t>ICBF</t>
  </si>
  <si>
    <t>Programa de Atención Integral a la primera infancia Modalidad Familiar</t>
  </si>
  <si>
    <t xml:space="preserve">Informe final de ejecución / Registro fotografico </t>
  </si>
  <si>
    <t>Planillas de asistencia / Registro fotografico</t>
  </si>
  <si>
    <t>Atención a población en condición de Discapacidad</t>
  </si>
  <si>
    <t>4</t>
  </si>
  <si>
    <t>1</t>
  </si>
  <si>
    <t>Niños / Niñas / Discapacitados</t>
  </si>
  <si>
    <t>Secretaria de Gobierno / Oficina de Desarrollo Social</t>
  </si>
  <si>
    <t>Nutrir</t>
  </si>
  <si>
    <t>Niños, Niñas y Madres Gestantes y Lactantes</t>
  </si>
  <si>
    <t>Planillas de asistencia y entregas / Registro fotografico</t>
  </si>
  <si>
    <t>GOBERNACION DE CUNDINAMARCA</t>
  </si>
  <si>
    <t xml:space="preserve">DULCE VEJEZ. 
PROGRAMA DE ALIMENTACIÓNPARA EL ADULTO MAYOR  JUAN LUIS LONDOÑO DE LA CUESTA.
POR QUE TODO ADULTO MAYOR TIENE DERECHO  </t>
  </si>
  <si>
    <t xml:space="preserve">Atención integral a los adultos mayores </t>
  </si>
  <si>
    <t>271</t>
  </si>
  <si>
    <t>100%</t>
  </si>
  <si>
    <t xml:space="preserve"> Registro fotografico</t>
  </si>
  <si>
    <t>12</t>
  </si>
  <si>
    <t>3</t>
  </si>
  <si>
    <t>Oficio de Solicitud ampliación de Cobertura</t>
  </si>
  <si>
    <t>0</t>
  </si>
  <si>
    <t>Registro fotografico y  Planillas de Asistencia.</t>
  </si>
  <si>
    <t>Tercer Congreso Municipal de la Mujer Gamense.</t>
  </si>
  <si>
    <t xml:space="preserve">Registro Fotografico </t>
  </si>
  <si>
    <t>Registro Fotografico / Planillas de Asitencia al evento</t>
  </si>
  <si>
    <t>COMPONENTE DE EFICACIA - PLAN DE ACCIÒN - VIGENCIA  2014</t>
  </si>
  <si>
    <t xml:space="preserve">Gestionar recursos </t>
  </si>
  <si>
    <t xml:space="preserve">Oficina Asesora de Planeación </t>
  </si>
  <si>
    <t>DESARROLLO DE CAMPAÑAS PARA LA PROTECCIÓN Y CONSERVACIÓN DE LOS RECURSOS NATURALES DEL MUNICIPIO DE GAMA</t>
  </si>
  <si>
    <t>realizar capacitaciones en las escuelas rurales</t>
  </si>
  <si>
    <t>realizarcuatro (4) capacitaciones en educación ambiental en los centros educativos</t>
  </si>
  <si>
    <t>Of Planeación/ Proyectos Agropecuarios</t>
  </si>
  <si>
    <t>realizar la capacitación en el colegio departamental</t>
  </si>
  <si>
    <t>Sec Gob / Proyectos Agropecuarios</t>
  </si>
  <si>
    <t>Relalizar el recorrido para la recolección de loos residuos peligroso agropecuarios</t>
  </si>
  <si>
    <t>Divulgación de la actividad</t>
  </si>
  <si>
    <t>Capacitaciones sobre el manejo de residuos peligrosos agropecuario</t>
  </si>
  <si>
    <t>IMPLEMENTACIÓN DE ACCIONES PARA LA PROTECCIÓN Y CONSERVACIÓN DE LOS RECURSOS NATURALES DEL MUNICIPIO DE GAMA</t>
  </si>
  <si>
    <t xml:space="preserve">Visitar predios a reforestar </t>
  </si>
  <si>
    <t xml:space="preserve">oficina Asesora de Planeación </t>
  </si>
  <si>
    <t xml:space="preserve">Plantación de árboles </t>
  </si>
  <si>
    <t xml:space="preserve">Ha </t>
  </si>
  <si>
    <t xml:space="preserve">Gestionar los recursos </t>
  </si>
  <si>
    <t>DIAGNÓSTICO YADQUISICIÓN DE PREDIOS DE IMPORTANCIA HÍDRICA EN EL MUNICIPIO DE GAMA</t>
  </si>
  <si>
    <t xml:space="preserve">Prorización de áreas </t>
  </si>
  <si>
    <t>Adquisicion de predios</t>
  </si>
  <si>
    <t>Formulacion de un proyecto para diagnosticar las riquezas narturales de dubsuelo del municipio</t>
  </si>
  <si>
    <t>FORTELECIMIENTO DEL SECTOR AGROPECUARIO Y AGROINDUSTRIAL DEL MUNICIPIO DEL MUNICIPIO DE GAMA</t>
  </si>
  <si>
    <t>Realizar veinte (20)  capacitaciones sobre buenas practicas agrícolas</t>
  </si>
  <si>
    <t>Apoyar dos (2) asociacion de productores y/ reactivar las existentes</t>
  </si>
  <si>
    <t>Apoyar cuatro (4) proyectos de agremiaciones legalmente constituida</t>
  </si>
  <si>
    <t>despacho/Sec Gob / Proyectos Agropecuarios</t>
  </si>
  <si>
    <t>FORTALECER LA PARTICIPACIÓN DEL CONSEJO MUNICIPAL DE DESARROLLO RURAL, MUNICIPIO DE GAMA</t>
  </si>
  <si>
    <t>Oficina Asesora de Planeación</t>
  </si>
  <si>
    <t xml:space="preserve">SEGURIDAD ALIMENTARIA </t>
  </si>
  <si>
    <t>Desarrollar  dos (2) proyectos de seguridad Alimentaria</t>
  </si>
  <si>
    <t>Realizar tres convocatorias para participar en los proyectos agropecuario</t>
  </si>
  <si>
    <t>Listados</t>
  </si>
  <si>
    <t>Apoyar doscientos (200) parcelas de cultivos tradicionales</t>
  </si>
  <si>
    <t>Establecer  doscientos cincuenta  (250) parcelas de frijol</t>
  </si>
  <si>
    <t>Apoyar sesis (6) proyectos productivos alternativos</t>
  </si>
  <si>
    <t>Personas Cotratadas</t>
  </si>
  <si>
    <t xml:space="preserve">Realizar diesiseis (16) capacitaciones sobre técnicas de sembrado  y/o manejo del cultivo </t>
  </si>
  <si>
    <t>]Und</t>
  </si>
  <si>
    <t>MEJORAMIENTO DE LA PRODUCTIVIDAD Y COMPETITIVIDAD DE LA PRODUCTIVIDAD PECUARIA EN EL MUNICIPIO DE GAMA</t>
  </si>
  <si>
    <t>Personas Contratadas</t>
  </si>
  <si>
    <t>AD Productores agropecuarios</t>
  </si>
  <si>
    <t>Realizar tres(3) proyectos encaminados a una buena nutrición pecuaria</t>
  </si>
  <si>
    <t>Realizar dos (2) proyecto de mejoramiento genético</t>
  </si>
  <si>
    <t>APOYO AL DESARROLLO DE FERIAS YEXPOSICIONES AGROPECUARIAS EN EL MUNICIPIO DE GAMA</t>
  </si>
  <si>
    <t xml:space="preserve">REALIZACION DE CAPACITACIONES </t>
  </si>
  <si>
    <t>SECRETARIA DE GOBIERNO/ CLAUDIA MARCELA CHAVARRO CAMARGO</t>
  </si>
  <si>
    <t>CAMPAÑAS INFORMATIVAS ESTRATEGIA GEL-T</t>
  </si>
  <si>
    <t>CUMPLIMIENTO DEL PLAN DE ACCION DE LA ESTRATEGIA GEL-T</t>
  </si>
  <si>
    <t xml:space="preserve">GAMA,  ELCAMINO A LA MODERNIZACION TECNOLOGICA </t>
  </si>
  <si>
    <t xml:space="preserve">CONTRATAR EL MANTENIMIENTO DE EQUIPOS Y REDES TECNOLOGICAS </t>
  </si>
  <si>
    <t xml:space="preserve">COMPRA DE EQUIPO TECNOLÓGICO </t>
  </si>
  <si>
    <t xml:space="preserve">ACTUALIZACION  DE SOFTWARE </t>
  </si>
  <si>
    <t>DAR CONTINUIDAD AL PROCESO DE GESTION DE PROYECTOS</t>
  </si>
  <si>
    <t>Gestionar un proyecto para fortalecer las TIC`S</t>
  </si>
  <si>
    <t xml:space="preserve">Numero de proyectos gestionados </t>
  </si>
  <si>
    <t>GESTION DE PROYECTO</t>
  </si>
  <si>
    <t xml:space="preserve">Realizar una (1) gestión para que la Alcaldía cuente con servicio de conectividad constante (internet) </t>
  </si>
  <si>
    <t xml:space="preserve">Numero de gestiones realizadas  </t>
  </si>
  <si>
    <t>mantenimiento y adecuacion del parque principal</t>
  </si>
  <si>
    <t>REALIZAR DOS (02) MANTENIMIENTOS O ADECUACIONES A LA INFRAESTRUCTURA DEL MUNICIPIO</t>
  </si>
  <si>
    <t>MANTENIMIENTO Y ADECUACION DE A LA CASA DE LA CULTURA</t>
  </si>
  <si>
    <t>Socializar Tablas de Retencion</t>
  </si>
  <si>
    <t>Reactivar comité de Archivo</t>
  </si>
  <si>
    <t>CONVOCAR A LA COMUNIDAD PARA LA RENDICIOON DE CUENTAS</t>
  </si>
  <si>
    <t>CAPACITAR A LA COMUNIDAD SOBRE COMPARENDO AMBIENTAL</t>
  </si>
  <si>
    <t>CAPACITAR A LA COMUNIDAD SOBRE NORMATIVIDAD VIGENTE SOBRE GESTION DEL RIESGO</t>
  </si>
  <si>
    <t>CAPACITAR A LOS FUNCIONARIOS SOBRE LAS COMPETENCIAS EN LOS OCAS</t>
  </si>
  <si>
    <t>REALIZAR UNA CAPACITACION SOBRE LA MITIGACION FRENTE AL FENOMENO DE REMOCION EN MASA</t>
  </si>
  <si>
    <t>Estudios y  Diseños  Acueductos rurales Santuario y la Union Municipio de Gama</t>
  </si>
  <si>
    <t xml:space="preserve">PLANEACION </t>
  </si>
  <si>
    <t xml:space="preserve">realizar mantenimiento a los acueductos  </t>
  </si>
  <si>
    <t xml:space="preserve">Adquisición de sustancias químicas, equipos, herramientas y elementos de aseo para el mantenimiento y buen  funcionamiento de la planta.  .  </t>
  </si>
  <si>
    <t>Pruebas de laboratorio para el análisis de calidad del agua potable.</t>
  </si>
  <si>
    <t>Gestionar ante el PDA  la optimización de la planta de tratamiento de agua potable</t>
  </si>
  <si>
    <t>Realizar al 75 % la  adecuacion y/o optimizacion  a la planta de tratamiento</t>
  </si>
  <si>
    <t>gestionar la ejecucion del plan maestro de acueducto del casco urbano del Municipio de Gama dentro del marco del plan departamental de aguas</t>
  </si>
  <si>
    <t>gestionar la ejecucion del plan maestro de acueducto de la inspeccion de San Roque del Municipio de Gama dentro del marco del plan departamental de aguas</t>
  </si>
  <si>
    <t>Realizar limpiezas generales de la PTAR</t>
  </si>
  <si>
    <t xml:space="preserve">extraccion de lodos </t>
  </si>
  <si>
    <t xml:space="preserve">Diseños de detalle plan maestro de alcantarillado </t>
  </si>
  <si>
    <t>Gestionar la implementación al 15% del plan maestro de alcantarillado</t>
  </si>
  <si>
    <t xml:space="preserve">Realizar limpieza de sumideros y pozos de inspeccion   del alcantarillado del Municipio </t>
  </si>
  <si>
    <t>Realizar una (1) mantenimiento preventivos al alcantarillado sanitario y pluvial</t>
  </si>
  <si>
    <t xml:space="preserve">Gestionar la actualizacion y/o ajuste del PSMV del casco Urbano </t>
  </si>
  <si>
    <t>Presentar  a la autoridad ambiental  los informes de avances del PSMV</t>
  </si>
  <si>
    <t xml:space="preserve">Realizar  una muestra puntual en la fuente receptora del vertimiento, </t>
  </si>
  <si>
    <t xml:space="preserve">Realizar monitoreo  a la entrada y salida de la PTAR en la jornada de 8 y 24 horas  </t>
  </si>
  <si>
    <t>Construcción de unidades sanitarias con sus sistemas de tratamiento</t>
  </si>
  <si>
    <t>Realizar los ajustes necesario para la aprovacion del PUEAA</t>
  </si>
  <si>
    <t>Gestionar ante la autoridad ambiental  la aprovacion del  programa PUEAA.</t>
  </si>
  <si>
    <t>`kio-</t>
  </si>
  <si>
    <t>Realizar una campaña sobre separación en la fuente de los residuos sólidos</t>
  </si>
  <si>
    <t>Realizar una (1) campaña de técnicas de reciclaje y manejo de residuos sólidos</t>
  </si>
  <si>
    <t xml:space="preserve">Gestionar y realizar las actividades  establecidas  en el PGIRS  para el año 2014  </t>
  </si>
  <si>
    <t>Cumplir en un 20% las metas de los PGIRS</t>
  </si>
  <si>
    <t>Realizar una campaña de recolección de residuos sólidos en las vías del municipio.</t>
  </si>
  <si>
    <t>Garantizar la recolección y transporte de los   residuos sólidos.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</si>
</sst>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 ;_ * \-#,##0_ ;_ * &quot;-&quot;_ ;_ @_ "/>
    <numFmt numFmtId="173" formatCode="_(* #,##0_);_(* \(#,##0\);_(* &quot;-&quot;??_);_(@_)"/>
    <numFmt numFmtId="174" formatCode="0.0%"/>
    <numFmt numFmtId="175" formatCode="0.0"/>
    <numFmt numFmtId="176" formatCode="_(&quot;$&quot;\ * #,##0_);_(&quot;$&quot;\ * \(#,##0\);_(&quot;$&quot;\ * &quot;-&quot;??_);_(@_)"/>
    <numFmt numFmtId="177" formatCode="0.000%"/>
    <numFmt numFmtId="178" formatCode="0.0000%"/>
    <numFmt numFmtId="179" formatCode="&quot;$&quot;#,##0"/>
    <numFmt numFmtId="180" formatCode="&quot;$&quot;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#,##0.000"/>
    <numFmt numFmtId="187" formatCode="[$-240A]dddd\,\ dd&quot; de &quot;mmmm&quot; de &quot;yyyy"/>
    <numFmt numFmtId="188" formatCode="[$-240A]hh:mm:ss\ AM/PM"/>
    <numFmt numFmtId="189" formatCode="_(* #,##0.000_);_(* \(#,##0.000\);_(* &quot;-&quot;??_);_(@_)"/>
    <numFmt numFmtId="190" formatCode="&quot;$&quot;#,##0.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Cambria"/>
      <family val="1"/>
    </font>
    <font>
      <b/>
      <u val="single"/>
      <sz val="20"/>
      <name val="Cambria"/>
      <family val="1"/>
    </font>
    <font>
      <b/>
      <sz val="20"/>
      <name val="Arial"/>
      <family val="2"/>
    </font>
    <font>
      <sz val="16"/>
      <name val="Arial"/>
      <family val="2"/>
    </font>
    <font>
      <sz val="9"/>
      <name val="Tahoma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trike/>
      <sz val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6"/>
      <color indexed="8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 "/>
      <family val="0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6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 "/>
      <family val="0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DF8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FF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gray125">
        <fgColor indexed="9"/>
        <bgColor rgb="FFFFFF00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0" fillId="28" borderId="1" applyNumberFormat="0" applyAlignment="0" applyProtection="0"/>
    <xf numFmtId="0" fontId="6" fillId="0" borderId="0" applyNumberFormat="0" applyFill="0" applyBorder="0" applyAlignment="0" applyProtection="0"/>
    <xf numFmtId="0" fontId="7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0" borderId="0" applyNumberFormat="0" applyBorder="0" applyAlignment="0" applyProtection="0"/>
    <xf numFmtId="172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20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9" fillId="0" borderId="8" applyNumberFormat="0" applyFill="0" applyAlignment="0" applyProtection="0"/>
    <xf numFmtId="0" fontId="78" fillId="0" borderId="9" applyNumberFormat="0" applyFill="0" applyAlignment="0" applyProtection="0"/>
  </cellStyleXfs>
  <cellXfs count="1844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1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3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textRotation="90"/>
    </xf>
    <xf numFmtId="3" fontId="7" fillId="33" borderId="14" xfId="0" applyNumberFormat="1" applyFont="1" applyFill="1" applyBorder="1" applyAlignment="1">
      <alignment horizontal="center" vertical="center" textRotation="90"/>
    </xf>
    <xf numFmtId="3" fontId="7" fillId="33" borderId="15" xfId="0" applyNumberFormat="1" applyFont="1" applyFill="1" applyBorder="1" applyAlignment="1">
      <alignment horizontal="center" vertical="center" textRotation="90"/>
    </xf>
    <xf numFmtId="0" fontId="7" fillId="35" borderId="16" xfId="0" applyFont="1" applyFill="1" applyBorder="1" applyAlignment="1">
      <alignment horizontal="center" vertical="center" textRotation="90"/>
    </xf>
    <xf numFmtId="0" fontId="7" fillId="35" borderId="14" xfId="0" applyFont="1" applyFill="1" applyBorder="1" applyAlignment="1">
      <alignment horizontal="center" vertical="center" textRotation="90"/>
    </xf>
    <xf numFmtId="0" fontId="7" fillId="35" borderId="15" xfId="0" applyFont="1" applyFill="1" applyBorder="1" applyAlignment="1">
      <alignment horizontal="center" vertical="center" textRotation="90" wrapText="1"/>
    </xf>
    <xf numFmtId="0" fontId="8" fillId="10" borderId="17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3" fontId="7" fillId="38" borderId="21" xfId="0" applyNumberFormat="1" applyFont="1" applyFill="1" applyBorder="1" applyAlignment="1" applyProtection="1">
      <alignment horizontal="center" vertical="center" textRotation="90" wrapText="1"/>
      <protection locked="0"/>
    </xf>
    <xf numFmtId="173" fontId="7" fillId="0" borderId="22" xfId="48" applyNumberFormat="1" applyFont="1" applyBorder="1" applyAlignment="1">
      <alignment horizontal="center" textRotation="90"/>
    </xf>
    <xf numFmtId="3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21" xfId="0" applyFont="1" applyFill="1" applyBorder="1" applyAlignment="1" applyProtection="1">
      <alignment horizontal="center" vertical="center" textRotation="90" wrapText="1"/>
      <protection locked="0"/>
    </xf>
    <xf numFmtId="3" fontId="7" fillId="10" borderId="18" xfId="0" applyNumberFormat="1" applyFont="1" applyFill="1" applyBorder="1" applyAlignment="1">
      <alignment horizontal="center" vertical="center" textRotation="90" wrapText="1"/>
    </xf>
    <xf numFmtId="0" fontId="8" fillId="10" borderId="18" xfId="0" applyFont="1" applyFill="1" applyBorder="1" applyAlignment="1" applyProtection="1">
      <alignment horizontal="center" vertical="center" textRotation="90" wrapText="1"/>
      <protection locked="0"/>
    </xf>
    <xf numFmtId="0" fontId="8" fillId="10" borderId="19" xfId="0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>
      <alignment horizontal="left" vertical="center" wrapText="1"/>
    </xf>
    <xf numFmtId="0" fontId="7" fillId="39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textRotation="90" wrapText="1"/>
    </xf>
    <xf numFmtId="0" fontId="7" fillId="39" borderId="21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3" fontId="12" fillId="38" borderId="12" xfId="0" applyNumberFormat="1" applyFont="1" applyFill="1" applyBorder="1" applyAlignment="1" applyProtection="1">
      <alignment horizontal="center" vertical="center" textRotation="90" wrapText="1"/>
      <protection/>
    </xf>
    <xf numFmtId="3" fontId="12" fillId="38" borderId="23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172" fontId="8" fillId="10" borderId="24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38" borderId="18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" fontId="17" fillId="3" borderId="18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7" fillId="40" borderId="18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4" fontId="17" fillId="41" borderId="18" xfId="0" applyNumberFormat="1" applyFont="1" applyFill="1" applyBorder="1" applyAlignment="1">
      <alignment horizontal="center" vertical="center" wrapText="1"/>
    </xf>
    <xf numFmtId="4" fontId="17" fillId="42" borderId="18" xfId="0" applyNumberFormat="1" applyFont="1" applyFill="1" applyBorder="1" applyAlignment="1">
      <alignment horizontal="center" vertical="center" wrapText="1"/>
    </xf>
    <xf numFmtId="4" fontId="17" fillId="43" borderId="18" xfId="0" applyNumberFormat="1" applyFont="1" applyFill="1" applyBorder="1" applyAlignment="1">
      <alignment horizontal="center" vertical="center" wrapText="1"/>
    </xf>
    <xf numFmtId="4" fontId="17" fillId="44" borderId="18" xfId="0" applyNumberFormat="1" applyFont="1" applyFill="1" applyBorder="1" applyAlignment="1">
      <alignment horizontal="center" vertical="center" wrapText="1"/>
    </xf>
    <xf numFmtId="0" fontId="17" fillId="38" borderId="19" xfId="0" applyFont="1" applyFill="1" applyBorder="1" applyAlignment="1">
      <alignment horizontal="center" vertical="center" wrapText="1"/>
    </xf>
    <xf numFmtId="178" fontId="17" fillId="10" borderId="18" xfId="60" applyNumberFormat="1" applyFont="1" applyFill="1" applyBorder="1" applyAlignment="1">
      <alignment horizontal="center" vertical="center" wrapText="1"/>
    </xf>
    <xf numFmtId="178" fontId="17" fillId="45" borderId="18" xfId="60" applyNumberFormat="1" applyFont="1" applyFill="1" applyBorder="1" applyAlignment="1">
      <alignment horizontal="center" vertical="center" wrapText="1"/>
    </xf>
    <xf numFmtId="178" fontId="17" fillId="40" borderId="18" xfId="60" applyNumberFormat="1" applyFont="1" applyFill="1" applyBorder="1" applyAlignment="1">
      <alignment horizontal="center" vertical="center" wrapText="1"/>
    </xf>
    <xf numFmtId="178" fontId="17" fillId="5" borderId="18" xfId="60" applyNumberFormat="1" applyFont="1" applyFill="1" applyBorder="1" applyAlignment="1">
      <alignment horizontal="center" vertical="center" wrapText="1"/>
    </xf>
    <xf numFmtId="9" fontId="17" fillId="4" borderId="18" xfId="6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0" borderId="0" xfId="6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78" fontId="18" fillId="0" borderId="0" xfId="60" applyNumberFormat="1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0" fontId="18" fillId="0" borderId="0" xfId="60" applyNumberFormat="1" applyFont="1" applyAlignment="1">
      <alignment horizontal="center" vertical="center"/>
    </xf>
    <xf numFmtId="0" fontId="18" fillId="32" borderId="20" xfId="0" applyFont="1" applyFill="1" applyBorder="1" applyAlignment="1">
      <alignment horizontal="center" vertical="center"/>
    </xf>
    <xf numFmtId="178" fontId="18" fillId="32" borderId="20" xfId="60" applyNumberFormat="1" applyFont="1" applyFill="1" applyBorder="1" applyAlignment="1">
      <alignment horizontal="center" vertical="center" wrapText="1"/>
    </xf>
    <xf numFmtId="176" fontId="18" fillId="32" borderId="20" xfId="50" applyNumberFormat="1" applyFont="1" applyFill="1" applyBorder="1" applyAlignment="1">
      <alignment horizontal="center" vertical="center" wrapText="1"/>
    </xf>
    <xf numFmtId="176" fontId="18" fillId="32" borderId="25" xfId="50" applyNumberFormat="1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/>
    </xf>
    <xf numFmtId="178" fontId="18" fillId="32" borderId="21" xfId="60" applyNumberFormat="1" applyFont="1" applyFill="1" applyBorder="1" applyAlignment="1">
      <alignment horizontal="center" vertical="center" wrapText="1"/>
    </xf>
    <xf numFmtId="176" fontId="18" fillId="32" borderId="21" xfId="50" applyNumberFormat="1" applyFont="1" applyFill="1" applyBorder="1" applyAlignment="1">
      <alignment horizontal="center" vertical="center" wrapText="1"/>
    </xf>
    <xf numFmtId="176" fontId="18" fillId="32" borderId="26" xfId="50" applyNumberFormat="1" applyFont="1" applyFill="1" applyBorder="1" applyAlignment="1">
      <alignment horizontal="center" vertical="center" wrapText="1"/>
    </xf>
    <xf numFmtId="0" fontId="18" fillId="32" borderId="21" xfId="0" applyNumberFormat="1" applyFont="1" applyFill="1" applyBorder="1" applyAlignment="1">
      <alignment horizontal="center" vertical="center" wrapText="1"/>
    </xf>
    <xf numFmtId="178" fontId="18" fillId="32" borderId="27" xfId="60" applyNumberFormat="1" applyFont="1" applyFill="1" applyBorder="1" applyAlignment="1">
      <alignment horizontal="center" vertical="center" wrapText="1"/>
    </xf>
    <xf numFmtId="176" fontId="18" fillId="32" borderId="27" xfId="50" applyNumberFormat="1" applyFont="1" applyFill="1" applyBorder="1" applyAlignment="1">
      <alignment horizontal="center" vertical="center" wrapText="1"/>
    </xf>
    <xf numFmtId="176" fontId="18" fillId="32" borderId="28" xfId="50" applyNumberFormat="1" applyFont="1" applyFill="1" applyBorder="1" applyAlignment="1">
      <alignment horizontal="center" vertical="center" wrapText="1"/>
    </xf>
    <xf numFmtId="0" fontId="18" fillId="40" borderId="20" xfId="0" applyFont="1" applyFill="1" applyBorder="1" applyAlignment="1">
      <alignment horizontal="center" vertical="center"/>
    </xf>
    <xf numFmtId="178" fontId="18" fillId="40" borderId="20" xfId="60" applyNumberFormat="1" applyFont="1" applyFill="1" applyBorder="1" applyAlignment="1">
      <alignment horizontal="center" vertical="center" wrapText="1"/>
    </xf>
    <xf numFmtId="176" fontId="18" fillId="40" borderId="20" xfId="50" applyNumberFormat="1" applyFont="1" applyFill="1" applyBorder="1" applyAlignment="1">
      <alignment horizontal="center" vertical="center" wrapText="1"/>
    </xf>
    <xf numFmtId="176" fontId="18" fillId="40" borderId="25" xfId="50" applyNumberFormat="1" applyFont="1" applyFill="1" applyBorder="1" applyAlignment="1">
      <alignment horizontal="center" vertical="center" wrapText="1"/>
    </xf>
    <xf numFmtId="0" fontId="18" fillId="40" borderId="21" xfId="0" applyFont="1" applyFill="1" applyBorder="1" applyAlignment="1">
      <alignment horizontal="center" vertical="center"/>
    </xf>
    <xf numFmtId="178" fontId="18" fillId="40" borderId="21" xfId="60" applyNumberFormat="1" applyFont="1" applyFill="1" applyBorder="1" applyAlignment="1">
      <alignment horizontal="center" vertical="center" wrapText="1"/>
    </xf>
    <xf numFmtId="176" fontId="18" fillId="40" borderId="21" xfId="50" applyNumberFormat="1" applyFont="1" applyFill="1" applyBorder="1" applyAlignment="1">
      <alignment horizontal="center" vertical="center" wrapText="1"/>
    </xf>
    <xf numFmtId="176" fontId="18" fillId="40" borderId="26" xfId="50" applyNumberFormat="1" applyFont="1" applyFill="1" applyBorder="1" applyAlignment="1">
      <alignment horizontal="center" vertical="center" wrapText="1"/>
    </xf>
    <xf numFmtId="0" fontId="18" fillId="40" borderId="21" xfId="0" applyNumberFormat="1" applyFont="1" applyFill="1" applyBorder="1" applyAlignment="1">
      <alignment horizontal="center" vertical="center" wrapText="1"/>
    </xf>
    <xf numFmtId="178" fontId="18" fillId="40" borderId="27" xfId="60" applyNumberFormat="1" applyFont="1" applyFill="1" applyBorder="1" applyAlignment="1">
      <alignment horizontal="center" vertical="center" wrapText="1"/>
    </xf>
    <xf numFmtId="176" fontId="18" fillId="40" borderId="27" xfId="50" applyNumberFormat="1" applyFont="1" applyFill="1" applyBorder="1" applyAlignment="1">
      <alignment horizontal="center" vertical="center" wrapText="1"/>
    </xf>
    <xf numFmtId="176" fontId="18" fillId="40" borderId="28" xfId="50" applyNumberFormat="1" applyFont="1" applyFill="1" applyBorder="1" applyAlignment="1">
      <alignment horizontal="center" vertical="center" wrapText="1"/>
    </xf>
    <xf numFmtId="178" fontId="18" fillId="10" borderId="20" xfId="60" applyNumberFormat="1" applyFont="1" applyFill="1" applyBorder="1" applyAlignment="1">
      <alignment horizontal="center" vertical="center" wrapText="1"/>
    </xf>
    <xf numFmtId="176" fontId="18" fillId="10" borderId="20" xfId="50" applyNumberFormat="1" applyFont="1" applyFill="1" applyBorder="1" applyAlignment="1">
      <alignment horizontal="center" vertical="center" wrapText="1"/>
    </xf>
    <xf numFmtId="176" fontId="18" fillId="10" borderId="25" xfId="50" applyNumberFormat="1" applyFont="1" applyFill="1" applyBorder="1" applyAlignment="1">
      <alignment horizontal="center" vertical="center" wrapText="1"/>
    </xf>
    <xf numFmtId="178" fontId="18" fillId="10" borderId="21" xfId="60" applyNumberFormat="1" applyFont="1" applyFill="1" applyBorder="1" applyAlignment="1">
      <alignment horizontal="center" vertical="center" wrapText="1"/>
    </xf>
    <xf numFmtId="176" fontId="18" fillId="10" borderId="21" xfId="50" applyNumberFormat="1" applyFont="1" applyFill="1" applyBorder="1" applyAlignment="1">
      <alignment horizontal="center" vertical="center" wrapText="1"/>
    </xf>
    <xf numFmtId="176" fontId="18" fillId="10" borderId="26" xfId="50" applyNumberFormat="1" applyFont="1" applyFill="1" applyBorder="1" applyAlignment="1">
      <alignment horizontal="center" vertical="center" wrapText="1"/>
    </xf>
    <xf numFmtId="10" fontId="18" fillId="10" borderId="21" xfId="0" applyNumberFormat="1" applyFont="1" applyFill="1" applyBorder="1" applyAlignment="1">
      <alignment horizontal="center" vertical="center" wrapText="1"/>
    </xf>
    <xf numFmtId="178" fontId="18" fillId="10" borderId="27" xfId="60" applyNumberFormat="1" applyFont="1" applyFill="1" applyBorder="1" applyAlignment="1">
      <alignment horizontal="center" vertical="center" wrapText="1"/>
    </xf>
    <xf numFmtId="176" fontId="18" fillId="10" borderId="27" xfId="50" applyNumberFormat="1" applyFont="1" applyFill="1" applyBorder="1" applyAlignment="1">
      <alignment horizontal="center" vertical="center" wrapText="1"/>
    </xf>
    <xf numFmtId="176" fontId="18" fillId="10" borderId="28" xfId="50" applyNumberFormat="1" applyFont="1" applyFill="1" applyBorder="1" applyAlignment="1">
      <alignment horizontal="center" vertical="center" wrapText="1"/>
    </xf>
    <xf numFmtId="174" fontId="18" fillId="32" borderId="21" xfId="0" applyNumberFormat="1" applyFont="1" applyFill="1" applyBorder="1" applyAlignment="1">
      <alignment horizontal="center" vertical="center" wrapText="1"/>
    </xf>
    <xf numFmtId="9" fontId="18" fillId="32" borderId="27" xfId="0" applyNumberFormat="1" applyFont="1" applyFill="1" applyBorder="1" applyAlignment="1">
      <alignment horizontal="center" vertical="center" wrapText="1"/>
    </xf>
    <xf numFmtId="178" fontId="18" fillId="5" borderId="20" xfId="60" applyNumberFormat="1" applyFont="1" applyFill="1" applyBorder="1" applyAlignment="1">
      <alignment horizontal="center" vertical="center" wrapText="1"/>
    </xf>
    <xf numFmtId="176" fontId="18" fillId="5" borderId="20" xfId="50" applyNumberFormat="1" applyFont="1" applyFill="1" applyBorder="1" applyAlignment="1">
      <alignment horizontal="center" vertical="center" wrapText="1"/>
    </xf>
    <xf numFmtId="176" fontId="18" fillId="5" borderId="25" xfId="50" applyNumberFormat="1" applyFont="1" applyFill="1" applyBorder="1" applyAlignment="1">
      <alignment horizontal="center" vertical="center" wrapText="1"/>
    </xf>
    <xf numFmtId="178" fontId="18" fillId="5" borderId="21" xfId="60" applyNumberFormat="1" applyFont="1" applyFill="1" applyBorder="1" applyAlignment="1">
      <alignment horizontal="center" vertical="center" wrapText="1"/>
    </xf>
    <xf numFmtId="176" fontId="18" fillId="5" borderId="21" xfId="50" applyNumberFormat="1" applyFont="1" applyFill="1" applyBorder="1" applyAlignment="1">
      <alignment horizontal="center" vertical="center" wrapText="1"/>
    </xf>
    <xf numFmtId="176" fontId="18" fillId="5" borderId="26" xfId="50" applyNumberFormat="1" applyFont="1" applyFill="1" applyBorder="1" applyAlignment="1">
      <alignment horizontal="center" vertical="center" wrapText="1"/>
    </xf>
    <xf numFmtId="176" fontId="18" fillId="5" borderId="27" xfId="50" applyNumberFormat="1" applyFont="1" applyFill="1" applyBorder="1" applyAlignment="1">
      <alignment horizontal="center" vertical="center" wrapText="1"/>
    </xf>
    <xf numFmtId="176" fontId="18" fillId="5" borderId="28" xfId="50" applyNumberFormat="1" applyFont="1" applyFill="1" applyBorder="1" applyAlignment="1">
      <alignment horizontal="center" vertical="center" wrapText="1"/>
    </xf>
    <xf numFmtId="178" fontId="18" fillId="46" borderId="20" xfId="60" applyNumberFormat="1" applyFont="1" applyFill="1" applyBorder="1" applyAlignment="1">
      <alignment horizontal="center" vertical="center" wrapText="1"/>
    </xf>
    <xf numFmtId="176" fontId="18" fillId="46" borderId="20" xfId="50" applyNumberFormat="1" applyFont="1" applyFill="1" applyBorder="1" applyAlignment="1">
      <alignment horizontal="center" vertical="center" wrapText="1"/>
    </xf>
    <xf numFmtId="176" fontId="18" fillId="46" borderId="25" xfId="50" applyNumberFormat="1" applyFont="1" applyFill="1" applyBorder="1" applyAlignment="1">
      <alignment horizontal="center" vertical="center" wrapText="1"/>
    </xf>
    <xf numFmtId="178" fontId="18" fillId="46" borderId="21" xfId="60" applyNumberFormat="1" applyFont="1" applyFill="1" applyBorder="1" applyAlignment="1">
      <alignment horizontal="center" vertical="center" wrapText="1"/>
    </xf>
    <xf numFmtId="176" fontId="18" fillId="46" borderId="21" xfId="50" applyNumberFormat="1" applyFont="1" applyFill="1" applyBorder="1" applyAlignment="1">
      <alignment horizontal="center" vertical="center" wrapText="1"/>
    </xf>
    <xf numFmtId="176" fontId="18" fillId="46" borderId="26" xfId="50" applyNumberFormat="1" applyFont="1" applyFill="1" applyBorder="1" applyAlignment="1">
      <alignment horizontal="center" vertical="center" wrapText="1"/>
    </xf>
    <xf numFmtId="178" fontId="18" fillId="46" borderId="27" xfId="60" applyNumberFormat="1" applyFont="1" applyFill="1" applyBorder="1" applyAlignment="1">
      <alignment horizontal="center" vertical="center" wrapText="1"/>
    </xf>
    <xf numFmtId="176" fontId="18" fillId="46" borderId="27" xfId="50" applyNumberFormat="1" applyFont="1" applyFill="1" applyBorder="1" applyAlignment="1">
      <alignment horizontal="center" vertical="center" wrapText="1"/>
    </xf>
    <xf numFmtId="176" fontId="18" fillId="46" borderId="28" xfId="50" applyNumberFormat="1" applyFont="1" applyFill="1" applyBorder="1" applyAlignment="1">
      <alignment horizontal="center" vertical="center" wrapText="1"/>
    </xf>
    <xf numFmtId="0" fontId="18" fillId="32" borderId="20" xfId="58" applyFont="1" applyFill="1" applyBorder="1" applyAlignment="1" applyProtection="1">
      <alignment horizontal="center" vertical="center" wrapText="1"/>
      <protection/>
    </xf>
    <xf numFmtId="0" fontId="18" fillId="32" borderId="21" xfId="58" applyFont="1" applyFill="1" applyBorder="1" applyAlignment="1" applyProtection="1">
      <alignment horizontal="center" vertical="center" wrapText="1"/>
      <protection/>
    </xf>
    <xf numFmtId="0" fontId="18" fillId="32" borderId="21" xfId="0" applyFont="1" applyFill="1" applyBorder="1" applyAlignment="1" quotePrefix="1">
      <alignment horizontal="center" vertical="center" wrapText="1"/>
    </xf>
    <xf numFmtId="0" fontId="18" fillId="32" borderId="27" xfId="58" applyFont="1" applyFill="1" applyBorder="1" applyAlignment="1" applyProtection="1">
      <alignment horizontal="center" vertical="center" wrapText="1"/>
      <protection/>
    </xf>
    <xf numFmtId="0" fontId="18" fillId="47" borderId="20" xfId="58" applyFont="1" applyFill="1" applyBorder="1" applyAlignment="1" applyProtection="1">
      <alignment horizontal="center" vertical="center" wrapText="1"/>
      <protection/>
    </xf>
    <xf numFmtId="178" fontId="18" fillId="47" borderId="20" xfId="60" applyNumberFormat="1" applyFont="1" applyFill="1" applyBorder="1" applyAlignment="1">
      <alignment horizontal="center" vertical="center" wrapText="1"/>
    </xf>
    <xf numFmtId="176" fontId="18" fillId="47" borderId="20" xfId="50" applyNumberFormat="1" applyFont="1" applyFill="1" applyBorder="1" applyAlignment="1">
      <alignment horizontal="center" vertical="center" wrapText="1"/>
    </xf>
    <xf numFmtId="176" fontId="18" fillId="47" borderId="25" xfId="50" applyNumberFormat="1" applyFont="1" applyFill="1" applyBorder="1" applyAlignment="1">
      <alignment horizontal="center" vertical="center" wrapText="1"/>
    </xf>
    <xf numFmtId="178" fontId="18" fillId="47" borderId="21" xfId="60" applyNumberFormat="1" applyFont="1" applyFill="1" applyBorder="1" applyAlignment="1">
      <alignment horizontal="center" vertical="center" wrapText="1"/>
    </xf>
    <xf numFmtId="176" fontId="18" fillId="47" borderId="21" xfId="50" applyNumberFormat="1" applyFont="1" applyFill="1" applyBorder="1" applyAlignment="1">
      <alignment horizontal="center" vertical="center" wrapText="1"/>
    </xf>
    <xf numFmtId="176" fontId="18" fillId="47" borderId="26" xfId="50" applyNumberFormat="1" applyFont="1" applyFill="1" applyBorder="1" applyAlignment="1">
      <alignment horizontal="center" vertical="center" wrapText="1"/>
    </xf>
    <xf numFmtId="0" fontId="18" fillId="47" borderId="27" xfId="58" applyFont="1" applyFill="1" applyBorder="1" applyAlignment="1" applyProtection="1">
      <alignment horizontal="center" vertical="center" wrapText="1"/>
      <protection/>
    </xf>
    <xf numFmtId="178" fontId="18" fillId="47" borderId="27" xfId="60" applyNumberFormat="1" applyFont="1" applyFill="1" applyBorder="1" applyAlignment="1">
      <alignment horizontal="center" vertical="center" wrapText="1"/>
    </xf>
    <xf numFmtId="176" fontId="18" fillId="47" borderId="27" xfId="50" applyNumberFormat="1" applyFont="1" applyFill="1" applyBorder="1" applyAlignment="1">
      <alignment horizontal="center" vertical="center" wrapText="1"/>
    </xf>
    <xf numFmtId="176" fontId="18" fillId="47" borderId="28" xfId="50" applyNumberFormat="1" applyFont="1" applyFill="1" applyBorder="1" applyAlignment="1">
      <alignment horizontal="center" vertical="center" wrapText="1"/>
    </xf>
    <xf numFmtId="1" fontId="18" fillId="40" borderId="20" xfId="60" applyNumberFormat="1" applyFont="1" applyFill="1" applyBorder="1" applyAlignment="1">
      <alignment horizontal="center" vertical="center"/>
    </xf>
    <xf numFmtId="9" fontId="18" fillId="40" borderId="21" xfId="60" applyNumberFormat="1" applyFont="1" applyFill="1" applyBorder="1" applyAlignment="1">
      <alignment horizontal="center" vertical="center"/>
    </xf>
    <xf numFmtId="1" fontId="17" fillId="40" borderId="21" xfId="0" applyNumberFormat="1" applyFont="1" applyFill="1" applyBorder="1" applyAlignment="1">
      <alignment horizontal="center" vertical="center" wrapText="1"/>
    </xf>
    <xf numFmtId="1" fontId="18" fillId="40" borderId="21" xfId="60" applyNumberFormat="1" applyFont="1" applyFill="1" applyBorder="1" applyAlignment="1">
      <alignment horizontal="center" vertical="center"/>
    </xf>
    <xf numFmtId="1" fontId="18" fillId="40" borderId="21" xfId="0" applyNumberFormat="1" applyFont="1" applyFill="1" applyBorder="1" applyAlignment="1">
      <alignment horizontal="center" vertical="center"/>
    </xf>
    <xf numFmtId="9" fontId="18" fillId="40" borderId="21" xfId="60" applyFont="1" applyFill="1" applyBorder="1" applyAlignment="1">
      <alignment horizontal="center" vertical="center"/>
    </xf>
    <xf numFmtId="1" fontId="18" fillId="40" borderId="21" xfId="0" applyNumberFormat="1" applyFont="1" applyFill="1" applyBorder="1" applyAlignment="1">
      <alignment horizontal="center" vertical="center" wrapText="1"/>
    </xf>
    <xf numFmtId="9" fontId="18" fillId="40" borderId="21" xfId="60" applyNumberFormat="1" applyFont="1" applyFill="1" applyBorder="1" applyAlignment="1">
      <alignment horizontal="center" vertical="center" wrapText="1"/>
    </xf>
    <xf numFmtId="0" fontId="18" fillId="40" borderId="21" xfId="60" applyNumberFormat="1" applyFont="1" applyFill="1" applyBorder="1" applyAlignment="1">
      <alignment horizontal="center" vertical="center" wrapText="1"/>
    </xf>
    <xf numFmtId="1" fontId="17" fillId="40" borderId="27" xfId="0" applyNumberFormat="1" applyFont="1" applyFill="1" applyBorder="1" applyAlignment="1">
      <alignment horizontal="center" vertical="center" wrapText="1"/>
    </xf>
    <xf numFmtId="1" fontId="17" fillId="5" borderId="20" xfId="0" applyNumberFormat="1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/>
    </xf>
    <xf numFmtId="1" fontId="18" fillId="5" borderId="21" xfId="0" applyNumberFormat="1" applyFont="1" applyFill="1" applyBorder="1" applyAlignment="1">
      <alignment horizontal="center" vertical="center"/>
    </xf>
    <xf numFmtId="1" fontId="17" fillId="5" borderId="27" xfId="0" applyNumberFormat="1" applyFont="1" applyFill="1" applyBorder="1" applyAlignment="1">
      <alignment horizontal="center" vertical="center" wrapText="1"/>
    </xf>
    <xf numFmtId="1" fontId="17" fillId="32" borderId="20" xfId="0" applyNumberFormat="1" applyFont="1" applyFill="1" applyBorder="1" applyAlignment="1">
      <alignment horizontal="center" vertical="center" wrapText="1"/>
    </xf>
    <xf numFmtId="0" fontId="18" fillId="32" borderId="20" xfId="60" applyNumberFormat="1" applyFont="1" applyFill="1" applyBorder="1" applyAlignment="1">
      <alignment horizontal="center" vertical="center" wrapText="1"/>
    </xf>
    <xf numFmtId="1" fontId="18" fillId="32" borderId="20" xfId="0" applyNumberFormat="1" applyFont="1" applyFill="1" applyBorder="1" applyAlignment="1">
      <alignment horizontal="center" vertical="center"/>
    </xf>
    <xf numFmtId="1" fontId="17" fillId="32" borderId="21" xfId="0" applyNumberFormat="1" applyFont="1" applyFill="1" applyBorder="1" applyAlignment="1">
      <alignment horizontal="center" vertical="center" wrapText="1"/>
    </xf>
    <xf numFmtId="1" fontId="18" fillId="32" borderId="21" xfId="0" applyNumberFormat="1" applyFont="1" applyFill="1" applyBorder="1" applyAlignment="1">
      <alignment horizontal="center" vertical="center"/>
    </xf>
    <xf numFmtId="1" fontId="17" fillId="32" borderId="27" xfId="0" applyNumberFormat="1" applyFont="1" applyFill="1" applyBorder="1" applyAlignment="1">
      <alignment horizontal="center" vertical="center" wrapText="1"/>
    </xf>
    <xf numFmtId="9" fontId="18" fillId="32" borderId="27" xfId="60" applyFont="1" applyFill="1" applyBorder="1" applyAlignment="1">
      <alignment horizontal="center" vertical="center"/>
    </xf>
    <xf numFmtId="0" fontId="18" fillId="32" borderId="27" xfId="0" applyFont="1" applyFill="1" applyBorder="1" applyAlignment="1">
      <alignment horizontal="center" vertical="center"/>
    </xf>
    <xf numFmtId="1" fontId="18" fillId="5" borderId="20" xfId="0" applyNumberFormat="1" applyFont="1" applyFill="1" applyBorder="1" applyAlignment="1">
      <alignment horizontal="center" vertical="center" wrapText="1"/>
    </xf>
    <xf numFmtId="1" fontId="18" fillId="5" borderId="20" xfId="60" applyNumberFormat="1" applyFont="1" applyFill="1" applyBorder="1" applyAlignment="1">
      <alignment horizontal="center" vertical="center"/>
    </xf>
    <xf numFmtId="9" fontId="18" fillId="5" borderId="21" xfId="60" applyFont="1" applyFill="1" applyBorder="1" applyAlignment="1">
      <alignment horizontal="center" vertical="center"/>
    </xf>
    <xf numFmtId="1" fontId="18" fillId="5" borderId="21" xfId="60" applyNumberFormat="1" applyFont="1" applyFill="1" applyBorder="1" applyAlignment="1">
      <alignment horizontal="center" vertical="center"/>
    </xf>
    <xf numFmtId="2" fontId="18" fillId="5" borderId="21" xfId="60" applyNumberFormat="1" applyFont="1" applyFill="1" applyBorder="1" applyAlignment="1">
      <alignment horizontal="center" vertical="center"/>
    </xf>
    <xf numFmtId="174" fontId="18" fillId="5" borderId="21" xfId="0" applyNumberFormat="1" applyFont="1" applyFill="1" applyBorder="1" applyAlignment="1">
      <alignment horizontal="center" vertical="center" wrapText="1"/>
    </xf>
    <xf numFmtId="10" fontId="18" fillId="5" borderId="21" xfId="60" applyNumberFormat="1" applyFont="1" applyFill="1" applyBorder="1" applyAlignment="1">
      <alignment horizontal="center" vertical="center"/>
    </xf>
    <xf numFmtId="1" fontId="18" fillId="5" borderId="27" xfId="60" applyNumberFormat="1" applyFont="1" applyFill="1" applyBorder="1" applyAlignment="1">
      <alignment horizontal="center" vertical="center"/>
    </xf>
    <xf numFmtId="1" fontId="17" fillId="10" borderId="20" xfId="0" applyNumberFormat="1" applyFont="1" applyFill="1" applyBorder="1" applyAlignment="1">
      <alignment horizontal="center" vertical="center" wrapText="1"/>
    </xf>
    <xf numFmtId="178" fontId="18" fillId="10" borderId="20" xfId="60" applyNumberFormat="1" applyFont="1" applyFill="1" applyBorder="1" applyAlignment="1">
      <alignment horizontal="center" vertical="center"/>
    </xf>
    <xf numFmtId="1" fontId="17" fillId="10" borderId="21" xfId="0" applyNumberFormat="1" applyFont="1" applyFill="1" applyBorder="1" applyAlignment="1">
      <alignment horizontal="center" vertical="center" wrapText="1"/>
    </xf>
    <xf numFmtId="0" fontId="18" fillId="10" borderId="21" xfId="58" applyFont="1" applyFill="1" applyBorder="1" applyAlignment="1" applyProtection="1">
      <alignment horizontal="center" vertical="center" wrapText="1"/>
      <protection/>
    </xf>
    <xf numFmtId="178" fontId="18" fillId="10" borderId="21" xfId="60" applyNumberFormat="1" applyFont="1" applyFill="1" applyBorder="1" applyAlignment="1">
      <alignment horizontal="center" vertical="center"/>
    </xf>
    <xf numFmtId="1" fontId="17" fillId="10" borderId="27" xfId="0" applyNumberFormat="1" applyFont="1" applyFill="1" applyBorder="1" applyAlignment="1">
      <alignment horizontal="center" vertical="center" wrapText="1"/>
    </xf>
    <xf numFmtId="0" fontId="18" fillId="10" borderId="27" xfId="58" applyFont="1" applyFill="1" applyBorder="1" applyAlignment="1" applyProtection="1">
      <alignment horizontal="center" vertical="center" wrapText="1"/>
      <protection/>
    </xf>
    <xf numFmtId="178" fontId="18" fillId="10" borderId="27" xfId="60" applyNumberFormat="1" applyFont="1" applyFill="1" applyBorder="1" applyAlignment="1">
      <alignment horizontal="center" vertical="center"/>
    </xf>
    <xf numFmtId="1" fontId="17" fillId="46" borderId="20" xfId="0" applyNumberFormat="1" applyFont="1" applyFill="1" applyBorder="1" applyAlignment="1">
      <alignment horizontal="center" vertical="center" wrapText="1"/>
    </xf>
    <xf numFmtId="0" fontId="18" fillId="46" borderId="20" xfId="58" applyFont="1" applyFill="1" applyBorder="1" applyAlignment="1" applyProtection="1">
      <alignment horizontal="center" vertical="center" wrapText="1"/>
      <protection/>
    </xf>
    <xf numFmtId="1" fontId="17" fillId="46" borderId="21" xfId="0" applyNumberFormat="1" applyFont="1" applyFill="1" applyBorder="1" applyAlignment="1">
      <alignment horizontal="center" vertical="center" wrapText="1"/>
    </xf>
    <xf numFmtId="0" fontId="18" fillId="46" borderId="21" xfId="58" applyFont="1" applyFill="1" applyBorder="1" applyAlignment="1" applyProtection="1">
      <alignment horizontal="center" vertical="center" wrapText="1"/>
      <protection/>
    </xf>
    <xf numFmtId="1" fontId="17" fillId="46" borderId="27" xfId="0" applyNumberFormat="1" applyFont="1" applyFill="1" applyBorder="1" applyAlignment="1">
      <alignment horizontal="center" vertical="center" wrapText="1"/>
    </xf>
    <xf numFmtId="0" fontId="18" fillId="46" borderId="27" xfId="58" applyFont="1" applyFill="1" applyBorder="1" applyAlignment="1" applyProtection="1">
      <alignment horizontal="center" vertical="center" wrapText="1"/>
      <protection/>
    </xf>
    <xf numFmtId="1" fontId="18" fillId="32" borderId="21" xfId="0" applyNumberFormat="1" applyFont="1" applyFill="1" applyBorder="1" applyAlignment="1">
      <alignment horizontal="center" vertical="center" wrapText="1"/>
    </xf>
    <xf numFmtId="1" fontId="17" fillId="47" borderId="20" xfId="0" applyNumberFormat="1" applyFont="1" applyFill="1" applyBorder="1" applyAlignment="1">
      <alignment horizontal="center" vertical="center" wrapText="1"/>
    </xf>
    <xf numFmtId="1" fontId="17" fillId="47" borderId="21" xfId="0" applyNumberFormat="1" applyFont="1" applyFill="1" applyBorder="1" applyAlignment="1">
      <alignment horizontal="center" vertical="center" wrapText="1"/>
    </xf>
    <xf numFmtId="1" fontId="17" fillId="47" borderId="27" xfId="0" applyNumberFormat="1" applyFont="1" applyFill="1" applyBorder="1" applyAlignment="1">
      <alignment horizontal="center" vertical="center" wrapText="1"/>
    </xf>
    <xf numFmtId="1" fontId="17" fillId="40" borderId="20" xfId="0" applyNumberFormat="1" applyFont="1" applyFill="1" applyBorder="1" applyAlignment="1">
      <alignment horizontal="center" vertical="center" wrapText="1"/>
    </xf>
    <xf numFmtId="2" fontId="18" fillId="40" borderId="21" xfId="60" applyNumberFormat="1" applyFont="1" applyFill="1" applyBorder="1" applyAlignment="1">
      <alignment horizontal="center" vertical="center"/>
    </xf>
    <xf numFmtId="175" fontId="18" fillId="40" borderId="21" xfId="60" applyNumberFormat="1" applyFont="1" applyFill="1" applyBorder="1" applyAlignment="1">
      <alignment horizontal="center" vertical="center"/>
    </xf>
    <xf numFmtId="1" fontId="18" fillId="40" borderId="27" xfId="60" applyNumberFormat="1" applyFont="1" applyFill="1" applyBorder="1" applyAlignment="1">
      <alignment horizontal="center" vertical="center"/>
    </xf>
    <xf numFmtId="0" fontId="18" fillId="40" borderId="27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0" fontId="18" fillId="40" borderId="21" xfId="0" applyFont="1" applyFill="1" applyBorder="1" applyAlignment="1">
      <alignment horizontal="center" vertical="center" wrapText="1"/>
    </xf>
    <xf numFmtId="0" fontId="17" fillId="40" borderId="21" xfId="0" applyFont="1" applyFill="1" applyBorder="1" applyAlignment="1">
      <alignment horizontal="center" vertical="center" wrapText="1"/>
    </xf>
    <xf numFmtId="0" fontId="17" fillId="40" borderId="27" xfId="0" applyFont="1" applyFill="1" applyBorder="1" applyAlignment="1">
      <alignment horizontal="center" vertical="center" wrapText="1"/>
    </xf>
    <xf numFmtId="0" fontId="18" fillId="40" borderId="27" xfId="0" applyFont="1" applyFill="1" applyBorder="1" applyAlignment="1">
      <alignment horizontal="center" vertical="center" wrapText="1"/>
    </xf>
    <xf numFmtId="9" fontId="18" fillId="40" borderId="21" xfId="60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center" vertical="center" wrapText="1"/>
    </xf>
    <xf numFmtId="0" fontId="18" fillId="40" borderId="20" xfId="0" applyFont="1" applyFill="1" applyBorder="1" applyAlignment="1">
      <alignment horizontal="center" vertical="center" wrapText="1"/>
    </xf>
    <xf numFmtId="9" fontId="18" fillId="40" borderId="20" xfId="0" applyNumberFormat="1" applyFont="1" applyFill="1" applyBorder="1" applyAlignment="1">
      <alignment horizontal="center" vertical="center" wrapText="1"/>
    </xf>
    <xf numFmtId="9" fontId="18" fillId="40" borderId="21" xfId="0" applyNumberFormat="1" applyFont="1" applyFill="1" applyBorder="1" applyAlignment="1">
      <alignment horizontal="center" vertical="center" wrapText="1"/>
    </xf>
    <xf numFmtId="0" fontId="17" fillId="47" borderId="21" xfId="58" applyFont="1" applyFill="1" applyBorder="1" applyAlignment="1" applyProtection="1">
      <alignment horizontal="center" vertical="center" wrapText="1"/>
      <protection/>
    </xf>
    <xf numFmtId="0" fontId="17" fillId="47" borderId="21" xfId="0" applyFont="1" applyFill="1" applyBorder="1" applyAlignment="1">
      <alignment horizontal="center" vertical="center" wrapText="1"/>
    </xf>
    <xf numFmtId="0" fontId="17" fillId="47" borderId="27" xfId="0" applyFont="1" applyFill="1" applyBorder="1" applyAlignment="1">
      <alignment horizontal="center" vertical="center" wrapText="1"/>
    </xf>
    <xf numFmtId="0" fontId="18" fillId="47" borderId="21" xfId="58" applyFont="1" applyFill="1" applyBorder="1" applyAlignment="1" applyProtection="1">
      <alignment horizontal="center" vertical="center" wrapText="1"/>
      <protection/>
    </xf>
    <xf numFmtId="0" fontId="18" fillId="47" borderId="21" xfId="0" applyFont="1" applyFill="1" applyBorder="1" applyAlignment="1">
      <alignment horizontal="center" vertical="center" wrapText="1"/>
    </xf>
    <xf numFmtId="0" fontId="18" fillId="47" borderId="27" xfId="0" applyFont="1" applyFill="1" applyBorder="1" applyAlignment="1">
      <alignment horizontal="center" vertical="center" wrapText="1"/>
    </xf>
    <xf numFmtId="1" fontId="17" fillId="5" borderId="21" xfId="0" applyNumberFormat="1" applyFont="1" applyFill="1" applyBorder="1" applyAlignment="1">
      <alignment horizontal="center" vertical="center" wrapText="1"/>
    </xf>
    <xf numFmtId="10" fontId="18" fillId="40" borderId="21" xfId="0" applyNumberFormat="1" applyFont="1" applyFill="1" applyBorder="1" applyAlignment="1">
      <alignment horizontal="center" vertical="center" wrapText="1"/>
    </xf>
    <xf numFmtId="9" fontId="18" fillId="10" borderId="21" xfId="0" applyNumberFormat="1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9" fontId="18" fillId="32" borderId="21" xfId="0" applyNumberFormat="1" applyFont="1" applyFill="1" applyBorder="1" applyAlignment="1">
      <alignment horizontal="center" vertical="center" wrapText="1"/>
    </xf>
    <xf numFmtId="174" fontId="18" fillId="40" borderId="21" xfId="0" applyNumberFormat="1" applyFont="1" applyFill="1" applyBorder="1" applyAlignment="1">
      <alignment horizontal="center" vertical="center" wrapText="1"/>
    </xf>
    <xf numFmtId="0" fontId="18" fillId="47" borderId="20" xfId="0" applyFont="1" applyFill="1" applyBorder="1" applyAlignment="1">
      <alignment horizontal="center" vertical="center" wrapText="1"/>
    </xf>
    <xf numFmtId="10" fontId="18" fillId="32" borderId="21" xfId="60" applyNumberFormat="1" applyFont="1" applyFill="1" applyBorder="1" applyAlignment="1">
      <alignment horizontal="center" vertical="center" wrapText="1"/>
    </xf>
    <xf numFmtId="1" fontId="18" fillId="5" borderId="21" xfId="0" applyNumberFormat="1" applyFont="1" applyFill="1" applyBorder="1" applyAlignment="1">
      <alignment horizontal="center" vertical="center" wrapText="1"/>
    </xf>
    <xf numFmtId="0" fontId="18" fillId="10" borderId="20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9" fontId="18" fillId="5" borderId="20" xfId="60" applyFont="1" applyFill="1" applyBorder="1" applyAlignment="1">
      <alignment horizontal="center" vertical="center" wrapText="1"/>
    </xf>
    <xf numFmtId="9" fontId="18" fillId="5" borderId="21" xfId="60" applyFont="1" applyFill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27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 vertical="center" wrapText="1"/>
    </xf>
    <xf numFmtId="0" fontId="17" fillId="47" borderId="20" xfId="0" applyFont="1" applyFill="1" applyBorder="1" applyAlignment="1">
      <alignment horizontal="center" vertical="center" wrapText="1"/>
    </xf>
    <xf numFmtId="0" fontId="17" fillId="46" borderId="20" xfId="0" applyFont="1" applyFill="1" applyBorder="1" applyAlignment="1">
      <alignment horizontal="center" vertical="center" wrapText="1"/>
    </xf>
    <xf numFmtId="0" fontId="17" fillId="46" borderId="21" xfId="0" applyFont="1" applyFill="1" applyBorder="1" applyAlignment="1">
      <alignment horizontal="center" vertical="center" wrapText="1"/>
    </xf>
    <xf numFmtId="0" fontId="17" fillId="46" borderId="27" xfId="0" applyFont="1" applyFill="1" applyBorder="1" applyAlignment="1">
      <alignment horizontal="center" vertical="center" wrapText="1"/>
    </xf>
    <xf numFmtId="0" fontId="18" fillId="46" borderId="20" xfId="0" applyFont="1" applyFill="1" applyBorder="1" applyAlignment="1">
      <alignment horizontal="center" vertical="center" wrapText="1"/>
    </xf>
    <xf numFmtId="0" fontId="18" fillId="46" borderId="21" xfId="0" applyFont="1" applyFill="1" applyBorder="1" applyAlignment="1">
      <alignment horizontal="center" vertical="center" wrapText="1"/>
    </xf>
    <xf numFmtId="0" fontId="18" fillId="46" borderId="27" xfId="0" applyFont="1" applyFill="1" applyBorder="1" applyAlignment="1">
      <alignment horizontal="center" vertical="center" wrapText="1"/>
    </xf>
    <xf numFmtId="9" fontId="18" fillId="5" borderId="21" xfId="0" applyNumberFormat="1" applyFont="1" applyFill="1" applyBorder="1" applyAlignment="1">
      <alignment horizontal="center" vertical="center" wrapText="1"/>
    </xf>
    <xf numFmtId="10" fontId="18" fillId="32" borderId="21" xfId="0" applyNumberFormat="1" applyFont="1" applyFill="1" applyBorder="1" applyAlignment="1">
      <alignment horizontal="center" vertical="center" wrapText="1"/>
    </xf>
    <xf numFmtId="10" fontId="18" fillId="32" borderId="27" xfId="6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4" fontId="24" fillId="0" borderId="0" xfId="0" applyNumberFormat="1" applyFont="1" applyAlignment="1">
      <alignment horizontal="center" vertical="center"/>
    </xf>
    <xf numFmtId="10" fontId="18" fillId="40" borderId="21" xfId="60" applyNumberFormat="1" applyFont="1" applyFill="1" applyBorder="1" applyAlignment="1">
      <alignment horizontal="center" vertical="center" wrapText="1"/>
    </xf>
    <xf numFmtId="177" fontId="18" fillId="40" borderId="20" xfId="0" applyNumberFormat="1" applyFont="1" applyFill="1" applyBorder="1" applyAlignment="1">
      <alignment horizontal="center" vertical="center" wrapText="1"/>
    </xf>
    <xf numFmtId="177" fontId="18" fillId="32" borderId="20" xfId="0" applyNumberFormat="1" applyFont="1" applyFill="1" applyBorder="1" applyAlignment="1">
      <alignment horizontal="center" vertical="center" wrapText="1"/>
    </xf>
    <xf numFmtId="177" fontId="18" fillId="40" borderId="21" xfId="0" applyNumberFormat="1" applyFont="1" applyFill="1" applyBorder="1" applyAlignment="1">
      <alignment horizontal="center" vertical="center" wrapText="1"/>
    </xf>
    <xf numFmtId="177" fontId="18" fillId="40" borderId="27" xfId="0" applyNumberFormat="1" applyFont="1" applyFill="1" applyBorder="1" applyAlignment="1">
      <alignment horizontal="center" vertical="center" wrapText="1"/>
    </xf>
    <xf numFmtId="177" fontId="18" fillId="32" borderId="21" xfId="0" applyNumberFormat="1" applyFont="1" applyFill="1" applyBorder="1" applyAlignment="1">
      <alignment horizontal="center" vertical="center" wrapText="1"/>
    </xf>
    <xf numFmtId="177" fontId="18" fillId="32" borderId="27" xfId="0" applyNumberFormat="1" applyFont="1" applyFill="1" applyBorder="1" applyAlignment="1">
      <alignment horizontal="center" vertical="center" wrapText="1"/>
    </xf>
    <xf numFmtId="10" fontId="18" fillId="5" borderId="21" xfId="60" applyNumberFormat="1" applyFont="1" applyFill="1" applyBorder="1" applyAlignment="1">
      <alignment horizontal="center" vertical="center" wrapText="1"/>
    </xf>
    <xf numFmtId="177" fontId="18" fillId="5" borderId="20" xfId="0" applyNumberFormat="1" applyFont="1" applyFill="1" applyBorder="1" applyAlignment="1">
      <alignment horizontal="center" vertical="center" wrapText="1"/>
    </xf>
    <xf numFmtId="177" fontId="18" fillId="5" borderId="21" xfId="0" applyNumberFormat="1" applyFont="1" applyFill="1" applyBorder="1" applyAlignment="1">
      <alignment horizontal="center" vertical="center" wrapText="1"/>
    </xf>
    <xf numFmtId="177" fontId="18" fillId="5" borderId="27" xfId="0" applyNumberFormat="1" applyFont="1" applyFill="1" applyBorder="1" applyAlignment="1">
      <alignment horizontal="center" vertical="center" wrapText="1"/>
    </xf>
    <xf numFmtId="177" fontId="18" fillId="10" borderId="20" xfId="0" applyNumberFormat="1" applyFont="1" applyFill="1" applyBorder="1" applyAlignment="1">
      <alignment horizontal="center" vertical="center" wrapText="1"/>
    </xf>
    <xf numFmtId="177" fontId="18" fillId="10" borderId="21" xfId="0" applyNumberFormat="1" applyFont="1" applyFill="1" applyBorder="1" applyAlignment="1">
      <alignment horizontal="center" vertical="center" wrapText="1"/>
    </xf>
    <xf numFmtId="177" fontId="18" fillId="10" borderId="27" xfId="0" applyNumberFormat="1" applyFont="1" applyFill="1" applyBorder="1" applyAlignment="1">
      <alignment horizontal="center" vertical="center" wrapText="1"/>
    </xf>
    <xf numFmtId="177" fontId="18" fillId="46" borderId="20" xfId="0" applyNumberFormat="1" applyFont="1" applyFill="1" applyBorder="1" applyAlignment="1">
      <alignment horizontal="center" vertical="center" wrapText="1"/>
    </xf>
    <xf numFmtId="177" fontId="18" fillId="46" borderId="21" xfId="0" applyNumberFormat="1" applyFont="1" applyFill="1" applyBorder="1" applyAlignment="1">
      <alignment horizontal="center" vertical="center" wrapText="1"/>
    </xf>
    <xf numFmtId="177" fontId="18" fillId="46" borderId="27" xfId="0" applyNumberFormat="1" applyFont="1" applyFill="1" applyBorder="1" applyAlignment="1">
      <alignment horizontal="center" vertical="center" wrapText="1"/>
    </xf>
    <xf numFmtId="177" fontId="18" fillId="47" borderId="20" xfId="0" applyNumberFormat="1" applyFont="1" applyFill="1" applyBorder="1" applyAlignment="1">
      <alignment horizontal="center" vertical="center" wrapText="1"/>
    </xf>
    <xf numFmtId="177" fontId="18" fillId="47" borderId="21" xfId="0" applyNumberFormat="1" applyFont="1" applyFill="1" applyBorder="1" applyAlignment="1">
      <alignment horizontal="center" vertical="center" wrapText="1"/>
    </xf>
    <xf numFmtId="177" fontId="18" fillId="47" borderId="27" xfId="0" applyNumberFormat="1" applyFont="1" applyFill="1" applyBorder="1" applyAlignment="1">
      <alignment horizontal="center" vertical="center" wrapText="1"/>
    </xf>
    <xf numFmtId="177" fontId="18" fillId="32" borderId="20" xfId="60" applyNumberFormat="1" applyFont="1" applyFill="1" applyBorder="1" applyAlignment="1">
      <alignment horizontal="center" vertical="center"/>
    </xf>
    <xf numFmtId="177" fontId="18" fillId="32" borderId="21" xfId="60" applyNumberFormat="1" applyFont="1" applyFill="1" applyBorder="1" applyAlignment="1">
      <alignment horizontal="center" vertical="center"/>
    </xf>
    <xf numFmtId="177" fontId="18" fillId="32" borderId="27" xfId="60" applyNumberFormat="1" applyFont="1" applyFill="1" applyBorder="1" applyAlignment="1">
      <alignment horizontal="center" vertical="center"/>
    </xf>
    <xf numFmtId="177" fontId="18" fillId="32" borderId="20" xfId="60" applyNumberFormat="1" applyFont="1" applyFill="1" applyBorder="1" applyAlignment="1">
      <alignment horizontal="center" vertical="center" wrapText="1"/>
    </xf>
    <xf numFmtId="177" fontId="18" fillId="5" borderId="20" xfId="60" applyNumberFormat="1" applyFont="1" applyFill="1" applyBorder="1" applyAlignment="1">
      <alignment horizontal="center" vertical="center"/>
    </xf>
    <xf numFmtId="177" fontId="18" fillId="5" borderId="21" xfId="60" applyNumberFormat="1" applyFont="1" applyFill="1" applyBorder="1" applyAlignment="1">
      <alignment horizontal="center" vertical="center"/>
    </xf>
    <xf numFmtId="177" fontId="18" fillId="5" borderId="27" xfId="60" applyNumberFormat="1" applyFont="1" applyFill="1" applyBorder="1" applyAlignment="1">
      <alignment horizontal="center" vertical="center"/>
    </xf>
    <xf numFmtId="10" fontId="18" fillId="5" borderId="20" xfId="60" applyNumberFormat="1" applyFont="1" applyFill="1" applyBorder="1" applyAlignment="1">
      <alignment horizontal="center" vertical="center" wrapText="1"/>
    </xf>
    <xf numFmtId="177" fontId="18" fillId="46" borderId="20" xfId="60" applyNumberFormat="1" applyFont="1" applyFill="1" applyBorder="1" applyAlignment="1">
      <alignment horizontal="center" vertical="center"/>
    </xf>
    <xf numFmtId="177" fontId="18" fillId="46" borderId="21" xfId="60" applyNumberFormat="1" applyFont="1" applyFill="1" applyBorder="1" applyAlignment="1">
      <alignment horizontal="center" vertical="center"/>
    </xf>
    <xf numFmtId="177" fontId="18" fillId="46" borderId="27" xfId="60" applyNumberFormat="1" applyFont="1" applyFill="1" applyBorder="1" applyAlignment="1">
      <alignment horizontal="center" vertical="center"/>
    </xf>
    <xf numFmtId="177" fontId="18" fillId="47" borderId="20" xfId="60" applyNumberFormat="1" applyFont="1" applyFill="1" applyBorder="1" applyAlignment="1">
      <alignment horizontal="center" vertical="center"/>
    </xf>
    <xf numFmtId="177" fontId="18" fillId="47" borderId="21" xfId="60" applyNumberFormat="1" applyFont="1" applyFill="1" applyBorder="1" applyAlignment="1">
      <alignment horizontal="center" vertical="center"/>
    </xf>
    <xf numFmtId="177" fontId="18" fillId="47" borderId="27" xfId="60" applyNumberFormat="1" applyFont="1" applyFill="1" applyBorder="1" applyAlignment="1">
      <alignment horizontal="center" vertical="center"/>
    </xf>
    <xf numFmtId="177" fontId="18" fillId="40" borderId="20" xfId="60" applyNumberFormat="1" applyFont="1" applyFill="1" applyBorder="1" applyAlignment="1">
      <alignment horizontal="center" vertical="center"/>
    </xf>
    <xf numFmtId="177" fontId="18" fillId="40" borderId="21" xfId="60" applyNumberFormat="1" applyFont="1" applyFill="1" applyBorder="1" applyAlignment="1">
      <alignment horizontal="center" vertical="center"/>
    </xf>
    <xf numFmtId="177" fontId="18" fillId="40" borderId="27" xfId="60" applyNumberFormat="1" applyFont="1" applyFill="1" applyBorder="1" applyAlignment="1">
      <alignment horizontal="center" vertical="center"/>
    </xf>
    <xf numFmtId="177" fontId="18" fillId="32" borderId="21" xfId="60" applyNumberFormat="1" applyFont="1" applyFill="1" applyBorder="1" applyAlignment="1">
      <alignment horizontal="center" vertical="center" wrapText="1"/>
    </xf>
    <xf numFmtId="178" fontId="18" fillId="5" borderId="29" xfId="60" applyNumberFormat="1" applyFont="1" applyFill="1" applyBorder="1" applyAlignment="1">
      <alignment horizontal="center" vertical="center" wrapText="1"/>
    </xf>
    <xf numFmtId="178" fontId="18" fillId="5" borderId="12" xfId="60" applyNumberFormat="1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1" fontId="18" fillId="5" borderId="12" xfId="60" applyNumberFormat="1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1" fontId="18" fillId="5" borderId="29" xfId="60" applyNumberFormat="1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10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10" fontId="7" fillId="34" borderId="14" xfId="0" applyNumberFormat="1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 applyProtection="1">
      <alignment horizontal="center" vertical="center" textRotation="90" wrapText="1"/>
      <protection locked="0"/>
    </xf>
    <xf numFmtId="0" fontId="7" fillId="48" borderId="21" xfId="0" applyFont="1" applyFill="1" applyBorder="1" applyAlignment="1" applyProtection="1">
      <alignment horizontal="center" vertical="center" textRotation="90" wrapText="1"/>
      <protection locked="0"/>
    </xf>
    <xf numFmtId="0" fontId="7" fillId="48" borderId="26" xfId="0" applyFont="1" applyFill="1" applyBorder="1" applyAlignment="1">
      <alignment horizontal="center" vertical="center" textRotation="90" wrapText="1"/>
    </xf>
    <xf numFmtId="0" fontId="8" fillId="34" borderId="30" xfId="0" applyFont="1" applyFill="1" applyBorder="1" applyAlignment="1" applyProtection="1">
      <alignment horizontal="center" vertical="center" wrapText="1"/>
      <protection locked="0"/>
    </xf>
    <xf numFmtId="2" fontId="7" fillId="34" borderId="14" xfId="0" applyNumberFormat="1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horizontal="center" vertical="center" wrapText="1"/>
    </xf>
    <xf numFmtId="0" fontId="7" fillId="48" borderId="18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textRotation="90" wrapText="1"/>
    </xf>
    <xf numFmtId="0" fontId="7" fillId="0" borderId="21" xfId="0" applyFont="1" applyFill="1" applyBorder="1" applyAlignment="1" applyProtection="1">
      <alignment vertical="center" textRotation="90" wrapText="1"/>
      <protection locked="0"/>
    </xf>
    <xf numFmtId="0" fontId="7" fillId="0" borderId="21" xfId="0" applyFont="1" applyFill="1" applyBorder="1" applyAlignment="1">
      <alignment horizontal="center" vertical="center" textRotation="90" wrapText="1"/>
    </xf>
    <xf numFmtId="0" fontId="14" fillId="49" borderId="21" xfId="0" applyFont="1" applyFill="1" applyBorder="1" applyAlignment="1">
      <alignment horizontal="center" vertical="center" wrapText="1"/>
    </xf>
    <xf numFmtId="0" fontId="7" fillId="49" borderId="21" xfId="0" applyFont="1" applyFill="1" applyBorder="1" applyAlignment="1" applyProtection="1">
      <alignment horizontal="center" vertical="center" textRotation="90" wrapText="1"/>
      <protection locked="0"/>
    </xf>
    <xf numFmtId="3" fontId="7" fillId="49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49" borderId="21" xfId="0" applyFont="1" applyFill="1" applyBorder="1" applyAlignment="1" applyProtection="1">
      <alignment horizontal="center" vertical="center" wrapText="1"/>
      <protection locked="0"/>
    </xf>
    <xf numFmtId="0" fontId="0" fillId="49" borderId="21" xfId="0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47" fillId="50" borderId="21" xfId="0" applyFont="1" applyFill="1" applyBorder="1" applyAlignment="1">
      <alignment/>
    </xf>
    <xf numFmtId="3" fontId="7" fillId="33" borderId="17" xfId="0" applyNumberFormat="1" applyFont="1" applyFill="1" applyBorder="1" applyAlignment="1">
      <alignment horizontal="center" vertical="center" textRotation="90"/>
    </xf>
    <xf numFmtId="3" fontId="7" fillId="33" borderId="18" xfId="0" applyNumberFormat="1" applyFont="1" applyFill="1" applyBorder="1" applyAlignment="1">
      <alignment horizontal="center" vertical="center" textRotation="90"/>
    </xf>
    <xf numFmtId="3" fontId="7" fillId="33" borderId="19" xfId="0" applyNumberFormat="1" applyFont="1" applyFill="1" applyBorder="1" applyAlignment="1">
      <alignment horizontal="center" vertical="center" textRotation="90"/>
    </xf>
    <xf numFmtId="0" fontId="8" fillId="51" borderId="21" xfId="0" applyFont="1" applyFill="1" applyBorder="1" applyAlignment="1" applyProtection="1">
      <alignment horizontal="center" vertical="center" textRotation="90" wrapText="1"/>
      <protection locked="0"/>
    </xf>
    <xf numFmtId="0" fontId="7" fillId="35" borderId="18" xfId="0" applyFont="1" applyFill="1" applyBorder="1" applyAlignment="1">
      <alignment horizontal="center" vertical="center" textRotation="90"/>
    </xf>
    <xf numFmtId="0" fontId="8" fillId="52" borderId="21" xfId="0" applyFont="1" applyFill="1" applyBorder="1" applyAlignment="1">
      <alignment horizontal="center" vertical="center"/>
    </xf>
    <xf numFmtId="0" fontId="8" fillId="52" borderId="21" xfId="0" applyFont="1" applyFill="1" applyBorder="1" applyAlignment="1">
      <alignment horizontal="center" vertical="center" wrapText="1"/>
    </xf>
    <xf numFmtId="0" fontId="11" fillId="52" borderId="21" xfId="0" applyFont="1" applyFill="1" applyBorder="1" applyAlignment="1">
      <alignment horizontal="center" vertical="center" wrapText="1"/>
    </xf>
    <xf numFmtId="172" fontId="8" fillId="52" borderId="21" xfId="0" applyNumberFormat="1" applyFont="1" applyFill="1" applyBorder="1" applyAlignment="1">
      <alignment horizontal="center" vertical="center" wrapText="1"/>
    </xf>
    <xf numFmtId="0" fontId="7" fillId="52" borderId="21" xfId="0" applyFont="1" applyFill="1" applyBorder="1" applyAlignment="1">
      <alignment horizontal="center" vertical="center" wrapText="1"/>
    </xf>
    <xf numFmtId="3" fontId="7" fillId="52" borderId="21" xfId="0" applyNumberFormat="1" applyFont="1" applyFill="1" applyBorder="1" applyAlignment="1">
      <alignment horizontal="center" vertical="center" textRotation="90" wrapText="1"/>
    </xf>
    <xf numFmtId="0" fontId="8" fillId="52" borderId="21" xfId="0" applyFont="1" applyFill="1" applyBorder="1" applyAlignment="1" applyProtection="1">
      <alignment horizontal="center" vertical="center" textRotation="90" wrapText="1"/>
      <protection locked="0"/>
    </xf>
    <xf numFmtId="3" fontId="7" fillId="52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52" borderId="21" xfId="0" applyFont="1" applyFill="1" applyBorder="1" applyAlignment="1" applyProtection="1">
      <alignment horizontal="center" vertical="center" wrapText="1"/>
      <protection locked="0"/>
    </xf>
    <xf numFmtId="0" fontId="7" fillId="52" borderId="21" xfId="0" applyFont="1" applyFill="1" applyBorder="1" applyAlignment="1">
      <alignment wrapText="1"/>
    </xf>
    <xf numFmtId="177" fontId="18" fillId="0" borderId="0" xfId="0" applyNumberFormat="1" applyFont="1" applyAlignment="1">
      <alignment horizontal="center" vertical="center"/>
    </xf>
    <xf numFmtId="0" fontId="79" fillId="40" borderId="21" xfId="0" applyFont="1" applyFill="1" applyBorder="1" applyAlignment="1">
      <alignment horizontal="center" vertical="center" wrapText="1"/>
    </xf>
    <xf numFmtId="2" fontId="18" fillId="40" borderId="21" xfId="0" applyNumberFormat="1" applyFont="1" applyFill="1" applyBorder="1" applyAlignment="1">
      <alignment horizontal="center" vertical="center" wrapText="1"/>
    </xf>
    <xf numFmtId="9" fontId="18" fillId="10" borderId="20" xfId="61" applyFont="1" applyFill="1" applyBorder="1" applyAlignment="1">
      <alignment horizontal="center" vertical="center" wrapText="1"/>
    </xf>
    <xf numFmtId="10" fontId="18" fillId="10" borderId="20" xfId="61" applyNumberFormat="1" applyFont="1" applyFill="1" applyBorder="1" applyAlignment="1">
      <alignment horizontal="center" vertical="center" wrapText="1"/>
    </xf>
    <xf numFmtId="177" fontId="18" fillId="10" borderId="20" xfId="61" applyNumberFormat="1" applyFont="1" applyFill="1" applyBorder="1" applyAlignment="1">
      <alignment horizontal="center" vertical="center"/>
    </xf>
    <xf numFmtId="178" fontId="18" fillId="10" borderId="20" xfId="61" applyNumberFormat="1" applyFont="1" applyFill="1" applyBorder="1" applyAlignment="1">
      <alignment horizontal="center" vertical="center" wrapText="1"/>
    </xf>
    <xf numFmtId="177" fontId="18" fillId="10" borderId="21" xfId="61" applyNumberFormat="1" applyFont="1" applyFill="1" applyBorder="1" applyAlignment="1">
      <alignment horizontal="center" vertical="center"/>
    </xf>
    <xf numFmtId="178" fontId="18" fillId="10" borderId="21" xfId="61" applyNumberFormat="1" applyFont="1" applyFill="1" applyBorder="1" applyAlignment="1">
      <alignment horizontal="center" vertical="center" wrapText="1"/>
    </xf>
    <xf numFmtId="177" fontId="18" fillId="10" borderId="27" xfId="61" applyNumberFormat="1" applyFont="1" applyFill="1" applyBorder="1" applyAlignment="1">
      <alignment horizontal="center" vertical="center"/>
    </xf>
    <xf numFmtId="178" fontId="18" fillId="10" borderId="27" xfId="61" applyNumberFormat="1" applyFont="1" applyFill="1" applyBorder="1" applyAlignment="1">
      <alignment horizontal="center" vertical="center" wrapText="1"/>
    </xf>
    <xf numFmtId="9" fontId="17" fillId="0" borderId="0" xfId="0" applyNumberFormat="1" applyFont="1" applyAlignment="1">
      <alignment horizontal="center" vertical="center"/>
    </xf>
    <xf numFmtId="177" fontId="18" fillId="32" borderId="20" xfId="61" applyNumberFormat="1" applyFont="1" applyFill="1" applyBorder="1" applyAlignment="1">
      <alignment horizontal="center" vertical="center"/>
    </xf>
    <xf numFmtId="178" fontId="18" fillId="32" borderId="20" xfId="61" applyNumberFormat="1" applyFont="1" applyFill="1" applyBorder="1" applyAlignment="1">
      <alignment horizontal="center" vertical="center" wrapText="1"/>
    </xf>
    <xf numFmtId="177" fontId="18" fillId="32" borderId="21" xfId="61" applyNumberFormat="1" applyFont="1" applyFill="1" applyBorder="1" applyAlignment="1">
      <alignment horizontal="center" vertical="center"/>
    </xf>
    <xf numFmtId="178" fontId="18" fillId="32" borderId="21" xfId="61" applyNumberFormat="1" applyFont="1" applyFill="1" applyBorder="1" applyAlignment="1">
      <alignment horizontal="center" vertical="center" wrapText="1"/>
    </xf>
    <xf numFmtId="177" fontId="18" fillId="32" borderId="27" xfId="61" applyNumberFormat="1" applyFont="1" applyFill="1" applyBorder="1" applyAlignment="1">
      <alignment horizontal="center" vertical="center"/>
    </xf>
    <xf numFmtId="178" fontId="18" fillId="32" borderId="27" xfId="61" applyNumberFormat="1" applyFont="1" applyFill="1" applyBorder="1" applyAlignment="1">
      <alignment horizontal="center" vertical="center" wrapText="1"/>
    </xf>
    <xf numFmtId="0" fontId="18" fillId="53" borderId="20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10" fontId="18" fillId="9" borderId="21" xfId="0" applyNumberFormat="1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9" fontId="7" fillId="0" borderId="21" xfId="0" applyNumberFormat="1" applyFont="1" applyFill="1" applyBorder="1" applyAlignment="1">
      <alignment horizontal="center" vertical="center" wrapText="1"/>
    </xf>
    <xf numFmtId="9" fontId="7" fillId="49" borderId="21" xfId="0" applyNumberFormat="1" applyFont="1" applyFill="1" applyBorder="1" applyAlignment="1">
      <alignment horizontal="left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173" fontId="7" fillId="38" borderId="21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31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 applyProtection="1">
      <alignment horizontal="center" vertical="center" textRotation="90" wrapText="1"/>
      <protection locked="0"/>
    </xf>
    <xf numFmtId="0" fontId="7" fillId="48" borderId="33" xfId="0" applyFont="1" applyFill="1" applyBorder="1" applyAlignment="1" applyProtection="1">
      <alignment horizontal="center" vertical="center" textRotation="90" wrapText="1"/>
      <protection locked="0"/>
    </xf>
    <xf numFmtId="0" fontId="8" fillId="34" borderId="34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1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175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21" xfId="0" applyFont="1" applyFill="1" applyBorder="1" applyAlignment="1">
      <alignment horizontal="center" vertical="center"/>
    </xf>
    <xf numFmtId="0" fontId="7" fillId="49" borderId="21" xfId="0" applyFont="1" applyFill="1" applyBorder="1" applyAlignment="1">
      <alignment horizontal="left" vertical="center" wrapText="1"/>
    </xf>
    <xf numFmtId="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21" xfId="0" applyNumberFormat="1" applyFont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 textRotation="90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 textRotation="90"/>
    </xf>
    <xf numFmtId="1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3" fontId="7" fillId="38" borderId="35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0" borderId="0" xfId="48" applyNumberFormat="1" applyFont="1" applyBorder="1" applyAlignment="1">
      <alignment horizontal="center" textRotation="90"/>
    </xf>
    <xf numFmtId="3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10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8" borderId="12" xfId="0" applyFont="1" applyFill="1" applyBorder="1" applyAlignment="1" applyProtection="1">
      <alignment horizontal="center" vertical="center" textRotation="90" wrapText="1"/>
      <protection locked="0"/>
    </xf>
    <xf numFmtId="0" fontId="7" fillId="48" borderId="38" xfId="0" applyFont="1" applyFill="1" applyBorder="1" applyAlignment="1">
      <alignment horizontal="center" vertical="center" wrapText="1"/>
    </xf>
    <xf numFmtId="0" fontId="7" fillId="48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37" borderId="27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173" fontId="7" fillId="38" borderId="39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3" fontId="7" fillId="0" borderId="39" xfId="48" applyNumberFormat="1" applyFont="1" applyBorder="1" applyAlignment="1">
      <alignment horizontal="center" textRotation="90"/>
    </xf>
    <xf numFmtId="3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27" xfId="0" applyFont="1" applyFill="1" applyBorder="1" applyAlignment="1" applyProtection="1">
      <alignment horizontal="center" vertical="center" textRotation="90" wrapText="1"/>
      <protection locked="0"/>
    </xf>
    <xf numFmtId="0" fontId="7" fillId="48" borderId="27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7" fillId="37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23" xfId="0" applyFont="1" applyFill="1" applyBorder="1" applyAlignment="1">
      <alignment horizontal="center" vertical="center" textRotation="90" wrapText="1"/>
    </xf>
    <xf numFmtId="0" fontId="80" fillId="0" borderId="21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 wrapText="1"/>
    </xf>
    <xf numFmtId="9" fontId="80" fillId="0" borderId="21" xfId="0" applyNumberFormat="1" applyFont="1" applyBorder="1" applyAlignment="1">
      <alignment horizontal="center" vertical="center" wrapText="1"/>
    </xf>
    <xf numFmtId="9" fontId="80" fillId="0" borderId="21" xfId="0" applyNumberFormat="1" applyFont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textRotation="90"/>
    </xf>
    <xf numFmtId="0" fontId="8" fillId="10" borderId="14" xfId="0" applyFont="1" applyFill="1" applyBorder="1" applyAlignment="1" applyProtection="1">
      <alignment horizontal="center" vertical="center" textRotation="90" wrapText="1"/>
      <protection locked="0"/>
    </xf>
    <xf numFmtId="0" fontId="8" fillId="10" borderId="15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48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7" fillId="37" borderId="1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" fontId="11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33" xfId="0" applyNumberFormat="1" applyFont="1" applyFill="1" applyBorder="1" applyAlignment="1" applyProtection="1">
      <alignment horizontal="center" vertical="center" textRotation="90" wrapText="1"/>
      <protection/>
    </xf>
    <xf numFmtId="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9" fontId="8" fillId="1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 applyProtection="1">
      <alignment horizontal="center" vertical="center" wrapText="1"/>
      <protection locked="0"/>
    </xf>
    <xf numFmtId="3" fontId="12" fillId="33" borderId="21" xfId="0" applyNumberFormat="1" applyFont="1" applyFill="1" applyBorder="1" applyAlignment="1" applyProtection="1">
      <alignment horizontal="center" vertical="center" textRotation="90" wrapText="1"/>
      <protection/>
    </xf>
    <xf numFmtId="3" fontId="12" fillId="38" borderId="21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43" xfId="0" applyNumberFormat="1" applyFont="1" applyFill="1" applyBorder="1" applyAlignment="1" applyProtection="1">
      <alignment horizontal="center" vertical="center" wrapText="1"/>
      <protection locked="0"/>
    </xf>
    <xf numFmtId="9" fontId="7" fillId="34" borderId="44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44" xfId="0" applyNumberFormat="1" applyFont="1" applyFill="1" applyBorder="1" applyAlignment="1">
      <alignment horizontal="center" vertical="center" textRotation="90"/>
    </xf>
    <xf numFmtId="10" fontId="7" fillId="34" borderId="44" xfId="0" applyNumberFormat="1" applyFont="1" applyFill="1" applyBorder="1" applyAlignment="1">
      <alignment horizontal="center" vertical="center" textRotation="90"/>
    </xf>
    <xf numFmtId="3" fontId="7" fillId="33" borderId="43" xfId="0" applyNumberFormat="1" applyFont="1" applyFill="1" applyBorder="1" applyAlignment="1">
      <alignment horizontal="center" vertical="center" textRotation="90"/>
    </xf>
    <xf numFmtId="3" fontId="7" fillId="33" borderId="44" xfId="0" applyNumberFormat="1" applyFont="1" applyFill="1" applyBorder="1" applyAlignment="1">
      <alignment horizontal="center" vertical="center" textRotation="90"/>
    </xf>
    <xf numFmtId="3" fontId="7" fillId="33" borderId="45" xfId="0" applyNumberFormat="1" applyFont="1" applyFill="1" applyBorder="1" applyAlignment="1">
      <alignment horizontal="center" vertical="center" textRotation="90"/>
    </xf>
    <xf numFmtId="0" fontId="7" fillId="35" borderId="46" xfId="0" applyFont="1" applyFill="1" applyBorder="1" applyAlignment="1">
      <alignment horizontal="center" vertical="center" textRotation="90"/>
    </xf>
    <xf numFmtId="0" fontId="7" fillId="35" borderId="44" xfId="0" applyFont="1" applyFill="1" applyBorder="1" applyAlignment="1">
      <alignment horizontal="center" vertical="center" textRotation="90"/>
    </xf>
    <xf numFmtId="9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>
      <alignment/>
    </xf>
    <xf numFmtId="0" fontId="7" fillId="32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7" fillId="47" borderId="2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34" borderId="18" xfId="0" applyNumberFormat="1" applyFont="1" applyFill="1" applyBorder="1" applyAlignment="1">
      <alignment horizontal="center" vertical="center" textRotation="90"/>
    </xf>
    <xf numFmtId="2" fontId="7" fillId="34" borderId="18" xfId="0" applyNumberFormat="1" applyFont="1" applyFill="1" applyBorder="1" applyAlignment="1">
      <alignment horizontal="center" vertical="center" textRotation="90"/>
    </xf>
    <xf numFmtId="10" fontId="7" fillId="34" borderId="18" xfId="0" applyNumberFormat="1" applyFont="1" applyFill="1" applyBorder="1" applyAlignment="1">
      <alignment horizontal="center" vertical="center" textRotation="90"/>
    </xf>
    <xf numFmtId="0" fontId="7" fillId="35" borderId="47" xfId="0" applyFont="1" applyFill="1" applyBorder="1" applyAlignment="1">
      <alignment horizontal="center" vertical="center" textRotation="90"/>
    </xf>
    <xf numFmtId="3" fontId="7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5" borderId="21" xfId="0" applyFont="1" applyFill="1" applyBorder="1" applyAlignment="1" applyProtection="1">
      <alignment horizontal="center" vertical="center" wrapText="1"/>
      <protection locked="0"/>
    </xf>
    <xf numFmtId="0" fontId="7" fillId="35" borderId="48" xfId="0" applyFont="1" applyFill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2" fontId="18" fillId="32" borderId="21" xfId="0" applyNumberFormat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 wrapText="1"/>
    </xf>
    <xf numFmtId="172" fontId="9" fillId="10" borderId="24" xfId="0" applyNumberFormat="1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 applyProtection="1">
      <alignment horizontal="center" vertical="center" textRotation="90" wrapText="1"/>
      <protection locked="0"/>
    </xf>
    <xf numFmtId="0" fontId="9" fillId="10" borderId="19" xfId="0" applyFont="1" applyFill="1" applyBorder="1" applyAlignment="1" applyProtection="1">
      <alignment horizontal="center" vertical="center" textRotation="90" wrapText="1"/>
      <protection locked="0"/>
    </xf>
    <xf numFmtId="3" fontId="10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>
      <alignment wrapText="1"/>
    </xf>
    <xf numFmtId="0" fontId="10" fillId="48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3" fontId="10" fillId="38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48" borderId="21" xfId="0" applyFont="1" applyFill="1" applyBorder="1" applyAlignment="1" applyProtection="1">
      <alignment horizontal="center" vertical="center" textRotation="90" wrapText="1"/>
      <protection locked="0"/>
    </xf>
    <xf numFmtId="4" fontId="9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9" fillId="34" borderId="33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9" fillId="38" borderId="12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9" fillId="38" borderId="23" xfId="0" applyNumberFormat="1" applyFont="1" applyFill="1" applyBorder="1" applyAlignment="1" applyProtection="1">
      <alignment horizontal="center" vertical="center" textRotation="90" wrapText="1"/>
      <protection/>
    </xf>
    <xf numFmtId="0" fontId="10" fillId="34" borderId="13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 applyProtection="1">
      <alignment horizontal="center" vertical="center" wrapText="1"/>
      <protection locked="0"/>
    </xf>
    <xf numFmtId="10" fontId="10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4" xfId="0" applyNumberFormat="1" applyFont="1" applyFill="1" applyBorder="1" applyAlignment="1">
      <alignment horizontal="center" vertical="center" textRotation="90"/>
    </xf>
    <xf numFmtId="10" fontId="10" fillId="34" borderId="14" xfId="0" applyNumberFormat="1" applyFont="1" applyFill="1" applyBorder="1" applyAlignment="1">
      <alignment horizontal="center" vertical="center" textRotation="90"/>
    </xf>
    <xf numFmtId="3" fontId="10" fillId="33" borderId="13" xfId="0" applyNumberFormat="1" applyFont="1" applyFill="1" applyBorder="1" applyAlignment="1">
      <alignment horizontal="center" vertical="center" textRotation="90"/>
    </xf>
    <xf numFmtId="3" fontId="10" fillId="33" borderId="14" xfId="0" applyNumberFormat="1" applyFont="1" applyFill="1" applyBorder="1" applyAlignment="1">
      <alignment horizontal="center" vertical="center" textRotation="90"/>
    </xf>
    <xf numFmtId="3" fontId="10" fillId="33" borderId="15" xfId="0" applyNumberFormat="1" applyFont="1" applyFill="1" applyBorder="1" applyAlignment="1">
      <alignment horizontal="center" vertical="center" textRotation="90"/>
    </xf>
    <xf numFmtId="0" fontId="10" fillId="35" borderId="16" xfId="0" applyFont="1" applyFill="1" applyBorder="1" applyAlignment="1">
      <alignment horizontal="center" vertical="center" textRotation="90"/>
    </xf>
    <xf numFmtId="0" fontId="10" fillId="35" borderId="14" xfId="0" applyFont="1" applyFill="1" applyBorder="1" applyAlignment="1">
      <alignment horizontal="center" vertical="center" textRotation="90"/>
    </xf>
    <xf numFmtId="0" fontId="10" fillId="35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178" fontId="81" fillId="5" borderId="21" xfId="60" applyNumberFormat="1" applyFont="1" applyFill="1" applyBorder="1" applyAlignment="1">
      <alignment horizontal="center" vertical="center" wrapText="1"/>
    </xf>
    <xf numFmtId="9" fontId="81" fillId="5" borderId="21" xfId="60" applyFont="1" applyFill="1" applyBorder="1" applyAlignment="1">
      <alignment horizontal="center" vertical="center"/>
    </xf>
    <xf numFmtId="0" fontId="81" fillId="5" borderId="21" xfId="0" applyFont="1" applyFill="1" applyBorder="1" applyAlignment="1">
      <alignment horizontal="center" vertical="center"/>
    </xf>
    <xf numFmtId="1" fontId="81" fillId="5" borderId="21" xfId="0" applyNumberFormat="1" applyFont="1" applyFill="1" applyBorder="1" applyAlignment="1">
      <alignment horizontal="center" vertical="center"/>
    </xf>
    <xf numFmtId="2" fontId="81" fillId="5" borderId="21" xfId="0" applyNumberFormat="1" applyFont="1" applyFill="1" applyBorder="1" applyAlignment="1">
      <alignment horizontal="center" vertical="center"/>
    </xf>
    <xf numFmtId="178" fontId="81" fillId="5" borderId="12" xfId="60" applyNumberFormat="1" applyFont="1" applyFill="1" applyBorder="1" applyAlignment="1">
      <alignment horizontal="center" vertical="center" wrapText="1"/>
    </xf>
    <xf numFmtId="0" fontId="81" fillId="5" borderId="12" xfId="0" applyFont="1" applyFill="1" applyBorder="1" applyAlignment="1">
      <alignment horizontal="center" vertical="center"/>
    </xf>
    <xf numFmtId="1" fontId="81" fillId="5" borderId="27" xfId="60" applyNumberFormat="1" applyFont="1" applyFill="1" applyBorder="1" applyAlignment="1">
      <alignment horizontal="center" vertical="center"/>
    </xf>
    <xf numFmtId="0" fontId="81" fillId="5" borderId="27" xfId="0" applyFont="1" applyFill="1" applyBorder="1" applyAlignment="1">
      <alignment horizontal="center" vertical="center"/>
    </xf>
    <xf numFmtId="2" fontId="18" fillId="5" borderId="21" xfId="6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textRotation="90" wrapText="1"/>
      <protection locked="0"/>
    </xf>
    <xf numFmtId="0" fontId="7" fillId="39" borderId="12" xfId="0" applyFont="1" applyFill="1" applyBorder="1" applyAlignment="1" applyProtection="1">
      <alignment horizontal="center" vertical="center" textRotation="90" wrapText="1"/>
      <protection locked="0"/>
    </xf>
    <xf numFmtId="0" fontId="7" fillId="39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>
      <alignment horizontal="left" vertical="center" wrapText="1"/>
    </xf>
    <xf numFmtId="0" fontId="7" fillId="37" borderId="29" xfId="0" applyFont="1" applyFill="1" applyBorder="1" applyAlignment="1" applyProtection="1">
      <alignment horizontal="center" vertical="center" wrapText="1"/>
      <protection locked="0"/>
    </xf>
    <xf numFmtId="0" fontId="7" fillId="48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7" fillId="37" borderId="35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3" fontId="7" fillId="38" borderId="35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35" xfId="0" applyFont="1" applyFill="1" applyBorder="1" applyAlignment="1" applyProtection="1">
      <alignment horizontal="center" vertical="center" textRotation="90" wrapText="1"/>
      <protection locked="0"/>
    </xf>
    <xf numFmtId="0" fontId="7" fillId="48" borderId="35" xfId="0" applyFont="1" applyFill="1" applyBorder="1" applyAlignment="1" applyProtection="1">
      <alignment horizontal="center" vertical="center" textRotation="90" wrapText="1"/>
      <protection locked="0"/>
    </xf>
    <xf numFmtId="0" fontId="7" fillId="48" borderId="35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left" vertical="center" wrapText="1"/>
    </xf>
    <xf numFmtId="0" fontId="82" fillId="0" borderId="21" xfId="0" applyFont="1" applyBorder="1" applyAlignment="1">
      <alignment/>
    </xf>
    <xf numFmtId="0" fontId="26" fillId="0" borderId="21" xfId="0" applyFont="1" applyBorder="1" applyAlignment="1">
      <alignment textRotation="90" wrapText="1"/>
    </xf>
    <xf numFmtId="0" fontId="82" fillId="0" borderId="21" xfId="0" applyFont="1" applyBorder="1" applyAlignment="1">
      <alignment textRotation="90" wrapText="1"/>
    </xf>
    <xf numFmtId="0" fontId="82" fillId="0" borderId="21" xfId="0" applyFont="1" applyBorder="1" applyAlignment="1">
      <alignment vertical="center" wrapText="1"/>
    </xf>
    <xf numFmtId="0" fontId="83" fillId="0" borderId="21" xfId="0" applyFont="1" applyBorder="1" applyAlignment="1">
      <alignment vertical="center" wrapText="1"/>
    </xf>
    <xf numFmtId="0" fontId="26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83" fillId="0" borderId="21" xfId="0" applyFont="1" applyBorder="1" applyAlignment="1">
      <alignment/>
    </xf>
    <xf numFmtId="0" fontId="83" fillId="0" borderId="21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/>
    </xf>
    <xf numFmtId="0" fontId="83" fillId="0" borderId="2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3" fontId="12" fillId="49" borderId="21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21" xfId="0" applyFont="1" applyFill="1" applyBorder="1" applyAlignment="1">
      <alignment horizontal="center" vertical="center" wrapText="1"/>
    </xf>
    <xf numFmtId="3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10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21" xfId="0" applyNumberFormat="1" applyFont="1" applyFill="1" applyBorder="1" applyAlignment="1">
      <alignment horizontal="center" vertical="center" textRotation="90"/>
    </xf>
    <xf numFmtId="10" fontId="7" fillId="34" borderId="21" xfId="0" applyNumberFormat="1" applyFont="1" applyFill="1" applyBorder="1" applyAlignment="1">
      <alignment horizontal="center" vertical="center" textRotation="90"/>
    </xf>
    <xf numFmtId="3" fontId="7" fillId="33" borderId="21" xfId="0" applyNumberFormat="1" applyFont="1" applyFill="1" applyBorder="1" applyAlignment="1">
      <alignment horizontal="center" vertical="center" textRotation="90"/>
    </xf>
    <xf numFmtId="0" fontId="7" fillId="35" borderId="21" xfId="0" applyFont="1" applyFill="1" applyBorder="1" applyAlignment="1">
      <alignment horizontal="center" vertical="center" textRotation="90" wrapText="1"/>
    </xf>
    <xf numFmtId="0" fontId="7" fillId="35" borderId="21" xfId="0" applyFont="1" applyFill="1" applyBorder="1" applyAlignment="1">
      <alignment horizontal="center" vertical="center" textRotation="90"/>
    </xf>
    <xf numFmtId="3" fontId="7" fillId="54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21" xfId="0" applyFont="1" applyFill="1" applyBorder="1" applyAlignment="1">
      <alignment wrapText="1"/>
    </xf>
    <xf numFmtId="3" fontId="12" fillId="55" borderId="21" xfId="0" applyNumberFormat="1" applyFont="1" applyFill="1" applyBorder="1" applyAlignment="1" applyProtection="1">
      <alignment horizontal="center" vertical="center" textRotation="90" wrapText="1"/>
      <protection/>
    </xf>
    <xf numFmtId="9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vertical="center" wrapText="1"/>
    </xf>
    <xf numFmtId="0" fontId="15" fillId="0" borderId="21" xfId="0" applyFont="1" applyBorder="1" applyAlignment="1">
      <alignment wrapText="1"/>
    </xf>
    <xf numFmtId="0" fontId="8" fillId="34" borderId="21" xfId="0" applyFont="1" applyFill="1" applyBorder="1" applyAlignment="1" applyProtection="1">
      <alignment vertical="center" wrapText="1"/>
      <protection locked="0"/>
    </xf>
    <xf numFmtId="9" fontId="7" fillId="37" borderId="21" xfId="0" applyNumberFormat="1" applyFont="1" applyFill="1" applyBorder="1" applyAlignment="1" applyProtection="1">
      <alignment vertical="center" wrapText="1"/>
      <protection locked="0"/>
    </xf>
    <xf numFmtId="0" fontId="7" fillId="48" borderId="21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7" fillId="49" borderId="21" xfId="0" applyFont="1" applyFill="1" applyBorder="1" applyAlignment="1">
      <alignment horizontal="center" vertical="center" textRotation="90" wrapText="1"/>
    </xf>
    <xf numFmtId="0" fontId="7" fillId="49" borderId="21" xfId="0" applyFont="1" applyFill="1" applyBorder="1" applyAlignment="1">
      <alignment vertical="center" wrapText="1"/>
    </xf>
    <xf numFmtId="0" fontId="7" fillId="49" borderId="21" xfId="0" applyFont="1" applyFill="1" applyBorder="1" applyAlignment="1" applyProtection="1">
      <alignment vertical="center" textRotation="90" wrapText="1"/>
      <protection locked="0"/>
    </xf>
    <xf numFmtId="0" fontId="7" fillId="0" borderId="29" xfId="0" applyFont="1" applyFill="1" applyBorder="1" applyAlignment="1">
      <alignment horizontal="center" vertical="center" wrapText="1"/>
    </xf>
    <xf numFmtId="0" fontId="8" fillId="51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/>
    </xf>
    <xf numFmtId="0" fontId="8" fillId="0" borderId="3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2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2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3" fontId="7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31" xfId="0" applyFont="1" applyBorder="1" applyAlignment="1">
      <alignment/>
    </xf>
    <xf numFmtId="3" fontId="7" fillId="0" borderId="12" xfId="0" applyNumberFormat="1" applyFont="1" applyFill="1" applyBorder="1" applyAlignment="1" applyProtection="1">
      <alignment vertical="center" textRotation="90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49" borderId="21" xfId="0" applyFont="1" applyFill="1" applyBorder="1" applyAlignment="1">
      <alignment horizontal="center" vertical="center" wrapText="1"/>
    </xf>
    <xf numFmtId="0" fontId="8" fillId="51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>
      <alignment/>
    </xf>
    <xf numFmtId="0" fontId="7" fillId="49" borderId="12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/>
    </xf>
    <xf numFmtId="0" fontId="82" fillId="0" borderId="12" xfId="0" applyFont="1" applyBorder="1" applyAlignment="1">
      <alignment vertical="center" wrapText="1"/>
    </xf>
    <xf numFmtId="0" fontId="82" fillId="0" borderId="12" xfId="0" applyFont="1" applyBorder="1" applyAlignment="1">
      <alignment/>
    </xf>
    <xf numFmtId="0" fontId="82" fillId="0" borderId="12" xfId="0" applyFont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/>
    </xf>
    <xf numFmtId="0" fontId="82" fillId="0" borderId="21" xfId="0" applyFont="1" applyBorder="1" applyAlignment="1">
      <alignment wrapText="1"/>
    </xf>
    <xf numFmtId="0" fontId="83" fillId="0" borderId="29" xfId="0" applyFont="1" applyBorder="1" applyAlignment="1">
      <alignment vertical="center" wrapText="1"/>
    </xf>
    <xf numFmtId="0" fontId="83" fillId="0" borderId="29" xfId="0" applyFont="1" applyBorder="1" applyAlignment="1">
      <alignment vertical="center"/>
    </xf>
    <xf numFmtId="0" fontId="82" fillId="0" borderId="29" xfId="0" applyFont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 wrapText="1"/>
    </xf>
    <xf numFmtId="0" fontId="82" fillId="0" borderId="29" xfId="0" applyFont="1" applyFill="1" applyBorder="1" applyAlignment="1">
      <alignment horizontal="center" vertical="center"/>
    </xf>
    <xf numFmtId="0" fontId="82" fillId="0" borderId="29" xfId="0" applyFont="1" applyBorder="1" applyAlignment="1">
      <alignment/>
    </xf>
    <xf numFmtId="0" fontId="84" fillId="0" borderId="21" xfId="0" applyFont="1" applyBorder="1" applyAlignment="1">
      <alignment vertical="center" wrapText="1"/>
    </xf>
    <xf numFmtId="0" fontId="84" fillId="0" borderId="21" xfId="0" applyFont="1" applyBorder="1" applyAlignment="1">
      <alignment vertical="center"/>
    </xf>
    <xf numFmtId="0" fontId="84" fillId="0" borderId="21" xfId="0" applyFont="1" applyBorder="1" applyAlignment="1">
      <alignment/>
    </xf>
    <xf numFmtId="0" fontId="8" fillId="0" borderId="44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 wrapText="1"/>
    </xf>
    <xf numFmtId="0" fontId="83" fillId="0" borderId="12" xfId="0" applyFont="1" applyBorder="1" applyAlignment="1">
      <alignment vertical="center"/>
    </xf>
    <xf numFmtId="0" fontId="83" fillId="0" borderId="12" xfId="0" applyFont="1" applyBorder="1" applyAlignment="1">
      <alignment/>
    </xf>
    <xf numFmtId="0" fontId="83" fillId="0" borderId="12" xfId="0" applyFont="1" applyBorder="1" applyAlignment="1">
      <alignment horizontal="center" vertical="center"/>
    </xf>
    <xf numFmtId="0" fontId="82" fillId="0" borderId="20" xfId="0" applyFont="1" applyBorder="1" applyAlignment="1">
      <alignment/>
    </xf>
    <xf numFmtId="0" fontId="83" fillId="0" borderId="20" xfId="0" applyFont="1" applyFill="1" applyBorder="1" applyAlignment="1">
      <alignment horizontal="center" vertical="center"/>
    </xf>
    <xf numFmtId="0" fontId="83" fillId="0" borderId="27" xfId="0" applyFont="1" applyBorder="1" applyAlignment="1">
      <alignment vertical="center"/>
    </xf>
    <xf numFmtId="0" fontId="82" fillId="0" borderId="27" xfId="0" applyFont="1" applyBorder="1" applyAlignment="1">
      <alignment/>
    </xf>
    <xf numFmtId="0" fontId="83" fillId="0" borderId="27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83" fillId="0" borderId="29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vertical="center"/>
    </xf>
    <xf numFmtId="0" fontId="83" fillId="0" borderId="27" xfId="0" applyFont="1" applyFill="1" applyBorder="1" applyAlignment="1">
      <alignment vertical="center"/>
    </xf>
    <xf numFmtId="0" fontId="83" fillId="0" borderId="20" xfId="0" applyFont="1" applyBorder="1" applyAlignment="1">
      <alignment vertical="center" wrapText="1"/>
    </xf>
    <xf numFmtId="0" fontId="83" fillId="0" borderId="27" xfId="0" applyFont="1" applyBorder="1" applyAlignment="1">
      <alignment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4" fillId="0" borderId="27" xfId="0" applyFont="1" applyBorder="1" applyAlignment="1">
      <alignment vertical="center" wrapText="1"/>
    </xf>
    <xf numFmtId="0" fontId="83" fillId="0" borderId="27" xfId="0" applyFont="1" applyBorder="1" applyAlignment="1">
      <alignment/>
    </xf>
    <xf numFmtId="0" fontId="83" fillId="0" borderId="27" xfId="0" applyFont="1" applyBorder="1" applyAlignment="1">
      <alignment horizontal="center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8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 wrapText="1"/>
    </xf>
    <xf numFmtId="172" fontId="8" fillId="10" borderId="51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>
      <alignment wrapText="1"/>
    </xf>
    <xf numFmtId="0" fontId="3" fillId="0" borderId="21" xfId="0" applyFont="1" applyBorder="1" applyAlignment="1">
      <alignment textRotation="90"/>
    </xf>
    <xf numFmtId="0" fontId="0" fillId="0" borderId="21" xfId="0" applyBorder="1" applyAlignment="1">
      <alignment textRotation="90"/>
    </xf>
    <xf numFmtId="0" fontId="8" fillId="51" borderId="21" xfId="0" applyFont="1" applyFill="1" applyBorder="1" applyAlignment="1" applyProtection="1">
      <alignment horizontal="center" vertical="center" textRotation="90" wrapText="1"/>
      <protection locked="0"/>
    </xf>
    <xf numFmtId="174" fontId="7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2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7" fillId="0" borderId="21" xfId="0" applyFont="1" applyBorder="1" applyAlignment="1">
      <alignment horizontal="justify" vertical="center" wrapText="1"/>
    </xf>
    <xf numFmtId="0" fontId="7" fillId="49" borderId="27" xfId="0" applyFont="1" applyFill="1" applyBorder="1" applyAlignment="1">
      <alignment horizontal="center" vertical="center" wrapText="1"/>
    </xf>
    <xf numFmtId="0" fontId="7" fillId="48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8" fillId="49" borderId="21" xfId="0" applyFont="1" applyFill="1" applyBorder="1" applyAlignment="1" applyProtection="1">
      <alignment horizontal="center" vertical="center" textRotation="90" wrapText="1"/>
      <protection locked="0"/>
    </xf>
    <xf numFmtId="0" fontId="8" fillId="49" borderId="21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 textRotation="90"/>
    </xf>
    <xf numFmtId="0" fontId="0" fillId="49" borderId="21" xfId="0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center" wrapText="1"/>
    </xf>
    <xf numFmtId="3" fontId="8" fillId="49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9" fillId="0" borderId="21" xfId="0" applyFont="1" applyFill="1" applyBorder="1" applyAlignment="1">
      <alignment horizontal="center" vertical="center" wrapText="1"/>
    </xf>
    <xf numFmtId="0" fontId="84" fillId="49" borderId="2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textRotation="90"/>
    </xf>
    <xf numFmtId="9" fontId="7" fillId="34" borderId="21" xfId="61" applyFont="1" applyFill="1" applyBorder="1" applyAlignment="1" applyProtection="1">
      <alignment horizontal="center" vertical="center" wrapText="1"/>
      <protection locked="0"/>
    </xf>
    <xf numFmtId="9" fontId="7" fillId="49" borderId="21" xfId="61" applyFont="1" applyFill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3" fontId="7" fillId="49" borderId="21" xfId="0" applyNumberFormat="1" applyFont="1" applyFill="1" applyBorder="1" applyAlignment="1">
      <alignment vertical="center" textRotation="90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7" fillId="49" borderId="21" xfId="0" applyFont="1" applyFill="1" applyBorder="1" applyAlignment="1" applyProtection="1">
      <alignment horizontal="center" vertical="center" wrapText="1"/>
      <protection locked="0"/>
    </xf>
    <xf numFmtId="9" fontId="7" fillId="49" borderId="21" xfId="0" applyNumberFormat="1" applyFont="1" applyFill="1" applyBorder="1" applyAlignment="1" applyProtection="1">
      <alignment horizontal="center" vertical="center" wrapText="1"/>
      <protection locked="0"/>
    </xf>
    <xf numFmtId="0" fontId="84" fillId="49" borderId="21" xfId="0" applyFont="1" applyFill="1" applyBorder="1" applyAlignment="1">
      <alignment wrapText="1"/>
    </xf>
    <xf numFmtId="0" fontId="84" fillId="49" borderId="21" xfId="0" applyFont="1" applyFill="1" applyBorder="1" applyAlignment="1">
      <alignment vertical="center" wrapText="1"/>
    </xf>
    <xf numFmtId="0" fontId="85" fillId="0" borderId="21" xfId="0" applyFont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 wrapText="1"/>
    </xf>
    <xf numFmtId="0" fontId="10" fillId="49" borderId="21" xfId="0" applyFont="1" applyFill="1" applyBorder="1" applyAlignment="1">
      <alignment horizontal="center" vertical="center" wrapText="1"/>
    </xf>
    <xf numFmtId="9" fontId="10" fillId="49" borderId="21" xfId="0" applyNumberFormat="1" applyFont="1" applyFill="1" applyBorder="1" applyAlignment="1">
      <alignment horizontal="center" vertical="center" wrapText="1"/>
    </xf>
    <xf numFmtId="173" fontId="10" fillId="49" borderId="21" xfId="48" applyNumberFormat="1" applyFont="1" applyFill="1" applyBorder="1" applyAlignment="1" applyProtection="1">
      <alignment horizontal="center" vertical="center" textRotation="90" wrapText="1"/>
      <protection locked="0"/>
    </xf>
    <xf numFmtId="3" fontId="10" fillId="49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49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49" borderId="21" xfId="0" applyFont="1" applyFill="1" applyBorder="1" applyAlignment="1" applyProtection="1">
      <alignment horizontal="center" vertical="center" textRotation="90" wrapText="1"/>
      <protection locked="0"/>
    </xf>
    <xf numFmtId="0" fontId="10" fillId="48" borderId="21" xfId="0" applyFont="1" applyFill="1" applyBorder="1" applyAlignment="1">
      <alignment horizontal="center" vertical="center" wrapText="1"/>
    </xf>
    <xf numFmtId="0" fontId="10" fillId="53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48" borderId="21" xfId="0" applyFont="1" applyFill="1" applyBorder="1" applyAlignment="1">
      <alignment horizontal="center" vertical="center" textRotation="90" wrapText="1"/>
    </xf>
    <xf numFmtId="0" fontId="86" fillId="0" borderId="34" xfId="0" applyFont="1" applyBorder="1" applyAlignment="1">
      <alignment wrapText="1"/>
    </xf>
    <xf numFmtId="1" fontId="10" fillId="0" borderId="21" xfId="0" applyNumberFormat="1" applyFont="1" applyFill="1" applyBorder="1" applyAlignment="1">
      <alignment horizontal="center" vertical="center" wrapText="1"/>
    </xf>
    <xf numFmtId="0" fontId="10" fillId="32" borderId="52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 applyProtection="1">
      <alignment horizontal="center" vertical="center" wrapText="1"/>
      <protection locked="0"/>
    </xf>
    <xf numFmtId="1" fontId="5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47" borderId="27" xfId="0" applyFont="1" applyFill="1" applyBorder="1" applyAlignment="1">
      <alignment horizontal="center" vertical="center" wrapText="1"/>
    </xf>
    <xf numFmtId="9" fontId="7" fillId="0" borderId="21" xfId="0" applyNumberFormat="1" applyFont="1" applyFill="1" applyBorder="1" applyAlignment="1">
      <alignment horizontal="left" vertical="center" wrapText="1"/>
    </xf>
    <xf numFmtId="2" fontId="0" fillId="0" borderId="21" xfId="0" applyNumberFormat="1" applyBorder="1" applyAlignment="1">
      <alignment textRotation="90"/>
    </xf>
    <xf numFmtId="0" fontId="83" fillId="0" borderId="21" xfId="0" applyFont="1" applyBorder="1" applyAlignment="1">
      <alignment textRotation="90"/>
    </xf>
    <xf numFmtId="0" fontId="0" fillId="0" borderId="21" xfId="0" applyBorder="1" applyAlignment="1">
      <alignment/>
    </xf>
    <xf numFmtId="173" fontId="7" fillId="38" borderId="12" xfId="48" applyNumberFormat="1" applyFont="1" applyFill="1" applyBorder="1" applyAlignment="1" applyProtection="1">
      <alignment textRotation="90" wrapText="1"/>
      <protection locked="0"/>
    </xf>
    <xf numFmtId="3" fontId="7" fillId="0" borderId="29" xfId="0" applyNumberFormat="1" applyFont="1" applyFill="1" applyBorder="1" applyAlignment="1" applyProtection="1">
      <alignment vertical="center" textRotation="90" wrapText="1"/>
      <protection locked="0"/>
    </xf>
    <xf numFmtId="3" fontId="7" fillId="5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53" borderId="12" xfId="0" applyNumberFormat="1" applyFont="1" applyFill="1" applyBorder="1" applyAlignment="1" applyProtection="1">
      <alignment vertical="center" textRotation="90" wrapText="1"/>
      <protection locked="0"/>
    </xf>
    <xf numFmtId="3" fontId="7" fillId="0" borderId="33" xfId="0" applyNumberFormat="1" applyFont="1" applyFill="1" applyBorder="1" applyAlignment="1" applyProtection="1">
      <alignment vertical="center" textRotation="90" wrapText="1"/>
      <protection locked="0"/>
    </xf>
    <xf numFmtId="10" fontId="7" fillId="0" borderId="12" xfId="0" applyNumberFormat="1" applyFont="1" applyFill="1" applyBorder="1" applyAlignment="1" applyProtection="1">
      <alignment vertical="center" textRotation="90" wrapText="1"/>
      <protection/>
    </xf>
    <xf numFmtId="10" fontId="7" fillId="0" borderId="29" xfId="0" applyNumberFormat="1" applyFont="1" applyFill="1" applyBorder="1" applyAlignment="1" applyProtection="1">
      <alignment vertical="center" textRotation="90" wrapText="1"/>
      <protection/>
    </xf>
    <xf numFmtId="185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186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53" borderId="21" xfId="0" applyFill="1" applyBorder="1" applyAlignment="1">
      <alignment/>
    </xf>
    <xf numFmtId="0" fontId="7" fillId="53" borderId="21" xfId="0" applyFont="1" applyFill="1" applyBorder="1" applyAlignment="1">
      <alignment horizontal="center" vertical="center" wrapText="1"/>
    </xf>
    <xf numFmtId="10" fontId="7" fillId="0" borderId="29" xfId="0" applyNumberFormat="1" applyFont="1" applyFill="1" applyBorder="1" applyAlignment="1" applyProtection="1">
      <alignment vertical="center" textRotation="90"/>
      <protection/>
    </xf>
    <xf numFmtId="0" fontId="0" fillId="0" borderId="21" xfId="0" applyBorder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9" fontId="7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" vertical="center"/>
    </xf>
    <xf numFmtId="9" fontId="83" fillId="0" borderId="21" xfId="0" applyNumberFormat="1" applyFont="1" applyBorder="1" applyAlignment="1">
      <alignment horizontal="center" vertical="center"/>
    </xf>
    <xf numFmtId="0" fontId="7" fillId="49" borderId="21" xfId="0" applyFont="1" applyFill="1" applyBorder="1" applyAlignment="1">
      <alignment horizontal="justify" vertical="center" wrapText="1"/>
    </xf>
    <xf numFmtId="0" fontId="7" fillId="49" borderId="29" xfId="0" applyFont="1" applyFill="1" applyBorder="1" applyAlignment="1">
      <alignment horizontal="left" vertical="center" wrapText="1"/>
    </xf>
    <xf numFmtId="189" fontId="7" fillId="0" borderId="21" xfId="48" applyNumberFormat="1" applyFont="1" applyFill="1" applyBorder="1" applyAlignment="1" applyProtection="1">
      <alignment horizontal="center" textRotation="90" wrapText="1"/>
      <protection locked="0"/>
    </xf>
    <xf numFmtId="0" fontId="7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7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21" xfId="0" applyFont="1" applyBorder="1" applyAlignment="1">
      <alignment horizontal="center" vertical="center"/>
    </xf>
    <xf numFmtId="0" fontId="7" fillId="49" borderId="12" xfId="0" applyFont="1" applyFill="1" applyBorder="1" applyAlignment="1">
      <alignment horizontal="center" vertical="center" wrapText="1"/>
    </xf>
    <xf numFmtId="3" fontId="7" fillId="38" borderId="39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56" borderId="31" xfId="0" applyFont="1" applyFill="1" applyBorder="1" applyAlignment="1" applyProtection="1">
      <alignment horizontal="center" vertical="center" textRotation="90" wrapText="1"/>
      <protection locked="0"/>
    </xf>
    <xf numFmtId="3" fontId="7" fillId="56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49" borderId="21" xfId="0" applyFont="1" applyFill="1" applyBorder="1" applyAlignment="1" applyProtection="1">
      <alignment horizontal="center" vertical="center" textRotation="90" wrapText="1"/>
      <protection locked="0"/>
    </xf>
    <xf numFmtId="0" fontId="7" fillId="49" borderId="21" xfId="0" applyFont="1" applyFill="1" applyBorder="1" applyAlignment="1">
      <alignment horizontal="center" vertical="center" wrapText="1"/>
    </xf>
    <xf numFmtId="3" fontId="7" fillId="49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84" fillId="0" borderId="21" xfId="0" applyFont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48" borderId="17" xfId="0" applyFont="1" applyFill="1" applyBorder="1" applyAlignment="1">
      <alignment horizontal="center" vertical="center" wrapText="1"/>
    </xf>
    <xf numFmtId="0" fontId="10" fillId="48" borderId="12" xfId="0" applyFont="1" applyFill="1" applyBorder="1" applyAlignment="1">
      <alignment horizontal="center" vertical="center" textRotation="90" wrapText="1"/>
    </xf>
    <xf numFmtId="0" fontId="10" fillId="49" borderId="4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51" borderId="21" xfId="0" applyFont="1" applyFill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>
      <alignment horizontal="center" vertical="center" wrapText="1"/>
    </xf>
    <xf numFmtId="49" fontId="7" fillId="49" borderId="21" xfId="61" applyNumberFormat="1" applyFont="1" applyFill="1" applyBorder="1" applyAlignment="1" applyProtection="1">
      <alignment horizontal="center" vertical="center" wrapText="1"/>
      <protection locked="0"/>
    </xf>
    <xf numFmtId="0" fontId="7" fillId="49" borderId="12" xfId="0" applyFont="1" applyFill="1" applyBorder="1" applyAlignment="1">
      <alignment horizontal="center" vertical="center" wrapText="1"/>
    </xf>
    <xf numFmtId="9" fontId="7" fillId="49" borderId="21" xfId="0" applyNumberFormat="1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textRotation="90"/>
    </xf>
    <xf numFmtId="0" fontId="7" fillId="35" borderId="24" xfId="0" applyFont="1" applyFill="1" applyBorder="1" applyAlignment="1">
      <alignment wrapText="1"/>
    </xf>
    <xf numFmtId="0" fontId="7" fillId="48" borderId="50" xfId="0" applyFont="1" applyFill="1" applyBorder="1" applyAlignment="1">
      <alignment horizontal="center" vertical="center" textRotation="90" wrapText="1"/>
    </xf>
    <xf numFmtId="3" fontId="7" fillId="33" borderId="5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4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8" xfId="0" applyFont="1" applyFill="1" applyBorder="1" applyAlignment="1">
      <alignment wrapText="1"/>
    </xf>
    <xf numFmtId="3" fontId="7" fillId="49" borderId="3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9" borderId="35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49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49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49" borderId="29" xfId="0" applyFont="1" applyFill="1" applyBorder="1" applyAlignment="1" applyProtection="1">
      <alignment horizontal="center" vertical="center" wrapText="1"/>
      <protection locked="0"/>
    </xf>
    <xf numFmtId="0" fontId="7" fillId="49" borderId="50" xfId="0" applyFont="1" applyFill="1" applyBorder="1" applyAlignment="1">
      <alignment horizontal="center" vertical="center" wrapText="1"/>
    </xf>
    <xf numFmtId="3" fontId="8" fillId="49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0" borderId="24" xfId="0" applyFont="1" applyFill="1" applyBorder="1" applyAlignment="1" applyProtection="1">
      <alignment horizontal="center" vertical="center" textRotation="90" wrapText="1"/>
      <protection locked="0"/>
    </xf>
    <xf numFmtId="4" fontId="0" fillId="0" borderId="29" xfId="0" applyNumberFormat="1" applyBorder="1" applyAlignment="1">
      <alignment horizontal="center" vertical="center" textRotation="90" wrapText="1"/>
    </xf>
    <xf numFmtId="3" fontId="0" fillId="0" borderId="29" xfId="0" applyNumberFormat="1" applyBorder="1" applyAlignment="1">
      <alignment horizontal="center" vertical="center" textRotation="90" wrapText="1"/>
    </xf>
    <xf numFmtId="3" fontId="0" fillId="0" borderId="29" xfId="0" applyNumberFormat="1" applyBorder="1" applyAlignment="1">
      <alignment horizontal="center" vertical="center" textRotation="90"/>
    </xf>
    <xf numFmtId="0" fontId="18" fillId="49" borderId="21" xfId="0" applyFont="1" applyFill="1" applyBorder="1" applyAlignment="1">
      <alignment horizontal="center" vertical="center" wrapText="1"/>
    </xf>
    <xf numFmtId="0" fontId="14" fillId="49" borderId="21" xfId="0" applyFont="1" applyFill="1" applyBorder="1" applyAlignment="1">
      <alignment horizontal="left" vertical="center" wrapText="1"/>
    </xf>
    <xf numFmtId="0" fontId="83" fillId="49" borderId="21" xfId="0" applyFont="1" applyFill="1" applyBorder="1" applyAlignment="1">
      <alignment horizontal="center" vertical="center" wrapText="1"/>
    </xf>
    <xf numFmtId="0" fontId="18" fillId="57" borderId="21" xfId="0" applyFont="1" applyFill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 textRotation="90" wrapText="1"/>
    </xf>
    <xf numFmtId="3" fontId="0" fillId="0" borderId="21" xfId="0" applyNumberFormat="1" applyBorder="1" applyAlignment="1">
      <alignment vertical="center" textRotation="90"/>
    </xf>
    <xf numFmtId="3" fontId="0" fillId="0" borderId="21" xfId="0" applyNumberForma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83" fillId="0" borderId="21" xfId="0" applyFont="1" applyBorder="1" applyAlignment="1">
      <alignment horizontal="center" wrapText="1"/>
    </xf>
    <xf numFmtId="0" fontId="87" fillId="0" borderId="21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49" borderId="21" xfId="0" applyFill="1" applyBorder="1" applyAlignment="1">
      <alignment horizontal="center" vertical="center"/>
    </xf>
    <xf numFmtId="0" fontId="0" fillId="0" borderId="21" xfId="0" applyBorder="1" applyAlignment="1">
      <alignment vertical="center" textRotation="90"/>
    </xf>
    <xf numFmtId="0" fontId="0" fillId="0" borderId="21" xfId="0" applyBorder="1" applyAlignment="1">
      <alignment vertical="center" textRotation="90" wrapText="1"/>
    </xf>
    <xf numFmtId="0" fontId="87" fillId="0" borderId="50" xfId="0" applyFont="1" applyFill="1" applyBorder="1" applyAlignment="1">
      <alignment vertical="center" wrapText="1"/>
    </xf>
    <xf numFmtId="0" fontId="83" fillId="0" borderId="50" xfId="0" applyFont="1" applyFill="1" applyBorder="1" applyAlignment="1">
      <alignment horizontal="center" vertical="center" wrapText="1"/>
    </xf>
    <xf numFmtId="0" fontId="7" fillId="49" borderId="21" xfId="0" applyFont="1" applyFill="1" applyBorder="1" applyAlignment="1">
      <alignment horizontal="center" wrapText="1"/>
    </xf>
    <xf numFmtId="3" fontId="0" fillId="0" borderId="21" xfId="0" applyNumberFormat="1" applyBorder="1" applyAlignment="1">
      <alignment vertical="center" textRotation="90" wrapText="1"/>
    </xf>
    <xf numFmtId="0" fontId="7" fillId="37" borderId="12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>
      <alignment horizontal="left" vertical="center" wrapText="1"/>
    </xf>
    <xf numFmtId="0" fontId="84" fillId="49" borderId="21" xfId="0" applyFont="1" applyFill="1" applyBorder="1" applyAlignment="1">
      <alignment/>
    </xf>
    <xf numFmtId="0" fontId="83" fillId="49" borderId="0" xfId="0" applyFont="1" applyFill="1" applyAlignment="1">
      <alignment/>
    </xf>
    <xf numFmtId="0" fontId="87" fillId="0" borderId="0" xfId="0" applyFont="1" applyAlignment="1">
      <alignment vertical="center"/>
    </xf>
    <xf numFmtId="0" fontId="14" fillId="0" borderId="21" xfId="0" applyFont="1" applyFill="1" applyBorder="1" applyAlignment="1">
      <alignment horizontal="center" wrapText="1"/>
    </xf>
    <xf numFmtId="0" fontId="8" fillId="49" borderId="21" xfId="0" applyFont="1" applyFill="1" applyBorder="1" applyAlignment="1" applyProtection="1">
      <alignment horizontal="center" vertical="center" wrapText="1"/>
      <protection locked="0"/>
    </xf>
    <xf numFmtId="3" fontId="7" fillId="49" borderId="29" xfId="0" applyNumberFormat="1" applyFont="1" applyFill="1" applyBorder="1" applyAlignment="1" applyProtection="1">
      <alignment vertical="center" textRotation="90" wrapText="1"/>
      <protection locked="0"/>
    </xf>
    <xf numFmtId="0" fontId="0" fillId="0" borderId="21" xfId="0" applyBorder="1" applyAlignment="1">
      <alignment horizontal="center"/>
    </xf>
    <xf numFmtId="0" fontId="83" fillId="0" borderId="21" xfId="0" applyFont="1" applyBorder="1" applyAlignment="1">
      <alignment horizontal="center" vertical="center"/>
    </xf>
    <xf numFmtId="0" fontId="8" fillId="52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/>
    </xf>
    <xf numFmtId="0" fontId="7" fillId="49" borderId="21" xfId="0" applyFont="1" applyFill="1" applyBorder="1" applyAlignment="1">
      <alignment horizontal="center" vertical="center" textRotation="90"/>
    </xf>
    <xf numFmtId="49" fontId="7" fillId="38" borderId="21" xfId="50" applyNumberFormat="1" applyFont="1" applyFill="1" applyBorder="1" applyAlignment="1" applyProtection="1">
      <alignment vertical="center" textRotation="90" wrapText="1"/>
      <protection locked="0"/>
    </xf>
    <xf numFmtId="44" fontId="7" fillId="38" borderId="21" xfId="50" applyFont="1" applyFill="1" applyBorder="1" applyAlignment="1" applyProtection="1">
      <alignment vertical="center" textRotation="90" wrapText="1"/>
      <protection locked="0"/>
    </xf>
    <xf numFmtId="173" fontId="7" fillId="38" borderId="21" xfId="48" applyNumberFormat="1" applyFont="1" applyFill="1" applyBorder="1" applyAlignment="1" applyProtection="1">
      <alignment vertical="center" textRotation="90" wrapText="1"/>
      <protection locked="0"/>
    </xf>
    <xf numFmtId="9" fontId="7" fillId="56" borderId="21" xfId="0" applyNumberFormat="1" applyFont="1" applyFill="1" applyBorder="1" applyAlignment="1" applyProtection="1">
      <alignment vertical="center" wrapText="1"/>
      <protection locked="0"/>
    </xf>
    <xf numFmtId="9" fontId="7" fillId="37" borderId="12" xfId="0" applyNumberFormat="1" applyFont="1" applyFill="1" applyBorder="1" applyAlignment="1" applyProtection="1">
      <alignment horizontal="center" vertical="center"/>
      <protection locked="0"/>
    </xf>
    <xf numFmtId="49" fontId="7" fillId="56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56" borderId="12" xfId="0" applyNumberFormat="1" applyFont="1" applyFill="1" applyBorder="1" applyAlignment="1" applyProtection="1">
      <alignment horizontal="center" vertical="center"/>
      <protection locked="0"/>
    </xf>
    <xf numFmtId="0" fontId="7" fillId="51" borderId="21" xfId="0" applyFont="1" applyFill="1" applyBorder="1" applyAlignment="1" applyProtection="1">
      <alignment vertical="center" textRotation="90" wrapText="1"/>
      <protection locked="0"/>
    </xf>
    <xf numFmtId="0" fontId="7" fillId="37" borderId="21" xfId="0" applyFont="1" applyFill="1" applyBorder="1" applyAlignment="1" applyProtection="1">
      <alignment horizontal="center" vertical="center"/>
      <protection locked="0"/>
    </xf>
    <xf numFmtId="44" fontId="7" fillId="49" borderId="21" xfId="50" applyFont="1" applyFill="1" applyBorder="1" applyAlignment="1">
      <alignment vertical="center" textRotation="90"/>
    </xf>
    <xf numFmtId="2" fontId="7" fillId="49" borderId="21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61" applyNumberFormat="1" applyFont="1" applyFill="1" applyBorder="1" applyAlignment="1" applyProtection="1">
      <alignment horizontal="center" vertical="center" wrapText="1"/>
      <protection locked="0"/>
    </xf>
    <xf numFmtId="0" fontId="88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49" borderId="21" xfId="0" applyFill="1" applyBorder="1" applyAlignment="1">
      <alignment vertical="center"/>
    </xf>
    <xf numFmtId="44" fontId="0" fillId="49" borderId="21" xfId="50" applyFont="1" applyFill="1" applyBorder="1" applyAlignment="1">
      <alignment textRotation="9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3" fontId="7" fillId="0" borderId="5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8" borderId="43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39" borderId="4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textRotation="90" wrapText="1"/>
    </xf>
    <xf numFmtId="3" fontId="7" fillId="0" borderId="4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4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4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44" xfId="0" applyFont="1" applyFill="1" applyBorder="1" applyAlignment="1" applyProtection="1">
      <alignment horizontal="center" vertical="center" textRotation="90" wrapText="1"/>
      <protection locked="0"/>
    </xf>
    <xf numFmtId="0" fontId="7" fillId="48" borderId="44" xfId="0" applyFont="1" applyFill="1" applyBorder="1" applyAlignment="1" applyProtection="1">
      <alignment horizontal="center" vertical="center" textRotation="90" wrapText="1"/>
      <protection locked="0"/>
    </xf>
    <xf numFmtId="0" fontId="13" fillId="0" borderId="44" xfId="0" applyFont="1" applyFill="1" applyBorder="1" applyAlignment="1" applyProtection="1">
      <alignment horizontal="center" vertical="center" textRotation="90" wrapText="1"/>
      <protection locked="0"/>
    </xf>
    <xf numFmtId="0" fontId="7" fillId="48" borderId="45" xfId="0" applyFont="1" applyFill="1" applyBorder="1" applyAlignment="1">
      <alignment horizontal="center" vertical="center" textRotation="90" wrapText="1"/>
    </xf>
    <xf numFmtId="0" fontId="84" fillId="0" borderId="20" xfId="0" applyFont="1" applyBorder="1" applyAlignment="1">
      <alignment/>
    </xf>
    <xf numFmtId="0" fontId="15" fillId="0" borderId="33" xfId="0" applyFont="1" applyBorder="1" applyAlignment="1">
      <alignment/>
    </xf>
    <xf numFmtId="0" fontId="86" fillId="0" borderId="33" xfId="0" applyFont="1" applyBorder="1" applyAlignment="1">
      <alignment horizontal="left" vertical="center"/>
    </xf>
    <xf numFmtId="0" fontId="88" fillId="0" borderId="33" xfId="0" applyFont="1" applyBorder="1" applyAlignment="1">
      <alignment/>
    </xf>
    <xf numFmtId="0" fontId="84" fillId="0" borderId="33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15" fillId="0" borderId="33" xfId="0" applyFont="1" applyBorder="1" applyAlignment="1">
      <alignment textRotation="90" wrapText="1"/>
    </xf>
    <xf numFmtId="0" fontId="0" fillId="0" borderId="33" xfId="0" applyBorder="1" applyAlignment="1">
      <alignment textRotation="90"/>
    </xf>
    <xf numFmtId="0" fontId="82" fillId="0" borderId="33" xfId="0" applyFont="1" applyBorder="1" applyAlignment="1">
      <alignment horizontal="center" vertical="center" textRotation="90" wrapText="1"/>
    </xf>
    <xf numFmtId="0" fontId="89" fillId="0" borderId="20" xfId="0" applyFont="1" applyBorder="1" applyAlignment="1">
      <alignment/>
    </xf>
    <xf numFmtId="0" fontId="7" fillId="37" borderId="44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88" fillId="0" borderId="14" xfId="0" applyFont="1" applyBorder="1" applyAlignment="1">
      <alignment/>
    </xf>
    <xf numFmtId="0" fontId="84" fillId="0" borderId="14" xfId="0" applyFont="1" applyBorder="1" applyAlignment="1">
      <alignment horizontal="center" vertical="center" wrapText="1"/>
    </xf>
    <xf numFmtId="0" fontId="8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6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 textRotation="90"/>
    </xf>
    <xf numFmtId="0" fontId="85" fillId="0" borderId="15" xfId="0" applyFont="1" applyBorder="1" applyAlignment="1">
      <alignment horizontal="center" vertical="center" textRotation="90" wrapText="1"/>
    </xf>
    <xf numFmtId="0" fontId="12" fillId="10" borderId="18" xfId="0" applyFont="1" applyFill="1" applyBorder="1" applyAlignment="1">
      <alignment horizontal="center" vertical="center" wrapText="1"/>
    </xf>
    <xf numFmtId="179" fontId="7" fillId="0" borderId="21" xfId="0" applyNumberFormat="1" applyFont="1" applyFill="1" applyBorder="1" applyAlignment="1" applyProtection="1">
      <alignment vertical="center" textRotation="90" wrapText="1"/>
      <protection locked="0"/>
    </xf>
    <xf numFmtId="0" fontId="30" fillId="0" borderId="29" xfId="0" applyFont="1" applyBorder="1" applyAlignment="1">
      <alignment vertical="center" wrapText="1"/>
    </xf>
    <xf numFmtId="172" fontId="8" fillId="0" borderId="18" xfId="0" applyNumberFormat="1" applyFont="1" applyFill="1" applyBorder="1" applyAlignment="1">
      <alignment vertical="center" wrapText="1"/>
    </xf>
    <xf numFmtId="172" fontId="8" fillId="0" borderId="33" xfId="0" applyNumberFormat="1" applyFont="1" applyFill="1" applyBorder="1" applyAlignment="1">
      <alignment vertical="center" wrapText="1"/>
    </xf>
    <xf numFmtId="0" fontId="82" fillId="0" borderId="20" xfId="0" applyFont="1" applyBorder="1" applyAlignment="1">
      <alignment wrapText="1"/>
    </xf>
    <xf numFmtId="0" fontId="84" fillId="0" borderId="20" xfId="0" applyFont="1" applyBorder="1" applyAlignment="1">
      <alignment vertical="center" wrapText="1"/>
    </xf>
    <xf numFmtId="0" fontId="83" fillId="0" borderId="44" xfId="0" applyFont="1" applyFill="1" applyBorder="1" applyAlignment="1">
      <alignment vertical="center"/>
    </xf>
    <xf numFmtId="0" fontId="83" fillId="0" borderId="44" xfId="0" applyFont="1" applyFill="1" applyBorder="1" applyAlignment="1">
      <alignment horizontal="center" vertical="center"/>
    </xf>
    <xf numFmtId="0" fontId="83" fillId="0" borderId="14" xfId="0" applyFont="1" applyBorder="1" applyAlignment="1">
      <alignment vertical="center"/>
    </xf>
    <xf numFmtId="0" fontId="83" fillId="0" borderId="44" xfId="0" applyFont="1" applyBorder="1" applyAlignment="1">
      <alignment/>
    </xf>
    <xf numFmtId="0" fontId="83" fillId="0" borderId="44" xfId="0" applyFont="1" applyBorder="1" applyAlignment="1">
      <alignment horizontal="center"/>
    </xf>
    <xf numFmtId="9" fontId="7" fillId="0" borderId="44" xfId="0" applyNumberFormat="1" applyFont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textRotation="90" wrapText="1"/>
    </xf>
    <xf numFmtId="0" fontId="8" fillId="0" borderId="44" xfId="0" applyFont="1" applyFill="1" applyBorder="1" applyAlignment="1">
      <alignment vertical="center" wrapText="1"/>
    </xf>
    <xf numFmtId="0" fontId="82" fillId="0" borderId="44" xfId="0" applyFont="1" applyBorder="1" applyAlignment="1">
      <alignment horizontal="left" vertical="center"/>
    </xf>
    <xf numFmtId="0" fontId="83" fillId="0" borderId="44" xfId="0" applyFont="1" applyFill="1" applyBorder="1" applyAlignment="1">
      <alignment horizontal="center"/>
    </xf>
    <xf numFmtId="0" fontId="83" fillId="0" borderId="44" xfId="0" applyFont="1" applyFill="1" applyBorder="1" applyAlignment="1">
      <alignment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83" fillId="0" borderId="29" xfId="0" applyFont="1" applyFill="1" applyBorder="1" applyAlignment="1">
      <alignment vertical="center" wrapText="1"/>
    </xf>
    <xf numFmtId="0" fontId="83" fillId="0" borderId="2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 textRotation="90" wrapText="1"/>
    </xf>
    <xf numFmtId="10" fontId="7" fillId="49" borderId="21" xfId="0" applyNumberFormat="1" applyFont="1" applyFill="1" applyBorder="1" applyAlignment="1" applyProtection="1">
      <alignment horizontal="center" vertical="center" textRotation="90" wrapText="1"/>
      <protection locked="0"/>
    </xf>
    <xf numFmtId="9" fontId="7" fillId="49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9" borderId="21" xfId="0" applyNumberFormat="1" applyFont="1" applyFill="1" applyBorder="1" applyAlignment="1">
      <alignment horizontal="center" vertical="center" textRotation="90" wrapText="1"/>
    </xf>
    <xf numFmtId="0" fontId="85" fillId="0" borderId="21" xfId="0" applyFont="1" applyBorder="1" applyAlignment="1">
      <alignment horizontal="center" vertical="center" wrapText="1"/>
    </xf>
    <xf numFmtId="9" fontId="10" fillId="53" borderId="21" xfId="0" applyNumberFormat="1" applyFont="1" applyFill="1" applyBorder="1" applyAlignment="1">
      <alignment horizontal="left" vertical="center" wrapText="1"/>
    </xf>
    <xf numFmtId="9" fontId="10" fillId="49" borderId="50" xfId="0" applyNumberFormat="1" applyFont="1" applyFill="1" applyBorder="1" applyAlignment="1">
      <alignment horizontal="center" vertical="center" wrapText="1"/>
    </xf>
    <xf numFmtId="9" fontId="10" fillId="49" borderId="0" xfId="0" applyNumberFormat="1" applyFont="1" applyFill="1" applyBorder="1" applyAlignment="1">
      <alignment horizontal="center" vertical="center" wrapText="1"/>
    </xf>
    <xf numFmtId="9" fontId="10" fillId="49" borderId="29" xfId="0" applyNumberFormat="1" applyFont="1" applyFill="1" applyBorder="1" applyAlignment="1">
      <alignment horizontal="center" vertical="center" wrapText="1"/>
    </xf>
    <xf numFmtId="3" fontId="10" fillId="49" borderId="37" xfId="0" applyNumberFormat="1" applyFont="1" applyFill="1" applyBorder="1" applyAlignment="1" applyProtection="1">
      <alignment horizontal="center" vertical="center" wrapText="1"/>
      <protection locked="0"/>
    </xf>
    <xf numFmtId="3" fontId="10" fillId="49" borderId="36" xfId="0" applyNumberFormat="1" applyFont="1" applyFill="1" applyBorder="1" applyAlignment="1" applyProtection="1">
      <alignment horizontal="center" vertical="center" wrapText="1"/>
      <protection locked="0"/>
    </xf>
    <xf numFmtId="3" fontId="10" fillId="49" borderId="36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49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49" borderId="33" xfId="0" applyFont="1" applyFill="1" applyBorder="1" applyAlignment="1" applyProtection="1">
      <alignment horizontal="center" vertical="center" textRotation="90" wrapText="1"/>
      <protection locked="0"/>
    </xf>
    <xf numFmtId="0" fontId="10" fillId="0" borderId="18" xfId="0" applyFont="1" applyFill="1" applyBorder="1" applyAlignment="1">
      <alignment horizontal="left" vertical="center" wrapText="1"/>
    </xf>
    <xf numFmtId="0" fontId="10" fillId="0" borderId="57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53" borderId="18" xfId="0" applyFont="1" applyFill="1" applyBorder="1" applyAlignment="1">
      <alignment horizontal="center" vertical="center" wrapText="1"/>
    </xf>
    <xf numFmtId="0" fontId="86" fillId="53" borderId="34" xfId="0" applyFont="1" applyFill="1" applyBorder="1" applyAlignment="1">
      <alignment wrapText="1"/>
    </xf>
    <xf numFmtId="0" fontId="10" fillId="53" borderId="20" xfId="0" applyFont="1" applyFill="1" applyBorder="1" applyAlignment="1">
      <alignment horizontal="center" vertical="center" wrapText="1"/>
    </xf>
    <xf numFmtId="0" fontId="10" fillId="58" borderId="20" xfId="0" applyFont="1" applyFill="1" applyBorder="1" applyAlignment="1" applyProtection="1">
      <alignment horizontal="center" vertical="center" wrapText="1"/>
      <protection locked="0"/>
    </xf>
    <xf numFmtId="0" fontId="10" fillId="53" borderId="21" xfId="0" applyFont="1" applyFill="1" applyBorder="1" applyAlignment="1">
      <alignment horizontal="center" vertical="center" wrapText="1"/>
    </xf>
    <xf numFmtId="9" fontId="10" fillId="53" borderId="21" xfId="0" applyNumberFormat="1" applyFont="1" applyFill="1" applyBorder="1" applyAlignment="1">
      <alignment horizontal="center" vertical="center" wrapText="1"/>
    </xf>
    <xf numFmtId="3" fontId="10" fillId="53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53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5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53" borderId="21" xfId="0" applyFont="1" applyFill="1" applyBorder="1" applyAlignment="1" applyProtection="1">
      <alignment horizontal="center" vertical="center" textRotation="90" wrapText="1"/>
      <protection locked="0"/>
    </xf>
    <xf numFmtId="0" fontId="10" fillId="53" borderId="2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10" fillId="0" borderId="21" xfId="0" applyFont="1" applyBorder="1" applyAlignment="1">
      <alignment wrapText="1"/>
    </xf>
    <xf numFmtId="0" fontId="10" fillId="37" borderId="29" xfId="0" applyFont="1" applyFill="1" applyBorder="1" applyAlignment="1" applyProtection="1">
      <alignment horizontal="center" vertical="center" wrapText="1"/>
      <protection locked="0"/>
    </xf>
    <xf numFmtId="0" fontId="10" fillId="48" borderId="19" xfId="0" applyFont="1" applyFill="1" applyBorder="1" applyAlignment="1">
      <alignment horizontal="center" vertical="center" wrapText="1"/>
    </xf>
    <xf numFmtId="173" fontId="10" fillId="49" borderId="21" xfId="48" applyNumberFormat="1" applyFont="1" applyFill="1" applyBorder="1" applyAlignment="1" applyProtection="1">
      <alignment vertical="center" textRotation="90" wrapText="1"/>
      <protection locked="0"/>
    </xf>
    <xf numFmtId="0" fontId="10" fillId="49" borderId="18" xfId="0" applyFont="1" applyFill="1" applyBorder="1" applyAlignment="1">
      <alignment horizontal="center" vertical="center" wrapText="1"/>
    </xf>
    <xf numFmtId="0" fontId="10" fillId="49" borderId="58" xfId="0" applyFont="1" applyFill="1" applyBorder="1" applyAlignment="1">
      <alignment wrapText="1"/>
    </xf>
    <xf numFmtId="0" fontId="10" fillId="49" borderId="57" xfId="0" applyFont="1" applyFill="1" applyBorder="1" applyAlignment="1">
      <alignment wrapText="1"/>
    </xf>
    <xf numFmtId="0" fontId="5" fillId="0" borderId="57" xfId="0" applyFont="1" applyBorder="1" applyAlignment="1">
      <alignment wrapText="1"/>
    </xf>
    <xf numFmtId="3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9" borderId="59" xfId="0" applyFont="1" applyFill="1" applyBorder="1" applyAlignment="1">
      <alignment wrapText="1"/>
    </xf>
    <xf numFmtId="0" fontId="5" fillId="49" borderId="21" xfId="0" applyFont="1" applyFill="1" applyBorder="1" applyAlignment="1">
      <alignment wrapText="1"/>
    </xf>
    <xf numFmtId="0" fontId="7" fillId="49" borderId="2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 applyProtection="1">
      <alignment horizontal="center" vertical="center" textRotation="90" wrapText="1"/>
      <protection/>
    </xf>
    <xf numFmtId="10" fontId="7" fillId="35" borderId="21" xfId="0" applyNumberFormat="1" applyFont="1" applyFill="1" applyBorder="1" applyAlignment="1" applyProtection="1">
      <alignment horizontal="center" vertical="center" textRotation="90" wrapText="1"/>
      <protection/>
    </xf>
    <xf numFmtId="172" fontId="7" fillId="34" borderId="21" xfId="0" applyNumberFormat="1" applyFont="1" applyFill="1" applyBorder="1" applyAlignment="1">
      <alignment horizontal="center" vertical="center" wrapText="1"/>
    </xf>
    <xf numFmtId="3" fontId="11" fillId="33" borderId="21" xfId="0" applyNumberFormat="1" applyFont="1" applyFill="1" applyBorder="1" applyAlignment="1" applyProtection="1">
      <alignment horizontal="center" vertical="center" wrapText="1"/>
      <protection/>
    </xf>
    <xf numFmtId="3" fontId="7" fillId="35" borderId="21" xfId="0" applyNumberFormat="1" applyFont="1" applyFill="1" applyBorder="1" applyAlignment="1" applyProtection="1">
      <alignment horizontal="center" vertical="center" textRotation="90" wrapText="1"/>
      <protection/>
    </xf>
    <xf numFmtId="0" fontId="8" fillId="32" borderId="21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 applyProtection="1">
      <alignment horizontal="left" vertical="center" wrapText="1"/>
      <protection locked="0"/>
    </xf>
    <xf numFmtId="0" fontId="7" fillId="32" borderId="21" xfId="0" applyFont="1" applyFill="1" applyBorder="1" applyAlignment="1" applyProtection="1">
      <alignment horizontal="left" vertical="center" wrapText="1"/>
      <protection locked="0"/>
    </xf>
    <xf numFmtId="0" fontId="8" fillId="32" borderId="21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3" fontId="8" fillId="32" borderId="21" xfId="0" applyNumberFormat="1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>
      <alignment horizontal="center" vertical="center"/>
    </xf>
    <xf numFmtId="172" fontId="8" fillId="34" borderId="21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4" fontId="11" fillId="34" borderId="21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21" xfId="0" applyFont="1" applyFill="1" applyBorder="1" applyAlignment="1" applyProtection="1">
      <alignment horizontal="center" vertical="center" textRotation="90" wrapText="1"/>
      <protection/>
    </xf>
    <xf numFmtId="0" fontId="11" fillId="34" borderId="21" xfId="0" applyFont="1" applyFill="1" applyBorder="1" applyAlignment="1">
      <alignment horizontal="center" vertical="center" textRotation="90" wrapText="1"/>
    </xf>
    <xf numFmtId="3" fontId="7" fillId="34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53" fillId="50" borderId="21" xfId="0" applyFont="1" applyFill="1" applyBorder="1" applyAlignment="1">
      <alignment horizontal="center"/>
    </xf>
    <xf numFmtId="0" fontId="53" fillId="50" borderId="21" xfId="0" applyFont="1" applyFill="1" applyBorder="1" applyAlignment="1">
      <alignment horizontal="left"/>
    </xf>
    <xf numFmtId="0" fontId="53" fillId="50" borderId="21" xfId="0" applyFont="1" applyFill="1" applyBorder="1" applyAlignment="1">
      <alignment horizontal="left" wrapText="1"/>
    </xf>
    <xf numFmtId="0" fontId="47" fillId="50" borderId="2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8" xfId="0" applyFont="1" applyFill="1" applyBorder="1" applyAlignment="1" applyProtection="1">
      <alignment horizontal="center" vertical="center" textRotation="90" wrapText="1"/>
      <protection/>
    </xf>
    <xf numFmtId="0" fontId="7" fillId="35" borderId="33" xfId="0" applyFont="1" applyFill="1" applyBorder="1" applyAlignment="1" applyProtection="1">
      <alignment horizontal="center" vertical="center" textRotation="90" wrapText="1"/>
      <protection/>
    </xf>
    <xf numFmtId="10" fontId="7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7" fillId="35" borderId="33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9" xfId="0" applyFont="1" applyFill="1" applyBorder="1" applyAlignment="1" applyProtection="1">
      <alignment horizontal="center" vertical="center" textRotation="90" wrapText="1"/>
      <protection/>
    </xf>
    <xf numFmtId="0" fontId="7" fillId="35" borderId="40" xfId="0" applyFont="1" applyFill="1" applyBorder="1" applyAlignment="1" applyProtection="1">
      <alignment horizontal="center" vertical="center" textRotation="90" wrapText="1"/>
      <protection/>
    </xf>
    <xf numFmtId="3" fontId="7" fillId="34" borderId="51" xfId="0" applyNumberFormat="1" applyFont="1" applyFill="1" applyBorder="1" applyAlignment="1">
      <alignment horizontal="center" vertical="center" wrapText="1"/>
    </xf>
    <xf numFmtId="3" fontId="7" fillId="34" borderId="53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3" fontId="11" fillId="33" borderId="61" xfId="0" applyNumberFormat="1" applyFont="1" applyFill="1" applyBorder="1" applyAlignment="1" applyProtection="1">
      <alignment horizontal="center" vertical="center" wrapText="1"/>
      <protection/>
    </xf>
    <xf numFmtId="3" fontId="11" fillId="33" borderId="62" xfId="0" applyNumberFormat="1" applyFont="1" applyFill="1" applyBorder="1" applyAlignment="1" applyProtection="1">
      <alignment horizontal="center" vertical="center" wrapText="1"/>
      <protection/>
    </xf>
    <xf numFmtId="3" fontId="11" fillId="33" borderId="63" xfId="0" applyNumberFormat="1" applyFont="1" applyFill="1" applyBorder="1" applyAlignment="1" applyProtection="1">
      <alignment horizontal="center" vertical="center" wrapText="1"/>
      <protection/>
    </xf>
    <xf numFmtId="3" fontId="7" fillId="35" borderId="47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32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33" xfId="0" applyFont="1" applyFill="1" applyBorder="1" applyAlignment="1">
      <alignment horizontal="center" vertical="center" textRotation="90" wrapText="1"/>
    </xf>
    <xf numFmtId="0" fontId="11" fillId="34" borderId="19" xfId="0" applyFont="1" applyFill="1" applyBorder="1" applyAlignment="1">
      <alignment horizontal="center" vertical="center" textRotation="90" wrapText="1"/>
    </xf>
    <xf numFmtId="0" fontId="11" fillId="34" borderId="40" xfId="0" applyFont="1" applyFill="1" applyBorder="1" applyAlignment="1">
      <alignment horizontal="center" vertical="center" textRotation="90" wrapText="1"/>
    </xf>
    <xf numFmtId="3" fontId="11" fillId="33" borderId="64" xfId="0" applyNumberFormat="1" applyFont="1" applyFill="1" applyBorder="1" applyAlignment="1" applyProtection="1">
      <alignment horizontal="center" vertical="center" wrapText="1"/>
      <protection/>
    </xf>
    <xf numFmtId="0" fontId="8" fillId="32" borderId="65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39" xfId="0" applyFont="1" applyFill="1" applyBorder="1" applyAlignment="1">
      <alignment horizontal="left" vertical="center" wrapText="1"/>
    </xf>
    <xf numFmtId="3" fontId="8" fillId="32" borderId="41" xfId="0" applyNumberFormat="1" applyFont="1" applyFill="1" applyBorder="1" applyAlignment="1" applyProtection="1">
      <alignment horizontal="center" vertical="center" wrapText="1"/>
      <protection/>
    </xf>
    <xf numFmtId="3" fontId="8" fillId="32" borderId="0" xfId="0" applyNumberFormat="1" applyFont="1" applyFill="1" applyBorder="1" applyAlignment="1" applyProtection="1">
      <alignment horizontal="center" vertical="center" wrapText="1"/>
      <protection/>
    </xf>
    <xf numFmtId="3" fontId="8" fillId="32" borderId="32" xfId="0" applyNumberFormat="1" applyFont="1" applyFill="1" applyBorder="1" applyAlignment="1" applyProtection="1">
      <alignment horizontal="center" vertical="center" wrapText="1"/>
      <protection/>
    </xf>
    <xf numFmtId="0" fontId="8" fillId="32" borderId="4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6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172" fontId="8" fillId="34" borderId="24" xfId="0" applyNumberFormat="1" applyFont="1" applyFill="1" applyBorder="1" applyAlignment="1">
      <alignment horizontal="center" vertical="center" wrapText="1"/>
    </xf>
    <xf numFmtId="172" fontId="8" fillId="34" borderId="42" xfId="0" applyNumberFormat="1" applyFont="1" applyFill="1" applyBorder="1" applyAlignment="1">
      <alignment horizontal="center" vertical="center" wrapText="1"/>
    </xf>
    <xf numFmtId="172" fontId="8" fillId="34" borderId="55" xfId="0" applyNumberFormat="1" applyFont="1" applyFill="1" applyBorder="1" applyAlignment="1">
      <alignment horizontal="center" vertical="center" wrapText="1"/>
    </xf>
    <xf numFmtId="172" fontId="8" fillId="34" borderId="5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30" xfId="0" applyFont="1" applyFill="1" applyBorder="1" applyAlignment="1" applyProtection="1">
      <alignment horizontal="center" vertical="center" wrapText="1"/>
      <protection locked="0"/>
    </xf>
    <xf numFmtId="4" fontId="11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33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8" xfId="0" applyFont="1" applyFill="1" applyBorder="1" applyAlignment="1" applyProtection="1">
      <alignment horizontal="center" vertical="center" textRotation="90" wrapText="1"/>
      <protection/>
    </xf>
    <xf numFmtId="0" fontId="11" fillId="34" borderId="33" xfId="0" applyFont="1" applyFill="1" applyBorder="1" applyAlignment="1" applyProtection="1">
      <alignment horizontal="center" vertical="center" textRotation="90" wrapText="1"/>
      <protection/>
    </xf>
    <xf numFmtId="0" fontId="8" fillId="32" borderId="36" xfId="0" applyFont="1" applyFill="1" applyBorder="1" applyAlignment="1">
      <alignment horizontal="left" vertical="center" wrapText="1"/>
    </xf>
    <xf numFmtId="0" fontId="8" fillId="32" borderId="35" xfId="0" applyFont="1" applyFill="1" applyBorder="1" applyAlignment="1">
      <alignment horizontal="left" vertical="center" wrapText="1"/>
    </xf>
    <xf numFmtId="0" fontId="8" fillId="32" borderId="37" xfId="0" applyFont="1" applyFill="1" applyBorder="1" applyAlignment="1">
      <alignment horizontal="left" vertical="center" wrapText="1"/>
    </xf>
    <xf numFmtId="0" fontId="8" fillId="32" borderId="36" xfId="0" applyFont="1" applyFill="1" applyBorder="1" applyAlignment="1" applyProtection="1">
      <alignment horizontal="left" vertical="center" wrapText="1"/>
      <protection locked="0"/>
    </xf>
    <xf numFmtId="0" fontId="8" fillId="32" borderId="35" xfId="0" applyFont="1" applyFill="1" applyBorder="1" applyAlignment="1" applyProtection="1">
      <alignment horizontal="left" vertical="center" wrapText="1"/>
      <protection locked="0"/>
    </xf>
    <xf numFmtId="0" fontId="8" fillId="32" borderId="37" xfId="0" applyFont="1" applyFill="1" applyBorder="1" applyAlignment="1" applyProtection="1">
      <alignment horizontal="left" vertical="center" wrapText="1"/>
      <protection locked="0"/>
    </xf>
    <xf numFmtId="0" fontId="7" fillId="32" borderId="35" xfId="0" applyFont="1" applyFill="1" applyBorder="1" applyAlignment="1" applyProtection="1">
      <alignment horizontal="left" vertical="center" wrapText="1"/>
      <protection locked="0"/>
    </xf>
    <xf numFmtId="0" fontId="7" fillId="32" borderId="37" xfId="0" applyFont="1" applyFill="1" applyBorder="1" applyAlignment="1" applyProtection="1">
      <alignment horizontal="left" vertical="center" wrapText="1"/>
      <protection locked="0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textRotation="90" wrapText="1"/>
    </xf>
    <xf numFmtId="0" fontId="51" fillId="0" borderId="2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textRotation="90" wrapText="1"/>
    </xf>
    <xf numFmtId="180" fontId="7" fillId="0" borderId="12" xfId="0" applyNumberFormat="1" applyFont="1" applyBorder="1" applyAlignment="1">
      <alignment horizontal="center" vertical="center" textRotation="90" wrapText="1"/>
    </xf>
    <xf numFmtId="180" fontId="7" fillId="0" borderId="33" xfId="0" applyNumberFormat="1" applyFont="1" applyBorder="1" applyAlignment="1">
      <alignment horizontal="center" vertical="center" textRotation="90" wrapText="1"/>
    </xf>
    <xf numFmtId="180" fontId="7" fillId="0" borderId="29" xfId="0" applyNumberFormat="1" applyFont="1" applyBorder="1" applyAlignment="1">
      <alignment horizontal="center" vertical="center" textRotation="90" wrapText="1"/>
    </xf>
    <xf numFmtId="0" fontId="51" fillId="0" borderId="18" xfId="0" applyFont="1" applyFill="1" applyBorder="1" applyAlignment="1">
      <alignment horizontal="center" vertical="center" textRotation="90" wrapText="1"/>
    </xf>
    <xf numFmtId="0" fontId="51" fillId="0" borderId="33" xfId="0" applyFont="1" applyFill="1" applyBorder="1" applyAlignment="1">
      <alignment horizontal="center" vertical="center" textRotation="90" wrapText="1"/>
    </xf>
    <xf numFmtId="0" fontId="51" fillId="0" borderId="29" xfId="0" applyFont="1" applyFill="1" applyBorder="1" applyAlignment="1">
      <alignment horizontal="center" vertical="center" textRotation="90" wrapText="1"/>
    </xf>
    <xf numFmtId="0" fontId="61" fillId="0" borderId="21" xfId="0" applyFont="1" applyFill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0" borderId="37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180" fontId="7" fillId="0" borderId="21" xfId="0" applyNumberFormat="1" applyFont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72" fontId="8" fillId="0" borderId="33" xfId="0" applyNumberFormat="1" applyFont="1" applyFill="1" applyBorder="1" applyAlignment="1">
      <alignment horizontal="center" vertical="center" wrapText="1"/>
    </xf>
    <xf numFmtId="180" fontId="8" fillId="0" borderId="21" xfId="0" applyNumberFormat="1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83" fillId="0" borderId="67" xfId="0" applyFont="1" applyBorder="1" applyAlignment="1">
      <alignment horizontal="center" vertical="center" wrapText="1"/>
    </xf>
    <xf numFmtId="0" fontId="83" fillId="0" borderId="56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68" xfId="0" applyFont="1" applyFill="1" applyBorder="1" applyAlignment="1">
      <alignment horizontal="center" wrapText="1"/>
    </xf>
    <xf numFmtId="0" fontId="83" fillId="0" borderId="38" xfId="0" applyFont="1" applyFill="1" applyBorder="1" applyAlignment="1">
      <alignment horizontal="center" wrapText="1"/>
    </xf>
    <xf numFmtId="0" fontId="91" fillId="0" borderId="47" xfId="0" applyFont="1" applyFill="1" applyBorder="1" applyAlignment="1">
      <alignment horizontal="center" wrapText="1"/>
    </xf>
    <xf numFmtId="0" fontId="91" fillId="0" borderId="4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3" fillId="0" borderId="68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textRotation="90" wrapText="1"/>
    </xf>
    <xf numFmtId="0" fontId="84" fillId="0" borderId="27" xfId="0" applyFont="1" applyBorder="1" applyAlignment="1">
      <alignment horizontal="center" vertical="center" textRotation="90" wrapText="1"/>
    </xf>
    <xf numFmtId="0" fontId="84" fillId="0" borderId="25" xfId="0" applyFont="1" applyBorder="1" applyAlignment="1">
      <alignment horizontal="center" vertical="center" textRotation="90" wrapText="1"/>
    </xf>
    <xf numFmtId="0" fontId="84" fillId="0" borderId="28" xfId="0" applyFont="1" applyBorder="1" applyAlignment="1">
      <alignment horizontal="center" vertical="center" textRotation="90" wrapText="1"/>
    </xf>
    <xf numFmtId="0" fontId="91" fillId="0" borderId="3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 vertical="center" wrapText="1"/>
    </xf>
    <xf numFmtId="172" fontId="8" fillId="0" borderId="24" xfId="0" applyNumberFormat="1" applyFont="1" applyFill="1" applyBorder="1" applyAlignment="1">
      <alignment horizontal="center" vertical="center" wrapText="1"/>
    </xf>
    <xf numFmtId="172" fontId="8" fillId="0" borderId="55" xfId="0" applyNumberFormat="1" applyFont="1" applyFill="1" applyBorder="1" applyAlignment="1">
      <alignment horizontal="center" vertical="center" wrapText="1"/>
    </xf>
    <xf numFmtId="179" fontId="8" fillId="0" borderId="18" xfId="0" applyNumberFormat="1" applyFont="1" applyFill="1" applyBorder="1" applyAlignment="1">
      <alignment horizontal="center" vertical="center" textRotation="90" wrapText="1"/>
    </xf>
    <xf numFmtId="179" fontId="8" fillId="0" borderId="33" xfId="0" applyNumberFormat="1" applyFont="1" applyFill="1" applyBorder="1" applyAlignment="1">
      <alignment horizontal="center" vertical="center" textRotation="90" wrapText="1"/>
    </xf>
    <xf numFmtId="180" fontId="8" fillId="0" borderId="18" xfId="0" applyNumberFormat="1" applyFont="1" applyFill="1" applyBorder="1" applyAlignment="1">
      <alignment horizontal="center" vertical="center" textRotation="90" wrapText="1"/>
    </xf>
    <xf numFmtId="180" fontId="8" fillId="0" borderId="33" xfId="0" applyNumberFormat="1" applyFont="1" applyFill="1" applyBorder="1" applyAlignment="1">
      <alignment horizontal="center" vertical="center" textRotation="90" wrapText="1"/>
    </xf>
    <xf numFmtId="180" fontId="8" fillId="0" borderId="29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 wrapText="1"/>
    </xf>
    <xf numFmtId="172" fontId="7" fillId="0" borderId="55" xfId="0" applyNumberFormat="1" applyFont="1" applyFill="1" applyBorder="1" applyAlignment="1">
      <alignment horizontal="center" vertical="center" wrapText="1"/>
    </xf>
    <xf numFmtId="172" fontId="7" fillId="0" borderId="24" xfId="0" applyNumberFormat="1" applyFont="1" applyFill="1" applyBorder="1" applyAlignment="1">
      <alignment vertical="center" wrapText="1"/>
    </xf>
    <xf numFmtId="172" fontId="7" fillId="0" borderId="55" xfId="0" applyNumberFormat="1" applyFont="1" applyFill="1" applyBorder="1" applyAlignment="1">
      <alignment vertical="center" wrapText="1"/>
    </xf>
    <xf numFmtId="0" fontId="84" fillId="0" borderId="21" xfId="0" applyFont="1" applyBorder="1" applyAlignment="1">
      <alignment horizontal="center" vertical="center" textRotation="90" wrapText="1"/>
    </xf>
    <xf numFmtId="0" fontId="84" fillId="0" borderId="21" xfId="0" applyFont="1" applyBorder="1" applyAlignment="1">
      <alignment horizontal="center" vertical="center" wrapText="1"/>
    </xf>
    <xf numFmtId="179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82" fillId="0" borderId="2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 wrapText="1"/>
    </xf>
    <xf numFmtId="0" fontId="7" fillId="48" borderId="23" xfId="0" applyFont="1" applyFill="1" applyBorder="1" applyAlignment="1">
      <alignment horizontal="center" vertical="center" textRotation="90" wrapText="1"/>
    </xf>
    <xf numFmtId="0" fontId="7" fillId="48" borderId="69" xfId="0" applyFont="1" applyFill="1" applyBorder="1" applyAlignment="1">
      <alignment horizontal="center" vertical="center" textRotation="90" wrapText="1"/>
    </xf>
    <xf numFmtId="0" fontId="84" fillId="0" borderId="2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textRotation="90" wrapText="1"/>
    </xf>
    <xf numFmtId="0" fontId="26" fillId="0" borderId="29" xfId="0" applyFont="1" applyBorder="1" applyAlignment="1">
      <alignment horizontal="center" textRotation="90" wrapText="1"/>
    </xf>
    <xf numFmtId="0" fontId="28" fillId="0" borderId="21" xfId="0" applyFont="1" applyBorder="1" applyAlignment="1">
      <alignment horizontal="center" vertical="center" wrapText="1"/>
    </xf>
    <xf numFmtId="173" fontId="7" fillId="38" borderId="22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38" borderId="32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38" borderId="37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0" borderId="12" xfId="48" applyNumberFormat="1" applyFont="1" applyBorder="1" applyAlignment="1">
      <alignment horizontal="center" textRotation="90"/>
    </xf>
    <xf numFmtId="173" fontId="7" fillId="0" borderId="33" xfId="48" applyNumberFormat="1" applyFont="1" applyBorder="1" applyAlignment="1">
      <alignment horizontal="center" textRotation="90"/>
    </xf>
    <xf numFmtId="173" fontId="7" fillId="0" borderId="29" xfId="48" applyNumberFormat="1" applyFont="1" applyBorder="1" applyAlignment="1">
      <alignment horizontal="center" textRotation="9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65" xfId="0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9" fontId="7" fillId="0" borderId="44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textRotation="90" wrapText="1"/>
    </xf>
    <xf numFmtId="3" fontId="7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8" borderId="21" xfId="0" applyFont="1" applyFill="1" applyBorder="1" applyAlignment="1">
      <alignment horizontal="center" vertical="center" wrapText="1"/>
    </xf>
    <xf numFmtId="180" fontId="7" fillId="0" borderId="18" xfId="0" applyNumberFormat="1" applyFont="1" applyBorder="1" applyAlignment="1">
      <alignment horizontal="center" vertical="center" textRotation="90" wrapText="1"/>
    </xf>
    <xf numFmtId="180" fontId="7" fillId="0" borderId="44" xfId="0" applyNumberFormat="1" applyFont="1" applyBorder="1" applyAlignment="1">
      <alignment horizontal="center" vertical="center" textRotation="90" wrapText="1"/>
    </xf>
    <xf numFmtId="0" fontId="13" fillId="48" borderId="17" xfId="0" applyFont="1" applyFill="1" applyBorder="1" applyAlignment="1">
      <alignment horizontal="center" vertical="center" wrapText="1"/>
    </xf>
    <xf numFmtId="0" fontId="13" fillId="48" borderId="43" xfId="0" applyFont="1" applyFill="1" applyBorder="1" applyAlignment="1">
      <alignment horizontal="center" vertical="center" wrapText="1"/>
    </xf>
    <xf numFmtId="190" fontId="7" fillId="0" borderId="18" xfId="0" applyNumberFormat="1" applyFont="1" applyBorder="1" applyAlignment="1">
      <alignment horizontal="center" vertical="center" textRotation="90" wrapText="1"/>
    </xf>
    <xf numFmtId="190" fontId="7" fillId="0" borderId="33" xfId="0" applyNumberFormat="1" applyFont="1" applyBorder="1" applyAlignment="1">
      <alignment horizontal="center" vertical="center" textRotation="90" wrapText="1"/>
    </xf>
    <xf numFmtId="190" fontId="7" fillId="0" borderId="44" xfId="0" applyNumberFormat="1" applyFont="1" applyBorder="1" applyAlignment="1">
      <alignment horizontal="center" vertical="center" textRotation="90" wrapText="1"/>
    </xf>
    <xf numFmtId="0" fontId="7" fillId="48" borderId="47" xfId="0" applyFont="1" applyFill="1" applyBorder="1" applyAlignment="1">
      <alignment horizontal="center" vertical="center" wrapText="1"/>
    </xf>
    <xf numFmtId="0" fontId="7" fillId="48" borderId="3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9" borderId="33" xfId="0" applyFont="1" applyFill="1" applyBorder="1" applyAlignment="1" applyProtection="1">
      <alignment horizontal="center" vertical="center" textRotation="90" wrapText="1"/>
      <protection locked="0"/>
    </xf>
    <xf numFmtId="0" fontId="7" fillId="39" borderId="29" xfId="0" applyFont="1" applyFill="1" applyBorder="1" applyAlignment="1" applyProtection="1">
      <alignment horizontal="center" vertical="center" textRotation="90" wrapText="1"/>
      <protection locked="0"/>
    </xf>
    <xf numFmtId="0" fontId="7" fillId="39" borderId="40" xfId="0" applyFont="1" applyFill="1" applyBorder="1" applyAlignment="1" applyProtection="1">
      <alignment horizontal="center" vertical="center" textRotation="90" wrapText="1"/>
      <protection locked="0"/>
    </xf>
    <xf numFmtId="0" fontId="7" fillId="39" borderId="69" xfId="0" applyFont="1" applyFill="1" applyBorder="1" applyAlignment="1" applyProtection="1">
      <alignment horizontal="center" vertical="center" textRotation="90" wrapText="1"/>
      <protection locked="0"/>
    </xf>
    <xf numFmtId="190" fontId="7" fillId="0" borderId="18" xfId="55" applyNumberFormat="1" applyFont="1" applyFill="1" applyBorder="1" applyAlignment="1">
      <alignment horizontal="center" vertical="center" textRotation="90" wrapText="1"/>
      <protection/>
    </xf>
    <xf numFmtId="190" fontId="7" fillId="0" borderId="33" xfId="55" applyNumberFormat="1" applyFont="1" applyFill="1" applyBorder="1" applyAlignment="1">
      <alignment horizontal="center" vertical="center" textRotation="90" wrapText="1"/>
      <protection/>
    </xf>
    <xf numFmtId="190" fontId="7" fillId="0" borderId="44" xfId="55" applyNumberFormat="1" applyFont="1" applyFill="1" applyBorder="1" applyAlignment="1">
      <alignment horizontal="center" vertical="center" textRotation="90" wrapText="1"/>
      <protection/>
    </xf>
    <xf numFmtId="0" fontId="8" fillId="53" borderId="47" xfId="0" applyFont="1" applyFill="1" applyBorder="1" applyAlignment="1">
      <alignment horizontal="center" vertical="center" wrapText="1"/>
    </xf>
    <xf numFmtId="0" fontId="8" fillId="53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textRotation="90" wrapText="1"/>
      <protection locked="0"/>
    </xf>
    <xf numFmtId="0" fontId="7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33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7" fillId="48" borderId="17" xfId="0" applyFont="1" applyFill="1" applyBorder="1" applyAlignment="1">
      <alignment horizontal="center" vertical="center" wrapText="1"/>
    </xf>
    <xf numFmtId="0" fontId="7" fillId="48" borderId="30" xfId="0" applyFont="1" applyFill="1" applyBorder="1" applyAlignment="1">
      <alignment horizontal="center" vertical="center" wrapText="1"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29" xfId="55" applyFont="1" applyFill="1" applyBorder="1" applyAlignment="1">
      <alignment horizontal="center" vertical="center" wrapText="1"/>
      <protection/>
    </xf>
    <xf numFmtId="0" fontId="7" fillId="0" borderId="24" xfId="55" applyFont="1" applyFill="1" applyBorder="1" applyAlignment="1">
      <alignment horizontal="center" vertical="center" wrapText="1"/>
      <protection/>
    </xf>
    <xf numFmtId="0" fontId="7" fillId="0" borderId="36" xfId="55" applyFont="1" applyFill="1" applyBorder="1" applyAlignment="1">
      <alignment horizontal="center" vertical="center" wrapText="1"/>
      <protection/>
    </xf>
    <xf numFmtId="0" fontId="7" fillId="0" borderId="24" xfId="55" applyFont="1" applyFill="1" applyBorder="1" applyAlignment="1">
      <alignment horizontal="center" vertical="top" wrapText="1"/>
      <protection/>
    </xf>
    <xf numFmtId="0" fontId="7" fillId="0" borderId="36" xfId="55" applyFont="1" applyFill="1" applyBorder="1" applyAlignment="1">
      <alignment horizontal="center" vertical="top" wrapText="1"/>
      <protection/>
    </xf>
    <xf numFmtId="0" fontId="7" fillId="0" borderId="24" xfId="55" applyFont="1" applyFill="1" applyBorder="1" applyAlignment="1">
      <alignment horizontal="center" vertical="center" textRotation="90" wrapText="1"/>
      <protection/>
    </xf>
    <xf numFmtId="0" fontId="7" fillId="0" borderId="36" xfId="55" applyFont="1" applyFill="1" applyBorder="1" applyAlignment="1">
      <alignment horizontal="center" vertical="center" textRotation="90" wrapText="1"/>
      <protection/>
    </xf>
    <xf numFmtId="0" fontId="7" fillId="0" borderId="19" xfId="55" applyFont="1" applyFill="1" applyBorder="1" applyAlignment="1">
      <alignment horizontal="center" vertical="center" textRotation="90" wrapText="1"/>
      <protection/>
    </xf>
    <xf numFmtId="0" fontId="7" fillId="0" borderId="69" xfId="55" applyFont="1" applyFill="1" applyBorder="1" applyAlignment="1">
      <alignment horizontal="center" vertical="center" textRotation="90" wrapText="1"/>
      <protection/>
    </xf>
    <xf numFmtId="0" fontId="7" fillId="49" borderId="21" xfId="0" applyFont="1" applyFill="1" applyBorder="1" applyAlignment="1">
      <alignment horizontal="center" vertical="center" textRotation="90" wrapText="1"/>
    </xf>
    <xf numFmtId="3" fontId="7" fillId="49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49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49" borderId="12" xfId="0" applyNumberFormat="1" applyFont="1" applyFill="1" applyBorder="1" applyAlignment="1" applyProtection="1">
      <alignment horizontal="center" vertical="center" textRotation="90"/>
      <protection locked="0"/>
    </xf>
    <xf numFmtId="3" fontId="7" fillId="49" borderId="29" xfId="0" applyNumberFormat="1" applyFont="1" applyFill="1" applyBorder="1" applyAlignment="1" applyProtection="1">
      <alignment horizontal="center" vertical="center" textRotation="90"/>
      <protection locked="0"/>
    </xf>
    <xf numFmtId="185" fontId="7" fillId="4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5" fontId="7" fillId="49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9" borderId="12" xfId="0" applyFont="1" applyFill="1" applyBorder="1" applyAlignment="1" applyProtection="1">
      <alignment horizontal="center" vertical="center" textRotation="90" wrapText="1"/>
      <protection locked="0"/>
    </xf>
    <xf numFmtId="0" fontId="7" fillId="49" borderId="29" xfId="0" applyFont="1" applyFill="1" applyBorder="1" applyAlignment="1" applyProtection="1">
      <alignment horizontal="center" vertical="center" textRotation="90" wrapText="1"/>
      <protection locked="0"/>
    </xf>
    <xf numFmtId="0" fontId="5" fillId="49" borderId="12" xfId="0" applyFont="1" applyFill="1" applyBorder="1" applyAlignment="1">
      <alignment horizontal="center" vertical="center" wrapText="1"/>
    </xf>
    <xf numFmtId="0" fontId="5" fillId="49" borderId="29" xfId="0" applyFont="1" applyFill="1" applyBorder="1" applyAlignment="1">
      <alignment horizontal="center" vertical="center" wrapText="1"/>
    </xf>
    <xf numFmtId="3" fontId="7" fillId="49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9" borderId="29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9" borderId="18" xfId="0" applyNumberFormat="1" applyFont="1" applyFill="1" applyBorder="1" applyAlignment="1" applyProtection="1">
      <alignment horizontal="center" vertical="top" textRotation="90"/>
      <protection locked="0"/>
    </xf>
    <xf numFmtId="4" fontId="7" fillId="49" borderId="29" xfId="0" applyNumberFormat="1" applyFont="1" applyFill="1" applyBorder="1" applyAlignment="1" applyProtection="1">
      <alignment horizontal="center" vertical="top" textRotation="90"/>
      <protection locked="0"/>
    </xf>
    <xf numFmtId="0" fontId="7" fillId="48" borderId="12" xfId="0" applyFont="1" applyFill="1" applyBorder="1" applyAlignment="1" applyProtection="1">
      <alignment horizontal="center" vertical="center" textRotation="90" wrapText="1"/>
      <protection locked="0"/>
    </xf>
    <xf numFmtId="0" fontId="7" fillId="48" borderId="33" xfId="0" applyFont="1" applyFill="1" applyBorder="1" applyAlignment="1" applyProtection="1">
      <alignment horizontal="center" vertical="center" textRotation="90" wrapText="1"/>
      <protection locked="0"/>
    </xf>
    <xf numFmtId="0" fontId="7" fillId="48" borderId="29" xfId="0" applyFont="1" applyFill="1" applyBorder="1" applyAlignment="1" applyProtection="1">
      <alignment horizontal="center" vertical="center" textRotation="90" wrapText="1"/>
      <protection locked="0"/>
    </xf>
    <xf numFmtId="0" fontId="10" fillId="48" borderId="12" xfId="0" applyFont="1" applyFill="1" applyBorder="1" applyAlignment="1">
      <alignment horizontal="center" vertical="center" textRotation="90" wrapText="1"/>
    </xf>
    <xf numFmtId="0" fontId="10" fillId="48" borderId="33" xfId="0" applyFont="1" applyFill="1" applyBorder="1" applyAlignment="1">
      <alignment horizontal="center" vertical="center" textRotation="90" wrapText="1"/>
    </xf>
    <xf numFmtId="0" fontId="10" fillId="48" borderId="29" xfId="0" applyFont="1" applyFill="1" applyBorder="1" applyAlignment="1">
      <alignment horizontal="center" vertical="center" textRotation="90" wrapText="1"/>
    </xf>
    <xf numFmtId="0" fontId="7" fillId="49" borderId="12" xfId="0" applyFont="1" applyFill="1" applyBorder="1" applyAlignment="1">
      <alignment horizontal="center" vertical="center" wrapText="1"/>
    </xf>
    <xf numFmtId="0" fontId="7" fillId="49" borderId="29" xfId="0" applyFont="1" applyFill="1" applyBorder="1" applyAlignment="1">
      <alignment horizontal="center" vertical="center" wrapText="1"/>
    </xf>
    <xf numFmtId="0" fontId="7" fillId="49" borderId="18" xfId="0" applyFont="1" applyFill="1" applyBorder="1" applyAlignment="1">
      <alignment horizontal="center" vertical="center" wrapText="1"/>
    </xf>
    <xf numFmtId="0" fontId="7" fillId="49" borderId="36" xfId="0" applyFont="1" applyFill="1" applyBorder="1" applyAlignment="1">
      <alignment horizontal="center" vertical="center" wrapText="1"/>
    </xf>
    <xf numFmtId="0" fontId="5" fillId="56" borderId="47" xfId="0" applyFont="1" applyFill="1" applyBorder="1" applyAlignment="1" applyProtection="1">
      <alignment horizontal="center" vertical="center" wrapText="1"/>
      <protection locked="0"/>
    </xf>
    <xf numFmtId="0" fontId="5" fillId="56" borderId="37" xfId="0" applyFont="1" applyFill="1" applyBorder="1" applyAlignment="1" applyProtection="1">
      <alignment horizontal="center" vertical="center" wrapText="1"/>
      <protection locked="0"/>
    </xf>
    <xf numFmtId="1" fontId="5" fillId="56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56" borderId="29" xfId="0" applyNumberFormat="1" applyFont="1" applyFill="1" applyBorder="1" applyAlignment="1" applyProtection="1">
      <alignment horizontal="center" vertical="center" wrapText="1"/>
      <protection locked="0"/>
    </xf>
    <xf numFmtId="1" fontId="5" fillId="49" borderId="12" xfId="0" applyNumberFormat="1" applyFont="1" applyFill="1" applyBorder="1" applyAlignment="1">
      <alignment horizontal="center" vertical="center" wrapText="1"/>
    </xf>
    <xf numFmtId="1" fontId="5" fillId="49" borderId="29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44" xfId="0" applyNumberFormat="1" applyFont="1" applyFill="1" applyBorder="1" applyAlignment="1" applyProtection="1">
      <alignment horizontal="center" vertical="center" textRotation="90" wrapText="1"/>
      <protection locked="0"/>
    </xf>
    <xf numFmtId="10" fontId="5" fillId="0" borderId="12" xfId="0" applyNumberFormat="1" applyFont="1" applyBorder="1" applyAlignment="1">
      <alignment horizontal="center" vertical="center" wrapText="1"/>
    </xf>
    <xf numFmtId="10" fontId="5" fillId="0" borderId="33" xfId="0" applyNumberFormat="1" applyFont="1" applyBorder="1" applyAlignment="1">
      <alignment horizontal="center" vertical="center" wrapText="1"/>
    </xf>
    <xf numFmtId="10" fontId="5" fillId="0" borderId="29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33" xfId="0" applyNumberFormat="1" applyFont="1" applyBorder="1" applyAlignment="1">
      <alignment horizontal="center" vertical="center" wrapText="1"/>
    </xf>
    <xf numFmtId="9" fontId="5" fillId="0" borderId="29" xfId="0" applyNumberFormat="1" applyFont="1" applyBorder="1" applyAlignment="1">
      <alignment horizontal="center" vertical="center" wrapText="1"/>
    </xf>
    <xf numFmtId="3" fontId="7" fillId="49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12" xfId="0" applyFont="1" applyFill="1" applyBorder="1" applyAlignment="1" applyProtection="1">
      <alignment horizontal="center" vertical="center" textRotation="90" wrapText="1"/>
      <protection locked="0"/>
    </xf>
    <xf numFmtId="0" fontId="7" fillId="37" borderId="33" xfId="0" applyFont="1" applyFill="1" applyBorder="1" applyAlignment="1" applyProtection="1">
      <alignment horizontal="center" vertical="center" textRotation="90" wrapText="1"/>
      <protection locked="0"/>
    </xf>
    <xf numFmtId="0" fontId="7" fillId="37" borderId="29" xfId="0" applyFont="1" applyFill="1" applyBorder="1" applyAlignment="1" applyProtection="1">
      <alignment horizontal="center" vertical="center" textRotation="90" wrapText="1"/>
      <protection locked="0"/>
    </xf>
    <xf numFmtId="0" fontId="5" fillId="0" borderId="58" xfId="0" applyFont="1" applyBorder="1" applyAlignment="1">
      <alignment horizontal="left" wrapText="1"/>
    </xf>
    <xf numFmtId="0" fontId="5" fillId="0" borderId="59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37" borderId="18" xfId="0" applyFont="1" applyFill="1" applyBorder="1" applyAlignment="1" applyProtection="1">
      <alignment horizontal="center" vertical="center" wrapText="1"/>
      <protection locked="0"/>
    </xf>
    <xf numFmtId="0" fontId="5" fillId="37" borderId="33" xfId="0" applyFont="1" applyFill="1" applyBorder="1" applyAlignment="1" applyProtection="1">
      <alignment horizontal="center" vertical="center" wrapText="1"/>
      <protection locked="0"/>
    </xf>
    <xf numFmtId="0" fontId="5" fillId="37" borderId="44" xfId="0" applyFont="1" applyFill="1" applyBorder="1" applyAlignment="1" applyProtection="1">
      <alignment horizontal="center" vertical="center" wrapText="1"/>
      <protection locked="0"/>
    </xf>
    <xf numFmtId="1" fontId="5" fillId="37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37" borderId="33" xfId="0" applyNumberFormat="1" applyFont="1" applyFill="1" applyBorder="1" applyAlignment="1" applyProtection="1">
      <alignment horizontal="center" vertical="center" wrapText="1"/>
      <protection locked="0"/>
    </xf>
    <xf numFmtId="1" fontId="5" fillId="37" borderId="44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2" xfId="0" applyNumberFormat="1" applyFont="1" applyFill="1" applyBorder="1" applyAlignment="1">
      <alignment horizontal="center" vertical="center" wrapText="1"/>
    </xf>
    <xf numFmtId="9" fontId="5" fillId="0" borderId="33" xfId="0" applyNumberFormat="1" applyFont="1" applyFill="1" applyBorder="1" applyAlignment="1">
      <alignment horizontal="center" vertical="center" wrapText="1"/>
    </xf>
    <xf numFmtId="9" fontId="5" fillId="0" borderId="2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 applyProtection="1">
      <alignment horizontal="center" vertical="center" textRotation="90" wrapText="1"/>
      <protection/>
    </xf>
    <xf numFmtId="0" fontId="10" fillId="35" borderId="45" xfId="0" applyFont="1" applyFill="1" applyBorder="1" applyAlignment="1" applyProtection="1">
      <alignment horizontal="center" vertical="center" textRotation="90" wrapText="1"/>
      <protection/>
    </xf>
    <xf numFmtId="3" fontId="10" fillId="34" borderId="51" xfId="0" applyNumberFormat="1" applyFont="1" applyFill="1" applyBorder="1" applyAlignment="1">
      <alignment horizontal="center" vertical="center" wrapText="1"/>
    </xf>
    <xf numFmtId="3" fontId="10" fillId="34" borderId="53" xfId="0" applyNumberFormat="1" applyFont="1" applyFill="1" applyBorder="1" applyAlignment="1">
      <alignment horizontal="center" vertical="center" wrapText="1"/>
    </xf>
    <xf numFmtId="3" fontId="10" fillId="34" borderId="60" xfId="0" applyNumberFormat="1" applyFont="1" applyFill="1" applyBorder="1" applyAlignment="1">
      <alignment horizontal="center" vertical="center" wrapText="1"/>
    </xf>
    <xf numFmtId="0" fontId="7" fillId="48" borderId="67" xfId="0" applyFont="1" applyFill="1" applyBorder="1" applyAlignment="1">
      <alignment horizontal="center" vertical="center" wrapText="1"/>
    </xf>
    <xf numFmtId="0" fontId="7" fillId="48" borderId="19" xfId="0" applyFont="1" applyFill="1" applyBorder="1" applyAlignment="1">
      <alignment horizontal="center" vertical="center" wrapText="1"/>
    </xf>
    <xf numFmtId="0" fontId="7" fillId="48" borderId="40" xfId="0" applyFont="1" applyFill="1" applyBorder="1" applyAlignment="1">
      <alignment horizontal="center" vertical="center" wrapText="1"/>
    </xf>
    <xf numFmtId="0" fontId="7" fillId="48" borderId="45" xfId="0" applyFont="1" applyFill="1" applyBorder="1" applyAlignment="1">
      <alignment horizontal="center" vertical="center" wrapText="1"/>
    </xf>
    <xf numFmtId="173" fontId="7" fillId="38" borderId="12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38" borderId="33" xfId="48" applyNumberFormat="1" applyFont="1" applyFill="1" applyBorder="1" applyAlignment="1" applyProtection="1">
      <alignment horizontal="center" vertical="center" textRotation="90" wrapText="1"/>
      <protection locked="0"/>
    </xf>
    <xf numFmtId="173" fontId="7" fillId="38" borderId="29" xfId="48" applyNumberFormat="1" applyFont="1" applyFill="1" applyBorder="1" applyAlignment="1" applyProtection="1">
      <alignment horizontal="center" vertical="center" textRotation="90" wrapText="1"/>
      <protection locked="0"/>
    </xf>
    <xf numFmtId="3" fontId="9" fillId="33" borderId="61" xfId="0" applyNumberFormat="1" applyFont="1" applyFill="1" applyBorder="1" applyAlignment="1" applyProtection="1">
      <alignment horizontal="center" vertical="center" wrapText="1"/>
      <protection/>
    </xf>
    <xf numFmtId="3" fontId="9" fillId="33" borderId="62" xfId="0" applyNumberFormat="1" applyFont="1" applyFill="1" applyBorder="1" applyAlignment="1" applyProtection="1">
      <alignment horizontal="center" vertical="center" wrapText="1"/>
      <protection/>
    </xf>
    <xf numFmtId="3" fontId="9" fillId="33" borderId="63" xfId="0" applyNumberFormat="1" applyFont="1" applyFill="1" applyBorder="1" applyAlignment="1" applyProtection="1">
      <alignment horizontal="center" vertical="center" wrapText="1"/>
      <protection/>
    </xf>
    <xf numFmtId="3" fontId="10" fillId="35" borderId="17" xfId="0" applyNumberFormat="1" applyFont="1" applyFill="1" applyBorder="1" applyAlignment="1" applyProtection="1">
      <alignment horizontal="center" vertical="center" textRotation="90" wrapText="1"/>
      <protection/>
    </xf>
    <xf numFmtId="3" fontId="10" fillId="35" borderId="43" xfId="0" applyNumberFormat="1" applyFont="1" applyFill="1" applyBorder="1" applyAlignment="1" applyProtection="1">
      <alignment horizontal="center" vertical="center" textRotation="90" wrapText="1"/>
      <protection/>
    </xf>
    <xf numFmtId="0" fontId="10" fillId="35" borderId="18" xfId="0" applyFont="1" applyFill="1" applyBorder="1" applyAlignment="1" applyProtection="1">
      <alignment horizontal="center" vertical="center" textRotation="90" wrapText="1"/>
      <protection/>
    </xf>
    <xf numFmtId="0" fontId="10" fillId="35" borderId="44" xfId="0" applyFont="1" applyFill="1" applyBorder="1" applyAlignment="1" applyProtection="1">
      <alignment horizontal="center" vertical="center" textRotation="90" wrapText="1"/>
      <protection/>
    </xf>
    <xf numFmtId="10" fontId="10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10" fillId="35" borderId="44" xfId="0" applyNumberFormat="1" applyFont="1" applyFill="1" applyBorder="1" applyAlignment="1" applyProtection="1">
      <alignment horizontal="center" vertical="center" textRotation="90" wrapText="1"/>
      <protection/>
    </xf>
    <xf numFmtId="0" fontId="10" fillId="34" borderId="17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172" fontId="9" fillId="34" borderId="24" xfId="0" applyNumberFormat="1" applyFont="1" applyFill="1" applyBorder="1" applyAlignment="1">
      <alignment horizontal="center" vertical="center" wrapText="1"/>
    </xf>
    <xf numFmtId="172" fontId="9" fillId="34" borderId="42" xfId="0" applyNumberFormat="1" applyFont="1" applyFill="1" applyBorder="1" applyAlignment="1">
      <alignment horizontal="center" vertical="center" wrapText="1"/>
    </xf>
    <xf numFmtId="172" fontId="9" fillId="34" borderId="48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2" xfId="0" applyNumberFormat="1" applyFont="1" applyFill="1" applyBorder="1" applyAlignment="1">
      <alignment horizontal="center" vertical="center" wrapText="1"/>
    </xf>
    <xf numFmtId="172" fontId="9" fillId="34" borderId="70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0" fontId="9" fillId="34" borderId="43" xfId="0" applyFont="1" applyFill="1" applyBorder="1" applyAlignment="1" applyProtection="1">
      <alignment horizontal="center" vertical="center" wrapText="1"/>
      <protection locked="0"/>
    </xf>
    <xf numFmtId="4" fontId="9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9" fillId="34" borderId="44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18" xfId="0" applyFont="1" applyFill="1" applyBorder="1" applyAlignment="1" applyProtection="1">
      <alignment horizontal="center" vertical="center" textRotation="90" wrapText="1"/>
      <protection/>
    </xf>
    <xf numFmtId="0" fontId="9" fillId="34" borderId="44" xfId="0" applyFont="1" applyFill="1" applyBorder="1" applyAlignment="1" applyProtection="1">
      <alignment horizontal="center" vertical="center" textRotation="90" wrapText="1"/>
      <protection/>
    </xf>
    <xf numFmtId="0" fontId="9" fillId="34" borderId="18" xfId="0" applyFont="1" applyFill="1" applyBorder="1" applyAlignment="1">
      <alignment horizontal="center" vertical="center" textRotation="90" wrapText="1"/>
    </xf>
    <xf numFmtId="0" fontId="9" fillId="34" borderId="44" xfId="0" applyFont="1" applyFill="1" applyBorder="1" applyAlignment="1">
      <alignment horizontal="center" vertical="center" textRotation="90" wrapText="1"/>
    </xf>
    <xf numFmtId="0" fontId="10" fillId="49" borderId="12" xfId="0" applyFont="1" applyFill="1" applyBorder="1" applyAlignment="1" applyProtection="1">
      <alignment horizontal="center" vertical="center" textRotation="90" wrapText="1"/>
      <protection locked="0"/>
    </xf>
    <xf numFmtId="0" fontId="10" fillId="49" borderId="29" xfId="0" applyFont="1" applyFill="1" applyBorder="1" applyAlignment="1" applyProtection="1">
      <alignment horizontal="center" vertical="center" textRotation="90" wrapText="1"/>
      <protection locked="0"/>
    </xf>
    <xf numFmtId="0" fontId="10" fillId="49" borderId="12" xfId="0" applyFont="1" applyFill="1" applyBorder="1" applyAlignment="1">
      <alignment horizontal="center" vertical="center" textRotation="90" wrapText="1"/>
    </xf>
    <xf numFmtId="0" fontId="10" fillId="49" borderId="29" xfId="0" applyFont="1" applyFill="1" applyBorder="1" applyAlignment="1">
      <alignment horizontal="center" vertical="center" textRotation="90" wrapText="1"/>
    </xf>
    <xf numFmtId="0" fontId="10" fillId="32" borderId="55" xfId="0" applyFont="1" applyFill="1" applyBorder="1" applyAlignment="1">
      <alignment horizontal="center" vertical="center" wrapText="1"/>
    </xf>
    <xf numFmtId="0" fontId="10" fillId="32" borderId="52" xfId="0" applyFont="1" applyFill="1" applyBorder="1" applyAlignment="1">
      <alignment horizontal="center" vertical="center" wrapText="1"/>
    </xf>
    <xf numFmtId="0" fontId="10" fillId="32" borderId="46" xfId="0" applyFont="1" applyFill="1" applyBorder="1" applyAlignment="1">
      <alignment horizontal="center" vertical="center" wrapText="1"/>
    </xf>
    <xf numFmtId="0" fontId="9" fillId="32" borderId="52" xfId="0" applyFont="1" applyFill="1" applyBorder="1" applyAlignment="1">
      <alignment horizontal="left" vertical="center" wrapText="1"/>
    </xf>
    <xf numFmtId="0" fontId="9" fillId="32" borderId="46" xfId="0" applyFont="1" applyFill="1" applyBorder="1" applyAlignment="1">
      <alignment horizontal="left" vertical="center" wrapText="1"/>
    </xf>
    <xf numFmtId="3" fontId="9" fillId="32" borderId="55" xfId="0" applyNumberFormat="1" applyFont="1" applyFill="1" applyBorder="1" applyAlignment="1" applyProtection="1">
      <alignment horizontal="center" vertical="center" wrapText="1"/>
      <protection/>
    </xf>
    <xf numFmtId="3" fontId="9" fillId="32" borderId="52" xfId="0" applyNumberFormat="1" applyFont="1" applyFill="1" applyBorder="1" applyAlignment="1" applyProtection="1">
      <alignment horizontal="center" vertical="center" wrapText="1"/>
      <protection/>
    </xf>
    <xf numFmtId="3" fontId="9" fillId="32" borderId="46" xfId="0" applyNumberFormat="1" applyFont="1" applyFill="1" applyBorder="1" applyAlignment="1" applyProtection="1">
      <alignment horizontal="center" vertical="center" wrapText="1"/>
      <protection/>
    </xf>
    <xf numFmtId="0" fontId="9" fillId="32" borderId="55" xfId="0" applyFont="1" applyFill="1" applyBorder="1" applyAlignment="1">
      <alignment horizontal="center" vertical="center" wrapText="1"/>
    </xf>
    <xf numFmtId="0" fontId="9" fillId="32" borderId="52" xfId="0" applyFont="1" applyFill="1" applyBorder="1" applyAlignment="1">
      <alignment horizontal="center" vertical="center" wrapText="1"/>
    </xf>
    <xf numFmtId="0" fontId="9" fillId="32" borderId="70" xfId="0" applyFont="1" applyFill="1" applyBorder="1" applyAlignment="1">
      <alignment horizontal="center" vertical="center" wrapText="1"/>
    </xf>
    <xf numFmtId="3" fontId="10" fillId="49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49" borderId="29" xfId="0" applyNumberFormat="1" applyFont="1" applyFill="1" applyBorder="1" applyAlignment="1" applyProtection="1">
      <alignment horizontal="center" vertical="center" wrapText="1"/>
      <protection locked="0"/>
    </xf>
    <xf numFmtId="3" fontId="10" fillId="49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49" borderId="29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49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56" borderId="12" xfId="0" applyFont="1" applyFill="1" applyBorder="1" applyAlignment="1" applyProtection="1">
      <alignment horizontal="center" vertical="center" textRotation="90" wrapText="1"/>
      <protection locked="0"/>
    </xf>
    <xf numFmtId="0" fontId="10" fillId="56" borderId="29" xfId="0" applyFont="1" applyFill="1" applyBorder="1" applyAlignment="1" applyProtection="1">
      <alignment horizontal="center" vertical="center" textRotation="90" wrapText="1"/>
      <protection locked="0"/>
    </xf>
    <xf numFmtId="173" fontId="10" fillId="49" borderId="12" xfId="48" applyNumberFormat="1" applyFont="1" applyFill="1" applyBorder="1" applyAlignment="1">
      <alignment horizontal="center" textRotation="90"/>
    </xf>
    <xf numFmtId="173" fontId="10" fillId="49" borderId="29" xfId="48" applyNumberFormat="1" applyFont="1" applyFill="1" applyBorder="1" applyAlignment="1">
      <alignment horizontal="center" textRotation="90"/>
    </xf>
    <xf numFmtId="9" fontId="10" fillId="49" borderId="12" xfId="0" applyNumberFormat="1" applyFont="1" applyFill="1" applyBorder="1" applyAlignment="1">
      <alignment horizontal="center" vertical="center" wrapText="1"/>
    </xf>
    <xf numFmtId="9" fontId="10" fillId="49" borderId="29" xfId="0" applyNumberFormat="1" applyFont="1" applyFill="1" applyBorder="1" applyAlignment="1">
      <alignment horizontal="center" vertical="center" wrapText="1"/>
    </xf>
    <xf numFmtId="173" fontId="10" fillId="49" borderId="12" xfId="48" applyNumberFormat="1" applyFont="1" applyFill="1" applyBorder="1" applyAlignment="1" applyProtection="1">
      <alignment horizontal="center" vertical="center" textRotation="90" wrapText="1"/>
      <protection locked="0"/>
    </xf>
    <xf numFmtId="173" fontId="10" fillId="49" borderId="29" xfId="48" applyNumberFormat="1" applyFont="1" applyFill="1" applyBorder="1" applyAlignment="1" applyProtection="1">
      <alignment horizontal="center" vertical="center" textRotation="90" wrapText="1"/>
      <protection locked="0"/>
    </xf>
    <xf numFmtId="0" fontId="10" fillId="49" borderId="47" xfId="0" applyFont="1" applyFill="1" applyBorder="1" applyAlignment="1">
      <alignment horizontal="center" vertical="center" wrapText="1"/>
    </xf>
    <xf numFmtId="0" fontId="10" fillId="49" borderId="37" xfId="0" applyFont="1" applyFill="1" applyBorder="1" applyAlignment="1">
      <alignment horizontal="center" vertical="center" wrapText="1"/>
    </xf>
    <xf numFmtId="0" fontId="10" fillId="49" borderId="11" xfId="0" applyFont="1" applyFill="1" applyBorder="1" applyAlignment="1">
      <alignment horizontal="center" vertical="center" wrapText="1"/>
    </xf>
    <xf numFmtId="0" fontId="10" fillId="49" borderId="67" xfId="0" applyFont="1" applyFill="1" applyBorder="1" applyAlignment="1">
      <alignment horizontal="center" vertical="center" wrapText="1"/>
    </xf>
    <xf numFmtId="1" fontId="10" fillId="49" borderId="12" xfId="0" applyNumberFormat="1" applyFont="1" applyFill="1" applyBorder="1" applyAlignment="1">
      <alignment horizontal="center" vertical="center" wrapText="1"/>
    </xf>
    <xf numFmtId="1" fontId="10" fillId="49" borderId="29" xfId="0" applyNumberFormat="1" applyFont="1" applyFill="1" applyBorder="1" applyAlignment="1">
      <alignment horizontal="center" vertical="center" wrapText="1"/>
    </xf>
    <xf numFmtId="1" fontId="10" fillId="49" borderId="12" xfId="48" applyNumberFormat="1" applyFont="1" applyFill="1" applyBorder="1" applyAlignment="1">
      <alignment horizontal="center" vertical="center" wrapText="1"/>
    </xf>
    <xf numFmtId="1" fontId="10" fillId="49" borderId="29" xfId="48" applyNumberFormat="1" applyFont="1" applyFill="1" applyBorder="1" applyAlignment="1">
      <alignment horizontal="center" vertical="center" wrapText="1"/>
    </xf>
    <xf numFmtId="0" fontId="10" fillId="53" borderId="12" xfId="0" applyFont="1" applyFill="1" applyBorder="1" applyAlignment="1">
      <alignment horizontal="center" vertical="center" wrapText="1"/>
    </xf>
    <xf numFmtId="0" fontId="10" fillId="53" borderId="29" xfId="0" applyFont="1" applyFill="1" applyBorder="1" applyAlignment="1">
      <alignment horizontal="center" vertical="center" wrapText="1"/>
    </xf>
    <xf numFmtId="0" fontId="10" fillId="49" borderId="18" xfId="0" applyFont="1" applyFill="1" applyBorder="1" applyAlignment="1">
      <alignment horizontal="center" vertical="center" wrapText="1"/>
    </xf>
    <xf numFmtId="0" fontId="10" fillId="49" borderId="29" xfId="0" applyFont="1" applyFill="1" applyBorder="1" applyAlignment="1">
      <alignment horizontal="center" vertical="center" wrapText="1"/>
    </xf>
    <xf numFmtId="3" fontId="11" fillId="33" borderId="36" xfId="0" applyNumberFormat="1" applyFont="1" applyFill="1" applyBorder="1" applyAlignment="1" applyProtection="1">
      <alignment horizontal="center" vertical="center" wrapText="1"/>
      <protection/>
    </xf>
    <xf numFmtId="3" fontId="11" fillId="33" borderId="37" xfId="0" applyNumberFormat="1" applyFont="1" applyFill="1" applyBorder="1" applyAlignment="1" applyProtection="1">
      <alignment horizontal="center" vertical="center" wrapText="1"/>
      <protection/>
    </xf>
    <xf numFmtId="3" fontId="11" fillId="33" borderId="71" xfId="0" applyNumberFormat="1" applyFont="1" applyFill="1" applyBorder="1" applyAlignment="1" applyProtection="1">
      <alignment horizontal="center" vertical="center" wrapText="1"/>
      <protection/>
    </xf>
    <xf numFmtId="3" fontId="7" fillId="35" borderId="17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43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44" xfId="0" applyFont="1" applyFill="1" applyBorder="1" applyAlignment="1" applyProtection="1">
      <alignment horizontal="center" vertical="center" textRotation="90" wrapText="1"/>
      <protection/>
    </xf>
    <xf numFmtId="10" fontId="7" fillId="35" borderId="44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45" xfId="0" applyFont="1" applyFill="1" applyBorder="1" applyAlignment="1" applyProtection="1">
      <alignment horizontal="center" vertical="center" textRotation="90" wrapText="1"/>
      <protection/>
    </xf>
    <xf numFmtId="0" fontId="10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0" fillId="37" borderId="33" xfId="0" applyFont="1" applyFill="1" applyBorder="1" applyAlignment="1" applyProtection="1">
      <alignment horizontal="center" vertical="center" textRotation="90" wrapText="1"/>
      <protection locked="0"/>
    </xf>
    <xf numFmtId="0" fontId="86" fillId="0" borderId="58" xfId="0" applyFont="1" applyBorder="1" applyAlignment="1">
      <alignment horizontal="center" wrapText="1"/>
    </xf>
    <xf numFmtId="0" fontId="86" fillId="0" borderId="34" xfId="0" applyFont="1" applyBorder="1" applyAlignment="1">
      <alignment horizontal="center" wrapText="1"/>
    </xf>
    <xf numFmtId="172" fontId="8" fillId="34" borderId="48" xfId="0" applyNumberFormat="1" applyFont="1" applyFill="1" applyBorder="1" applyAlignment="1">
      <alignment horizontal="center" vertical="center" wrapText="1"/>
    </xf>
    <xf numFmtId="172" fontId="8" fillId="34" borderId="70" xfId="0" applyNumberFormat="1" applyFont="1" applyFill="1" applyBorder="1" applyAlignment="1">
      <alignment horizontal="center" vertical="center" wrapText="1"/>
    </xf>
    <xf numFmtId="0" fontId="8" fillId="34" borderId="43" xfId="0" applyFont="1" applyFill="1" applyBorder="1" applyAlignment="1" applyProtection="1">
      <alignment horizontal="center" vertical="center" wrapText="1"/>
      <protection locked="0"/>
    </xf>
    <xf numFmtId="4" fontId="11" fillId="34" borderId="44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44" xfId="0" applyFont="1" applyFill="1" applyBorder="1" applyAlignment="1" applyProtection="1">
      <alignment horizontal="center" vertical="center" textRotation="90" wrapText="1"/>
      <protection/>
    </xf>
    <xf numFmtId="0" fontId="11" fillId="34" borderId="44" xfId="0" applyFont="1" applyFill="1" applyBorder="1" applyAlignment="1">
      <alignment horizontal="center" vertical="center" textRotation="90" wrapText="1"/>
    </xf>
    <xf numFmtId="0" fontId="11" fillId="34" borderId="45" xfId="0" applyFont="1" applyFill="1" applyBorder="1" applyAlignment="1">
      <alignment horizontal="center" vertical="center" textRotation="90" wrapText="1"/>
    </xf>
    <xf numFmtId="3" fontId="11" fillId="33" borderId="72" xfId="0" applyNumberFormat="1" applyFont="1" applyFill="1" applyBorder="1" applyAlignment="1" applyProtection="1">
      <alignment horizontal="center" vertical="center" wrapText="1"/>
      <protection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48" borderId="18" xfId="0" applyFont="1" applyFill="1" applyBorder="1" applyAlignment="1">
      <alignment horizontal="center" vertical="center" wrapText="1"/>
    </xf>
    <xf numFmtId="0" fontId="10" fillId="48" borderId="33" xfId="0" applyFont="1" applyFill="1" applyBorder="1" applyAlignment="1">
      <alignment horizontal="center" vertical="center" wrapText="1"/>
    </xf>
    <xf numFmtId="0" fontId="10" fillId="48" borderId="44" xfId="0" applyFont="1" applyFill="1" applyBorder="1" applyAlignment="1">
      <alignment horizontal="center" vertical="center" wrapText="1"/>
    </xf>
    <xf numFmtId="0" fontId="10" fillId="53" borderId="18" xfId="0" applyFont="1" applyFill="1" applyBorder="1" applyAlignment="1">
      <alignment horizontal="center" vertical="center" wrapText="1"/>
    </xf>
    <xf numFmtId="0" fontId="10" fillId="53" borderId="33" xfId="0" applyFont="1" applyFill="1" applyBorder="1" applyAlignment="1">
      <alignment horizontal="center" vertical="center" wrapText="1"/>
    </xf>
    <xf numFmtId="0" fontId="10" fillId="53" borderId="44" xfId="0" applyFont="1" applyFill="1" applyBorder="1" applyAlignment="1">
      <alignment horizontal="center" vertical="center" wrapText="1"/>
    </xf>
    <xf numFmtId="0" fontId="10" fillId="48" borderId="12" xfId="0" applyFont="1" applyFill="1" applyBorder="1" applyAlignment="1">
      <alignment horizontal="center" vertical="center" wrapText="1"/>
    </xf>
    <xf numFmtId="0" fontId="10" fillId="48" borderId="29" xfId="0" applyFont="1" applyFill="1" applyBorder="1" applyAlignment="1">
      <alignment horizontal="center" vertical="center" wrapText="1"/>
    </xf>
    <xf numFmtId="0" fontId="10" fillId="49" borderId="32" xfId="0" applyFont="1" applyFill="1" applyBorder="1" applyAlignment="1">
      <alignment horizontal="center" vertical="center" wrapText="1"/>
    </xf>
    <xf numFmtId="173" fontId="10" fillId="49" borderId="33" xfId="48" applyNumberFormat="1" applyFont="1" applyFill="1" applyBorder="1" applyAlignment="1" applyProtection="1">
      <alignment horizontal="center" vertical="center" textRotation="90" wrapText="1"/>
      <protection locked="0"/>
    </xf>
    <xf numFmtId="3" fontId="10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44" xfId="0" applyFont="1" applyFill="1" applyBorder="1" applyAlignment="1" applyProtection="1">
      <alignment horizontal="center" vertical="center" textRotation="90" wrapText="1"/>
      <protection locked="0"/>
    </xf>
    <xf numFmtId="0" fontId="10" fillId="48" borderId="12" xfId="0" applyFont="1" applyFill="1" applyBorder="1" applyAlignment="1" applyProtection="1">
      <alignment horizontal="center" vertical="center" textRotation="90" wrapText="1"/>
      <protection locked="0"/>
    </xf>
    <xf numFmtId="0" fontId="10" fillId="48" borderId="44" xfId="0" applyFont="1" applyFill="1" applyBorder="1" applyAlignment="1" applyProtection="1">
      <alignment horizontal="center" vertical="center" textRotation="90" wrapText="1"/>
      <protection locked="0"/>
    </xf>
    <xf numFmtId="173" fontId="10" fillId="0" borderId="12" xfId="48" applyNumberFormat="1" applyFont="1" applyBorder="1" applyAlignment="1">
      <alignment horizontal="center" textRotation="90"/>
    </xf>
    <xf numFmtId="173" fontId="10" fillId="0" borderId="29" xfId="48" applyNumberFormat="1" applyFont="1" applyBorder="1" applyAlignment="1">
      <alignment horizontal="center" textRotation="90"/>
    </xf>
    <xf numFmtId="3" fontId="10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6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9" fontId="10" fillId="0" borderId="73" xfId="0" applyNumberFormat="1" applyFont="1" applyBorder="1" applyAlignment="1">
      <alignment horizontal="center" vertical="center" wrapText="1"/>
    </xf>
    <xf numFmtId="9" fontId="10" fillId="0" borderId="5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9" fontId="10" fillId="0" borderId="29" xfId="0" applyNumberFormat="1" applyFont="1" applyBorder="1" applyAlignment="1">
      <alignment horizontal="center" vertical="center" wrapText="1"/>
    </xf>
    <xf numFmtId="9" fontId="10" fillId="0" borderId="44" xfId="0" applyNumberFormat="1" applyFont="1" applyBorder="1" applyAlignment="1">
      <alignment horizontal="center" vertical="center" wrapText="1"/>
    </xf>
    <xf numFmtId="0" fontId="10" fillId="49" borderId="49" xfId="0" applyFont="1" applyFill="1" applyBorder="1" applyAlignment="1">
      <alignment horizontal="center" vertical="center" textRotation="90" wrapText="1"/>
    </xf>
    <xf numFmtId="0" fontId="10" fillId="49" borderId="55" xfId="0" applyFont="1" applyFill="1" applyBorder="1" applyAlignment="1">
      <alignment horizontal="center" vertical="center" textRotation="90" wrapText="1"/>
    </xf>
    <xf numFmtId="0" fontId="7" fillId="34" borderId="30" xfId="0" applyFont="1" applyFill="1" applyBorder="1" applyAlignment="1">
      <alignment horizontal="center" vertical="center"/>
    </xf>
    <xf numFmtId="172" fontId="8" fillId="34" borderId="0" xfId="0" applyNumberFormat="1" applyFont="1" applyFill="1" applyBorder="1" applyAlignment="1">
      <alignment horizontal="center" vertical="center" wrapText="1"/>
    </xf>
    <xf numFmtId="172" fontId="8" fillId="34" borderId="66" xfId="0" applyNumberFormat="1" applyFont="1" applyFill="1" applyBorder="1" applyAlignment="1">
      <alignment horizontal="center" vertical="center" wrapText="1"/>
    </xf>
    <xf numFmtId="1" fontId="10" fillId="49" borderId="44" xfId="0" applyNumberFormat="1" applyFont="1" applyFill="1" applyBorder="1" applyAlignment="1">
      <alignment horizontal="center" vertical="center" wrapText="1"/>
    </xf>
    <xf numFmtId="1" fontId="10" fillId="49" borderId="49" xfId="0" applyNumberFormat="1" applyFont="1" applyFill="1" applyBorder="1" applyAlignment="1">
      <alignment horizontal="center" vertical="center" wrapText="1"/>
    </xf>
    <xf numFmtId="1" fontId="10" fillId="49" borderId="55" xfId="0" applyNumberFormat="1" applyFont="1" applyFill="1" applyBorder="1" applyAlignment="1">
      <alignment horizontal="center" vertical="center" wrapText="1"/>
    </xf>
    <xf numFmtId="173" fontId="10" fillId="49" borderId="49" xfId="48" applyNumberFormat="1" applyFont="1" applyFill="1" applyBorder="1" applyAlignment="1">
      <alignment horizontal="center" textRotation="90"/>
    </xf>
    <xf numFmtId="173" fontId="10" fillId="49" borderId="36" xfId="48" applyNumberFormat="1" applyFont="1" applyFill="1" applyBorder="1" applyAlignment="1">
      <alignment horizontal="center" textRotation="90"/>
    </xf>
    <xf numFmtId="3" fontId="10" fillId="49" borderId="49" xfId="0" applyNumberFormat="1" applyFont="1" applyFill="1" applyBorder="1" applyAlignment="1" applyProtection="1">
      <alignment horizontal="center" vertical="center" textRotation="90" wrapText="1"/>
      <protection locked="0"/>
    </xf>
    <xf numFmtId="3" fontId="10" fillId="49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56" borderId="22" xfId="0" applyFont="1" applyFill="1" applyBorder="1" applyAlignment="1" applyProtection="1">
      <alignment horizontal="center" vertical="center" textRotation="90" wrapText="1"/>
      <protection locked="0"/>
    </xf>
    <xf numFmtId="0" fontId="10" fillId="56" borderId="46" xfId="0" applyFont="1" applyFill="1" applyBorder="1" applyAlignment="1" applyProtection="1">
      <alignment horizontal="center" vertical="center" textRotation="90" wrapText="1"/>
      <protection locked="0"/>
    </xf>
    <xf numFmtId="0" fontId="10" fillId="49" borderId="12" xfId="0" applyFont="1" applyFill="1" applyBorder="1" applyAlignment="1">
      <alignment horizontal="center" vertical="center" wrapText="1"/>
    </xf>
    <xf numFmtId="0" fontId="10" fillId="49" borderId="44" xfId="0" applyFont="1" applyFill="1" applyBorder="1" applyAlignment="1">
      <alignment horizontal="center" vertical="center" wrapText="1"/>
    </xf>
    <xf numFmtId="0" fontId="10" fillId="49" borderId="22" xfId="0" applyFont="1" applyFill="1" applyBorder="1" applyAlignment="1">
      <alignment horizontal="center" vertical="center" wrapText="1"/>
    </xf>
    <xf numFmtId="0" fontId="10" fillId="49" borderId="46" xfId="0" applyFont="1" applyFill="1" applyBorder="1" applyAlignment="1">
      <alignment horizontal="center" vertical="center" wrapText="1"/>
    </xf>
    <xf numFmtId="9" fontId="10" fillId="49" borderId="33" xfId="0" applyNumberFormat="1" applyFont="1" applyFill="1" applyBorder="1" applyAlignment="1">
      <alignment horizontal="center" vertical="center" wrapText="1"/>
    </xf>
    <xf numFmtId="0" fontId="8" fillId="32" borderId="61" xfId="0" applyFont="1" applyFill="1" applyBorder="1" applyAlignment="1" applyProtection="1">
      <alignment horizontal="center" vertical="center" wrapText="1"/>
      <protection locked="0"/>
    </xf>
    <xf numFmtId="0" fontId="8" fillId="32" borderId="74" xfId="0" applyFont="1" applyFill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textRotation="90" wrapText="1"/>
    </xf>
    <xf numFmtId="0" fontId="9" fillId="34" borderId="45" xfId="0" applyFont="1" applyFill="1" applyBorder="1" applyAlignment="1">
      <alignment horizontal="center" vertical="center" textRotation="90" wrapText="1"/>
    </xf>
    <xf numFmtId="3" fontId="9" fillId="33" borderId="64" xfId="0" applyNumberFormat="1" applyFont="1" applyFill="1" applyBorder="1" applyAlignment="1" applyProtection="1">
      <alignment horizontal="center" vertical="center" wrapText="1"/>
      <protection/>
    </xf>
    <xf numFmtId="0" fontId="10" fillId="48" borderId="33" xfId="0" applyFont="1" applyFill="1" applyBorder="1" applyAlignment="1" applyProtection="1">
      <alignment horizontal="center" vertical="center" textRotation="90" wrapText="1"/>
      <protection locked="0"/>
    </xf>
    <xf numFmtId="0" fontId="10" fillId="48" borderId="29" xfId="0" applyFont="1" applyFill="1" applyBorder="1" applyAlignment="1" applyProtection="1">
      <alignment horizontal="center" vertical="center" textRotation="90" wrapText="1"/>
      <protection locked="0"/>
    </xf>
    <xf numFmtId="3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33" xfId="0" applyNumberFormat="1" applyFont="1" applyBorder="1" applyAlignment="1">
      <alignment horizontal="center" vertical="center" wrapText="1"/>
    </xf>
    <xf numFmtId="3" fontId="10" fillId="38" borderId="33" xfId="0" applyNumberFormat="1" applyFont="1" applyFill="1" applyBorder="1" applyAlignment="1" applyProtection="1">
      <alignment horizontal="center" vertical="center" textRotation="90" wrapText="1"/>
      <protection locked="0"/>
    </xf>
    <xf numFmtId="173" fontId="10" fillId="0" borderId="12" xfId="48" applyNumberFormat="1" applyFont="1" applyBorder="1" applyAlignment="1">
      <alignment textRotation="90"/>
    </xf>
    <xf numFmtId="173" fontId="10" fillId="0" borderId="33" xfId="48" applyNumberFormat="1" applyFont="1" applyBorder="1" applyAlignment="1">
      <alignment textRotation="90"/>
    </xf>
    <xf numFmtId="0" fontId="10" fillId="48" borderId="4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43" xfId="0" applyFont="1" applyBorder="1" applyAlignment="1">
      <alignment/>
    </xf>
    <xf numFmtId="0" fontId="10" fillId="37" borderId="12" xfId="0" applyFont="1" applyFill="1" applyBorder="1" applyAlignment="1" applyProtection="1">
      <alignment horizontal="center" vertical="center" wrapText="1"/>
      <protection locked="0"/>
    </xf>
    <xf numFmtId="0" fontId="10" fillId="37" borderId="33" xfId="0" applyFont="1" applyFill="1" applyBorder="1" applyAlignment="1" applyProtection="1">
      <alignment horizontal="center" vertical="center" wrapText="1"/>
      <protection locked="0"/>
    </xf>
    <xf numFmtId="0" fontId="10" fillId="37" borderId="29" xfId="0" applyFont="1" applyFill="1" applyBorder="1" applyAlignment="1" applyProtection="1">
      <alignment horizontal="center" vertical="center" wrapText="1"/>
      <protection locked="0"/>
    </xf>
    <xf numFmtId="10" fontId="10" fillId="0" borderId="1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37" borderId="18" xfId="0" applyFont="1" applyFill="1" applyBorder="1" applyAlignment="1" applyProtection="1">
      <alignment horizontal="center" vertical="center" wrapText="1"/>
      <protection locked="0"/>
    </xf>
    <xf numFmtId="10" fontId="10" fillId="35" borderId="33" xfId="0" applyNumberFormat="1" applyFont="1" applyFill="1" applyBorder="1" applyAlignment="1" applyProtection="1">
      <alignment horizontal="center" vertical="center" textRotation="90" wrapText="1"/>
      <protection/>
    </xf>
    <xf numFmtId="0" fontId="10" fillId="35" borderId="40" xfId="0" applyFont="1" applyFill="1" applyBorder="1" applyAlignment="1" applyProtection="1">
      <alignment horizontal="center" vertical="center" textRotation="90" wrapText="1"/>
      <protection/>
    </xf>
    <xf numFmtId="0" fontId="10" fillId="37" borderId="44" xfId="0" applyFont="1" applyFill="1" applyBorder="1" applyAlignment="1" applyProtection="1">
      <alignment horizontal="center" vertical="center" wrapText="1"/>
      <protection locked="0"/>
    </xf>
    <xf numFmtId="3" fontId="9" fillId="33" borderId="36" xfId="0" applyNumberFormat="1" applyFont="1" applyFill="1" applyBorder="1" applyAlignment="1" applyProtection="1">
      <alignment horizontal="center" vertical="center" wrapText="1"/>
      <protection/>
    </xf>
    <xf numFmtId="3" fontId="9" fillId="33" borderId="37" xfId="0" applyNumberFormat="1" applyFont="1" applyFill="1" applyBorder="1" applyAlignment="1" applyProtection="1">
      <alignment horizontal="center" vertical="center" wrapText="1"/>
      <protection/>
    </xf>
    <xf numFmtId="3" fontId="9" fillId="33" borderId="71" xfId="0" applyNumberFormat="1" applyFont="1" applyFill="1" applyBorder="1" applyAlignment="1" applyProtection="1">
      <alignment horizontal="center" vertical="center" wrapText="1"/>
      <protection/>
    </xf>
    <xf numFmtId="3" fontId="10" fillId="35" borderId="30" xfId="0" applyNumberFormat="1" applyFont="1" applyFill="1" applyBorder="1" applyAlignment="1" applyProtection="1">
      <alignment horizontal="center" vertical="center" textRotation="90" wrapText="1"/>
      <protection/>
    </xf>
    <xf numFmtId="0" fontId="10" fillId="35" borderId="33" xfId="0" applyFont="1" applyFill="1" applyBorder="1" applyAlignment="1" applyProtection="1">
      <alignment horizontal="center" vertical="center" textRotation="90" wrapText="1"/>
      <protection/>
    </xf>
    <xf numFmtId="0" fontId="9" fillId="34" borderId="40" xfId="0" applyFont="1" applyFill="1" applyBorder="1" applyAlignment="1">
      <alignment horizontal="center" vertical="center" textRotation="90" wrapText="1"/>
    </xf>
    <xf numFmtId="3" fontId="9" fillId="33" borderId="72" xfId="0" applyNumberFormat="1" applyFont="1" applyFill="1" applyBorder="1" applyAlignment="1" applyProtection="1">
      <alignment horizontal="center" vertical="center" wrapText="1"/>
      <protection/>
    </xf>
    <xf numFmtId="0" fontId="10" fillId="37" borderId="29" xfId="0" applyFont="1" applyFill="1" applyBorder="1" applyAlignment="1" applyProtection="1">
      <alignment horizontal="center" vertical="center" textRotation="90" wrapText="1"/>
      <protection locked="0"/>
    </xf>
    <xf numFmtId="172" fontId="9" fillId="34" borderId="41" xfId="0" applyNumberFormat="1" applyFont="1" applyFill="1" applyBorder="1" applyAlignment="1">
      <alignment horizontal="center" vertical="center" wrapText="1"/>
    </xf>
    <xf numFmtId="172" fontId="9" fillId="34" borderId="0" xfId="0" applyNumberFormat="1" applyFont="1" applyFill="1" applyBorder="1" applyAlignment="1">
      <alignment horizontal="center" vertical="center" wrapText="1"/>
    </xf>
    <xf numFmtId="172" fontId="9" fillId="34" borderId="66" xfId="0" applyNumberFormat="1" applyFont="1" applyFill="1" applyBorder="1" applyAlignment="1">
      <alignment horizontal="center" vertical="center" wrapText="1"/>
    </xf>
    <xf numFmtId="0" fontId="9" fillId="34" borderId="30" xfId="0" applyFont="1" applyFill="1" applyBorder="1" applyAlignment="1" applyProtection="1">
      <alignment horizontal="center" vertical="center" wrapText="1"/>
      <protection locked="0"/>
    </xf>
    <xf numFmtId="4" fontId="9" fillId="34" borderId="33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33" xfId="0" applyFont="1" applyFill="1" applyBorder="1" applyAlignment="1" applyProtection="1">
      <alignment horizontal="center" vertical="center" textRotation="90" wrapText="1"/>
      <protection/>
    </xf>
    <xf numFmtId="0" fontId="9" fillId="34" borderId="33" xfId="0" applyFont="1" applyFill="1" applyBorder="1" applyAlignment="1">
      <alignment horizontal="center" vertical="center" textRotation="90" wrapText="1"/>
    </xf>
    <xf numFmtId="0" fontId="10" fillId="49" borderId="17" xfId="0" applyFont="1" applyFill="1" applyBorder="1" applyAlignment="1">
      <alignment horizontal="center" vertical="center" wrapText="1"/>
    </xf>
    <xf numFmtId="0" fontId="10" fillId="49" borderId="30" xfId="0" applyFont="1" applyFill="1" applyBorder="1" applyAlignment="1">
      <alignment horizontal="center" vertical="center" wrapText="1"/>
    </xf>
    <xf numFmtId="0" fontId="10" fillId="49" borderId="43" xfId="0" applyFont="1" applyFill="1" applyBorder="1" applyAlignment="1">
      <alignment horizontal="center" vertical="center" wrapText="1"/>
    </xf>
    <xf numFmtId="0" fontId="5" fillId="49" borderId="33" xfId="0" applyFont="1" applyFill="1" applyBorder="1" applyAlignment="1">
      <alignment horizontal="center" vertical="center" wrapText="1"/>
    </xf>
    <xf numFmtId="0" fontId="10" fillId="48" borderId="49" xfId="0" applyFont="1" applyFill="1" applyBorder="1" applyAlignment="1">
      <alignment horizontal="center" vertical="center" textRotation="90" wrapText="1"/>
    </xf>
    <xf numFmtId="0" fontId="10" fillId="48" borderId="41" xfId="0" applyFont="1" applyFill="1" applyBorder="1" applyAlignment="1">
      <alignment horizontal="center" vertical="center" textRotation="90" wrapText="1"/>
    </xf>
    <xf numFmtId="0" fontId="10" fillId="48" borderId="55" xfId="0" applyFont="1" applyFill="1" applyBorder="1" applyAlignment="1">
      <alignment horizontal="center" vertical="center" textRotation="90" wrapText="1"/>
    </xf>
    <xf numFmtId="173" fontId="10" fillId="0" borderId="33" xfId="48" applyNumberFormat="1" applyFont="1" applyBorder="1" applyAlignment="1">
      <alignment horizontal="center" textRotation="90"/>
    </xf>
    <xf numFmtId="0" fontId="10" fillId="49" borderId="33" xfId="0" applyFont="1" applyFill="1" applyBorder="1" applyAlignment="1">
      <alignment horizontal="center" vertical="center" wrapText="1"/>
    </xf>
    <xf numFmtId="9" fontId="10" fillId="49" borderId="44" xfId="0" applyNumberFormat="1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8" fillId="32" borderId="61" xfId="0" applyFont="1" applyFill="1" applyBorder="1" applyAlignment="1">
      <alignment horizontal="left" vertical="center" wrapText="1"/>
    </xf>
    <xf numFmtId="0" fontId="8" fillId="32" borderId="74" xfId="0" applyFont="1" applyFill="1" applyBorder="1" applyAlignment="1">
      <alignment horizontal="left" vertical="center" wrapText="1"/>
    </xf>
    <xf numFmtId="0" fontId="8" fillId="32" borderId="62" xfId="0" applyFont="1" applyFill="1" applyBorder="1" applyAlignment="1">
      <alignment horizontal="left" vertical="center" wrapText="1"/>
    </xf>
    <xf numFmtId="0" fontId="8" fillId="32" borderId="61" xfId="0" applyFont="1" applyFill="1" applyBorder="1" applyAlignment="1" applyProtection="1">
      <alignment horizontal="left" vertical="center" wrapText="1"/>
      <protection locked="0"/>
    </xf>
    <xf numFmtId="0" fontId="8" fillId="32" borderId="74" xfId="0" applyFont="1" applyFill="1" applyBorder="1" applyAlignment="1" applyProtection="1">
      <alignment horizontal="left" vertical="center" wrapText="1"/>
      <protection locked="0"/>
    </xf>
    <xf numFmtId="0" fontId="8" fillId="32" borderId="62" xfId="0" applyFont="1" applyFill="1" applyBorder="1" applyAlignment="1" applyProtection="1">
      <alignment horizontal="left" vertical="center" wrapText="1"/>
      <protection locked="0"/>
    </xf>
    <xf numFmtId="3" fontId="8" fillId="32" borderId="65" xfId="0" applyNumberFormat="1" applyFont="1" applyFill="1" applyBorder="1" applyAlignment="1" applyProtection="1">
      <alignment horizontal="center" vertical="center" wrapText="1"/>
      <protection/>
    </xf>
    <xf numFmtId="3" fontId="8" fillId="32" borderId="10" xfId="0" applyNumberFormat="1" applyFont="1" applyFill="1" applyBorder="1" applyAlignment="1" applyProtection="1">
      <alignment horizontal="center" vertical="center" wrapText="1"/>
      <protection/>
    </xf>
    <xf numFmtId="3" fontId="8" fillId="32" borderId="39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8" fillId="32" borderId="76" xfId="0" applyFont="1" applyFill="1" applyBorder="1" applyAlignment="1">
      <alignment horizontal="center" vertical="center" wrapText="1"/>
    </xf>
    <xf numFmtId="10" fontId="7" fillId="49" borderId="21" xfId="0" applyNumberFormat="1" applyFont="1" applyFill="1" applyBorder="1" applyAlignment="1" applyProtection="1">
      <alignment horizontal="center" vertical="center" textRotation="90" wrapText="1"/>
      <protection/>
    </xf>
    <xf numFmtId="0" fontId="8" fillId="51" borderId="21" xfId="0" applyFont="1" applyFill="1" applyBorder="1" applyAlignment="1" applyProtection="1">
      <alignment horizontal="center" vertical="center" textRotation="90" wrapText="1"/>
      <protection locked="0"/>
    </xf>
    <xf numFmtId="0" fontId="7" fillId="35" borderId="21" xfId="0" applyFont="1" applyFill="1" applyBorder="1" applyAlignment="1">
      <alignment horizontal="center" vertical="center" textRotation="90" wrapText="1"/>
    </xf>
    <xf numFmtId="0" fontId="13" fillId="49" borderId="21" xfId="0" applyFont="1" applyFill="1" applyBorder="1" applyAlignment="1" applyProtection="1">
      <alignment horizontal="center" vertical="center" wrapText="1"/>
      <protection locked="0"/>
    </xf>
    <xf numFmtId="0" fontId="7" fillId="48" borderId="12" xfId="0" applyFont="1" applyFill="1" applyBorder="1" applyAlignment="1">
      <alignment horizontal="center" vertical="center" wrapText="1"/>
    </xf>
    <xf numFmtId="0" fontId="7" fillId="48" borderId="33" xfId="0" applyFont="1" applyFill="1" applyBorder="1" applyAlignment="1">
      <alignment horizontal="center" vertical="center"/>
    </xf>
    <xf numFmtId="0" fontId="7" fillId="48" borderId="29" xfId="0" applyFont="1" applyFill="1" applyBorder="1" applyAlignment="1">
      <alignment horizontal="center" vertical="center"/>
    </xf>
    <xf numFmtId="0" fontId="7" fillId="49" borderId="33" xfId="0" applyFont="1" applyFill="1" applyBorder="1" applyAlignment="1">
      <alignment horizontal="center" vertical="center" wrapText="1"/>
    </xf>
    <xf numFmtId="9" fontId="7" fillId="49" borderId="21" xfId="61" applyFont="1" applyFill="1" applyBorder="1" applyAlignment="1" applyProtection="1">
      <alignment horizontal="center" vertical="center" wrapText="1"/>
      <protection locked="0"/>
    </xf>
    <xf numFmtId="49" fontId="92" fillId="49" borderId="21" xfId="61" applyNumberFormat="1" applyFont="1" applyFill="1" applyBorder="1" applyAlignment="1" applyProtection="1">
      <alignment horizontal="center" vertical="center" wrapText="1"/>
      <protection locked="0"/>
    </xf>
    <xf numFmtId="0" fontId="92" fillId="49" borderId="21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9" fontId="7" fillId="49" borderId="21" xfId="61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>
      <alignment horizontal="center"/>
    </xf>
    <xf numFmtId="0" fontId="8" fillId="32" borderId="21" xfId="0" applyFont="1" applyFill="1" applyBorder="1" applyAlignment="1" applyProtection="1">
      <alignment horizontal="center" vertical="center" wrapText="1"/>
      <protection locked="0"/>
    </xf>
    <xf numFmtId="44" fontId="7" fillId="49" borderId="12" xfId="50" applyFont="1" applyFill="1" applyBorder="1" applyAlignment="1">
      <alignment horizontal="center" vertical="center" textRotation="90"/>
    </xf>
    <xf numFmtId="44" fontId="7" fillId="49" borderId="33" xfId="50" applyFont="1" applyFill="1" applyBorder="1" applyAlignment="1">
      <alignment horizontal="center" vertical="center" textRotation="90"/>
    </xf>
    <xf numFmtId="44" fontId="7" fillId="49" borderId="29" xfId="50" applyFont="1" applyFill="1" applyBorder="1" applyAlignment="1">
      <alignment horizontal="center" vertical="center" textRotation="90"/>
    </xf>
    <xf numFmtId="44" fontId="7" fillId="49" borderId="21" xfId="50" applyFont="1" applyFill="1" applyBorder="1" applyAlignment="1">
      <alignment horizontal="center" vertical="center" textRotation="90"/>
    </xf>
    <xf numFmtId="0" fontId="5" fillId="48" borderId="21" xfId="0" applyFont="1" applyFill="1" applyBorder="1" applyAlignment="1">
      <alignment horizontal="center" vertical="center" wrapText="1"/>
    </xf>
    <xf numFmtId="0" fontId="5" fillId="48" borderId="50" xfId="0" applyFont="1" applyFill="1" applyBorder="1" applyAlignment="1">
      <alignment horizontal="center" vertical="center" wrapText="1"/>
    </xf>
    <xf numFmtId="4" fontId="93" fillId="0" borderId="12" xfId="0" applyNumberFormat="1" applyFont="1" applyBorder="1" applyAlignment="1">
      <alignment horizontal="center" vertical="center" textRotation="90"/>
    </xf>
    <xf numFmtId="0" fontId="93" fillId="0" borderId="33" xfId="0" applyFont="1" applyBorder="1" applyAlignment="1">
      <alignment horizontal="center" vertical="center" textRotation="90"/>
    </xf>
    <xf numFmtId="0" fontId="93" fillId="0" borderId="29" xfId="0" applyFont="1" applyBorder="1" applyAlignment="1">
      <alignment horizontal="center" vertical="center" textRotation="90"/>
    </xf>
    <xf numFmtId="3" fontId="7" fillId="49" borderId="21" xfId="0" applyNumberFormat="1" applyFont="1" applyFill="1" applyBorder="1" applyAlignment="1">
      <alignment horizontal="center" vertical="center" textRotation="90"/>
    </xf>
    <xf numFmtId="0" fontId="14" fillId="0" borderId="21" xfId="0" applyFont="1" applyFill="1" applyBorder="1" applyAlignment="1">
      <alignment horizontal="center" vertical="center" wrapText="1"/>
    </xf>
    <xf numFmtId="49" fontId="7" fillId="49" borderId="18" xfId="61" applyNumberFormat="1" applyFont="1" applyFill="1" applyBorder="1" applyAlignment="1" applyProtection="1">
      <alignment horizontal="center" vertical="center" wrapText="1"/>
      <protection locked="0"/>
    </xf>
    <xf numFmtId="49" fontId="7" fillId="49" borderId="33" xfId="61" applyNumberFormat="1" applyFont="1" applyFill="1" applyBorder="1" applyAlignment="1" applyProtection="1">
      <alignment horizontal="center" vertical="center" wrapText="1"/>
      <protection locked="0"/>
    </xf>
    <xf numFmtId="49" fontId="7" fillId="49" borderId="44" xfId="61" applyNumberFormat="1" applyFont="1" applyFill="1" applyBorder="1" applyAlignment="1" applyProtection="1">
      <alignment horizontal="center" vertical="center" wrapText="1"/>
      <protection locked="0"/>
    </xf>
    <xf numFmtId="49" fontId="7" fillId="56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49" borderId="21" xfId="0" applyFont="1" applyFill="1" applyBorder="1" applyAlignment="1" applyProtection="1">
      <alignment horizontal="center" vertical="center" textRotation="90" wrapText="1"/>
      <protection/>
    </xf>
    <xf numFmtId="0" fontId="7" fillId="48" borderId="33" xfId="0" applyFont="1" applyFill="1" applyBorder="1" applyAlignment="1">
      <alignment horizontal="center" vertical="center" wrapText="1"/>
    </xf>
    <xf numFmtId="0" fontId="7" fillId="48" borderId="2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7" fillId="34" borderId="24" xfId="0" applyNumberFormat="1" applyFont="1" applyFill="1" applyBorder="1" applyAlignment="1">
      <alignment horizontal="center" vertical="center" wrapText="1"/>
    </xf>
    <xf numFmtId="3" fontId="7" fillId="34" borderId="42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textRotation="90"/>
    </xf>
    <xf numFmtId="3" fontId="0" fillId="0" borderId="33" xfId="0" applyNumberFormat="1" applyBorder="1" applyAlignment="1">
      <alignment horizontal="center" vertical="center" textRotation="90"/>
    </xf>
    <xf numFmtId="3" fontId="0" fillId="0" borderId="29" xfId="0" applyNumberFormat="1" applyBorder="1" applyAlignment="1">
      <alignment horizontal="center" vertical="center" textRotation="90"/>
    </xf>
    <xf numFmtId="3" fontId="0" fillId="0" borderId="12" xfId="0" applyNumberFormat="1" applyBorder="1" applyAlignment="1">
      <alignment vertical="center" textRotation="90" wrapText="1"/>
    </xf>
    <xf numFmtId="3" fontId="0" fillId="0" borderId="33" xfId="0" applyNumberFormat="1" applyBorder="1" applyAlignment="1">
      <alignment vertical="center" textRotation="90" wrapText="1"/>
    </xf>
    <xf numFmtId="3" fontId="0" fillId="0" borderId="29" xfId="0" applyNumberFormat="1" applyBorder="1" applyAlignment="1">
      <alignment vertical="center" textRotation="90" wrapText="1"/>
    </xf>
    <xf numFmtId="4" fontId="0" fillId="0" borderId="12" xfId="0" applyNumberFormat="1" applyBorder="1" applyAlignment="1">
      <alignment horizontal="center" vertical="center" textRotation="90"/>
    </xf>
    <xf numFmtId="4" fontId="0" fillId="0" borderId="33" xfId="0" applyNumberFormat="1" applyBorder="1" applyAlignment="1">
      <alignment horizontal="center" vertical="center" textRotation="90"/>
    </xf>
    <xf numFmtId="4" fontId="0" fillId="0" borderId="29" xfId="0" applyNumberFormat="1" applyBorder="1" applyAlignment="1">
      <alignment horizontal="center" vertical="center" textRotation="90"/>
    </xf>
    <xf numFmtId="0" fontId="83" fillId="0" borderId="1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3" fontId="7" fillId="49" borderId="33" xfId="0" applyNumberFormat="1" applyFont="1" applyFill="1" applyBorder="1" applyAlignment="1" applyProtection="1">
      <alignment horizontal="center" vertical="center" textRotation="90"/>
      <protection locked="0"/>
    </xf>
    <xf numFmtId="0" fontId="7" fillId="48" borderId="12" xfId="0" applyFont="1" applyFill="1" applyBorder="1" applyAlignment="1">
      <alignment horizontal="center" vertical="center" textRotation="90" wrapText="1"/>
    </xf>
    <xf numFmtId="0" fontId="7" fillId="48" borderId="29" xfId="0" applyFont="1" applyFill="1" applyBorder="1" applyAlignment="1">
      <alignment horizontal="center" vertical="center" textRotation="90" wrapText="1"/>
    </xf>
    <xf numFmtId="0" fontId="7" fillId="37" borderId="12" xfId="0" applyFont="1" applyFill="1" applyBorder="1" applyAlignment="1" applyProtection="1">
      <alignment horizontal="center" vertical="center" wrapText="1"/>
      <protection locked="0"/>
    </xf>
    <xf numFmtId="0" fontId="7" fillId="37" borderId="33" xfId="0" applyFont="1" applyFill="1" applyBorder="1" applyAlignment="1" applyProtection="1">
      <alignment horizontal="center" vertical="center" wrapText="1"/>
      <protection locked="0"/>
    </xf>
    <xf numFmtId="0" fontId="7" fillId="37" borderId="29" xfId="0" applyFont="1" applyFill="1" applyBorder="1" applyAlignment="1" applyProtection="1">
      <alignment horizontal="center" vertical="center" wrapText="1"/>
      <protection locked="0"/>
    </xf>
    <xf numFmtId="0" fontId="7" fillId="48" borderId="33" xfId="0" applyFont="1" applyFill="1" applyBorder="1" applyAlignment="1">
      <alignment horizontal="center" vertical="center" textRotation="90" wrapText="1"/>
    </xf>
    <xf numFmtId="0" fontId="84" fillId="0" borderId="12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29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34" borderId="55" xfId="0" applyNumberFormat="1" applyFont="1" applyFill="1" applyBorder="1" applyAlignment="1">
      <alignment horizontal="center" vertical="center" wrapText="1"/>
    </xf>
    <xf numFmtId="3" fontId="7" fillId="34" borderId="5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5" borderId="50" xfId="0" applyFont="1" applyFill="1" applyBorder="1" applyAlignment="1" applyProtection="1">
      <alignment horizontal="center" vertical="center" textRotation="90" wrapText="1"/>
      <protection/>
    </xf>
    <xf numFmtId="0" fontId="7" fillId="0" borderId="42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3" fontId="7" fillId="4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24" xfId="0" applyFont="1" applyFill="1" applyBorder="1" applyAlignment="1" applyProtection="1">
      <alignment horizontal="center" vertical="center" textRotation="90" wrapText="1"/>
      <protection/>
    </xf>
    <xf numFmtId="0" fontId="7" fillId="35" borderId="41" xfId="0" applyFont="1" applyFill="1" applyBorder="1" applyAlignment="1" applyProtection="1">
      <alignment horizontal="center" vertical="center" textRotation="90" wrapText="1"/>
      <protection/>
    </xf>
    <xf numFmtId="0" fontId="15" fillId="0" borderId="12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3" fontId="7" fillId="38" borderId="12" xfId="48" applyNumberFormat="1" applyFont="1" applyFill="1" applyBorder="1" applyAlignment="1" applyProtection="1">
      <alignment horizontal="center" textRotation="90" wrapText="1"/>
      <protection locked="0"/>
    </xf>
    <xf numFmtId="173" fontId="7" fillId="38" borderId="33" xfId="48" applyNumberFormat="1" applyFont="1" applyFill="1" applyBorder="1" applyAlignment="1" applyProtection="1">
      <alignment horizontal="center" textRotation="90" wrapText="1"/>
      <protection locked="0"/>
    </xf>
    <xf numFmtId="172" fontId="8" fillId="34" borderId="51" xfId="0" applyNumberFormat="1" applyFont="1" applyFill="1" applyBorder="1" applyAlignment="1">
      <alignment horizontal="center" vertical="center" wrapText="1"/>
    </xf>
    <xf numFmtId="172" fontId="8" fillId="34" borderId="53" xfId="0" applyNumberFormat="1" applyFont="1" applyFill="1" applyBorder="1" applyAlignment="1">
      <alignment horizontal="center" vertical="center" wrapText="1"/>
    </xf>
    <xf numFmtId="172" fontId="8" fillId="34" borderId="60" xfId="0" applyNumberFormat="1" applyFont="1" applyFill="1" applyBorder="1" applyAlignment="1">
      <alignment horizontal="center" vertical="center" wrapText="1"/>
    </xf>
    <xf numFmtId="0" fontId="7" fillId="48" borderId="43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0" fontId="4" fillId="2" borderId="54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7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3" fontId="7" fillId="0" borderId="12" xfId="48" applyNumberFormat="1" applyFont="1" applyBorder="1" applyAlignment="1">
      <alignment horizontal="center" vertical="center" textRotation="90"/>
    </xf>
    <xf numFmtId="3" fontId="7" fillId="0" borderId="33" xfId="48" applyNumberFormat="1" applyFont="1" applyBorder="1" applyAlignment="1">
      <alignment horizontal="center" vertical="center" textRotation="90"/>
    </xf>
    <xf numFmtId="3" fontId="7" fillId="0" borderId="29" xfId="48" applyNumberFormat="1" applyFont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/>
    </xf>
    <xf numFmtId="0" fontId="15" fillId="0" borderId="33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8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33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7" fillId="48" borderId="12" xfId="0" applyFont="1" applyFill="1" applyBorder="1" applyAlignment="1">
      <alignment horizontal="center" vertical="center"/>
    </xf>
    <xf numFmtId="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9" fontId="7" fillId="0" borderId="12" xfId="61" applyFont="1" applyFill="1" applyBorder="1" applyAlignment="1" applyProtection="1">
      <alignment horizontal="center" vertical="center" wrapText="1"/>
      <protection locked="0"/>
    </xf>
    <xf numFmtId="9" fontId="7" fillId="0" borderId="33" xfId="61" applyFont="1" applyFill="1" applyBorder="1" applyAlignment="1" applyProtection="1">
      <alignment horizontal="center" vertical="center" wrapText="1"/>
      <protection locked="0"/>
    </xf>
    <xf numFmtId="9" fontId="7" fillId="0" borderId="29" xfId="61" applyFont="1" applyFill="1" applyBorder="1" applyAlignment="1" applyProtection="1">
      <alignment horizontal="center" vertical="center" wrapText="1"/>
      <protection locked="0"/>
    </xf>
    <xf numFmtId="9" fontId="7" fillId="0" borderId="12" xfId="61" applyFont="1" applyBorder="1" applyAlignment="1">
      <alignment horizontal="center" vertical="center" wrapText="1"/>
    </xf>
    <xf numFmtId="9" fontId="7" fillId="0" borderId="33" xfId="61" applyFont="1" applyBorder="1" applyAlignment="1">
      <alignment horizontal="center" vertical="center" wrapText="1"/>
    </xf>
    <xf numFmtId="9" fontId="7" fillId="0" borderId="29" xfId="6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7" fillId="35" borderId="23" xfId="0" applyFont="1" applyFill="1" applyBorder="1" applyAlignment="1" applyProtection="1">
      <alignment horizontal="center" vertical="center" textRotation="90" wrapText="1"/>
      <protection/>
    </xf>
    <xf numFmtId="3" fontId="7" fillId="35" borderId="11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2" xfId="0" applyFont="1" applyFill="1" applyBorder="1" applyAlignment="1" applyProtection="1">
      <alignment horizontal="center" vertical="center" textRotation="90" wrapText="1"/>
      <protection/>
    </xf>
    <xf numFmtId="10" fontId="7" fillId="35" borderId="12" xfId="0" applyNumberFormat="1" applyFont="1" applyFill="1" applyBorder="1" applyAlignment="1" applyProtection="1">
      <alignment horizontal="center" vertical="center" textRotation="90" wrapText="1"/>
      <protection/>
    </xf>
    <xf numFmtId="3" fontId="11" fillId="33" borderId="50" xfId="0" applyNumberFormat="1" applyFont="1" applyFill="1" applyBorder="1" applyAlignment="1" applyProtection="1">
      <alignment horizontal="center" vertical="center" wrapText="1"/>
      <protection/>
    </xf>
    <xf numFmtId="3" fontId="11" fillId="33" borderId="31" xfId="0" applyNumberFormat="1" applyFont="1" applyFill="1" applyBorder="1" applyAlignment="1" applyProtection="1">
      <alignment horizontal="center" vertical="center" wrapText="1"/>
      <protection/>
    </xf>
    <xf numFmtId="3" fontId="11" fillId="33" borderId="79" xfId="0" applyNumberFormat="1" applyFont="1" applyFill="1" applyBorder="1" applyAlignment="1" applyProtection="1">
      <alignment horizontal="center" vertical="center" wrapText="1"/>
      <protection/>
    </xf>
    <xf numFmtId="3" fontId="11" fillId="33" borderId="8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4" borderId="12" xfId="0" applyFont="1" applyFill="1" applyBorder="1" applyAlignment="1">
      <alignment horizontal="center" vertical="center" textRotation="90" wrapText="1"/>
    </xf>
    <xf numFmtId="0" fontId="11" fillId="34" borderId="23" xfId="0" applyFont="1" applyFill="1" applyBorder="1" applyAlignment="1">
      <alignment horizontal="center" vertical="center" textRotation="90" wrapText="1"/>
    </xf>
    <xf numFmtId="172" fontId="8" fillId="34" borderId="49" xfId="0" applyNumberFormat="1" applyFont="1" applyFill="1" applyBorder="1" applyAlignment="1">
      <alignment horizontal="center" vertical="center" wrapText="1"/>
    </xf>
    <xf numFmtId="172" fontId="8" fillId="34" borderId="73" xfId="0" applyNumberFormat="1" applyFont="1" applyFill="1" applyBorder="1" applyAlignment="1">
      <alignment horizontal="center" vertical="center" wrapText="1"/>
    </xf>
    <xf numFmtId="172" fontId="8" fillId="34" borderId="81" xfId="0" applyNumberFormat="1" applyFont="1" applyFill="1" applyBorder="1" applyAlignment="1">
      <alignment horizontal="center" vertical="center" wrapText="1"/>
    </xf>
    <xf numFmtId="0" fontId="8" fillId="34" borderId="82" xfId="0" applyFont="1" applyFill="1" applyBorder="1" applyAlignment="1" applyProtection="1">
      <alignment horizontal="center" vertical="center" wrapText="1"/>
      <protection locked="0"/>
    </xf>
    <xf numFmtId="0" fontId="8" fillId="34" borderId="34" xfId="0" applyFont="1" applyFill="1" applyBorder="1" applyAlignment="1" applyProtection="1">
      <alignment horizontal="center" vertical="center" wrapText="1"/>
      <protection locked="0"/>
    </xf>
    <xf numFmtId="4" fontId="11" fillId="34" borderId="11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43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48" applyNumberFormat="1" applyFont="1" applyBorder="1" applyAlignment="1">
      <alignment horizontal="center" vertical="center" textRotation="90"/>
    </xf>
    <xf numFmtId="0" fontId="7" fillId="0" borderId="29" xfId="48" applyNumberFormat="1" applyFont="1" applyBorder="1" applyAlignment="1">
      <alignment horizontal="center" vertical="center" textRotation="90"/>
    </xf>
    <xf numFmtId="9" fontId="7" fillId="0" borderId="33" xfId="0" applyNumberFormat="1" applyFont="1" applyBorder="1" applyAlignment="1">
      <alignment horizontal="center" vertical="center" wrapText="1"/>
    </xf>
    <xf numFmtId="9" fontId="7" fillId="0" borderId="29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39" xfId="0" applyFont="1" applyFill="1" applyBorder="1" applyAlignment="1">
      <alignment horizontal="left" vertical="center" wrapText="1"/>
    </xf>
    <xf numFmtId="9" fontId="7" fillId="39" borderId="12" xfId="0" applyNumberFormat="1" applyFont="1" applyFill="1" applyBorder="1" applyAlignment="1" applyProtection="1">
      <alignment horizontal="center" vertical="center" wrapText="1"/>
      <protection locked="0"/>
    </xf>
    <xf numFmtId="9" fontId="7" fillId="39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21" xfId="0" applyFont="1" applyFill="1" applyBorder="1" applyAlignment="1">
      <alignment horizontal="center" vertical="center"/>
    </xf>
    <xf numFmtId="0" fontId="7" fillId="32" borderId="65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39" xfId="0" applyFont="1" applyFill="1" applyBorder="1" applyAlignment="1">
      <alignment horizontal="left" vertical="center" wrapText="1"/>
    </xf>
    <xf numFmtId="173" fontId="7" fillId="38" borderId="21" xfId="48" applyNumberFormat="1" applyFont="1" applyFill="1" applyBorder="1" applyAlignment="1" applyProtection="1">
      <alignment horizontal="center" vertical="center" textRotation="90" wrapText="1"/>
      <protection locked="0"/>
    </xf>
    <xf numFmtId="2" fontId="7" fillId="0" borderId="21" xfId="0" applyNumberFormat="1" applyFont="1" applyBorder="1" applyAlignment="1">
      <alignment horizontal="center" vertical="center" wrapText="1"/>
    </xf>
    <xf numFmtId="0" fontId="4" fillId="17" borderId="75" xfId="0" applyFont="1" applyFill="1" applyBorder="1" applyAlignment="1">
      <alignment horizontal="center"/>
    </xf>
    <xf numFmtId="0" fontId="4" fillId="17" borderId="52" xfId="0" applyFont="1" applyFill="1" applyBorder="1" applyAlignment="1">
      <alignment horizontal="center"/>
    </xf>
    <xf numFmtId="0" fontId="4" fillId="17" borderId="70" xfId="0" applyFont="1" applyFill="1" applyBorder="1" applyAlignment="1">
      <alignment horizontal="center"/>
    </xf>
    <xf numFmtId="0" fontId="8" fillId="17" borderId="36" xfId="0" applyFont="1" applyFill="1" applyBorder="1" applyAlignment="1">
      <alignment horizontal="left" vertical="center" wrapText="1"/>
    </xf>
    <xf numFmtId="0" fontId="8" fillId="17" borderId="35" xfId="0" applyFont="1" applyFill="1" applyBorder="1" applyAlignment="1">
      <alignment horizontal="left" vertical="center" wrapText="1"/>
    </xf>
    <xf numFmtId="0" fontId="8" fillId="17" borderId="37" xfId="0" applyFont="1" applyFill="1" applyBorder="1" applyAlignment="1">
      <alignment horizontal="left" vertical="center" wrapText="1"/>
    </xf>
    <xf numFmtId="0" fontId="8" fillId="17" borderId="36" xfId="0" applyFont="1" applyFill="1" applyBorder="1" applyAlignment="1" applyProtection="1">
      <alignment horizontal="left" vertical="center" wrapText="1"/>
      <protection locked="0"/>
    </xf>
    <xf numFmtId="0" fontId="8" fillId="17" borderId="35" xfId="0" applyFont="1" applyFill="1" applyBorder="1" applyAlignment="1" applyProtection="1">
      <alignment horizontal="left" vertical="center" wrapText="1"/>
      <protection locked="0"/>
    </xf>
    <xf numFmtId="0" fontId="8" fillId="17" borderId="37" xfId="0" applyFont="1" applyFill="1" applyBorder="1" applyAlignment="1" applyProtection="1">
      <alignment horizontal="left" vertical="center" wrapText="1"/>
      <protection locked="0"/>
    </xf>
    <xf numFmtId="0" fontId="7" fillId="17" borderId="35" xfId="0" applyFont="1" applyFill="1" applyBorder="1" applyAlignment="1" applyProtection="1">
      <alignment horizontal="left" vertical="center" wrapText="1"/>
      <protection locked="0"/>
    </xf>
    <xf numFmtId="0" fontId="7" fillId="17" borderId="37" xfId="0" applyFont="1" applyFill="1" applyBorder="1" applyAlignment="1" applyProtection="1">
      <alignment horizontal="left" vertical="center" wrapText="1"/>
      <protection locked="0"/>
    </xf>
    <xf numFmtId="9" fontId="7" fillId="49" borderId="21" xfId="0" applyNumberFormat="1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0" fontId="7" fillId="48" borderId="18" xfId="0" applyFont="1" applyFill="1" applyBorder="1" applyAlignment="1">
      <alignment horizontal="center" vertical="center"/>
    </xf>
    <xf numFmtId="0" fontId="7" fillId="48" borderId="40" xfId="0" applyFont="1" applyFill="1" applyBorder="1" applyAlignment="1">
      <alignment horizontal="center" vertical="center" textRotation="90" wrapText="1"/>
    </xf>
    <xf numFmtId="0" fontId="7" fillId="48" borderId="11" xfId="0" applyFont="1" applyFill="1" applyBorder="1" applyAlignment="1" applyProtection="1">
      <alignment horizontal="center" vertical="center" textRotation="90" wrapText="1"/>
      <protection locked="0"/>
    </xf>
    <xf numFmtId="0" fontId="7" fillId="48" borderId="30" xfId="0" applyFont="1" applyFill="1" applyBorder="1" applyAlignment="1" applyProtection="1">
      <alignment horizontal="center" vertical="center" textRotation="90" wrapText="1"/>
      <protection locked="0"/>
    </xf>
    <xf numFmtId="0" fontId="8" fillId="34" borderId="58" xfId="0" applyFont="1" applyFill="1" applyBorder="1" applyAlignment="1" applyProtection="1">
      <alignment horizontal="center" vertical="center" wrapText="1"/>
      <protection locked="0"/>
    </xf>
    <xf numFmtId="4" fontId="11" fillId="34" borderId="32" xfId="0" applyNumberFormat="1" applyFont="1" applyFill="1" applyBorder="1" applyAlignment="1" applyProtection="1">
      <alignment horizontal="center" vertical="center" textRotation="90" wrapText="1"/>
      <protection/>
    </xf>
    <xf numFmtId="0" fontId="18" fillId="32" borderId="21" xfId="0" applyFont="1" applyFill="1" applyBorder="1" applyAlignment="1">
      <alignment horizontal="center" vertical="center" wrapText="1"/>
    </xf>
    <xf numFmtId="9" fontId="18" fillId="32" borderId="21" xfId="61" applyNumberFormat="1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wrapText="1"/>
    </xf>
    <xf numFmtId="0" fontId="17" fillId="40" borderId="33" xfId="0" applyFont="1" applyFill="1" applyBorder="1" applyAlignment="1">
      <alignment horizontal="center" vertical="center" wrapText="1"/>
    </xf>
    <xf numFmtId="0" fontId="17" fillId="40" borderId="29" xfId="0" applyFont="1" applyFill="1" applyBorder="1" applyAlignment="1">
      <alignment horizontal="center" vertical="center" wrapText="1"/>
    </xf>
    <xf numFmtId="0" fontId="17" fillId="40" borderId="18" xfId="0" applyFont="1" applyFill="1" applyBorder="1" applyAlignment="1">
      <alignment horizontal="center" vertical="center" wrapText="1"/>
    </xf>
    <xf numFmtId="176" fontId="24" fillId="59" borderId="20" xfId="0" applyNumberFormat="1" applyFont="1" applyFill="1" applyBorder="1" applyAlignment="1">
      <alignment horizontal="center" vertical="center"/>
    </xf>
    <xf numFmtId="176" fontId="24" fillId="59" borderId="21" xfId="0" applyNumberFormat="1" applyFont="1" applyFill="1" applyBorder="1" applyAlignment="1">
      <alignment horizontal="center" vertical="center"/>
    </xf>
    <xf numFmtId="176" fontId="24" fillId="59" borderId="27" xfId="0" applyNumberFormat="1" applyFont="1" applyFill="1" applyBorder="1" applyAlignment="1">
      <alignment horizontal="center" vertical="center"/>
    </xf>
    <xf numFmtId="176" fontId="24" fillId="60" borderId="20" xfId="0" applyNumberFormat="1" applyFont="1" applyFill="1" applyBorder="1" applyAlignment="1">
      <alignment horizontal="center" vertical="center" wrapText="1"/>
    </xf>
    <xf numFmtId="176" fontId="24" fillId="60" borderId="21" xfId="0" applyNumberFormat="1" applyFont="1" applyFill="1" applyBorder="1" applyAlignment="1">
      <alignment horizontal="center" vertical="center" wrapText="1"/>
    </xf>
    <xf numFmtId="176" fontId="24" fillId="60" borderId="27" xfId="0" applyNumberFormat="1" applyFont="1" applyFill="1" applyBorder="1" applyAlignment="1">
      <alignment horizontal="center" vertical="center" wrapText="1"/>
    </xf>
    <xf numFmtId="176" fontId="24" fillId="60" borderId="20" xfId="0" applyNumberFormat="1" applyFont="1" applyFill="1" applyBorder="1" applyAlignment="1">
      <alignment horizontal="center" vertical="center"/>
    </xf>
    <xf numFmtId="176" fontId="24" fillId="60" borderId="21" xfId="0" applyNumberFormat="1" applyFont="1" applyFill="1" applyBorder="1" applyAlignment="1">
      <alignment horizontal="center" vertical="center"/>
    </xf>
    <xf numFmtId="176" fontId="24" fillId="60" borderId="27" xfId="0" applyNumberFormat="1" applyFont="1" applyFill="1" applyBorder="1" applyAlignment="1">
      <alignment horizontal="center" vertical="center"/>
    </xf>
    <xf numFmtId="176" fontId="24" fillId="60" borderId="20" xfId="50" applyNumberFormat="1" applyFont="1" applyFill="1" applyBorder="1" applyAlignment="1">
      <alignment horizontal="center" vertical="center" wrapText="1"/>
    </xf>
    <xf numFmtId="176" fontId="24" fillId="60" borderId="21" xfId="50" applyNumberFormat="1" applyFont="1" applyFill="1" applyBorder="1" applyAlignment="1">
      <alignment horizontal="center" vertical="center" wrapText="1"/>
    </xf>
    <xf numFmtId="176" fontId="24" fillId="60" borderId="27" xfId="50" applyNumberFormat="1" applyFont="1" applyFill="1" applyBorder="1" applyAlignment="1">
      <alignment horizontal="center" vertical="center" wrapText="1"/>
    </xf>
    <xf numFmtId="176" fontId="24" fillId="59" borderId="20" xfId="50" applyNumberFormat="1" applyFont="1" applyFill="1" applyBorder="1" applyAlignment="1">
      <alignment horizontal="center" vertical="center"/>
    </xf>
    <xf numFmtId="176" fontId="24" fillId="59" borderId="21" xfId="50" applyNumberFormat="1" applyFont="1" applyFill="1" applyBorder="1" applyAlignment="1">
      <alignment horizontal="center" vertical="center"/>
    </xf>
    <xf numFmtId="176" fontId="24" fillId="59" borderId="27" xfId="50" applyNumberFormat="1" applyFont="1" applyFill="1" applyBorder="1" applyAlignment="1">
      <alignment horizontal="center" vertical="center"/>
    </xf>
    <xf numFmtId="9" fontId="18" fillId="32" borderId="20" xfId="0" applyNumberFormat="1" applyFont="1" applyFill="1" applyBorder="1" applyAlignment="1">
      <alignment horizontal="center" vertical="center" wrapText="1"/>
    </xf>
    <xf numFmtId="0" fontId="18" fillId="61" borderId="12" xfId="0" applyFont="1" applyFill="1" applyBorder="1" applyAlignment="1">
      <alignment horizontal="center" vertical="center" wrapText="1"/>
    </xf>
    <xf numFmtId="0" fontId="18" fillId="61" borderId="29" xfId="0" applyFont="1" applyFill="1" applyBorder="1" applyAlignment="1">
      <alignment horizontal="center" vertical="center" wrapText="1"/>
    </xf>
    <xf numFmtId="9" fontId="18" fillId="40" borderId="12" xfId="60" applyFont="1" applyFill="1" applyBorder="1" applyAlignment="1">
      <alignment horizontal="center" vertical="center" wrapText="1"/>
    </xf>
    <xf numFmtId="9" fontId="18" fillId="40" borderId="33" xfId="60" applyFont="1" applyFill="1" applyBorder="1" applyAlignment="1">
      <alignment horizontal="center" vertical="center" wrapText="1"/>
    </xf>
    <xf numFmtId="9" fontId="18" fillId="40" borderId="29" xfId="60" applyFont="1" applyFill="1" applyBorder="1" applyAlignment="1">
      <alignment horizontal="center" vertical="center" wrapText="1"/>
    </xf>
    <xf numFmtId="9" fontId="18" fillId="32" borderId="21" xfId="0" applyNumberFormat="1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176" fontId="24" fillId="60" borderId="20" xfId="50" applyNumberFormat="1" applyFont="1" applyFill="1" applyBorder="1" applyAlignment="1">
      <alignment horizontal="center" vertical="center"/>
    </xf>
    <xf numFmtId="176" fontId="24" fillId="60" borderId="21" xfId="50" applyNumberFormat="1" applyFont="1" applyFill="1" applyBorder="1" applyAlignment="1">
      <alignment horizontal="center" vertical="center"/>
    </xf>
    <xf numFmtId="176" fontId="24" fillId="60" borderId="27" xfId="50" applyNumberFormat="1" applyFont="1" applyFill="1" applyBorder="1" applyAlignment="1">
      <alignment horizontal="center" vertical="center"/>
    </xf>
    <xf numFmtId="0" fontId="19" fillId="47" borderId="68" xfId="0" applyFont="1" applyFill="1" applyBorder="1" applyAlignment="1">
      <alignment horizontal="center" vertical="center" wrapText="1"/>
    </xf>
    <xf numFmtId="0" fontId="19" fillId="47" borderId="56" xfId="0" applyFont="1" applyFill="1" applyBorder="1" applyAlignment="1">
      <alignment horizontal="center" vertical="center" wrapText="1"/>
    </xf>
    <xf numFmtId="0" fontId="19" fillId="47" borderId="38" xfId="0" applyFont="1" applyFill="1" applyBorder="1" applyAlignment="1">
      <alignment horizontal="center" vertical="center" wrapText="1"/>
    </xf>
    <xf numFmtId="9" fontId="19" fillId="47" borderId="61" xfId="0" applyNumberFormat="1" applyFont="1" applyFill="1" applyBorder="1" applyAlignment="1">
      <alignment horizontal="center" vertical="center" wrapText="1"/>
    </xf>
    <xf numFmtId="9" fontId="19" fillId="47" borderId="50" xfId="0" applyNumberFormat="1" applyFont="1" applyFill="1" applyBorder="1" applyAlignment="1">
      <alignment horizontal="center" vertical="center" wrapText="1"/>
    </xf>
    <xf numFmtId="9" fontId="19" fillId="47" borderId="65" xfId="0" applyNumberFormat="1" applyFont="1" applyFill="1" applyBorder="1" applyAlignment="1">
      <alignment horizontal="center" vertical="center" wrapText="1"/>
    </xf>
    <xf numFmtId="0" fontId="20" fillId="18" borderId="68" xfId="0" applyFont="1" applyFill="1" applyBorder="1" applyAlignment="1">
      <alignment horizontal="center" vertical="center" wrapText="1"/>
    </xf>
    <xf numFmtId="0" fontId="20" fillId="18" borderId="56" xfId="0" applyFont="1" applyFill="1" applyBorder="1" applyAlignment="1">
      <alignment horizontal="center" vertical="center" wrapText="1"/>
    </xf>
    <xf numFmtId="0" fontId="20" fillId="18" borderId="38" xfId="0" applyFont="1" applyFill="1" applyBorder="1" applyAlignment="1">
      <alignment horizontal="center" vertical="center" wrapText="1"/>
    </xf>
    <xf numFmtId="9" fontId="20" fillId="40" borderId="20" xfId="0" applyNumberFormat="1" applyFont="1" applyFill="1" applyBorder="1" applyAlignment="1">
      <alignment horizontal="center" vertical="center" wrapText="1"/>
    </xf>
    <xf numFmtId="9" fontId="20" fillId="40" borderId="21" xfId="0" applyNumberFormat="1" applyFont="1" applyFill="1" applyBorder="1" applyAlignment="1">
      <alignment horizontal="center" vertical="center" wrapText="1"/>
    </xf>
    <xf numFmtId="9" fontId="20" fillId="40" borderId="27" xfId="0" applyNumberFormat="1" applyFont="1" applyFill="1" applyBorder="1" applyAlignment="1">
      <alignment horizontal="center" vertical="center" wrapText="1"/>
    </xf>
    <xf numFmtId="0" fontId="23" fillId="0" borderId="6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18" fillId="0" borderId="3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7" fillId="40" borderId="21" xfId="0" applyFont="1" applyFill="1" applyBorder="1" applyAlignment="1">
      <alignment horizontal="center" vertical="center" wrapText="1"/>
    </xf>
    <xf numFmtId="0" fontId="18" fillId="62" borderId="21" xfId="0" applyFont="1" applyFill="1" applyBorder="1" applyAlignment="1">
      <alignment horizontal="center" vertical="center" wrapText="1"/>
    </xf>
    <xf numFmtId="9" fontId="18" fillId="40" borderId="21" xfId="0" applyNumberFormat="1" applyFont="1" applyFill="1" applyBorder="1" applyAlignment="1">
      <alignment horizontal="center" vertical="center" wrapText="1"/>
    </xf>
    <xf numFmtId="10" fontId="18" fillId="40" borderId="21" xfId="60" applyNumberFormat="1" applyFont="1" applyFill="1" applyBorder="1" applyAlignment="1">
      <alignment horizontal="center" vertical="center" wrapText="1"/>
    </xf>
    <xf numFmtId="0" fontId="17" fillId="40" borderId="27" xfId="0" applyFont="1" applyFill="1" applyBorder="1" applyAlignment="1">
      <alignment horizontal="center" vertical="center" wrapText="1"/>
    </xf>
    <xf numFmtId="0" fontId="18" fillId="40" borderId="27" xfId="0" applyFont="1" applyFill="1" applyBorder="1" applyAlignment="1">
      <alignment horizontal="center" vertical="center" wrapText="1"/>
    </xf>
    <xf numFmtId="0" fontId="20" fillId="34" borderId="68" xfId="0" applyFont="1" applyFill="1" applyBorder="1" applyAlignment="1">
      <alignment horizontal="center" vertical="center" wrapText="1"/>
    </xf>
    <xf numFmtId="0" fontId="20" fillId="34" borderId="56" xfId="0" applyFont="1" applyFill="1" applyBorder="1" applyAlignment="1">
      <alignment horizontal="center" vertical="center" wrapText="1"/>
    </xf>
    <xf numFmtId="0" fontId="20" fillId="34" borderId="38" xfId="0" applyFont="1" applyFill="1" applyBorder="1" applyAlignment="1">
      <alignment horizontal="center" vertical="center" wrapText="1"/>
    </xf>
    <xf numFmtId="9" fontId="20" fillId="32" borderId="20" xfId="0" applyNumberFormat="1" applyFont="1" applyFill="1" applyBorder="1" applyAlignment="1">
      <alignment horizontal="center" vertical="center" wrapText="1"/>
    </xf>
    <xf numFmtId="9" fontId="20" fillId="32" borderId="21" xfId="0" applyNumberFormat="1" applyFont="1" applyFill="1" applyBorder="1" applyAlignment="1">
      <alignment horizontal="center" vertical="center" wrapText="1"/>
    </xf>
    <xf numFmtId="9" fontId="20" fillId="32" borderId="27" xfId="0" applyNumberFormat="1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10" fontId="18" fillId="32" borderId="21" xfId="60" applyNumberFormat="1" applyFont="1" applyFill="1" applyBorder="1" applyAlignment="1">
      <alignment horizontal="center" vertical="center" wrapText="1"/>
    </xf>
    <xf numFmtId="10" fontId="18" fillId="32" borderId="21" xfId="0" applyNumberFormat="1" applyFont="1" applyFill="1" applyBorder="1" applyAlignment="1">
      <alignment horizontal="center" vertical="center" wrapText="1"/>
    </xf>
    <xf numFmtId="10" fontId="18" fillId="40" borderId="27" xfId="60" applyNumberFormat="1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 vertical="center" wrapText="1"/>
    </xf>
    <xf numFmtId="10" fontId="18" fillId="32" borderId="20" xfId="60" applyNumberFormat="1" applyFont="1" applyFill="1" applyBorder="1" applyAlignment="1">
      <alignment horizontal="center" vertical="center" wrapText="1"/>
    </xf>
    <xf numFmtId="10" fontId="18" fillId="32" borderId="20" xfId="0" applyNumberFormat="1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10" fontId="18" fillId="32" borderId="27" xfId="60" applyNumberFormat="1" applyFont="1" applyFill="1" applyBorder="1" applyAlignment="1">
      <alignment horizontal="center" vertical="center" wrapText="1"/>
    </xf>
    <xf numFmtId="0" fontId="17" fillId="32" borderId="27" xfId="0" applyFont="1" applyFill="1" applyBorder="1" applyAlignment="1">
      <alignment horizontal="center" vertical="center" wrapText="1"/>
    </xf>
    <xf numFmtId="0" fontId="20" fillId="16" borderId="68" xfId="0" applyFont="1" applyFill="1" applyBorder="1" applyAlignment="1">
      <alignment horizontal="center" vertical="center" wrapText="1"/>
    </xf>
    <xf numFmtId="0" fontId="20" fillId="16" borderId="56" xfId="0" applyFont="1" applyFill="1" applyBorder="1" applyAlignment="1">
      <alignment horizontal="center" vertical="center" wrapText="1"/>
    </xf>
    <xf numFmtId="0" fontId="20" fillId="16" borderId="38" xfId="0" applyFont="1" applyFill="1" applyBorder="1" applyAlignment="1">
      <alignment horizontal="center" vertical="center" wrapText="1"/>
    </xf>
    <xf numFmtId="9" fontId="20" fillId="5" borderId="20" xfId="0" applyNumberFormat="1" applyFont="1" applyFill="1" applyBorder="1" applyAlignment="1">
      <alignment horizontal="center" vertical="center" wrapText="1"/>
    </xf>
    <xf numFmtId="9" fontId="20" fillId="5" borderId="21" xfId="0" applyNumberFormat="1" applyFont="1" applyFill="1" applyBorder="1" applyAlignment="1">
      <alignment horizontal="center" vertical="center" wrapText="1"/>
    </xf>
    <xf numFmtId="9" fontId="20" fillId="5" borderId="27" xfId="0" applyNumberFormat="1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0" fontId="18" fillId="10" borderId="20" xfId="0" applyFont="1" applyFill="1" applyBorder="1" applyAlignment="1">
      <alignment horizontal="center" vertical="center" wrapText="1"/>
    </xf>
    <xf numFmtId="9" fontId="20" fillId="10" borderId="20" xfId="0" applyNumberFormat="1" applyFont="1" applyFill="1" applyBorder="1" applyAlignment="1">
      <alignment horizontal="center" vertical="center" wrapText="1"/>
    </xf>
    <xf numFmtId="9" fontId="20" fillId="10" borderId="21" xfId="0" applyNumberFormat="1" applyFont="1" applyFill="1" applyBorder="1" applyAlignment="1">
      <alignment horizontal="center" vertical="center" wrapText="1"/>
    </xf>
    <xf numFmtId="9" fontId="20" fillId="10" borderId="27" xfId="0" applyNumberFormat="1" applyFont="1" applyFill="1" applyBorder="1" applyAlignment="1">
      <alignment horizontal="center" vertical="center" wrapText="1"/>
    </xf>
    <xf numFmtId="9" fontId="18" fillId="5" borderId="20" xfId="0" applyNumberFormat="1" applyFont="1" applyFill="1" applyBorder="1" applyAlignment="1">
      <alignment horizontal="center" vertical="center" wrapText="1"/>
    </xf>
    <xf numFmtId="9" fontId="18" fillId="5" borderId="20" xfId="60" applyNumberFormat="1" applyFont="1" applyFill="1" applyBorder="1" applyAlignment="1">
      <alignment horizontal="center" vertical="center" wrapText="1"/>
    </xf>
    <xf numFmtId="9" fontId="18" fillId="5" borderId="21" xfId="60" applyNumberFormat="1" applyFont="1" applyFill="1" applyBorder="1" applyAlignment="1">
      <alignment horizontal="center" vertical="center" wrapText="1"/>
    </xf>
    <xf numFmtId="9" fontId="18" fillId="5" borderId="27" xfId="60" applyNumberFormat="1" applyFont="1" applyFill="1" applyBorder="1" applyAlignment="1">
      <alignment horizontal="center" vertical="center" wrapText="1"/>
    </xf>
    <xf numFmtId="174" fontId="18" fillId="10" borderId="20" xfId="60" applyNumberFormat="1" applyFont="1" applyFill="1" applyBorder="1" applyAlignment="1">
      <alignment horizontal="center" vertical="center" wrapText="1"/>
    </xf>
    <xf numFmtId="174" fontId="18" fillId="10" borderId="21" xfId="60" applyNumberFormat="1" applyFont="1" applyFill="1" applyBorder="1" applyAlignment="1">
      <alignment horizontal="center" vertical="center" wrapText="1"/>
    </xf>
    <xf numFmtId="0" fontId="20" fillId="46" borderId="68" xfId="0" applyFont="1" applyFill="1" applyBorder="1" applyAlignment="1">
      <alignment horizontal="center" vertical="center" wrapText="1"/>
    </xf>
    <xf numFmtId="0" fontId="20" fillId="46" borderId="56" xfId="0" applyFont="1" applyFill="1" applyBorder="1" applyAlignment="1">
      <alignment horizontal="center" vertical="center" wrapText="1"/>
    </xf>
    <xf numFmtId="0" fontId="20" fillId="46" borderId="38" xfId="0" applyFont="1" applyFill="1" applyBorder="1" applyAlignment="1">
      <alignment horizontal="center" vertical="center" wrapText="1"/>
    </xf>
    <xf numFmtId="9" fontId="20" fillId="46" borderId="20" xfId="0" applyNumberFormat="1" applyFont="1" applyFill="1" applyBorder="1" applyAlignment="1">
      <alignment horizontal="center" vertical="center" wrapText="1"/>
    </xf>
    <xf numFmtId="9" fontId="20" fillId="46" borderId="21" xfId="0" applyNumberFormat="1" applyFont="1" applyFill="1" applyBorder="1" applyAlignment="1">
      <alignment horizontal="center" vertical="center" wrapText="1"/>
    </xf>
    <xf numFmtId="9" fontId="20" fillId="46" borderId="27" xfId="0" applyNumberFormat="1" applyFont="1" applyFill="1" applyBorder="1" applyAlignment="1">
      <alignment horizontal="center" vertical="center" wrapText="1"/>
    </xf>
    <xf numFmtId="0" fontId="17" fillId="46" borderId="20" xfId="0" applyFont="1" applyFill="1" applyBorder="1" applyAlignment="1">
      <alignment horizontal="center" vertical="center" wrapText="1"/>
    </xf>
    <xf numFmtId="0" fontId="17" fillId="46" borderId="21" xfId="0" applyFont="1" applyFill="1" applyBorder="1" applyAlignment="1">
      <alignment horizontal="center" vertical="center" wrapText="1"/>
    </xf>
    <xf numFmtId="0" fontId="17" fillId="46" borderId="27" xfId="0" applyFont="1" applyFill="1" applyBorder="1" applyAlignment="1">
      <alignment horizontal="center" vertical="center" wrapText="1"/>
    </xf>
    <xf numFmtId="0" fontId="18" fillId="46" borderId="20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20" fillId="10" borderId="68" xfId="0" applyFont="1" applyFill="1" applyBorder="1" applyAlignment="1">
      <alignment horizontal="center" vertical="center" wrapText="1"/>
    </xf>
    <xf numFmtId="0" fontId="20" fillId="10" borderId="56" xfId="0" applyFont="1" applyFill="1" applyBorder="1" applyAlignment="1">
      <alignment horizontal="center" vertical="center" wrapText="1"/>
    </xf>
    <xf numFmtId="0" fontId="20" fillId="10" borderId="38" xfId="0" applyFont="1" applyFill="1" applyBorder="1" applyAlignment="1">
      <alignment horizontal="center" vertical="center" wrapText="1"/>
    </xf>
    <xf numFmtId="9" fontId="18" fillId="46" borderId="21" xfId="0" applyNumberFormat="1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174" fontId="18" fillId="46" borderId="21" xfId="60" applyNumberFormat="1" applyFont="1" applyFill="1" applyBorder="1" applyAlignment="1">
      <alignment horizontal="center" vertical="center" wrapText="1"/>
    </xf>
    <xf numFmtId="174" fontId="18" fillId="46" borderId="27" xfId="60" applyNumberFormat="1" applyFont="1" applyFill="1" applyBorder="1" applyAlignment="1">
      <alignment horizontal="center" vertical="center" wrapText="1"/>
    </xf>
    <xf numFmtId="174" fontId="18" fillId="10" borderId="27" xfId="60" applyNumberFormat="1" applyFont="1" applyFill="1" applyBorder="1" applyAlignment="1">
      <alignment horizontal="center" vertical="center" wrapText="1"/>
    </xf>
    <xf numFmtId="9" fontId="18" fillId="46" borderId="20" xfId="0" applyNumberFormat="1" applyFont="1" applyFill="1" applyBorder="1" applyAlignment="1">
      <alignment horizontal="center" vertical="center" wrapText="1"/>
    </xf>
    <xf numFmtId="174" fontId="18" fillId="46" borderId="20" xfId="60" applyNumberFormat="1" applyFont="1" applyFill="1" applyBorder="1" applyAlignment="1">
      <alignment horizontal="center" vertical="center" wrapText="1"/>
    </xf>
    <xf numFmtId="9" fontId="18" fillId="32" borderId="21" xfId="0" applyNumberFormat="1" applyFont="1" applyFill="1" applyBorder="1" applyAlignment="1" quotePrefix="1">
      <alignment horizontal="center" vertical="center" wrapText="1"/>
    </xf>
    <xf numFmtId="0" fontId="20" fillId="45" borderId="68" xfId="0" applyFont="1" applyFill="1" applyBorder="1" applyAlignment="1">
      <alignment horizontal="center" vertical="center" wrapText="1"/>
    </xf>
    <xf numFmtId="0" fontId="20" fillId="45" borderId="56" xfId="0" applyFont="1" applyFill="1" applyBorder="1" applyAlignment="1">
      <alignment horizontal="center" vertical="center" wrapText="1"/>
    </xf>
    <xf numFmtId="0" fontId="20" fillId="45" borderId="38" xfId="0" applyFont="1" applyFill="1" applyBorder="1" applyAlignment="1">
      <alignment horizontal="center" vertical="center" wrapText="1"/>
    </xf>
    <xf numFmtId="0" fontId="20" fillId="63" borderId="68" xfId="0" applyFont="1" applyFill="1" applyBorder="1" applyAlignment="1">
      <alignment horizontal="center" vertical="center" wrapText="1"/>
    </xf>
    <xf numFmtId="0" fontId="20" fillId="63" borderId="56" xfId="0" applyFont="1" applyFill="1" applyBorder="1" applyAlignment="1">
      <alignment horizontal="center" vertical="center" wrapText="1"/>
    </xf>
    <xf numFmtId="0" fontId="20" fillId="63" borderId="38" xfId="0" applyFont="1" applyFill="1" applyBorder="1" applyAlignment="1">
      <alignment horizontal="center" vertical="center" wrapText="1"/>
    </xf>
    <xf numFmtId="9" fontId="20" fillId="47" borderId="20" xfId="0" applyNumberFormat="1" applyFont="1" applyFill="1" applyBorder="1" applyAlignment="1">
      <alignment horizontal="center" vertical="center" wrapText="1"/>
    </xf>
    <xf numFmtId="9" fontId="20" fillId="47" borderId="21" xfId="0" applyNumberFormat="1" applyFont="1" applyFill="1" applyBorder="1" applyAlignment="1">
      <alignment horizontal="center" vertical="center" wrapText="1"/>
    </xf>
    <xf numFmtId="9" fontId="20" fillId="47" borderId="27" xfId="0" applyNumberFormat="1" applyFont="1" applyFill="1" applyBorder="1" applyAlignment="1">
      <alignment horizontal="center" vertical="center" wrapText="1"/>
    </xf>
    <xf numFmtId="0" fontId="17" fillId="47" borderId="20" xfId="0" applyFont="1" applyFill="1" applyBorder="1" applyAlignment="1">
      <alignment horizontal="center" vertical="center" wrapText="1"/>
    </xf>
    <xf numFmtId="0" fontId="17" fillId="47" borderId="21" xfId="0" applyFont="1" applyFill="1" applyBorder="1" applyAlignment="1">
      <alignment horizontal="center" vertical="center" wrapText="1"/>
    </xf>
    <xf numFmtId="0" fontId="18" fillId="47" borderId="20" xfId="0" applyFont="1" applyFill="1" applyBorder="1" applyAlignment="1" quotePrefix="1">
      <alignment horizontal="center" vertical="center" wrapText="1"/>
    </xf>
    <xf numFmtId="0" fontId="18" fillId="47" borderId="21" xfId="0" applyFont="1" applyFill="1" applyBorder="1" applyAlignment="1">
      <alignment horizontal="center" vertical="center" wrapText="1"/>
    </xf>
    <xf numFmtId="9" fontId="18" fillId="40" borderId="20" xfId="0" applyNumberFormat="1" applyFont="1" applyFill="1" applyBorder="1" applyAlignment="1">
      <alignment horizontal="center" vertical="center" wrapText="1"/>
    </xf>
    <xf numFmtId="0" fontId="18" fillId="47" borderId="20" xfId="0" applyFont="1" applyFill="1" applyBorder="1" applyAlignment="1">
      <alignment horizontal="center" vertical="center" wrapText="1"/>
    </xf>
    <xf numFmtId="10" fontId="18" fillId="47" borderId="20" xfId="60" applyNumberFormat="1" applyFont="1" applyFill="1" applyBorder="1" applyAlignment="1">
      <alignment horizontal="center" vertical="center" wrapText="1"/>
    </xf>
    <xf numFmtId="10" fontId="18" fillId="47" borderId="21" xfId="60" applyNumberFormat="1" applyFont="1" applyFill="1" applyBorder="1" applyAlignment="1">
      <alignment horizontal="center" vertical="center" wrapText="1"/>
    </xf>
    <xf numFmtId="10" fontId="18" fillId="47" borderId="27" xfId="60" applyNumberFormat="1" applyFont="1" applyFill="1" applyBorder="1" applyAlignment="1">
      <alignment horizontal="center" vertical="center" wrapText="1"/>
    </xf>
    <xf numFmtId="0" fontId="18" fillId="47" borderId="27" xfId="0" applyFont="1" applyFill="1" applyBorder="1" applyAlignment="1">
      <alignment horizontal="center" vertical="center" wrapText="1"/>
    </xf>
    <xf numFmtId="0" fontId="18" fillId="62" borderId="12" xfId="0" applyFont="1" applyFill="1" applyBorder="1" applyAlignment="1">
      <alignment horizontal="center" vertical="center" wrapText="1"/>
    </xf>
    <xf numFmtId="0" fontId="18" fillId="62" borderId="33" xfId="0" applyFont="1" applyFill="1" applyBorder="1" applyAlignment="1">
      <alignment horizontal="center" vertical="center" wrapText="1"/>
    </xf>
    <xf numFmtId="0" fontId="18" fillId="62" borderId="44" xfId="0" applyFont="1" applyFill="1" applyBorder="1" applyAlignment="1">
      <alignment horizontal="center" vertical="center" wrapText="1"/>
    </xf>
    <xf numFmtId="10" fontId="18" fillId="40" borderId="12" xfId="60" applyNumberFormat="1" applyFont="1" applyFill="1" applyBorder="1" applyAlignment="1">
      <alignment horizontal="center" vertical="center" wrapText="1"/>
    </xf>
    <xf numFmtId="10" fontId="18" fillId="40" borderId="33" xfId="60" applyNumberFormat="1" applyFont="1" applyFill="1" applyBorder="1" applyAlignment="1">
      <alignment horizontal="center" vertical="center" wrapText="1"/>
    </xf>
    <xf numFmtId="10" fontId="18" fillId="40" borderId="44" xfId="60" applyNumberFormat="1" applyFont="1" applyFill="1" applyBorder="1" applyAlignment="1">
      <alignment horizontal="center" vertical="center" wrapText="1"/>
    </xf>
    <xf numFmtId="0" fontId="18" fillId="62" borderId="20" xfId="0" applyFont="1" applyFill="1" applyBorder="1" applyAlignment="1">
      <alignment horizontal="center" vertical="center" wrapText="1"/>
    </xf>
    <xf numFmtId="10" fontId="18" fillId="40" borderId="12" xfId="0" applyNumberFormat="1" applyFont="1" applyFill="1" applyBorder="1" applyAlignment="1">
      <alignment horizontal="center" vertical="center" wrapText="1"/>
    </xf>
    <xf numFmtId="10" fontId="18" fillId="40" borderId="29" xfId="0" applyNumberFormat="1" applyFont="1" applyFill="1" applyBorder="1" applyAlignment="1">
      <alignment horizontal="center" vertical="center" wrapText="1"/>
    </xf>
    <xf numFmtId="10" fontId="18" fillId="40" borderId="20" xfId="60" applyNumberFormat="1" applyFont="1" applyFill="1" applyBorder="1" applyAlignment="1">
      <alignment horizontal="center" vertical="center" wrapText="1"/>
    </xf>
    <xf numFmtId="0" fontId="17" fillId="47" borderId="27" xfId="0" applyFont="1" applyFill="1" applyBorder="1" applyAlignment="1">
      <alignment horizontal="center" vertical="center" wrapText="1"/>
    </xf>
    <xf numFmtId="9" fontId="18" fillId="10" borderId="21" xfId="61" applyFont="1" applyFill="1" applyBorder="1" applyAlignment="1">
      <alignment horizontal="center" vertical="center" wrapText="1"/>
    </xf>
    <xf numFmtId="10" fontId="18" fillId="10" borderId="21" xfId="61" applyNumberFormat="1" applyFont="1" applyFill="1" applyBorder="1" applyAlignment="1">
      <alignment horizontal="center" vertical="center" wrapText="1"/>
    </xf>
    <xf numFmtId="9" fontId="18" fillId="10" borderId="21" xfId="0" applyNumberFormat="1" applyFont="1" applyFill="1" applyBorder="1" applyAlignment="1">
      <alignment horizontal="center" vertical="center" wrapText="1"/>
    </xf>
    <xf numFmtId="0" fontId="17" fillId="40" borderId="44" xfId="0" applyFont="1" applyFill="1" applyBorder="1" applyAlignment="1">
      <alignment horizontal="center" vertical="center" wrapText="1"/>
    </xf>
    <xf numFmtId="9" fontId="18" fillId="5" borderId="21" xfId="60" applyFont="1" applyFill="1" applyBorder="1" applyAlignment="1">
      <alignment horizontal="center" vertical="center" wrapText="1"/>
    </xf>
    <xf numFmtId="1" fontId="18" fillId="5" borderId="21" xfId="0" applyNumberFormat="1" applyFont="1" applyFill="1" applyBorder="1" applyAlignment="1">
      <alignment horizontal="center" vertical="center" wrapText="1"/>
    </xf>
    <xf numFmtId="10" fontId="18" fillId="5" borderId="21" xfId="60" applyNumberFormat="1" applyFont="1" applyFill="1" applyBorder="1" applyAlignment="1">
      <alignment horizontal="center" vertical="center" wrapText="1"/>
    </xf>
    <xf numFmtId="9" fontId="18" fillId="5" borderId="27" xfId="60" applyFont="1" applyFill="1" applyBorder="1" applyAlignment="1">
      <alignment horizontal="center" vertical="center" wrapText="1"/>
    </xf>
    <xf numFmtId="1" fontId="17" fillId="5" borderId="21" xfId="60" applyNumberFormat="1" applyFont="1" applyFill="1" applyBorder="1" applyAlignment="1">
      <alignment horizontal="center" vertical="center" wrapText="1"/>
    </xf>
    <xf numFmtId="10" fontId="18" fillId="5" borderId="27" xfId="60" applyNumberFormat="1" applyFont="1" applyFill="1" applyBorder="1" applyAlignment="1">
      <alignment horizontal="center" vertical="center" wrapText="1"/>
    </xf>
    <xf numFmtId="9" fontId="18" fillId="5" borderId="21" xfId="0" applyNumberFormat="1" applyFont="1" applyFill="1" applyBorder="1" applyAlignment="1">
      <alignment horizontal="center" vertical="center" wrapText="1"/>
    </xf>
    <xf numFmtId="0" fontId="17" fillId="46" borderId="20" xfId="0" applyFont="1" applyFill="1" applyBorder="1" applyAlignment="1" quotePrefix="1">
      <alignment horizontal="center" vertical="center" wrapText="1"/>
    </xf>
    <xf numFmtId="0" fontId="17" fillId="46" borderId="21" xfId="0" applyFont="1" applyFill="1" applyBorder="1" applyAlignment="1" quotePrefix="1">
      <alignment horizontal="center" vertical="center" wrapText="1"/>
    </xf>
    <xf numFmtId="0" fontId="17" fillId="46" borderId="27" xfId="0" applyFont="1" applyFill="1" applyBorder="1" applyAlignment="1" quotePrefix="1">
      <alignment horizontal="center" vertical="center" wrapText="1"/>
    </xf>
    <xf numFmtId="10" fontId="18" fillId="10" borderId="27" xfId="61" applyNumberFormat="1" applyFont="1" applyFill="1" applyBorder="1" applyAlignment="1">
      <alignment horizontal="center" vertical="center" wrapText="1"/>
    </xf>
    <xf numFmtId="10" fontId="18" fillId="32" borderId="20" xfId="61" applyNumberFormat="1" applyFont="1" applyFill="1" applyBorder="1" applyAlignment="1">
      <alignment horizontal="center" vertical="center" wrapText="1"/>
    </xf>
    <xf numFmtId="10" fontId="18" fillId="32" borderId="21" xfId="61" applyNumberFormat="1" applyFont="1" applyFill="1" applyBorder="1" applyAlignment="1">
      <alignment horizontal="center" vertical="center" wrapText="1"/>
    </xf>
    <xf numFmtId="9" fontId="18" fillId="46" borderId="20" xfId="60" applyFont="1" applyFill="1" applyBorder="1" applyAlignment="1">
      <alignment horizontal="center" vertical="center" wrapText="1"/>
    </xf>
    <xf numFmtId="9" fontId="18" fillId="46" borderId="21" xfId="60" applyFont="1" applyFill="1" applyBorder="1" applyAlignment="1">
      <alignment horizontal="center" vertical="center" wrapText="1"/>
    </xf>
    <xf numFmtId="9" fontId="18" fillId="46" borderId="27" xfId="60" applyFont="1" applyFill="1" applyBorder="1" applyAlignment="1">
      <alignment horizontal="center" vertical="center" wrapText="1"/>
    </xf>
    <xf numFmtId="10" fontId="18" fillId="32" borderId="27" xfId="61" applyNumberFormat="1" applyFont="1" applyFill="1" applyBorder="1" applyAlignment="1">
      <alignment horizontal="center" vertical="center" wrapText="1"/>
    </xf>
    <xf numFmtId="9" fontId="18" fillId="32" borderId="27" xfId="0" applyNumberFormat="1" applyFont="1" applyFill="1" applyBorder="1" applyAlignment="1">
      <alignment horizontal="center" vertical="center" wrapText="1"/>
    </xf>
    <xf numFmtId="9" fontId="18" fillId="47" borderId="20" xfId="60" applyFont="1" applyFill="1" applyBorder="1" applyAlignment="1">
      <alignment horizontal="center" vertical="center" wrapText="1"/>
    </xf>
    <xf numFmtId="9" fontId="18" fillId="47" borderId="21" xfId="60" applyFont="1" applyFill="1" applyBorder="1" applyAlignment="1">
      <alignment horizontal="center" vertical="center" wrapText="1"/>
    </xf>
    <xf numFmtId="9" fontId="18" fillId="47" borderId="27" xfId="60" applyFont="1" applyFill="1" applyBorder="1" applyAlignment="1">
      <alignment horizontal="center" vertical="center" wrapText="1"/>
    </xf>
    <xf numFmtId="9" fontId="18" fillId="47" borderId="20" xfId="0" applyNumberFormat="1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center" vertical="center" wrapText="1"/>
    </xf>
    <xf numFmtId="9" fontId="18" fillId="5" borderId="20" xfId="60" applyFont="1" applyFill="1" applyBorder="1" applyAlignment="1">
      <alignment horizontal="center" vertical="center" wrapText="1"/>
    </xf>
    <xf numFmtId="9" fontId="18" fillId="32" borderId="21" xfId="60" applyNumberFormat="1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9" fontId="18" fillId="10" borderId="20" xfId="0" applyNumberFormat="1" applyFont="1" applyFill="1" applyBorder="1" applyAlignment="1">
      <alignment horizontal="center" vertical="center" wrapText="1"/>
    </xf>
    <xf numFmtId="174" fontId="18" fillId="40" borderId="20" xfId="0" applyNumberFormat="1" applyFont="1" applyFill="1" applyBorder="1" applyAlignment="1">
      <alignment horizontal="center" vertical="center" wrapText="1"/>
    </xf>
    <xf numFmtId="174" fontId="18" fillId="40" borderId="21" xfId="0" applyNumberFormat="1" applyFont="1" applyFill="1" applyBorder="1" applyAlignment="1">
      <alignment horizontal="center" vertical="center" wrapText="1"/>
    </xf>
    <xf numFmtId="0" fontId="17" fillId="47" borderId="21" xfId="58" applyFont="1" applyFill="1" applyBorder="1" applyAlignment="1" applyProtection="1">
      <alignment horizontal="center" vertical="center" wrapText="1"/>
      <protection/>
    </xf>
    <xf numFmtId="0" fontId="18" fillId="47" borderId="21" xfId="58" applyFont="1" applyFill="1" applyBorder="1" applyAlignment="1" applyProtection="1">
      <alignment horizontal="center" vertical="center" wrapText="1"/>
      <protection/>
    </xf>
    <xf numFmtId="10" fontId="18" fillId="47" borderId="21" xfId="60" applyNumberFormat="1" applyFont="1" applyFill="1" applyBorder="1" applyAlignment="1" applyProtection="1">
      <alignment horizontal="center" vertical="center" wrapText="1"/>
      <protection/>
    </xf>
    <xf numFmtId="10" fontId="18" fillId="40" borderId="21" xfId="0" applyNumberFormat="1" applyFont="1" applyFill="1" applyBorder="1" applyAlignment="1">
      <alignment horizontal="center" vertical="center" wrapText="1"/>
    </xf>
    <xf numFmtId="10" fontId="18" fillId="10" borderId="20" xfId="60" applyNumberFormat="1" applyFont="1" applyFill="1" applyBorder="1" applyAlignment="1">
      <alignment horizontal="center" vertical="center" wrapText="1"/>
    </xf>
    <xf numFmtId="10" fontId="18" fillId="10" borderId="21" xfId="60" applyNumberFormat="1" applyFont="1" applyFill="1" applyBorder="1" applyAlignment="1">
      <alignment horizontal="center" vertical="center" wrapText="1"/>
    </xf>
    <xf numFmtId="10" fontId="18" fillId="10" borderId="27" xfId="60" applyNumberFormat="1" applyFont="1" applyFill="1" applyBorder="1" applyAlignment="1">
      <alignment horizontal="center" vertical="center" wrapText="1"/>
    </xf>
    <xf numFmtId="1" fontId="17" fillId="5" borderId="21" xfId="0" applyNumberFormat="1" applyFont="1" applyFill="1" applyBorder="1" applyAlignment="1">
      <alignment horizontal="center" vertical="center" wrapText="1"/>
    </xf>
    <xf numFmtId="0" fontId="18" fillId="62" borderId="29" xfId="0" applyFont="1" applyFill="1" applyBorder="1" applyAlignment="1">
      <alignment horizontal="center" vertical="center" wrapText="1"/>
    </xf>
    <xf numFmtId="10" fontId="18" fillId="40" borderId="29" xfId="60" applyNumberFormat="1" applyFont="1" applyFill="1" applyBorder="1" applyAlignment="1">
      <alignment horizontal="center" vertical="center" wrapText="1"/>
    </xf>
    <xf numFmtId="9" fontId="18" fillId="40" borderId="12" xfId="0" applyNumberFormat="1" applyFont="1" applyFill="1" applyBorder="1" applyAlignment="1">
      <alignment horizontal="center" vertical="center" wrapText="1"/>
    </xf>
    <xf numFmtId="9" fontId="18" fillId="40" borderId="29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2 2" xfId="56"/>
    <cellStyle name="Normal 4 2" xfId="57"/>
    <cellStyle name="Normal_Hoja2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A1">
      <selection activeCell="B8" sqref="B8:B10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11.57421875" style="0" bestFit="1" customWidth="1"/>
    <col min="34" max="34" width="4.8515625" style="0" customWidth="1"/>
    <col min="35" max="35" width="13.7109375" style="0" bestFit="1" customWidth="1"/>
  </cols>
  <sheetData>
    <row r="1" spans="1:35" ht="15" customHeight="1">
      <c r="A1" s="952" t="s">
        <v>842</v>
      </c>
      <c r="B1" s="952"/>
      <c r="C1" s="952"/>
      <c r="D1" s="952"/>
      <c r="E1" s="952"/>
      <c r="F1" s="952"/>
      <c r="G1" s="952"/>
      <c r="H1" s="953" t="s">
        <v>843</v>
      </c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 t="s">
        <v>844</v>
      </c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</row>
    <row r="2" spans="1:35" ht="33" customHeight="1">
      <c r="A2" s="955" t="s">
        <v>845</v>
      </c>
      <c r="B2" s="955"/>
      <c r="C2" s="955"/>
      <c r="D2" s="956" t="s">
        <v>846</v>
      </c>
      <c r="E2" s="956"/>
      <c r="F2" s="956"/>
      <c r="G2" s="956"/>
      <c r="H2" s="956"/>
      <c r="I2" s="956"/>
      <c r="J2" s="956"/>
      <c r="K2" s="956"/>
      <c r="L2" s="956"/>
      <c r="M2" s="956"/>
      <c r="N2" s="957" t="s">
        <v>407</v>
      </c>
      <c r="O2" s="957"/>
      <c r="P2" s="957"/>
      <c r="Q2" s="957"/>
      <c r="R2" s="957"/>
      <c r="S2" s="957"/>
      <c r="T2" s="957"/>
      <c r="U2" s="957"/>
      <c r="V2" s="957"/>
      <c r="W2" s="957"/>
      <c r="X2" s="957"/>
      <c r="Y2" s="957"/>
      <c r="Z2" s="957"/>
      <c r="AA2" s="957"/>
      <c r="AB2" s="957"/>
      <c r="AC2" s="957"/>
      <c r="AD2" s="957"/>
      <c r="AE2" s="957"/>
      <c r="AF2" s="955" t="s">
        <v>408</v>
      </c>
      <c r="AG2" s="955"/>
      <c r="AH2" s="955"/>
      <c r="AI2" s="955"/>
    </row>
    <row r="3" spans="1:35" ht="15" customHeight="1">
      <c r="A3" s="958" t="s">
        <v>424</v>
      </c>
      <c r="B3" s="959" t="s">
        <v>409</v>
      </c>
      <c r="C3" s="959"/>
      <c r="D3" s="959"/>
      <c r="E3" s="959"/>
      <c r="F3" s="959"/>
      <c r="G3" s="959"/>
      <c r="H3" s="960" t="s">
        <v>410</v>
      </c>
      <c r="I3" s="961" t="s">
        <v>425</v>
      </c>
      <c r="J3" s="961" t="s">
        <v>411</v>
      </c>
      <c r="K3" s="962" t="s">
        <v>1356</v>
      </c>
      <c r="L3" s="963" t="s">
        <v>426</v>
      </c>
      <c r="M3" s="963" t="s">
        <v>427</v>
      </c>
      <c r="N3" s="950" t="s">
        <v>534</v>
      </c>
      <c r="O3" s="950"/>
      <c r="P3" s="950" t="s">
        <v>535</v>
      </c>
      <c r="Q3" s="950"/>
      <c r="R3" s="950" t="s">
        <v>536</v>
      </c>
      <c r="S3" s="950"/>
      <c r="T3" s="950" t="s">
        <v>414</v>
      </c>
      <c r="U3" s="950"/>
      <c r="V3" s="950" t="s">
        <v>413</v>
      </c>
      <c r="W3" s="950"/>
      <c r="X3" s="950" t="s">
        <v>537</v>
      </c>
      <c r="Y3" s="950"/>
      <c r="Z3" s="950" t="s">
        <v>412</v>
      </c>
      <c r="AA3" s="950"/>
      <c r="AB3" s="950" t="s">
        <v>415</v>
      </c>
      <c r="AC3" s="950"/>
      <c r="AD3" s="950" t="s">
        <v>416</v>
      </c>
      <c r="AE3" s="950"/>
      <c r="AF3" s="951" t="s">
        <v>417</v>
      </c>
      <c r="AG3" s="947" t="s">
        <v>418</v>
      </c>
      <c r="AH3" s="948" t="s">
        <v>419</v>
      </c>
      <c r="AI3" s="947" t="s">
        <v>428</v>
      </c>
    </row>
    <row r="4" spans="1:35" ht="31.5">
      <c r="A4" s="958"/>
      <c r="B4" s="959"/>
      <c r="C4" s="959"/>
      <c r="D4" s="959"/>
      <c r="E4" s="959"/>
      <c r="F4" s="959"/>
      <c r="G4" s="959"/>
      <c r="H4" s="960"/>
      <c r="I4" s="961" t="s">
        <v>425</v>
      </c>
      <c r="J4" s="961"/>
      <c r="K4" s="962"/>
      <c r="L4" s="963"/>
      <c r="M4" s="963"/>
      <c r="N4" s="450" t="s">
        <v>429</v>
      </c>
      <c r="O4" s="573" t="s">
        <v>430</v>
      </c>
      <c r="P4" s="450" t="s">
        <v>429</v>
      </c>
      <c r="Q4" s="451" t="s">
        <v>430</v>
      </c>
      <c r="R4" s="450" t="s">
        <v>429</v>
      </c>
      <c r="S4" s="451" t="s">
        <v>430</v>
      </c>
      <c r="T4" s="450" t="s">
        <v>429</v>
      </c>
      <c r="U4" s="451" t="s">
        <v>430</v>
      </c>
      <c r="V4" s="450" t="s">
        <v>429</v>
      </c>
      <c r="W4" s="451" t="s">
        <v>430</v>
      </c>
      <c r="X4" s="450" t="s">
        <v>429</v>
      </c>
      <c r="Y4" s="451" t="s">
        <v>430</v>
      </c>
      <c r="Z4" s="450" t="s">
        <v>429</v>
      </c>
      <c r="AA4" s="451" t="s">
        <v>431</v>
      </c>
      <c r="AB4" s="450" t="s">
        <v>429</v>
      </c>
      <c r="AC4" s="451" t="s">
        <v>431</v>
      </c>
      <c r="AD4" s="450" t="s">
        <v>429</v>
      </c>
      <c r="AE4" s="451" t="s">
        <v>431</v>
      </c>
      <c r="AF4" s="951"/>
      <c r="AG4" s="947"/>
      <c r="AH4" s="948"/>
      <c r="AI4" s="947"/>
    </row>
    <row r="5" spans="1:35" ht="51.75" customHeight="1">
      <c r="A5" s="574" t="s">
        <v>847</v>
      </c>
      <c r="B5" s="964" t="s">
        <v>848</v>
      </c>
      <c r="C5" s="964"/>
      <c r="D5" s="964"/>
      <c r="E5" s="964"/>
      <c r="F5" s="964"/>
      <c r="G5" s="964"/>
      <c r="H5" s="575" t="s">
        <v>189</v>
      </c>
      <c r="I5" s="576">
        <v>0</v>
      </c>
      <c r="J5" s="577"/>
      <c r="K5" s="577"/>
      <c r="L5" s="578"/>
      <c r="M5" s="578"/>
      <c r="N5" s="579" t="e">
        <f>N7+N16+#REF!</f>
        <v>#REF!</v>
      </c>
      <c r="O5" s="579" t="e">
        <f>O7+O16+#REF!</f>
        <v>#REF!</v>
      </c>
      <c r="P5" s="579" t="e">
        <f>P7+P16+#REF!</f>
        <v>#REF!</v>
      </c>
      <c r="Q5" s="579" t="e">
        <f>Q7+Q16+#REF!</f>
        <v>#REF!</v>
      </c>
      <c r="R5" s="579" t="e">
        <f>R7+R16+#REF!</f>
        <v>#REF!</v>
      </c>
      <c r="S5" s="579" t="e">
        <f>S7+S16+#REF!</f>
        <v>#REF!</v>
      </c>
      <c r="T5" s="579" t="e">
        <f>T7+T16+#REF!</f>
        <v>#REF!</v>
      </c>
      <c r="U5" s="579" t="e">
        <f>U7+U16+#REF!</f>
        <v>#REF!</v>
      </c>
      <c r="V5" s="579" t="e">
        <f>V7+V16+#REF!</f>
        <v>#REF!</v>
      </c>
      <c r="W5" s="579" t="e">
        <f>W7+W16+#REF!</f>
        <v>#REF!</v>
      </c>
      <c r="X5" s="579" t="e">
        <f>X7+X16+#REF!</f>
        <v>#REF!</v>
      </c>
      <c r="Y5" s="579" t="e">
        <f>Y7+Y16+#REF!</f>
        <v>#REF!</v>
      </c>
      <c r="Z5" s="579" t="e">
        <f>Z7+Z16+#REF!</f>
        <v>#REF!</v>
      </c>
      <c r="AA5" s="579" t="e">
        <f>AA7+AA16+#REF!</f>
        <v>#REF!</v>
      </c>
      <c r="AB5" s="579" t="e">
        <f>AB7+AB16+#REF!</f>
        <v>#REF!</v>
      </c>
      <c r="AC5" s="579" t="e">
        <f>AC7+AC16+#REF!</f>
        <v>#REF!</v>
      </c>
      <c r="AD5" s="579" t="e">
        <f>+AD7+AD16+#REF!</f>
        <v>#REF!</v>
      </c>
      <c r="AE5" s="579" t="e">
        <f>AE7+AE16+#REF!</f>
        <v>#REF!</v>
      </c>
      <c r="AF5" s="580" t="s">
        <v>849</v>
      </c>
      <c r="AG5" s="581"/>
      <c r="AH5" s="581"/>
      <c r="AI5" s="580"/>
    </row>
    <row r="6" spans="1:35" ht="15">
      <c r="A6" s="965"/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5"/>
      <c r="X6" s="965"/>
      <c r="Y6" s="965"/>
      <c r="Z6" s="965"/>
      <c r="AA6" s="965"/>
      <c r="AB6" s="965"/>
      <c r="AC6" s="965"/>
      <c r="AD6" s="965"/>
      <c r="AE6" s="965"/>
      <c r="AF6" s="965"/>
      <c r="AG6" s="965"/>
      <c r="AH6" s="965"/>
      <c r="AI6" s="965"/>
    </row>
    <row r="7" spans="1:35" ht="33.75">
      <c r="A7" s="327" t="s">
        <v>420</v>
      </c>
      <c r="B7" s="328" t="s">
        <v>532</v>
      </c>
      <c r="C7" s="328" t="s">
        <v>421</v>
      </c>
      <c r="D7" s="328" t="s">
        <v>432</v>
      </c>
      <c r="E7" s="329" t="s">
        <v>433</v>
      </c>
      <c r="F7" s="329" t="s">
        <v>434</v>
      </c>
      <c r="G7" s="330" t="s">
        <v>422</v>
      </c>
      <c r="H7" s="328" t="s">
        <v>533</v>
      </c>
      <c r="I7" s="333"/>
      <c r="J7" s="333"/>
      <c r="K7" s="333"/>
      <c r="L7" s="333"/>
      <c r="M7" s="333"/>
      <c r="N7" s="472" t="e">
        <f>SUM(#REF!)</f>
        <v>#REF!</v>
      </c>
      <c r="O7" s="582" t="e">
        <f>SUM(#REF!)</f>
        <v>#REF!</v>
      </c>
      <c r="P7" s="472" t="e">
        <f>SUM(#REF!)</f>
        <v>#REF!</v>
      </c>
      <c r="Q7" s="473" t="e">
        <f>SUM(#REF!)</f>
        <v>#REF!</v>
      </c>
      <c r="R7" s="472"/>
      <c r="S7" s="473"/>
      <c r="T7" s="472"/>
      <c r="U7" s="473"/>
      <c r="V7" s="472"/>
      <c r="W7" s="473"/>
      <c r="X7" s="472"/>
      <c r="Y7" s="473"/>
      <c r="Z7" s="472"/>
      <c r="AA7" s="473"/>
      <c r="AB7" s="472"/>
      <c r="AC7" s="473"/>
      <c r="AD7" s="474" t="e">
        <f>N7+P7</f>
        <v>#REF!</v>
      </c>
      <c r="AE7" s="473" t="e">
        <f>#REF!</f>
        <v>#REF!</v>
      </c>
      <c r="AF7" s="767"/>
      <c r="AG7" s="475"/>
      <c r="AH7" s="475"/>
      <c r="AI7" s="583"/>
    </row>
    <row r="8" spans="1:35" ht="68.25" customHeight="1">
      <c r="A8" s="946" t="s">
        <v>850</v>
      </c>
      <c r="B8" s="946"/>
      <c r="C8" s="756" t="s">
        <v>1495</v>
      </c>
      <c r="D8" s="756" t="s">
        <v>837</v>
      </c>
      <c r="E8" s="756">
        <v>0</v>
      </c>
      <c r="F8" s="756">
        <v>1</v>
      </c>
      <c r="G8" s="320" t="s">
        <v>191</v>
      </c>
      <c r="H8" s="756" t="s">
        <v>772</v>
      </c>
      <c r="I8" s="316">
        <v>0</v>
      </c>
      <c r="J8" s="316">
        <v>4</v>
      </c>
      <c r="K8" s="316">
        <v>1</v>
      </c>
      <c r="L8" s="316"/>
      <c r="M8" s="316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>
        <v>2000</v>
      </c>
      <c r="AC8" s="317"/>
      <c r="AD8" s="317"/>
      <c r="AE8" s="317"/>
      <c r="AF8" s="316" t="s">
        <v>849</v>
      </c>
      <c r="AG8" s="318"/>
      <c r="AH8" s="318"/>
      <c r="AI8" s="808" t="s">
        <v>1496</v>
      </c>
    </row>
    <row r="9" spans="1:35" ht="68.25">
      <c r="A9" s="946"/>
      <c r="B9" s="946"/>
      <c r="C9" s="756" t="s">
        <v>1497</v>
      </c>
      <c r="D9" s="756" t="s">
        <v>837</v>
      </c>
      <c r="E9" s="35">
        <v>0</v>
      </c>
      <c r="F9" s="756">
        <v>1</v>
      </c>
      <c r="G9" s="320" t="s">
        <v>192</v>
      </c>
      <c r="H9" s="756" t="s">
        <v>550</v>
      </c>
      <c r="I9" s="35">
        <v>0</v>
      </c>
      <c r="J9" s="35">
        <v>4</v>
      </c>
      <c r="K9" s="35">
        <v>1</v>
      </c>
      <c r="L9" s="35"/>
      <c r="M9" s="316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>
        <v>3000</v>
      </c>
      <c r="AC9" s="317"/>
      <c r="AD9" s="317"/>
      <c r="AE9" s="317"/>
      <c r="AF9" s="316" t="s">
        <v>849</v>
      </c>
      <c r="AG9" s="318"/>
      <c r="AH9" s="318"/>
      <c r="AI9" s="808" t="s">
        <v>1496</v>
      </c>
    </row>
    <row r="10" spans="1:35" ht="68.25">
      <c r="A10" s="946"/>
      <c r="B10" s="946"/>
      <c r="C10" s="756" t="s">
        <v>1498</v>
      </c>
      <c r="D10" s="756" t="s">
        <v>851</v>
      </c>
      <c r="E10" s="35">
        <v>0</v>
      </c>
      <c r="F10" s="771">
        <v>0.1</v>
      </c>
      <c r="G10" s="320" t="s">
        <v>193</v>
      </c>
      <c r="H10" s="756" t="s">
        <v>574</v>
      </c>
      <c r="I10" s="906">
        <v>0.4632</v>
      </c>
      <c r="J10" s="907">
        <v>1</v>
      </c>
      <c r="K10" s="907">
        <v>0.1</v>
      </c>
      <c r="L10" s="907"/>
      <c r="M10" s="90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6" t="s">
        <v>852</v>
      </c>
      <c r="AG10" s="318"/>
      <c r="AH10" s="318"/>
      <c r="AI10" s="808" t="s">
        <v>1496</v>
      </c>
    </row>
    <row r="11" spans="1:35" ht="15" customHeight="1">
      <c r="A11" s="321" t="s">
        <v>842</v>
      </c>
      <c r="B11" s="966"/>
      <c r="C11" s="966"/>
      <c r="D11" s="966"/>
      <c r="E11" s="966"/>
      <c r="F11" s="966"/>
      <c r="G11" s="966"/>
      <c r="H11" s="967" t="s">
        <v>853</v>
      </c>
      <c r="I11" s="967"/>
      <c r="J11" s="967"/>
      <c r="K11" s="967"/>
      <c r="L11" s="967"/>
      <c r="M11" s="967"/>
      <c r="N11" s="967"/>
      <c r="O11" s="967"/>
      <c r="P11" s="967"/>
      <c r="Q11" s="967"/>
      <c r="R11" s="967"/>
      <c r="S11" s="967"/>
      <c r="T11" s="968" t="s">
        <v>844</v>
      </c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8"/>
      <c r="AI11" s="968"/>
    </row>
    <row r="12" spans="1:35" ht="15">
      <c r="A12" s="969" t="s">
        <v>854</v>
      </c>
      <c r="B12" s="969"/>
      <c r="C12" s="969"/>
      <c r="D12" s="321" t="s">
        <v>855</v>
      </c>
      <c r="E12" s="321"/>
      <c r="F12" s="321"/>
      <c r="G12" s="321"/>
      <c r="H12" s="321"/>
      <c r="I12" s="321"/>
      <c r="J12" s="321"/>
      <c r="K12" s="321"/>
      <c r="L12" s="321"/>
      <c r="M12" s="321"/>
      <c r="N12" s="966" t="s">
        <v>856</v>
      </c>
      <c r="O12" s="966"/>
      <c r="P12" s="966"/>
      <c r="Q12" s="966"/>
      <c r="R12" s="966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966"/>
      <c r="AE12" s="966"/>
      <c r="AF12" s="966" t="s">
        <v>408</v>
      </c>
      <c r="AG12" s="966"/>
      <c r="AH12" s="966"/>
      <c r="AI12" s="966"/>
    </row>
    <row r="13" spans="1:35" ht="15" customHeight="1">
      <c r="A13" s="958" t="s">
        <v>424</v>
      </c>
      <c r="B13" s="959" t="s">
        <v>409</v>
      </c>
      <c r="C13" s="959"/>
      <c r="D13" s="959"/>
      <c r="E13" s="959"/>
      <c r="F13" s="959"/>
      <c r="G13" s="959"/>
      <c r="H13" s="960" t="s">
        <v>410</v>
      </c>
      <c r="I13" s="961" t="s">
        <v>425</v>
      </c>
      <c r="J13" s="961" t="s">
        <v>411</v>
      </c>
      <c r="K13" s="962" t="s">
        <v>1356</v>
      </c>
      <c r="L13" s="963" t="s">
        <v>426</v>
      </c>
      <c r="M13" s="963" t="s">
        <v>427</v>
      </c>
      <c r="N13" s="950" t="s">
        <v>534</v>
      </c>
      <c r="O13" s="950"/>
      <c r="P13" s="950" t="s">
        <v>535</v>
      </c>
      <c r="Q13" s="950"/>
      <c r="R13" s="950" t="s">
        <v>536</v>
      </c>
      <c r="S13" s="950"/>
      <c r="T13" s="950" t="s">
        <v>414</v>
      </c>
      <c r="U13" s="950"/>
      <c r="V13" s="950" t="s">
        <v>413</v>
      </c>
      <c r="W13" s="950"/>
      <c r="X13" s="950" t="s">
        <v>537</v>
      </c>
      <c r="Y13" s="950"/>
      <c r="Z13" s="950" t="s">
        <v>412</v>
      </c>
      <c r="AA13" s="950"/>
      <c r="AB13" s="950" t="s">
        <v>415</v>
      </c>
      <c r="AC13" s="950"/>
      <c r="AD13" s="950" t="s">
        <v>416</v>
      </c>
      <c r="AE13" s="950"/>
      <c r="AF13" s="951" t="s">
        <v>417</v>
      </c>
      <c r="AG13" s="947" t="s">
        <v>418</v>
      </c>
      <c r="AH13" s="948" t="s">
        <v>419</v>
      </c>
      <c r="AI13" s="947" t="s">
        <v>428</v>
      </c>
    </row>
    <row r="14" spans="1:35" ht="31.5">
      <c r="A14" s="958"/>
      <c r="B14" s="959"/>
      <c r="C14" s="959"/>
      <c r="D14" s="959"/>
      <c r="E14" s="959"/>
      <c r="F14" s="959"/>
      <c r="G14" s="959"/>
      <c r="H14" s="960"/>
      <c r="I14" s="961" t="s">
        <v>425</v>
      </c>
      <c r="J14" s="961"/>
      <c r="K14" s="962"/>
      <c r="L14" s="963"/>
      <c r="M14" s="963"/>
      <c r="N14" s="450" t="s">
        <v>429</v>
      </c>
      <c r="O14" s="584" t="s">
        <v>430</v>
      </c>
      <c r="P14" s="450" t="s">
        <v>429</v>
      </c>
      <c r="Q14" s="451" t="s">
        <v>430</v>
      </c>
      <c r="R14" s="450" t="s">
        <v>429</v>
      </c>
      <c r="S14" s="451" t="s">
        <v>430</v>
      </c>
      <c r="T14" s="450" t="s">
        <v>429</v>
      </c>
      <c r="U14" s="451" t="s">
        <v>430</v>
      </c>
      <c r="V14" s="450" t="s">
        <v>429</v>
      </c>
      <c r="W14" s="451" t="s">
        <v>430</v>
      </c>
      <c r="X14" s="450" t="s">
        <v>429</v>
      </c>
      <c r="Y14" s="451" t="s">
        <v>430</v>
      </c>
      <c r="Z14" s="450" t="s">
        <v>429</v>
      </c>
      <c r="AA14" s="451" t="s">
        <v>431</v>
      </c>
      <c r="AB14" s="450" t="s">
        <v>429</v>
      </c>
      <c r="AC14" s="451" t="s">
        <v>431</v>
      </c>
      <c r="AD14" s="450" t="s">
        <v>429</v>
      </c>
      <c r="AE14" s="451" t="s">
        <v>431</v>
      </c>
      <c r="AF14" s="951"/>
      <c r="AG14" s="947"/>
      <c r="AH14" s="948"/>
      <c r="AI14" s="947"/>
    </row>
    <row r="15" spans="1:35" ht="53.25" customHeight="1">
      <c r="A15" s="574" t="s">
        <v>847</v>
      </c>
      <c r="B15" s="949" t="s">
        <v>857</v>
      </c>
      <c r="C15" s="949"/>
      <c r="D15" s="949"/>
      <c r="E15" s="949"/>
      <c r="F15" s="949"/>
      <c r="G15" s="949"/>
      <c r="H15" s="572" t="s">
        <v>858</v>
      </c>
      <c r="I15" s="576">
        <v>0</v>
      </c>
      <c r="J15" s="577">
        <v>100</v>
      </c>
      <c r="K15" s="577"/>
      <c r="L15" s="578"/>
      <c r="M15" s="578"/>
      <c r="N15" s="579" t="e">
        <f>N20+#REF!+N26</f>
        <v>#REF!</v>
      </c>
      <c r="O15" s="579" t="e">
        <f>O20+#REF!+O26</f>
        <v>#REF!</v>
      </c>
      <c r="P15" s="579" t="e">
        <f>P20+#REF!+P26</f>
        <v>#REF!</v>
      </c>
      <c r="Q15" s="579" t="e">
        <f>Q20+#REF!+Q26</f>
        <v>#REF!</v>
      </c>
      <c r="R15" s="579" t="e">
        <f>R20+#REF!+R26</f>
        <v>#REF!</v>
      </c>
      <c r="S15" s="579" t="e">
        <f>S20+#REF!+S26</f>
        <v>#REF!</v>
      </c>
      <c r="T15" s="579" t="e">
        <f>T20+#REF!+T26</f>
        <v>#REF!</v>
      </c>
      <c r="U15" s="579" t="e">
        <f>U20+#REF!+U26</f>
        <v>#REF!</v>
      </c>
      <c r="V15" s="579" t="e">
        <f>V20+#REF!+V26</f>
        <v>#REF!</v>
      </c>
      <c r="W15" s="579" t="e">
        <f>W20+#REF!+W26</f>
        <v>#REF!</v>
      </c>
      <c r="X15" s="579" t="e">
        <f>X20+#REF!+X26</f>
        <v>#REF!</v>
      </c>
      <c r="Y15" s="579" t="e">
        <f>Y20+#REF!+Y26</f>
        <v>#REF!</v>
      </c>
      <c r="Z15" s="579" t="e">
        <f>Z20+#REF!+Z26</f>
        <v>#REF!</v>
      </c>
      <c r="AA15" s="579" t="e">
        <f>AA20+#REF!+AA26</f>
        <v>#REF!</v>
      </c>
      <c r="AB15" s="579" t="e">
        <f>AB20+#REF!+AB26</f>
        <v>#REF!</v>
      </c>
      <c r="AC15" s="579" t="e">
        <f>AC20+#REF!+AC26</f>
        <v>#REF!</v>
      </c>
      <c r="AD15" s="579" t="e">
        <f>+AD20+#REF!+AD26</f>
        <v>#REF!</v>
      </c>
      <c r="AE15" s="579" t="e">
        <f>AE20+#REF!+AE26</f>
        <v>#REF!</v>
      </c>
      <c r="AF15" s="767" t="s">
        <v>852</v>
      </c>
      <c r="AG15" s="581"/>
      <c r="AH15" s="581"/>
      <c r="AI15" s="580"/>
    </row>
    <row r="16" spans="1:35" ht="33.75">
      <c r="A16" s="327" t="s">
        <v>420</v>
      </c>
      <c r="B16" s="328" t="s">
        <v>532</v>
      </c>
      <c r="C16" s="328" t="s">
        <v>421</v>
      </c>
      <c r="D16" s="328" t="s">
        <v>531</v>
      </c>
      <c r="E16" s="329" t="s">
        <v>433</v>
      </c>
      <c r="F16" s="329" t="s">
        <v>434</v>
      </c>
      <c r="G16" s="330" t="s">
        <v>423</v>
      </c>
      <c r="H16" s="328" t="s">
        <v>533</v>
      </c>
      <c r="I16" s="331"/>
      <c r="J16" s="332"/>
      <c r="K16" s="332"/>
      <c r="L16" s="333"/>
      <c r="M16" s="333"/>
      <c r="N16" s="334">
        <f>SUM(N20:N20)</f>
        <v>0</v>
      </c>
      <c r="O16" s="334">
        <f>SUM(O20:O20)</f>
        <v>0</v>
      </c>
      <c r="P16" s="334">
        <f>SUM(P20:P20)</f>
        <v>0</v>
      </c>
      <c r="Q16" s="334">
        <f>SUM(Q20:Q20)</f>
        <v>0</v>
      </c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3"/>
      <c r="AG16" s="335"/>
      <c r="AH16" s="335"/>
      <c r="AI16" s="336"/>
    </row>
    <row r="17" spans="1:35" ht="68.25">
      <c r="A17" s="946" t="s">
        <v>1499</v>
      </c>
      <c r="B17" s="946"/>
      <c r="C17" s="756" t="s">
        <v>1500</v>
      </c>
      <c r="D17" s="756" t="s">
        <v>859</v>
      </c>
      <c r="E17" s="756">
        <v>1</v>
      </c>
      <c r="F17" s="756">
        <v>0</v>
      </c>
      <c r="G17" s="756" t="s">
        <v>197</v>
      </c>
      <c r="H17" s="756" t="s">
        <v>198</v>
      </c>
      <c r="I17" s="316"/>
      <c r="J17" s="908">
        <v>2</v>
      </c>
      <c r="K17" s="908">
        <v>1</v>
      </c>
      <c r="L17" s="316"/>
      <c r="M17" s="316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>
        <v>9000</v>
      </c>
      <c r="AC17" s="317"/>
      <c r="AD17" s="317"/>
      <c r="AE17" s="317"/>
      <c r="AF17" s="316" t="s">
        <v>852</v>
      </c>
      <c r="AG17" s="318"/>
      <c r="AH17" s="318"/>
      <c r="AI17" s="808" t="s">
        <v>1496</v>
      </c>
    </row>
    <row r="18" spans="1:35" ht="68.25">
      <c r="A18" s="946"/>
      <c r="B18" s="946"/>
      <c r="C18" s="756" t="s">
        <v>1501</v>
      </c>
      <c r="D18" s="756" t="s">
        <v>859</v>
      </c>
      <c r="E18" s="35">
        <v>0</v>
      </c>
      <c r="F18" s="756">
        <v>1</v>
      </c>
      <c r="G18" s="756" t="s">
        <v>200</v>
      </c>
      <c r="H18" s="756" t="s">
        <v>201</v>
      </c>
      <c r="I18" s="35"/>
      <c r="J18" s="35">
        <v>8</v>
      </c>
      <c r="K18" s="35">
        <v>2</v>
      </c>
      <c r="L18" s="35"/>
      <c r="M18" s="316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>
        <v>5000</v>
      </c>
      <c r="AC18" s="317"/>
      <c r="AD18" s="317"/>
      <c r="AE18" s="317"/>
      <c r="AF18" s="316" t="s">
        <v>852</v>
      </c>
      <c r="AG18" s="318"/>
      <c r="AH18" s="318"/>
      <c r="AI18" s="808" t="s">
        <v>1496</v>
      </c>
    </row>
    <row r="19" spans="1:35" ht="68.25">
      <c r="A19" s="946"/>
      <c r="B19" s="946"/>
      <c r="C19" s="756" t="s">
        <v>1502</v>
      </c>
      <c r="D19" s="756" t="s">
        <v>859</v>
      </c>
      <c r="E19" s="35">
        <v>0</v>
      </c>
      <c r="F19" s="756">
        <v>0</v>
      </c>
      <c r="G19" s="756" t="s">
        <v>202</v>
      </c>
      <c r="H19" s="756" t="s">
        <v>203</v>
      </c>
      <c r="I19" s="35"/>
      <c r="J19" s="35">
        <v>0</v>
      </c>
      <c r="K19" s="35">
        <v>0</v>
      </c>
      <c r="L19" s="35"/>
      <c r="M19" s="316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6" t="s">
        <v>852</v>
      </c>
      <c r="AG19" s="318"/>
      <c r="AH19" s="318"/>
      <c r="AI19" s="808" t="s">
        <v>1496</v>
      </c>
    </row>
    <row r="20" spans="1:35" ht="68.25">
      <c r="A20" s="946"/>
      <c r="B20" s="946"/>
      <c r="C20" s="909" t="s">
        <v>1503</v>
      </c>
      <c r="D20" s="700" t="s">
        <v>859</v>
      </c>
      <c r="E20" s="374">
        <v>0</v>
      </c>
      <c r="F20" s="374">
        <v>0</v>
      </c>
      <c r="G20" s="699" t="s">
        <v>1504</v>
      </c>
      <c r="H20" s="758" t="s">
        <v>1505</v>
      </c>
      <c r="I20" s="594"/>
      <c r="J20" s="766">
        <v>0</v>
      </c>
      <c r="K20" s="766">
        <v>0</v>
      </c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316" t="s">
        <v>852</v>
      </c>
      <c r="AG20" s="766"/>
      <c r="AH20" s="766"/>
      <c r="AI20" s="808" t="s">
        <v>1496</v>
      </c>
    </row>
    <row r="21" spans="1:35" ht="68.25">
      <c r="A21" s="946"/>
      <c r="B21" s="946"/>
      <c r="C21" s="700" t="s">
        <v>1506</v>
      </c>
      <c r="D21" s="700" t="s">
        <v>859</v>
      </c>
      <c r="E21" s="374">
        <v>0</v>
      </c>
      <c r="F21" s="374">
        <v>1</v>
      </c>
      <c r="G21" s="698" t="s">
        <v>1507</v>
      </c>
      <c r="H21" s="758" t="s">
        <v>1508</v>
      </c>
      <c r="I21" s="594"/>
      <c r="J21" s="766">
        <v>1</v>
      </c>
      <c r="K21" s="766">
        <v>1</v>
      </c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766"/>
      <c r="X21" s="766"/>
      <c r="Y21" s="766"/>
      <c r="Z21" s="766"/>
      <c r="AA21" s="766"/>
      <c r="AB21" s="766"/>
      <c r="AC21" s="766"/>
      <c r="AD21" s="766"/>
      <c r="AE21" s="766"/>
      <c r="AF21" s="316" t="s">
        <v>852</v>
      </c>
      <c r="AG21" s="766"/>
      <c r="AH21" s="766"/>
      <c r="AI21" s="808" t="s">
        <v>1496</v>
      </c>
    </row>
  </sheetData>
  <sheetProtection/>
  <mergeCells count="62">
    <mergeCell ref="L13:L14"/>
    <mergeCell ref="M13:M14"/>
    <mergeCell ref="N13:O13"/>
    <mergeCell ref="P13:Q13"/>
    <mergeCell ref="R13:S13"/>
    <mergeCell ref="T13:U13"/>
    <mergeCell ref="A13:A14"/>
    <mergeCell ref="B13:G14"/>
    <mergeCell ref="H13:H14"/>
    <mergeCell ref="I13:I14"/>
    <mergeCell ref="J13:J14"/>
    <mergeCell ref="K13:K14"/>
    <mergeCell ref="B11:G11"/>
    <mergeCell ref="H11:S11"/>
    <mergeCell ref="T11:AI11"/>
    <mergeCell ref="A12:C12"/>
    <mergeCell ref="N12:AE12"/>
    <mergeCell ref="AF12:AI12"/>
    <mergeCell ref="AG3:AG4"/>
    <mergeCell ref="AH3:AH4"/>
    <mergeCell ref="AI3:AI4"/>
    <mergeCell ref="B5:G5"/>
    <mergeCell ref="A6:AI6"/>
    <mergeCell ref="A8:A10"/>
    <mergeCell ref="B8:B10"/>
    <mergeCell ref="V3:W3"/>
    <mergeCell ref="X3:Y3"/>
    <mergeCell ref="AB3:AC3"/>
    <mergeCell ref="AD3:AE3"/>
    <mergeCell ref="AF3:AF4"/>
    <mergeCell ref="L3:L4"/>
    <mergeCell ref="M3:M4"/>
    <mergeCell ref="N3:O3"/>
    <mergeCell ref="P3:Q3"/>
    <mergeCell ref="R3:S3"/>
    <mergeCell ref="T3:U3"/>
    <mergeCell ref="B3:G4"/>
    <mergeCell ref="H3:H4"/>
    <mergeCell ref="I3:I4"/>
    <mergeCell ref="J3:J4"/>
    <mergeCell ref="K3:K4"/>
    <mergeCell ref="Z3:AA3"/>
    <mergeCell ref="AD13:AE13"/>
    <mergeCell ref="AF13:AF14"/>
    <mergeCell ref="A1:G1"/>
    <mergeCell ref="H1:S1"/>
    <mergeCell ref="T1:AI1"/>
    <mergeCell ref="A2:C2"/>
    <mergeCell ref="D2:M2"/>
    <mergeCell ref="N2:AE2"/>
    <mergeCell ref="AF2:AI2"/>
    <mergeCell ref="A3:A4"/>
    <mergeCell ref="A17:A21"/>
    <mergeCell ref="B17:B21"/>
    <mergeCell ref="AG13:AG14"/>
    <mergeCell ref="AH13:AH14"/>
    <mergeCell ref="AI13:AI14"/>
    <mergeCell ref="B15:G15"/>
    <mergeCell ref="V13:W13"/>
    <mergeCell ref="X13:Y13"/>
    <mergeCell ref="Z13:AA13"/>
    <mergeCell ref="AB13:A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54"/>
  <sheetViews>
    <sheetView zoomScalePageLayoutView="0" workbookViewId="0" topLeftCell="B1">
      <selection activeCell="B1" sqref="B1:AJ1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">
      <c r="B1" s="1466" t="s">
        <v>1450</v>
      </c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  <c r="T1" s="1466"/>
      <c r="U1" s="1466"/>
      <c r="V1" s="1466"/>
      <c r="W1" s="1466"/>
      <c r="X1" s="1466"/>
      <c r="Y1" s="1466"/>
      <c r="Z1" s="1466"/>
      <c r="AA1" s="1466"/>
      <c r="AB1" s="1466"/>
      <c r="AC1" s="1466"/>
      <c r="AD1" s="1466"/>
      <c r="AE1" s="1466"/>
      <c r="AF1" s="1466"/>
      <c r="AG1" s="1466"/>
      <c r="AH1" s="1466"/>
      <c r="AI1" s="1466"/>
      <c r="AJ1" s="1466"/>
    </row>
    <row r="2" spans="2:36" ht="15">
      <c r="B2" s="952" t="s">
        <v>892</v>
      </c>
      <c r="C2" s="952"/>
      <c r="D2" s="952"/>
      <c r="E2" s="952"/>
      <c r="F2" s="952"/>
      <c r="G2" s="952"/>
      <c r="H2" s="952"/>
      <c r="I2" s="953" t="s">
        <v>893</v>
      </c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1467" t="s">
        <v>823</v>
      </c>
      <c r="V2" s="1467"/>
      <c r="W2" s="1467"/>
      <c r="X2" s="1467"/>
      <c r="Y2" s="1467"/>
      <c r="Z2" s="1467"/>
      <c r="AA2" s="1467"/>
      <c r="AB2" s="1467"/>
      <c r="AC2" s="1467"/>
      <c r="AD2" s="1467"/>
      <c r="AE2" s="1467"/>
      <c r="AF2" s="1467"/>
      <c r="AG2" s="1467"/>
      <c r="AH2" s="1467"/>
      <c r="AI2" s="1467"/>
      <c r="AJ2" s="1467"/>
    </row>
    <row r="3" spans="2:36" ht="15">
      <c r="B3" s="973" t="s">
        <v>894</v>
      </c>
      <c r="C3" s="973"/>
      <c r="D3" s="973"/>
      <c r="E3" s="463"/>
      <c r="F3" s="956" t="s">
        <v>895</v>
      </c>
      <c r="G3" s="956"/>
      <c r="H3" s="956"/>
      <c r="I3" s="956"/>
      <c r="J3" s="956"/>
      <c r="K3" s="956"/>
      <c r="L3" s="956"/>
      <c r="M3" s="956"/>
      <c r="N3" s="956"/>
      <c r="O3" s="957" t="s">
        <v>407</v>
      </c>
      <c r="P3" s="957"/>
      <c r="Q3" s="957"/>
      <c r="R3" s="957"/>
      <c r="S3" s="957"/>
      <c r="T3" s="957"/>
      <c r="U3" s="957"/>
      <c r="V3" s="957"/>
      <c r="W3" s="957"/>
      <c r="X3" s="957"/>
      <c r="Y3" s="957"/>
      <c r="Z3" s="957"/>
      <c r="AA3" s="957"/>
      <c r="AB3" s="957"/>
      <c r="AC3" s="957"/>
      <c r="AD3" s="957"/>
      <c r="AE3" s="957"/>
      <c r="AF3" s="957"/>
      <c r="AG3" s="955" t="s">
        <v>408</v>
      </c>
      <c r="AH3" s="955"/>
      <c r="AI3" s="955"/>
      <c r="AJ3" s="955"/>
    </row>
    <row r="4" spans="2:36" ht="15">
      <c r="B4" s="958" t="s">
        <v>424</v>
      </c>
      <c r="C4" s="959" t="s">
        <v>409</v>
      </c>
      <c r="D4" s="959"/>
      <c r="E4" s="959"/>
      <c r="F4" s="959"/>
      <c r="G4" s="959"/>
      <c r="H4" s="959"/>
      <c r="I4" s="960" t="s">
        <v>410</v>
      </c>
      <c r="J4" s="961" t="s">
        <v>425</v>
      </c>
      <c r="K4" s="961" t="s">
        <v>411</v>
      </c>
      <c r="L4" s="962" t="s">
        <v>824</v>
      </c>
      <c r="M4" s="963" t="s">
        <v>426</v>
      </c>
      <c r="N4" s="963" t="s">
        <v>427</v>
      </c>
      <c r="O4" s="950" t="s">
        <v>534</v>
      </c>
      <c r="P4" s="950"/>
      <c r="Q4" s="950" t="s">
        <v>535</v>
      </c>
      <c r="R4" s="950"/>
      <c r="S4" s="950" t="s">
        <v>536</v>
      </c>
      <c r="T4" s="950"/>
      <c r="U4" s="950" t="s">
        <v>414</v>
      </c>
      <c r="V4" s="950"/>
      <c r="W4" s="950" t="s">
        <v>413</v>
      </c>
      <c r="X4" s="950"/>
      <c r="Y4" s="950" t="s">
        <v>537</v>
      </c>
      <c r="Z4" s="950"/>
      <c r="AA4" s="950" t="s">
        <v>412</v>
      </c>
      <c r="AB4" s="950"/>
      <c r="AC4" s="950" t="s">
        <v>415</v>
      </c>
      <c r="AD4" s="950"/>
      <c r="AE4" s="950" t="s">
        <v>416</v>
      </c>
      <c r="AF4" s="950"/>
      <c r="AG4" s="951" t="s">
        <v>417</v>
      </c>
      <c r="AH4" s="947" t="s">
        <v>418</v>
      </c>
      <c r="AI4" s="948" t="s">
        <v>419</v>
      </c>
      <c r="AJ4" s="947" t="s">
        <v>428</v>
      </c>
    </row>
    <row r="5" spans="2:36" ht="31.5">
      <c r="B5" s="958"/>
      <c r="C5" s="959"/>
      <c r="D5" s="959"/>
      <c r="E5" s="959"/>
      <c r="F5" s="959"/>
      <c r="G5" s="959"/>
      <c r="H5" s="959"/>
      <c r="I5" s="960"/>
      <c r="J5" s="961" t="s">
        <v>425</v>
      </c>
      <c r="K5" s="961"/>
      <c r="L5" s="962"/>
      <c r="M5" s="963"/>
      <c r="N5" s="963"/>
      <c r="O5" s="450" t="s">
        <v>429</v>
      </c>
      <c r="P5" s="451" t="s">
        <v>430</v>
      </c>
      <c r="Q5" s="450" t="s">
        <v>429</v>
      </c>
      <c r="R5" s="451" t="s">
        <v>430</v>
      </c>
      <c r="S5" s="450" t="s">
        <v>429</v>
      </c>
      <c r="T5" s="451" t="s">
        <v>430</v>
      </c>
      <c r="U5" s="450" t="s">
        <v>429</v>
      </c>
      <c r="V5" s="451" t="s">
        <v>430</v>
      </c>
      <c r="W5" s="450" t="s">
        <v>429</v>
      </c>
      <c r="X5" s="451" t="s">
        <v>430</v>
      </c>
      <c r="Y5" s="450" t="s">
        <v>429</v>
      </c>
      <c r="Z5" s="451" t="s">
        <v>430</v>
      </c>
      <c r="AA5" s="450" t="s">
        <v>429</v>
      </c>
      <c r="AB5" s="451" t="s">
        <v>431</v>
      </c>
      <c r="AC5" s="450" t="s">
        <v>429</v>
      </c>
      <c r="AD5" s="451" t="s">
        <v>431</v>
      </c>
      <c r="AE5" s="450" t="s">
        <v>429</v>
      </c>
      <c r="AF5" s="451" t="s">
        <v>431</v>
      </c>
      <c r="AG5" s="951"/>
      <c r="AH5" s="947"/>
      <c r="AI5" s="948"/>
      <c r="AJ5" s="947"/>
    </row>
    <row r="6" spans="2:36" ht="35.25">
      <c r="B6" s="574" t="s">
        <v>896</v>
      </c>
      <c r="C6" s="964" t="s">
        <v>1399</v>
      </c>
      <c r="D6" s="964"/>
      <c r="E6" s="964"/>
      <c r="F6" s="964"/>
      <c r="G6" s="964"/>
      <c r="H6" s="964"/>
      <c r="I6" s="575" t="s">
        <v>897</v>
      </c>
      <c r="J6" s="576"/>
      <c r="K6" s="577"/>
      <c r="L6" s="577"/>
      <c r="M6" s="578"/>
      <c r="N6" s="578"/>
      <c r="O6" s="579" t="e">
        <f>O8+#REF!+#REF!</f>
        <v>#REF!</v>
      </c>
      <c r="P6" s="579" t="e">
        <f>P8+#REF!+#REF!</f>
        <v>#REF!</v>
      </c>
      <c r="Q6" s="579" t="e">
        <f>Q8+#REF!+#REF!</f>
        <v>#REF!</v>
      </c>
      <c r="R6" s="579" t="e">
        <f>R8+#REF!+#REF!</f>
        <v>#REF!</v>
      </c>
      <c r="S6" s="579" t="e">
        <f>S8+#REF!+#REF!</f>
        <v>#REF!</v>
      </c>
      <c r="T6" s="579" t="e">
        <f>T8+#REF!+#REF!</f>
        <v>#REF!</v>
      </c>
      <c r="U6" s="579" t="e">
        <f>U8+#REF!+#REF!</f>
        <v>#REF!</v>
      </c>
      <c r="V6" s="579" t="e">
        <f>V8+#REF!+#REF!</f>
        <v>#REF!</v>
      </c>
      <c r="W6" s="579" t="e">
        <f>W8+#REF!+#REF!</f>
        <v>#REF!</v>
      </c>
      <c r="X6" s="579" t="e">
        <f>X8+#REF!+#REF!</f>
        <v>#REF!</v>
      </c>
      <c r="Y6" s="579" t="e">
        <f>Y8+#REF!+#REF!</f>
        <v>#REF!</v>
      </c>
      <c r="Z6" s="579" t="e">
        <f>Z8+#REF!+#REF!</f>
        <v>#REF!</v>
      </c>
      <c r="AA6" s="579" t="e">
        <f>AA8+#REF!+#REF!</f>
        <v>#REF!</v>
      </c>
      <c r="AB6" s="579" t="e">
        <f>AB8+#REF!+#REF!</f>
        <v>#REF!</v>
      </c>
      <c r="AC6" s="579" t="e">
        <f>AC8+#REF!+#REF!</f>
        <v>#REF!</v>
      </c>
      <c r="AD6" s="579" t="e">
        <f>AD8+#REF!+#REF!</f>
        <v>#REF!</v>
      </c>
      <c r="AE6" s="579" t="e">
        <f>+AE8+#REF!+#REF!</f>
        <v>#REF!</v>
      </c>
      <c r="AF6" s="579" t="e">
        <f>AF8+#REF!+#REF!</f>
        <v>#REF!</v>
      </c>
      <c r="AG6" s="581" t="e">
        <f>AG8+#REF!+#REF!</f>
        <v>#REF!</v>
      </c>
      <c r="AH6" s="581"/>
      <c r="AI6" s="581"/>
      <c r="AJ6" s="580" t="s">
        <v>896</v>
      </c>
    </row>
    <row r="7" spans="2:36" ht="15">
      <c r="B7" s="965"/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65"/>
      <c r="P7" s="965"/>
      <c r="Q7" s="965"/>
      <c r="R7" s="965"/>
      <c r="S7" s="965"/>
      <c r="T7" s="965"/>
      <c r="U7" s="965"/>
      <c r="V7" s="965"/>
      <c r="W7" s="965"/>
      <c r="X7" s="965"/>
      <c r="Y7" s="965"/>
      <c r="Z7" s="965"/>
      <c r="AA7" s="965"/>
      <c r="AB7" s="965"/>
      <c r="AC7" s="965"/>
      <c r="AD7" s="965"/>
      <c r="AE7" s="965"/>
      <c r="AF7" s="965"/>
      <c r="AG7" s="965"/>
      <c r="AH7" s="965"/>
      <c r="AI7" s="965"/>
      <c r="AJ7" s="965"/>
    </row>
    <row r="8" spans="2:36" ht="46.5" thickBot="1">
      <c r="B8" s="327" t="s">
        <v>420</v>
      </c>
      <c r="C8" s="328" t="s">
        <v>532</v>
      </c>
      <c r="D8" s="820" t="s">
        <v>421</v>
      </c>
      <c r="E8" s="328" t="s">
        <v>432</v>
      </c>
      <c r="F8" s="329" t="s">
        <v>433</v>
      </c>
      <c r="G8" s="329" t="s">
        <v>434</v>
      </c>
      <c r="H8" s="330" t="s">
        <v>422</v>
      </c>
      <c r="I8" s="328" t="s">
        <v>533</v>
      </c>
      <c r="J8" s="333"/>
      <c r="K8" s="333"/>
      <c r="L8" s="333"/>
      <c r="M8" s="333"/>
      <c r="N8" s="333"/>
      <c r="O8" s="472">
        <f>SUM(O9:O9)</f>
        <v>0</v>
      </c>
      <c r="P8" s="473">
        <f>SUM(P9:P9)</f>
        <v>0</v>
      </c>
      <c r="Q8" s="472">
        <f>SUM(Q9:Q9)</f>
        <v>32702372</v>
      </c>
      <c r="R8" s="473">
        <f>SUM(R9:R9)</f>
        <v>0</v>
      </c>
      <c r="S8" s="472"/>
      <c r="T8" s="473"/>
      <c r="U8" s="472"/>
      <c r="V8" s="473"/>
      <c r="W8" s="472"/>
      <c r="X8" s="473"/>
      <c r="Y8" s="472"/>
      <c r="Z8" s="473"/>
      <c r="AA8" s="472"/>
      <c r="AB8" s="473"/>
      <c r="AC8" s="472"/>
      <c r="AD8" s="473"/>
      <c r="AE8" s="474">
        <f>O8+Q8</f>
        <v>32702372</v>
      </c>
      <c r="AF8" s="473">
        <f>AF9</f>
        <v>0</v>
      </c>
      <c r="AG8" s="767">
        <f>SUM(AG9:AG9)</f>
        <v>0</v>
      </c>
      <c r="AH8" s="475"/>
      <c r="AI8" s="475"/>
      <c r="AJ8" s="583"/>
    </row>
    <row r="9" spans="2:36" ht="65.25" thickBot="1">
      <c r="B9" s="1472" t="s">
        <v>1400</v>
      </c>
      <c r="C9" s="1473"/>
      <c r="D9" s="821" t="s">
        <v>1276</v>
      </c>
      <c r="E9" s="822" t="s">
        <v>1401</v>
      </c>
      <c r="F9" s="420"/>
      <c r="G9" s="421"/>
      <c r="H9" s="823" t="s">
        <v>1402</v>
      </c>
      <c r="I9" s="551" t="s">
        <v>1403</v>
      </c>
      <c r="J9" s="423"/>
      <c r="K9" s="422"/>
      <c r="L9" s="422"/>
      <c r="M9" s="36"/>
      <c r="N9" s="423"/>
      <c r="O9" s="364"/>
      <c r="P9" s="25"/>
      <c r="Q9" s="1474">
        <v>32702372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  <c r="AF9" s="29"/>
      <c r="AG9" s="30" t="s">
        <v>898</v>
      </c>
      <c r="AH9" s="303"/>
      <c r="AI9" s="303"/>
      <c r="AJ9" s="314" t="s">
        <v>896</v>
      </c>
    </row>
    <row r="10" spans="2:36" ht="65.25" thickBot="1">
      <c r="B10" s="1472"/>
      <c r="C10" s="1473"/>
      <c r="D10" s="821" t="s">
        <v>1277</v>
      </c>
      <c r="E10" s="824" t="s">
        <v>1404</v>
      </c>
      <c r="F10" s="429"/>
      <c r="G10" s="429"/>
      <c r="H10" s="823" t="s">
        <v>302</v>
      </c>
      <c r="I10" s="427" t="s">
        <v>1405</v>
      </c>
      <c r="J10" s="428"/>
      <c r="K10" s="429"/>
      <c r="L10" s="429"/>
      <c r="M10" s="426"/>
      <c r="N10" s="426"/>
      <c r="O10" s="766"/>
      <c r="P10" s="766"/>
      <c r="Q10" s="1475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30" t="s">
        <v>898</v>
      </c>
      <c r="AH10" s="766"/>
      <c r="AI10" s="766"/>
      <c r="AJ10" s="314" t="s">
        <v>896</v>
      </c>
    </row>
    <row r="11" spans="2:36" ht="65.25" thickBot="1">
      <c r="B11" s="1472"/>
      <c r="C11" s="1473"/>
      <c r="D11" s="821" t="s">
        <v>1406</v>
      </c>
      <c r="E11" s="824" t="s">
        <v>1401</v>
      </c>
      <c r="F11" s="426"/>
      <c r="G11" s="426"/>
      <c r="H11" s="823" t="s">
        <v>1407</v>
      </c>
      <c r="I11" s="427" t="s">
        <v>1408</v>
      </c>
      <c r="J11" s="427"/>
      <c r="K11" s="426"/>
      <c r="L11" s="426"/>
      <c r="M11" s="426"/>
      <c r="N11" s="426"/>
      <c r="O11" s="766"/>
      <c r="P11" s="766"/>
      <c r="Q11" s="1475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30" t="s">
        <v>898</v>
      </c>
      <c r="AH11" s="766"/>
      <c r="AI11" s="766"/>
      <c r="AJ11" s="314" t="s">
        <v>896</v>
      </c>
    </row>
    <row r="12" spans="2:36" ht="65.25" thickBot="1">
      <c r="B12" s="1472"/>
      <c r="C12" s="1473"/>
      <c r="D12" s="821" t="s">
        <v>1409</v>
      </c>
      <c r="E12" s="824" t="s">
        <v>1401</v>
      </c>
      <c r="F12" s="426"/>
      <c r="G12" s="426"/>
      <c r="H12" s="823" t="s">
        <v>552</v>
      </c>
      <c r="I12" s="427" t="s">
        <v>1410</v>
      </c>
      <c r="J12" s="427"/>
      <c r="K12" s="429"/>
      <c r="L12" s="429"/>
      <c r="M12" s="426"/>
      <c r="N12" s="426"/>
      <c r="O12" s="766"/>
      <c r="P12" s="766"/>
      <c r="Q12" s="1475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30" t="s">
        <v>898</v>
      </c>
      <c r="AH12" s="766"/>
      <c r="AI12" s="766"/>
      <c r="AJ12" s="314" t="s">
        <v>896</v>
      </c>
    </row>
    <row r="13" spans="2:36" ht="65.25" thickBot="1">
      <c r="B13" s="1472"/>
      <c r="C13" s="1473"/>
      <c r="D13" s="821" t="s">
        <v>1411</v>
      </c>
      <c r="E13" s="824" t="s">
        <v>1401</v>
      </c>
      <c r="F13" s="426"/>
      <c r="G13" s="426"/>
      <c r="H13" s="823" t="s">
        <v>1412</v>
      </c>
      <c r="I13" s="427" t="s">
        <v>1408</v>
      </c>
      <c r="J13" s="428"/>
      <c r="K13" s="429"/>
      <c r="L13" s="429"/>
      <c r="M13" s="426"/>
      <c r="N13" s="426"/>
      <c r="O13" s="766"/>
      <c r="P13" s="766"/>
      <c r="Q13" s="1475"/>
      <c r="R13" s="766"/>
      <c r="S13" s="766"/>
      <c r="T13" s="766"/>
      <c r="U13" s="766"/>
      <c r="V13" s="766"/>
      <c r="W13" s="766"/>
      <c r="X13" s="766"/>
      <c r="Y13" s="766"/>
      <c r="Z13" s="766"/>
      <c r="AA13" s="766"/>
      <c r="AB13" s="766"/>
      <c r="AC13" s="766"/>
      <c r="AD13" s="766"/>
      <c r="AE13" s="766"/>
      <c r="AF13" s="766"/>
      <c r="AG13" s="30" t="s">
        <v>898</v>
      </c>
      <c r="AH13" s="766"/>
      <c r="AI13" s="766"/>
      <c r="AJ13" s="314" t="s">
        <v>896</v>
      </c>
    </row>
    <row r="14" spans="2:36" ht="90" thickBot="1">
      <c r="B14" s="1472"/>
      <c r="C14" s="1473"/>
      <c r="D14" s="821" t="s">
        <v>1413</v>
      </c>
      <c r="E14" s="824" t="s">
        <v>1404</v>
      </c>
      <c r="F14" s="429"/>
      <c r="G14" s="429"/>
      <c r="H14" s="823" t="s">
        <v>306</v>
      </c>
      <c r="I14" s="427" t="s">
        <v>1414</v>
      </c>
      <c r="J14" s="428"/>
      <c r="K14" s="429"/>
      <c r="L14" s="429"/>
      <c r="M14" s="426"/>
      <c r="N14" s="426"/>
      <c r="O14" s="766"/>
      <c r="P14" s="766"/>
      <c r="Q14" s="1475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30" t="s">
        <v>898</v>
      </c>
      <c r="AH14" s="766"/>
      <c r="AI14" s="766"/>
      <c r="AJ14" s="314" t="s">
        <v>896</v>
      </c>
    </row>
    <row r="15" spans="2:36" ht="64.5">
      <c r="B15" s="1472"/>
      <c r="C15" s="1473"/>
      <c r="D15" s="821" t="s">
        <v>1415</v>
      </c>
      <c r="E15" s="824" t="s">
        <v>1401</v>
      </c>
      <c r="F15" s="426"/>
      <c r="G15" s="426"/>
      <c r="H15" s="823" t="s">
        <v>556</v>
      </c>
      <c r="I15" s="427" t="s">
        <v>1031</v>
      </c>
      <c r="J15" s="428"/>
      <c r="K15" s="429"/>
      <c r="L15" s="429"/>
      <c r="M15" s="426"/>
      <c r="N15" s="426"/>
      <c r="O15" s="766"/>
      <c r="P15" s="766"/>
      <c r="Q15" s="1476"/>
      <c r="R15" s="766"/>
      <c r="S15" s="766"/>
      <c r="T15" s="766"/>
      <c r="U15" s="766"/>
      <c r="V15" s="766"/>
      <c r="W15" s="766"/>
      <c r="X15" s="766"/>
      <c r="Y15" s="766"/>
      <c r="Z15" s="766"/>
      <c r="AA15" s="766"/>
      <c r="AB15" s="766"/>
      <c r="AC15" s="766"/>
      <c r="AD15" s="766"/>
      <c r="AE15" s="766"/>
      <c r="AF15" s="766"/>
      <c r="AG15" s="30" t="s">
        <v>898</v>
      </c>
      <c r="AH15" s="766"/>
      <c r="AI15" s="766"/>
      <c r="AJ15" s="314" t="s">
        <v>896</v>
      </c>
    </row>
    <row r="17" spans="2:36" ht="30.75" customHeight="1">
      <c r="B17" s="973" t="s">
        <v>899</v>
      </c>
      <c r="C17" s="973"/>
      <c r="D17" s="973"/>
      <c r="E17" s="463"/>
      <c r="F17" s="952" t="s">
        <v>900</v>
      </c>
      <c r="G17" s="952"/>
      <c r="H17" s="952"/>
      <c r="I17" s="952"/>
      <c r="J17" s="952"/>
      <c r="K17" s="952"/>
      <c r="L17" s="952"/>
      <c r="M17" s="952"/>
      <c r="N17" s="952"/>
      <c r="O17" s="957" t="s">
        <v>407</v>
      </c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5" t="s">
        <v>408</v>
      </c>
      <c r="AH17" s="955"/>
      <c r="AI17" s="955"/>
      <c r="AJ17" s="955"/>
    </row>
    <row r="18" spans="2:36" ht="15">
      <c r="B18" s="958" t="s">
        <v>424</v>
      </c>
      <c r="C18" s="959" t="s">
        <v>409</v>
      </c>
      <c r="D18" s="959"/>
      <c r="E18" s="959"/>
      <c r="F18" s="959"/>
      <c r="G18" s="959"/>
      <c r="H18" s="959"/>
      <c r="I18" s="960" t="s">
        <v>410</v>
      </c>
      <c r="J18" s="961" t="s">
        <v>425</v>
      </c>
      <c r="K18" s="961" t="s">
        <v>411</v>
      </c>
      <c r="L18" s="961" t="s">
        <v>1356</v>
      </c>
      <c r="M18" s="963" t="s">
        <v>426</v>
      </c>
      <c r="N18" s="963" t="s">
        <v>427</v>
      </c>
      <c r="O18" s="950" t="s">
        <v>534</v>
      </c>
      <c r="P18" s="950"/>
      <c r="Q18" s="950" t="s">
        <v>535</v>
      </c>
      <c r="R18" s="950"/>
      <c r="S18" s="950" t="s">
        <v>536</v>
      </c>
      <c r="T18" s="950"/>
      <c r="U18" s="950" t="s">
        <v>414</v>
      </c>
      <c r="V18" s="950"/>
      <c r="W18" s="950" t="s">
        <v>413</v>
      </c>
      <c r="X18" s="950"/>
      <c r="Y18" s="950" t="s">
        <v>537</v>
      </c>
      <c r="Z18" s="950"/>
      <c r="AA18" s="950" t="s">
        <v>412</v>
      </c>
      <c r="AB18" s="950"/>
      <c r="AC18" s="950" t="s">
        <v>415</v>
      </c>
      <c r="AD18" s="950"/>
      <c r="AE18" s="950" t="s">
        <v>416</v>
      </c>
      <c r="AF18" s="950"/>
      <c r="AG18" s="951" t="s">
        <v>417</v>
      </c>
      <c r="AH18" s="947" t="s">
        <v>418</v>
      </c>
      <c r="AI18" s="1449" t="s">
        <v>419</v>
      </c>
      <c r="AJ18" s="947" t="s">
        <v>428</v>
      </c>
    </row>
    <row r="19" spans="2:36" ht="31.5">
      <c r="B19" s="958"/>
      <c r="C19" s="959"/>
      <c r="D19" s="959"/>
      <c r="E19" s="959"/>
      <c r="F19" s="959"/>
      <c r="G19" s="959"/>
      <c r="H19" s="959"/>
      <c r="I19" s="960"/>
      <c r="J19" s="961" t="s">
        <v>425</v>
      </c>
      <c r="K19" s="961"/>
      <c r="L19" s="961"/>
      <c r="M19" s="963"/>
      <c r="N19" s="963"/>
      <c r="O19" s="450" t="s">
        <v>429</v>
      </c>
      <c r="P19" s="451" t="s">
        <v>430</v>
      </c>
      <c r="Q19" s="450" t="s">
        <v>429</v>
      </c>
      <c r="R19" s="451" t="s">
        <v>430</v>
      </c>
      <c r="S19" s="450" t="s">
        <v>429</v>
      </c>
      <c r="T19" s="451" t="s">
        <v>430</v>
      </c>
      <c r="U19" s="450" t="s">
        <v>429</v>
      </c>
      <c r="V19" s="451" t="s">
        <v>430</v>
      </c>
      <c r="W19" s="450" t="s">
        <v>429</v>
      </c>
      <c r="X19" s="451" t="s">
        <v>430</v>
      </c>
      <c r="Y19" s="450" t="s">
        <v>429</v>
      </c>
      <c r="Z19" s="451" t="s">
        <v>430</v>
      </c>
      <c r="AA19" s="450" t="s">
        <v>429</v>
      </c>
      <c r="AB19" s="451" t="s">
        <v>431</v>
      </c>
      <c r="AC19" s="450" t="s">
        <v>429</v>
      </c>
      <c r="AD19" s="451" t="s">
        <v>431</v>
      </c>
      <c r="AE19" s="450" t="s">
        <v>429</v>
      </c>
      <c r="AF19" s="451" t="s">
        <v>431</v>
      </c>
      <c r="AG19" s="951"/>
      <c r="AH19" s="947"/>
      <c r="AI19" s="1449"/>
      <c r="AJ19" s="947"/>
    </row>
    <row r="20" spans="2:36" ht="113.25">
      <c r="B20" s="590" t="s">
        <v>901</v>
      </c>
      <c r="C20" s="964" t="s">
        <v>863</v>
      </c>
      <c r="D20" s="964"/>
      <c r="E20" s="964"/>
      <c r="F20" s="964"/>
      <c r="G20" s="964"/>
      <c r="H20" s="964"/>
      <c r="I20" s="575" t="s">
        <v>902</v>
      </c>
      <c r="J20" s="690"/>
      <c r="K20" s="690"/>
      <c r="L20" s="690"/>
      <c r="M20" s="690"/>
      <c r="N20" s="587"/>
      <c r="O20" s="579" t="e">
        <f>O22+#REF!+#REF!</f>
        <v>#REF!</v>
      </c>
      <c r="P20" s="579" t="e">
        <f>P22+#REF!+#REF!</f>
        <v>#REF!</v>
      </c>
      <c r="Q20" s="579" t="e">
        <f>Q22+#REF!+#REF!</f>
        <v>#REF!</v>
      </c>
      <c r="R20" s="579" t="e">
        <f>R22+#REF!+#REF!</f>
        <v>#REF!</v>
      </c>
      <c r="S20" s="579" t="e">
        <f>S22+#REF!+#REF!</f>
        <v>#REF!</v>
      </c>
      <c r="T20" s="579" t="e">
        <f>T22+#REF!+#REF!</f>
        <v>#REF!</v>
      </c>
      <c r="U20" s="579" t="e">
        <f>U22+#REF!+#REF!</f>
        <v>#REF!</v>
      </c>
      <c r="V20" s="579" t="e">
        <f>V22+#REF!+#REF!</f>
        <v>#REF!</v>
      </c>
      <c r="W20" s="579" t="e">
        <f>W22+#REF!+#REF!</f>
        <v>#REF!</v>
      </c>
      <c r="X20" s="579" t="e">
        <f>X22+#REF!+#REF!</f>
        <v>#REF!</v>
      </c>
      <c r="Y20" s="579" t="e">
        <f>Y22+#REF!+#REF!</f>
        <v>#REF!</v>
      </c>
      <c r="Z20" s="579" t="e">
        <f>Z22+#REF!+#REF!</f>
        <v>#REF!</v>
      </c>
      <c r="AA20" s="579" t="e">
        <f>AA22+#REF!+#REF!</f>
        <v>#REF!</v>
      </c>
      <c r="AB20" s="579" t="e">
        <f>AB22+#REF!+#REF!</f>
        <v>#REF!</v>
      </c>
      <c r="AC20" s="579" t="e">
        <f>AC22+#REF!+#REF!</f>
        <v>#REF!</v>
      </c>
      <c r="AD20" s="579" t="e">
        <f>AD22+#REF!+#REF!</f>
        <v>#REF!</v>
      </c>
      <c r="AE20" s="579" t="e">
        <f>+AE22+#REF!+#REF!</f>
        <v>#REF!</v>
      </c>
      <c r="AF20" s="579" t="e">
        <f>AF22+#REF!+#REF!</f>
        <v>#REF!</v>
      </c>
      <c r="AG20" s="581" t="s">
        <v>903</v>
      </c>
      <c r="AH20" s="580" t="s">
        <v>904</v>
      </c>
      <c r="AI20" s="825"/>
      <c r="AJ20" s="580" t="s">
        <v>331</v>
      </c>
    </row>
    <row r="21" spans="2:36" ht="15">
      <c r="B21" s="965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5"/>
      <c r="U21" s="965"/>
      <c r="V21" s="965"/>
      <c r="W21" s="965"/>
      <c r="X21" s="965"/>
      <c r="Y21" s="965"/>
      <c r="Z21" s="965"/>
      <c r="AA21" s="965"/>
      <c r="AB21" s="965"/>
      <c r="AC21" s="965"/>
      <c r="AD21" s="965"/>
      <c r="AE21" s="965"/>
      <c r="AF21" s="965"/>
      <c r="AG21" s="965"/>
      <c r="AH21" s="965"/>
      <c r="AI21" s="965"/>
      <c r="AJ21" s="965"/>
    </row>
    <row r="22" spans="2:36" ht="41.25">
      <c r="B22" s="327" t="s">
        <v>420</v>
      </c>
      <c r="C22" s="328" t="s">
        <v>532</v>
      </c>
      <c r="D22" s="328" t="s">
        <v>421</v>
      </c>
      <c r="E22" s="328" t="s">
        <v>432</v>
      </c>
      <c r="F22" s="329" t="s">
        <v>433</v>
      </c>
      <c r="G22" s="329" t="s">
        <v>434</v>
      </c>
      <c r="H22" s="330" t="s">
        <v>422</v>
      </c>
      <c r="I22" s="328" t="s">
        <v>533</v>
      </c>
      <c r="J22" s="333"/>
      <c r="K22" s="333"/>
      <c r="L22" s="333"/>
      <c r="M22" s="333"/>
      <c r="N22" s="333"/>
      <c r="O22" s="472">
        <f>SUM(O23:O29)</f>
        <v>0</v>
      </c>
      <c r="P22" s="473">
        <f>SUM(P23:P29)</f>
        <v>0</v>
      </c>
      <c r="Q22" s="472">
        <f>SUM(Q23:Q29)</f>
        <v>4859185</v>
      </c>
      <c r="R22" s="473">
        <f>SUM(R23:R29)</f>
        <v>0</v>
      </c>
      <c r="S22" s="472"/>
      <c r="T22" s="473"/>
      <c r="U22" s="472"/>
      <c r="V22" s="473"/>
      <c r="W22" s="472"/>
      <c r="X22" s="473"/>
      <c r="Y22" s="472"/>
      <c r="Z22" s="473"/>
      <c r="AA22" s="472"/>
      <c r="AB22" s="473"/>
      <c r="AC22" s="472"/>
      <c r="AD22" s="473"/>
      <c r="AE22" s="474">
        <f>O22+Q22</f>
        <v>4859185</v>
      </c>
      <c r="AF22" s="473">
        <f>AF23</f>
        <v>0</v>
      </c>
      <c r="AG22" s="767">
        <f>SUM(AG23:AG29)</f>
        <v>0</v>
      </c>
      <c r="AH22" s="475"/>
      <c r="AI22" s="318"/>
      <c r="AJ22" s="583"/>
    </row>
    <row r="23" spans="2:36" ht="105">
      <c r="B23" s="975" t="s">
        <v>4</v>
      </c>
      <c r="C23" s="24"/>
      <c r="D23" s="588" t="s">
        <v>1278</v>
      </c>
      <c r="E23" s="24" t="s">
        <v>851</v>
      </c>
      <c r="F23" s="591"/>
      <c r="G23" s="591"/>
      <c r="H23" s="975" t="s">
        <v>6</v>
      </c>
      <c r="I23" s="975" t="s">
        <v>574</v>
      </c>
      <c r="J23" s="691">
        <v>1</v>
      </c>
      <c r="K23" s="691">
        <v>1</v>
      </c>
      <c r="L23" s="691">
        <v>1</v>
      </c>
      <c r="M23" s="591"/>
      <c r="N23" s="691"/>
      <c r="O23" s="25"/>
      <c r="P23" s="25"/>
      <c r="Q23" s="826" t="s">
        <v>1416</v>
      </c>
      <c r="R23" s="827"/>
      <c r="S23" s="766"/>
      <c r="T23" s="766"/>
      <c r="U23" s="28"/>
      <c r="V23" s="28"/>
      <c r="W23" s="25"/>
      <c r="X23" s="28"/>
      <c r="Y23" s="28"/>
      <c r="Z23" s="28"/>
      <c r="AA23" s="28"/>
      <c r="AB23" s="28"/>
      <c r="AC23" s="766"/>
      <c r="AD23" s="28"/>
      <c r="AE23" s="25"/>
      <c r="AF23" s="25"/>
      <c r="AG23" s="30" t="s">
        <v>1417</v>
      </c>
      <c r="AH23" s="25" t="s">
        <v>1418</v>
      </c>
      <c r="AI23" s="317" t="s">
        <v>1419</v>
      </c>
      <c r="AJ23" s="595" t="s">
        <v>1420</v>
      </c>
    </row>
    <row r="24" spans="2:36" ht="70.5">
      <c r="B24" s="975"/>
      <c r="C24" s="24"/>
      <c r="D24" s="588" t="s">
        <v>1421</v>
      </c>
      <c r="E24" s="24" t="s">
        <v>851</v>
      </c>
      <c r="F24" s="591"/>
      <c r="G24" s="591"/>
      <c r="H24" s="975"/>
      <c r="I24" s="975"/>
      <c r="J24" s="691">
        <v>1</v>
      </c>
      <c r="K24" s="691">
        <v>1</v>
      </c>
      <c r="L24" s="691">
        <v>1</v>
      </c>
      <c r="M24" s="591"/>
      <c r="N24" s="691"/>
      <c r="O24" s="25"/>
      <c r="P24" s="25"/>
      <c r="Q24" s="826"/>
      <c r="R24" s="28"/>
      <c r="S24" s="25"/>
      <c r="T24" s="28"/>
      <c r="U24" s="28"/>
      <c r="V24" s="28"/>
      <c r="W24" s="25"/>
      <c r="X24" s="28"/>
      <c r="Y24" s="28"/>
      <c r="Z24" s="28"/>
      <c r="AA24" s="28"/>
      <c r="AB24" s="28"/>
      <c r="AC24" s="828"/>
      <c r="AD24" s="28"/>
      <c r="AE24" s="25"/>
      <c r="AF24" s="25"/>
      <c r="AG24" s="30" t="s">
        <v>1422</v>
      </c>
      <c r="AH24" s="25" t="s">
        <v>1423</v>
      </c>
      <c r="AI24" s="317" t="s">
        <v>1424</v>
      </c>
      <c r="AJ24" s="595" t="s">
        <v>1420</v>
      </c>
    </row>
    <row r="25" spans="2:36" ht="102.75">
      <c r="B25" s="975"/>
      <c r="C25" s="24"/>
      <c r="D25" s="588" t="s">
        <v>1425</v>
      </c>
      <c r="E25" s="24" t="s">
        <v>851</v>
      </c>
      <c r="F25" s="591"/>
      <c r="G25" s="591"/>
      <c r="H25" s="975"/>
      <c r="I25" s="975"/>
      <c r="J25" s="691">
        <v>1</v>
      </c>
      <c r="K25" s="691">
        <v>1</v>
      </c>
      <c r="L25" s="691">
        <v>1</v>
      </c>
      <c r="M25" s="591"/>
      <c r="N25" s="691"/>
      <c r="O25" s="25"/>
      <c r="P25" s="25"/>
      <c r="Q25" s="826"/>
      <c r="R25" s="28"/>
      <c r="S25" s="25"/>
      <c r="T25" s="28"/>
      <c r="U25" s="28"/>
      <c r="V25" s="28"/>
      <c r="W25" s="25"/>
      <c r="X25" s="28"/>
      <c r="Y25" s="28"/>
      <c r="Z25" s="28"/>
      <c r="AA25" s="28"/>
      <c r="AB25" s="28"/>
      <c r="AC25" s="828"/>
      <c r="AD25" s="28"/>
      <c r="AE25" s="25"/>
      <c r="AF25" s="25"/>
      <c r="AG25" s="30" t="s">
        <v>1422</v>
      </c>
      <c r="AH25" s="25" t="s">
        <v>1426</v>
      </c>
      <c r="AI25" s="317" t="s">
        <v>1424</v>
      </c>
      <c r="AJ25" s="595" t="s">
        <v>1420</v>
      </c>
    </row>
    <row r="26" spans="2:36" ht="89.25">
      <c r="B26" s="975"/>
      <c r="C26" s="24"/>
      <c r="D26" s="588" t="s">
        <v>1279</v>
      </c>
      <c r="E26" s="24" t="s">
        <v>851</v>
      </c>
      <c r="F26" s="591"/>
      <c r="G26" s="591"/>
      <c r="H26" s="975"/>
      <c r="I26" s="975"/>
      <c r="J26" s="691">
        <v>1</v>
      </c>
      <c r="K26" s="691">
        <v>1</v>
      </c>
      <c r="L26" s="691">
        <v>1</v>
      </c>
      <c r="M26" s="591"/>
      <c r="N26" s="691"/>
      <c r="O26" s="25"/>
      <c r="P26" s="25"/>
      <c r="Q26" s="826"/>
      <c r="R26" s="28"/>
      <c r="S26" s="25"/>
      <c r="T26" s="28"/>
      <c r="U26" s="28"/>
      <c r="V26" s="28"/>
      <c r="W26" s="25"/>
      <c r="X26" s="28"/>
      <c r="Y26" s="28"/>
      <c r="Z26" s="28"/>
      <c r="AA26" s="28"/>
      <c r="AB26" s="28"/>
      <c r="AC26" s="828"/>
      <c r="AD26" s="28"/>
      <c r="AE26" s="25"/>
      <c r="AF26" s="25"/>
      <c r="AG26" s="30" t="s">
        <v>1422</v>
      </c>
      <c r="AH26" s="25" t="s">
        <v>1427</v>
      </c>
      <c r="AI26" s="317" t="s">
        <v>1424</v>
      </c>
      <c r="AJ26" s="595" t="s">
        <v>1420</v>
      </c>
    </row>
    <row r="27" spans="2:36" ht="89.25">
      <c r="B27" s="975"/>
      <c r="C27" s="24"/>
      <c r="D27" s="588" t="s">
        <v>1280</v>
      </c>
      <c r="E27" s="24" t="s">
        <v>851</v>
      </c>
      <c r="F27" s="591"/>
      <c r="G27" s="591"/>
      <c r="H27" s="975"/>
      <c r="I27" s="975"/>
      <c r="J27" s="691">
        <v>1</v>
      </c>
      <c r="K27" s="691">
        <v>1</v>
      </c>
      <c r="L27" s="691">
        <v>1</v>
      </c>
      <c r="M27" s="591"/>
      <c r="N27" s="691"/>
      <c r="O27" s="25"/>
      <c r="P27" s="25"/>
      <c r="Q27" s="826"/>
      <c r="R27" s="28"/>
      <c r="S27" s="25"/>
      <c r="T27" s="28"/>
      <c r="U27" s="28"/>
      <c r="V27" s="28"/>
      <c r="W27" s="25"/>
      <c r="X27" s="28"/>
      <c r="Y27" s="28"/>
      <c r="Z27" s="28"/>
      <c r="AA27" s="28"/>
      <c r="AB27" s="28"/>
      <c r="AC27" s="828"/>
      <c r="AD27" s="28"/>
      <c r="AE27" s="25"/>
      <c r="AF27" s="25"/>
      <c r="AG27" s="30" t="s">
        <v>1422</v>
      </c>
      <c r="AH27" s="25" t="s">
        <v>1427</v>
      </c>
      <c r="AI27" s="317" t="s">
        <v>1424</v>
      </c>
      <c r="AJ27" s="595" t="s">
        <v>1420</v>
      </c>
    </row>
    <row r="28" spans="2:36" ht="89.25">
      <c r="B28" s="975"/>
      <c r="C28" s="24"/>
      <c r="D28" s="596" t="s">
        <v>1428</v>
      </c>
      <c r="E28" s="756" t="s">
        <v>1297</v>
      </c>
      <c r="F28" s="697"/>
      <c r="G28" s="769"/>
      <c r="H28" s="975"/>
      <c r="I28" s="975"/>
      <c r="J28" s="691">
        <v>1</v>
      </c>
      <c r="K28" s="769" t="s">
        <v>1429</v>
      </c>
      <c r="L28" s="769" t="s">
        <v>1430</v>
      </c>
      <c r="M28" s="769"/>
      <c r="N28" s="769"/>
      <c r="O28" s="25"/>
      <c r="P28" s="25"/>
      <c r="Q28" s="827">
        <v>4859185</v>
      </c>
      <c r="R28" s="28"/>
      <c r="S28" s="25"/>
      <c r="T28" s="28"/>
      <c r="U28" s="28"/>
      <c r="V28" s="28"/>
      <c r="W28" s="25"/>
      <c r="X28" s="28"/>
      <c r="Y28" s="28"/>
      <c r="Z28" s="28"/>
      <c r="AA28" s="28"/>
      <c r="AB28" s="28"/>
      <c r="AC28" s="828"/>
      <c r="AD28" s="28"/>
      <c r="AE28" s="25"/>
      <c r="AF28" s="25"/>
      <c r="AG28" s="316" t="s">
        <v>1431</v>
      </c>
      <c r="AH28" s="317" t="s">
        <v>1427</v>
      </c>
      <c r="AI28" s="317"/>
      <c r="AJ28" s="595" t="s">
        <v>1432</v>
      </c>
    </row>
    <row r="29" spans="2:36" ht="140.25">
      <c r="B29" s="975"/>
      <c r="C29" s="24"/>
      <c r="D29" s="588" t="s">
        <v>1433</v>
      </c>
      <c r="E29" s="24" t="s">
        <v>851</v>
      </c>
      <c r="F29" s="829"/>
      <c r="G29" s="829"/>
      <c r="H29" s="975"/>
      <c r="I29" s="975"/>
      <c r="J29" s="691">
        <v>1</v>
      </c>
      <c r="K29" s="691">
        <v>1</v>
      </c>
      <c r="L29" s="691">
        <v>1</v>
      </c>
      <c r="M29" s="829"/>
      <c r="N29" s="691"/>
      <c r="O29" s="25"/>
      <c r="P29" s="25"/>
      <c r="Q29" s="826"/>
      <c r="R29" s="28"/>
      <c r="S29" s="25"/>
      <c r="T29" s="28"/>
      <c r="U29" s="28"/>
      <c r="V29" s="28"/>
      <c r="W29" s="25"/>
      <c r="X29" s="28"/>
      <c r="Y29" s="28"/>
      <c r="Z29" s="28"/>
      <c r="AA29" s="28"/>
      <c r="AB29" s="28"/>
      <c r="AC29" s="828"/>
      <c r="AD29" s="28"/>
      <c r="AE29" s="25"/>
      <c r="AF29" s="25"/>
      <c r="AG29" s="30" t="s">
        <v>1434</v>
      </c>
      <c r="AH29" s="25" t="s">
        <v>1435</v>
      </c>
      <c r="AI29" s="317" t="s">
        <v>1436</v>
      </c>
      <c r="AJ29" s="595" t="s">
        <v>1420</v>
      </c>
    </row>
    <row r="30" spans="2:36" ht="15">
      <c r="B30" s="973" t="s">
        <v>1281</v>
      </c>
      <c r="C30" s="973"/>
      <c r="D30" s="973"/>
      <c r="E30" s="463"/>
      <c r="F30" s="973" t="s">
        <v>905</v>
      </c>
      <c r="G30" s="973"/>
      <c r="H30" s="973"/>
      <c r="I30" s="973"/>
      <c r="J30" s="973"/>
      <c r="K30" s="973"/>
      <c r="L30" s="973"/>
      <c r="M30" s="973"/>
      <c r="N30" s="973"/>
      <c r="O30" s="957" t="s">
        <v>407</v>
      </c>
      <c r="P30" s="957"/>
      <c r="Q30" s="957"/>
      <c r="R30" s="957"/>
      <c r="S30" s="957"/>
      <c r="T30" s="957"/>
      <c r="U30" s="957"/>
      <c r="V30" s="957"/>
      <c r="W30" s="957"/>
      <c r="X30" s="957"/>
      <c r="Y30" s="957"/>
      <c r="Z30" s="957"/>
      <c r="AA30" s="957"/>
      <c r="AB30" s="957"/>
      <c r="AC30" s="957"/>
      <c r="AD30" s="957"/>
      <c r="AE30" s="957"/>
      <c r="AF30" s="957"/>
      <c r="AG30" s="955" t="s">
        <v>408</v>
      </c>
      <c r="AH30" s="955"/>
      <c r="AI30" s="955"/>
      <c r="AJ30" s="955"/>
    </row>
    <row r="31" spans="2:36" ht="15">
      <c r="B31" s="958" t="s">
        <v>424</v>
      </c>
      <c r="C31" s="959" t="s">
        <v>409</v>
      </c>
      <c r="D31" s="959"/>
      <c r="E31" s="959"/>
      <c r="F31" s="959"/>
      <c r="G31" s="959"/>
      <c r="H31" s="959"/>
      <c r="I31" s="960" t="s">
        <v>410</v>
      </c>
      <c r="J31" s="961" t="s">
        <v>425</v>
      </c>
      <c r="K31" s="961" t="s">
        <v>411</v>
      </c>
      <c r="L31" s="961" t="s">
        <v>1356</v>
      </c>
      <c r="M31" s="963" t="s">
        <v>426</v>
      </c>
      <c r="N31" s="963" t="s">
        <v>427</v>
      </c>
      <c r="O31" s="950" t="s">
        <v>534</v>
      </c>
      <c r="P31" s="950"/>
      <c r="Q31" s="950" t="s">
        <v>535</v>
      </c>
      <c r="R31" s="950"/>
      <c r="S31" s="950" t="s">
        <v>536</v>
      </c>
      <c r="T31" s="950"/>
      <c r="U31" s="950" t="s">
        <v>414</v>
      </c>
      <c r="V31" s="950"/>
      <c r="W31" s="950" t="s">
        <v>413</v>
      </c>
      <c r="X31" s="950"/>
      <c r="Y31" s="950" t="s">
        <v>537</v>
      </c>
      <c r="Z31" s="950"/>
      <c r="AA31" s="950" t="s">
        <v>412</v>
      </c>
      <c r="AB31" s="950"/>
      <c r="AC31" s="950" t="s">
        <v>415</v>
      </c>
      <c r="AD31" s="950"/>
      <c r="AE31" s="950" t="s">
        <v>416</v>
      </c>
      <c r="AF31" s="950"/>
      <c r="AG31" s="951" t="s">
        <v>417</v>
      </c>
      <c r="AH31" s="947" t="s">
        <v>418</v>
      </c>
      <c r="AI31" s="1449" t="s">
        <v>419</v>
      </c>
      <c r="AJ31" s="947" t="s">
        <v>428</v>
      </c>
    </row>
    <row r="32" spans="2:36" ht="31.5">
      <c r="B32" s="958"/>
      <c r="C32" s="959"/>
      <c r="D32" s="959"/>
      <c r="E32" s="959"/>
      <c r="F32" s="959"/>
      <c r="G32" s="959"/>
      <c r="H32" s="959"/>
      <c r="I32" s="960"/>
      <c r="J32" s="961" t="s">
        <v>425</v>
      </c>
      <c r="K32" s="961"/>
      <c r="L32" s="961"/>
      <c r="M32" s="963"/>
      <c r="N32" s="963"/>
      <c r="O32" s="450" t="s">
        <v>429</v>
      </c>
      <c r="P32" s="451" t="s">
        <v>430</v>
      </c>
      <c r="Q32" s="450" t="s">
        <v>429</v>
      </c>
      <c r="R32" s="451" t="s">
        <v>430</v>
      </c>
      <c r="S32" s="450" t="s">
        <v>429</v>
      </c>
      <c r="T32" s="451" t="s">
        <v>430</v>
      </c>
      <c r="U32" s="450" t="s">
        <v>429</v>
      </c>
      <c r="V32" s="451" t="s">
        <v>430</v>
      </c>
      <c r="W32" s="450" t="s">
        <v>429</v>
      </c>
      <c r="X32" s="451" t="s">
        <v>430</v>
      </c>
      <c r="Y32" s="450" t="s">
        <v>429</v>
      </c>
      <c r="Z32" s="451" t="s">
        <v>430</v>
      </c>
      <c r="AA32" s="450" t="s">
        <v>429</v>
      </c>
      <c r="AB32" s="451" t="s">
        <v>431</v>
      </c>
      <c r="AC32" s="450" t="s">
        <v>429</v>
      </c>
      <c r="AD32" s="451" t="s">
        <v>431</v>
      </c>
      <c r="AE32" s="450" t="s">
        <v>429</v>
      </c>
      <c r="AF32" s="451" t="s">
        <v>431</v>
      </c>
      <c r="AG32" s="951"/>
      <c r="AH32" s="947"/>
      <c r="AI32" s="1449"/>
      <c r="AJ32" s="947"/>
    </row>
    <row r="33" spans="2:36" ht="198.75">
      <c r="B33" s="593" t="s">
        <v>901</v>
      </c>
      <c r="C33" s="964" t="s">
        <v>312</v>
      </c>
      <c r="D33" s="964"/>
      <c r="E33" s="964"/>
      <c r="F33" s="964"/>
      <c r="G33" s="964"/>
      <c r="H33" s="964"/>
      <c r="I33" s="575" t="s">
        <v>313</v>
      </c>
      <c r="J33" s="690"/>
      <c r="K33" s="690"/>
      <c r="L33" s="690"/>
      <c r="M33" s="690"/>
      <c r="N33" s="690"/>
      <c r="O33" s="579" t="e">
        <f>O35+#REF!+#REF!</f>
        <v>#REF!</v>
      </c>
      <c r="P33" s="579" t="e">
        <f>P35+#REF!+#REF!</f>
        <v>#REF!</v>
      </c>
      <c r="Q33" s="579" t="e">
        <f>Q35+#REF!+#REF!</f>
        <v>#REF!</v>
      </c>
      <c r="R33" s="579" t="e">
        <f>R35+#REF!+#REF!</f>
        <v>#REF!</v>
      </c>
      <c r="S33" s="579" t="e">
        <f>S35+#REF!+#REF!</f>
        <v>#REF!</v>
      </c>
      <c r="T33" s="579" t="e">
        <f>T35+#REF!+#REF!</f>
        <v>#REF!</v>
      </c>
      <c r="U33" s="579" t="e">
        <f>U35+#REF!+#REF!</f>
        <v>#REF!</v>
      </c>
      <c r="V33" s="579" t="e">
        <f>V35+#REF!+#REF!</f>
        <v>#REF!</v>
      </c>
      <c r="W33" s="579" t="e">
        <f>W35+#REF!+#REF!</f>
        <v>#REF!</v>
      </c>
      <c r="X33" s="579" t="e">
        <f>X35+#REF!+#REF!</f>
        <v>#REF!</v>
      </c>
      <c r="Y33" s="579" t="e">
        <f>Y35+#REF!+#REF!</f>
        <v>#REF!</v>
      </c>
      <c r="Z33" s="579" t="e">
        <f>Z35+#REF!+#REF!</f>
        <v>#REF!</v>
      </c>
      <c r="AA33" s="579" t="e">
        <f>AA35+#REF!+#REF!</f>
        <v>#REF!</v>
      </c>
      <c r="AB33" s="579" t="e">
        <f>AB35+#REF!+#REF!</f>
        <v>#REF!</v>
      </c>
      <c r="AC33" s="579" t="e">
        <f>AC35+#REF!+#REF!</f>
        <v>#REF!</v>
      </c>
      <c r="AD33" s="579" t="e">
        <f>AD35+#REF!+#REF!</f>
        <v>#REF!</v>
      </c>
      <c r="AE33" s="579" t="e">
        <f>+AE35+#REF!+#REF!</f>
        <v>#REF!</v>
      </c>
      <c r="AF33" s="579" t="e">
        <f>AF35+#REF!+#REF!</f>
        <v>#REF!</v>
      </c>
      <c r="AG33" s="581" t="s">
        <v>906</v>
      </c>
      <c r="AH33" s="580" t="s">
        <v>907</v>
      </c>
      <c r="AI33" s="825"/>
      <c r="AJ33" s="580" t="s">
        <v>331</v>
      </c>
    </row>
    <row r="34" spans="2:36" ht="15">
      <c r="B34" s="965"/>
      <c r="C34" s="965"/>
      <c r="D34" s="965"/>
      <c r="E34" s="965"/>
      <c r="F34" s="965"/>
      <c r="G34" s="965"/>
      <c r="H34" s="965"/>
      <c r="I34" s="965"/>
      <c r="J34" s="965"/>
      <c r="K34" s="965"/>
      <c r="L34" s="965"/>
      <c r="M34" s="965"/>
      <c r="N34" s="965"/>
      <c r="O34" s="965"/>
      <c r="P34" s="965"/>
      <c r="Q34" s="965"/>
      <c r="R34" s="965"/>
      <c r="S34" s="965"/>
      <c r="T34" s="965"/>
      <c r="U34" s="965"/>
      <c r="V34" s="965"/>
      <c r="W34" s="965"/>
      <c r="X34" s="965"/>
      <c r="Y34" s="965"/>
      <c r="Z34" s="965"/>
      <c r="AA34" s="965"/>
      <c r="AB34" s="965"/>
      <c r="AC34" s="965"/>
      <c r="AD34" s="965"/>
      <c r="AE34" s="965"/>
      <c r="AF34" s="965"/>
      <c r="AG34" s="965"/>
      <c r="AH34" s="965"/>
      <c r="AI34" s="965"/>
      <c r="AJ34" s="965"/>
    </row>
    <row r="35" spans="2:36" ht="33.75">
      <c r="B35" s="327" t="s">
        <v>420</v>
      </c>
      <c r="C35" s="328" t="s">
        <v>532</v>
      </c>
      <c r="D35" s="328" t="s">
        <v>421</v>
      </c>
      <c r="E35" s="328" t="s">
        <v>432</v>
      </c>
      <c r="F35" s="329" t="s">
        <v>433</v>
      </c>
      <c r="G35" s="329" t="s">
        <v>434</v>
      </c>
      <c r="H35" s="330" t="s">
        <v>422</v>
      </c>
      <c r="I35" s="328" t="s">
        <v>533</v>
      </c>
      <c r="J35" s="333"/>
      <c r="K35" s="333"/>
      <c r="L35" s="333"/>
      <c r="M35" s="333"/>
      <c r="N35" s="333"/>
      <c r="O35" s="472"/>
      <c r="P35" s="473"/>
      <c r="Q35" s="472"/>
      <c r="R35" s="473"/>
      <c r="S35" s="472"/>
      <c r="T35" s="473"/>
      <c r="U35" s="472"/>
      <c r="V35" s="473"/>
      <c r="W35" s="472"/>
      <c r="X35" s="473"/>
      <c r="Y35" s="472"/>
      <c r="Z35" s="473"/>
      <c r="AA35" s="472"/>
      <c r="AB35" s="473"/>
      <c r="AC35" s="472"/>
      <c r="AD35" s="473"/>
      <c r="AE35" s="474"/>
      <c r="AF35" s="473"/>
      <c r="AG35" s="1450" t="s">
        <v>906</v>
      </c>
      <c r="AH35" s="1451" t="s">
        <v>908</v>
      </c>
      <c r="AI35" s="1452"/>
      <c r="AJ35" s="1451" t="s">
        <v>1420</v>
      </c>
    </row>
    <row r="36" spans="2:36" ht="15">
      <c r="B36" s="1453" t="s">
        <v>1437</v>
      </c>
      <c r="C36" s="1189"/>
      <c r="D36" s="975" t="s">
        <v>1282</v>
      </c>
      <c r="E36" s="1457" t="s">
        <v>1297</v>
      </c>
      <c r="F36" s="1458"/>
      <c r="G36" s="1459"/>
      <c r="H36" s="1460" t="s">
        <v>1283</v>
      </c>
      <c r="I36" s="1463" t="s">
        <v>574</v>
      </c>
      <c r="J36" s="1457">
        <v>0</v>
      </c>
      <c r="K36" s="1465" t="s">
        <v>1429</v>
      </c>
      <c r="L36" s="1465" t="s">
        <v>1430</v>
      </c>
      <c r="M36" s="1130"/>
      <c r="N36" s="1130"/>
      <c r="O36" s="1468">
        <v>35000000</v>
      </c>
      <c r="P36" s="1471"/>
      <c r="Q36" s="1477"/>
      <c r="R36" s="1477"/>
      <c r="S36" s="1477"/>
      <c r="T36" s="1477"/>
      <c r="U36" s="1477"/>
      <c r="V36" s="1477"/>
      <c r="W36" s="1477"/>
      <c r="X36" s="1477"/>
      <c r="Y36" s="1477"/>
      <c r="Z36" s="1477"/>
      <c r="AA36" s="1477"/>
      <c r="AB36" s="1477"/>
      <c r="AC36" s="1477"/>
      <c r="AD36" s="1477"/>
      <c r="AE36" s="1477"/>
      <c r="AF36" s="1477"/>
      <c r="AG36" s="1450"/>
      <c r="AH36" s="1451"/>
      <c r="AI36" s="1452"/>
      <c r="AJ36" s="1451"/>
    </row>
    <row r="37" spans="2:36" ht="15">
      <c r="B37" s="1454"/>
      <c r="C37" s="1456"/>
      <c r="D37" s="975"/>
      <c r="E37" s="1457"/>
      <c r="F37" s="1458"/>
      <c r="G37" s="1459"/>
      <c r="H37" s="1461"/>
      <c r="I37" s="1463"/>
      <c r="J37" s="1457"/>
      <c r="K37" s="1465"/>
      <c r="L37" s="1465"/>
      <c r="M37" s="1130"/>
      <c r="N37" s="1130"/>
      <c r="O37" s="1469"/>
      <c r="P37" s="1471"/>
      <c r="Q37" s="1477"/>
      <c r="R37" s="1477"/>
      <c r="S37" s="1477"/>
      <c r="T37" s="1477"/>
      <c r="U37" s="1477"/>
      <c r="V37" s="1477"/>
      <c r="W37" s="1477"/>
      <c r="X37" s="1477"/>
      <c r="Y37" s="1477"/>
      <c r="Z37" s="1477"/>
      <c r="AA37" s="1477"/>
      <c r="AB37" s="1477"/>
      <c r="AC37" s="1477"/>
      <c r="AD37" s="1477"/>
      <c r="AE37" s="1477"/>
      <c r="AF37" s="1477"/>
      <c r="AG37" s="1450"/>
      <c r="AH37" s="1451"/>
      <c r="AI37" s="1452"/>
      <c r="AJ37" s="1451"/>
    </row>
    <row r="38" spans="2:36" ht="15">
      <c r="B38" s="1454"/>
      <c r="C38" s="1456"/>
      <c r="D38" s="975"/>
      <c r="E38" s="1457"/>
      <c r="F38" s="1458"/>
      <c r="G38" s="1459"/>
      <c r="H38" s="1461"/>
      <c r="I38" s="1463"/>
      <c r="J38" s="1457"/>
      <c r="K38" s="1465"/>
      <c r="L38" s="1465"/>
      <c r="M38" s="1130"/>
      <c r="N38" s="1130"/>
      <c r="O38" s="1469"/>
      <c r="P38" s="1471"/>
      <c r="Q38" s="1477"/>
      <c r="R38" s="1477"/>
      <c r="S38" s="1477"/>
      <c r="T38" s="1477"/>
      <c r="U38" s="1477"/>
      <c r="V38" s="1477"/>
      <c r="W38" s="1477"/>
      <c r="X38" s="1477"/>
      <c r="Y38" s="1477"/>
      <c r="Z38" s="1477"/>
      <c r="AA38" s="1477"/>
      <c r="AB38" s="1477"/>
      <c r="AC38" s="1477"/>
      <c r="AD38" s="1477"/>
      <c r="AE38" s="1477"/>
      <c r="AF38" s="1477"/>
      <c r="AG38" s="1450"/>
      <c r="AH38" s="1451"/>
      <c r="AI38" s="1452"/>
      <c r="AJ38" s="1451"/>
    </row>
    <row r="39" spans="2:36" ht="15.75" thickBot="1">
      <c r="B39" s="1454"/>
      <c r="C39" s="1190"/>
      <c r="D39" s="975"/>
      <c r="E39" s="1457"/>
      <c r="F39" s="1458"/>
      <c r="G39" s="1459"/>
      <c r="H39" s="1462"/>
      <c r="I39" s="1464"/>
      <c r="J39" s="1457"/>
      <c r="K39" s="1465"/>
      <c r="L39" s="1465"/>
      <c r="M39" s="1130"/>
      <c r="N39" s="1130"/>
      <c r="O39" s="1469"/>
      <c r="P39" s="1471"/>
      <c r="Q39" s="1477"/>
      <c r="R39" s="1477"/>
      <c r="S39" s="1477"/>
      <c r="T39" s="1477"/>
      <c r="U39" s="1477"/>
      <c r="V39" s="1477"/>
      <c r="W39" s="1477"/>
      <c r="X39" s="1477"/>
      <c r="Y39" s="1477"/>
      <c r="Z39" s="1477"/>
      <c r="AA39" s="1477"/>
      <c r="AB39" s="1477"/>
      <c r="AC39" s="1477"/>
      <c r="AD39" s="1477"/>
      <c r="AE39" s="1477"/>
      <c r="AF39" s="1477"/>
      <c r="AG39" s="1450"/>
      <c r="AH39" s="1451"/>
      <c r="AI39" s="1452"/>
      <c r="AJ39" s="1451"/>
    </row>
    <row r="40" spans="2:36" ht="15">
      <c r="B40" s="1454"/>
      <c r="C40" s="1189"/>
      <c r="D40" s="975" t="s">
        <v>1438</v>
      </c>
      <c r="E40" s="1479" t="s">
        <v>1297</v>
      </c>
      <c r="F40" s="1482"/>
      <c r="G40" s="1482"/>
      <c r="H40" s="1460" t="s">
        <v>311</v>
      </c>
      <c r="I40" s="1463" t="s">
        <v>571</v>
      </c>
      <c r="J40" s="1465" t="s">
        <v>1439</v>
      </c>
      <c r="K40" s="1465" t="s">
        <v>1440</v>
      </c>
      <c r="L40" s="1465" t="s">
        <v>1440</v>
      </c>
      <c r="M40" s="1465"/>
      <c r="N40" s="1465"/>
      <c r="O40" s="1469"/>
      <c r="P40" s="1477"/>
      <c r="Q40" s="1477"/>
      <c r="R40" s="1477"/>
      <c r="S40" s="1477"/>
      <c r="T40" s="1477"/>
      <c r="U40" s="1477"/>
      <c r="V40" s="1477"/>
      <c r="W40" s="1477"/>
      <c r="X40" s="1477"/>
      <c r="Y40" s="1477"/>
      <c r="Z40" s="1477"/>
      <c r="AA40" s="1477"/>
      <c r="AB40" s="1477"/>
      <c r="AC40" s="1477"/>
      <c r="AD40" s="1477"/>
      <c r="AE40" s="1477"/>
      <c r="AF40" s="1477"/>
      <c r="AG40" s="1450" t="s">
        <v>906</v>
      </c>
      <c r="AH40" s="1451" t="s">
        <v>1441</v>
      </c>
      <c r="AI40" s="1452"/>
      <c r="AJ40" s="1451" t="s">
        <v>1420</v>
      </c>
    </row>
    <row r="41" spans="2:36" ht="15">
      <c r="B41" s="1454"/>
      <c r="C41" s="1456"/>
      <c r="D41" s="1478"/>
      <c r="E41" s="1480"/>
      <c r="F41" s="1482"/>
      <c r="G41" s="1482"/>
      <c r="H41" s="1461"/>
      <c r="I41" s="1463"/>
      <c r="J41" s="1465"/>
      <c r="K41" s="1465"/>
      <c r="L41" s="1465"/>
      <c r="M41" s="1465"/>
      <c r="N41" s="1465"/>
      <c r="O41" s="1469"/>
      <c r="P41" s="1477"/>
      <c r="Q41" s="1477"/>
      <c r="R41" s="1477"/>
      <c r="S41" s="1477"/>
      <c r="T41" s="1477"/>
      <c r="U41" s="1477"/>
      <c r="V41" s="1477"/>
      <c r="W41" s="1477"/>
      <c r="X41" s="1477"/>
      <c r="Y41" s="1477"/>
      <c r="Z41" s="1477"/>
      <c r="AA41" s="1477"/>
      <c r="AB41" s="1477"/>
      <c r="AC41" s="1477"/>
      <c r="AD41" s="1477"/>
      <c r="AE41" s="1477"/>
      <c r="AF41" s="1477"/>
      <c r="AG41" s="1450"/>
      <c r="AH41" s="1451"/>
      <c r="AI41" s="1452"/>
      <c r="AJ41" s="1451"/>
    </row>
    <row r="42" spans="2:36" ht="15">
      <c r="B42" s="1454"/>
      <c r="C42" s="1456"/>
      <c r="D42" s="1478"/>
      <c r="E42" s="1480"/>
      <c r="F42" s="1482"/>
      <c r="G42" s="1482"/>
      <c r="H42" s="1461"/>
      <c r="I42" s="1463"/>
      <c r="J42" s="1465"/>
      <c r="K42" s="1465"/>
      <c r="L42" s="1465"/>
      <c r="M42" s="1465"/>
      <c r="N42" s="1465"/>
      <c r="O42" s="1469"/>
      <c r="P42" s="1477"/>
      <c r="Q42" s="1477"/>
      <c r="R42" s="1477"/>
      <c r="S42" s="1477"/>
      <c r="T42" s="1477"/>
      <c r="U42" s="1477"/>
      <c r="V42" s="1477"/>
      <c r="W42" s="1477"/>
      <c r="X42" s="1477"/>
      <c r="Y42" s="1477"/>
      <c r="Z42" s="1477"/>
      <c r="AA42" s="1477"/>
      <c r="AB42" s="1477"/>
      <c r="AC42" s="1477"/>
      <c r="AD42" s="1477"/>
      <c r="AE42" s="1477"/>
      <c r="AF42" s="1477"/>
      <c r="AG42" s="1450"/>
      <c r="AH42" s="1451"/>
      <c r="AI42" s="1452"/>
      <c r="AJ42" s="1451"/>
    </row>
    <row r="43" spans="2:36" ht="15.75" thickBot="1">
      <c r="B43" s="1454"/>
      <c r="C43" s="1190"/>
      <c r="D43" s="1478"/>
      <c r="E43" s="1481"/>
      <c r="F43" s="1482"/>
      <c r="G43" s="1482"/>
      <c r="H43" s="1462"/>
      <c r="I43" s="1464"/>
      <c r="J43" s="1465"/>
      <c r="K43" s="1465"/>
      <c r="L43" s="1465"/>
      <c r="M43" s="1465"/>
      <c r="N43" s="1465"/>
      <c r="O43" s="1469"/>
      <c r="P43" s="1477"/>
      <c r="Q43" s="1477"/>
      <c r="R43" s="1477"/>
      <c r="S43" s="1477"/>
      <c r="T43" s="1477"/>
      <c r="U43" s="1477"/>
      <c r="V43" s="1477"/>
      <c r="W43" s="1477"/>
      <c r="X43" s="1477"/>
      <c r="Y43" s="1477"/>
      <c r="Z43" s="1477"/>
      <c r="AA43" s="1477"/>
      <c r="AB43" s="1477"/>
      <c r="AC43" s="1477"/>
      <c r="AD43" s="1477"/>
      <c r="AE43" s="1477"/>
      <c r="AF43" s="1477"/>
      <c r="AG43" s="1450"/>
      <c r="AH43" s="1451"/>
      <c r="AI43" s="1452"/>
      <c r="AJ43" s="1451"/>
    </row>
    <row r="44" spans="2:36" ht="105">
      <c r="B44" s="1454"/>
      <c r="C44" s="1189"/>
      <c r="D44" s="439" t="s">
        <v>1284</v>
      </c>
      <c r="E44" s="830" t="s">
        <v>1297</v>
      </c>
      <c r="F44" s="831"/>
      <c r="G44" s="832"/>
      <c r="H44" s="692" t="s">
        <v>1285</v>
      </c>
      <c r="I44" s="441" t="s">
        <v>1286</v>
      </c>
      <c r="J44" s="769" t="s">
        <v>1439</v>
      </c>
      <c r="K44" s="769" t="s">
        <v>1442</v>
      </c>
      <c r="L44" s="769" t="s">
        <v>1443</v>
      </c>
      <c r="M44" s="769"/>
      <c r="N44" s="310"/>
      <c r="O44" s="1469"/>
      <c r="P44" s="693"/>
      <c r="Q44" s="693"/>
      <c r="R44" s="693"/>
      <c r="S44" s="693"/>
      <c r="T44" s="693"/>
      <c r="U44" s="693"/>
      <c r="V44" s="693"/>
      <c r="W44" s="693"/>
      <c r="X44" s="693"/>
      <c r="Y44" s="693"/>
      <c r="Z44" s="693"/>
      <c r="AA44" s="693"/>
      <c r="AB44" s="693"/>
      <c r="AC44" s="693"/>
      <c r="AD44" s="693"/>
      <c r="AE44" s="693"/>
      <c r="AF44" s="693"/>
      <c r="AG44" s="833" t="s">
        <v>906</v>
      </c>
      <c r="AH44" s="833" t="s">
        <v>1444</v>
      </c>
      <c r="AI44" s="597" t="s">
        <v>1419</v>
      </c>
      <c r="AJ44" s="595" t="s">
        <v>1420</v>
      </c>
    </row>
    <row r="45" spans="2:36" ht="94.5">
      <c r="B45" s="1455"/>
      <c r="C45" s="1190"/>
      <c r="D45" s="24" t="s">
        <v>1287</v>
      </c>
      <c r="E45" s="834" t="s">
        <v>891</v>
      </c>
      <c r="F45" s="447">
        <v>0</v>
      </c>
      <c r="G45" s="834">
        <v>1</v>
      </c>
      <c r="H45" s="311" t="s">
        <v>1288</v>
      </c>
      <c r="I45" s="311" t="s">
        <v>909</v>
      </c>
      <c r="J45" s="769" t="s">
        <v>1445</v>
      </c>
      <c r="K45" s="769" t="s">
        <v>1429</v>
      </c>
      <c r="L45" s="769" t="s">
        <v>1430</v>
      </c>
      <c r="M45" s="769"/>
      <c r="N45" s="310"/>
      <c r="O45" s="1470"/>
      <c r="P45" s="835"/>
      <c r="Q45" s="693"/>
      <c r="R45" s="693"/>
      <c r="S45" s="693"/>
      <c r="T45" s="693"/>
      <c r="U45" s="693"/>
      <c r="V45" s="693"/>
      <c r="W45" s="693"/>
      <c r="X45" s="693"/>
      <c r="Y45" s="693"/>
      <c r="Z45" s="693"/>
      <c r="AA45" s="693"/>
      <c r="AB45" s="693"/>
      <c r="AC45" s="693"/>
      <c r="AD45" s="693"/>
      <c r="AE45" s="693"/>
      <c r="AF45" s="693"/>
      <c r="AG45" s="833" t="s">
        <v>906</v>
      </c>
      <c r="AH45" s="833" t="s">
        <v>1446</v>
      </c>
      <c r="AI45" s="597"/>
      <c r="AJ45" s="595" t="s">
        <v>1420</v>
      </c>
    </row>
    <row r="46" spans="2:36" ht="15">
      <c r="B46" s="973" t="s">
        <v>910</v>
      </c>
      <c r="C46" s="973"/>
      <c r="D46" s="973"/>
      <c r="E46" s="973"/>
      <c r="F46" s="973" t="s">
        <v>911</v>
      </c>
      <c r="G46" s="973"/>
      <c r="H46" s="973"/>
      <c r="I46" s="973"/>
      <c r="J46" s="973"/>
      <c r="K46" s="973"/>
      <c r="L46" s="973"/>
      <c r="M46" s="973"/>
      <c r="N46" s="973"/>
      <c r="O46" s="957" t="s">
        <v>407</v>
      </c>
      <c r="P46" s="957"/>
      <c r="Q46" s="957"/>
      <c r="R46" s="957"/>
      <c r="S46" s="957"/>
      <c r="T46" s="957"/>
      <c r="U46" s="957"/>
      <c r="V46" s="957"/>
      <c r="W46" s="957"/>
      <c r="X46" s="957"/>
      <c r="Y46" s="957"/>
      <c r="Z46" s="957"/>
      <c r="AA46" s="957"/>
      <c r="AB46" s="957"/>
      <c r="AC46" s="957"/>
      <c r="AD46" s="957"/>
      <c r="AE46" s="957"/>
      <c r="AF46" s="957"/>
      <c r="AG46" s="955" t="s">
        <v>408</v>
      </c>
      <c r="AH46" s="955"/>
      <c r="AI46" s="955"/>
      <c r="AJ46" s="955"/>
    </row>
    <row r="47" spans="2:36" ht="15">
      <c r="B47" s="958" t="s">
        <v>424</v>
      </c>
      <c r="C47" s="959" t="s">
        <v>409</v>
      </c>
      <c r="D47" s="959"/>
      <c r="E47" s="959"/>
      <c r="F47" s="959"/>
      <c r="G47" s="959"/>
      <c r="H47" s="959"/>
      <c r="I47" s="960" t="s">
        <v>410</v>
      </c>
      <c r="J47" s="961" t="s">
        <v>425</v>
      </c>
      <c r="K47" s="961" t="s">
        <v>411</v>
      </c>
      <c r="L47" s="1483" t="s">
        <v>1356</v>
      </c>
      <c r="M47" s="963" t="s">
        <v>426</v>
      </c>
      <c r="N47" s="963" t="s">
        <v>427</v>
      </c>
      <c r="O47" s="950" t="s">
        <v>534</v>
      </c>
      <c r="P47" s="950"/>
      <c r="Q47" s="950" t="s">
        <v>535</v>
      </c>
      <c r="R47" s="950"/>
      <c r="S47" s="950" t="s">
        <v>536</v>
      </c>
      <c r="T47" s="950"/>
      <c r="U47" s="950" t="s">
        <v>414</v>
      </c>
      <c r="V47" s="950"/>
      <c r="W47" s="950" t="s">
        <v>413</v>
      </c>
      <c r="X47" s="950"/>
      <c r="Y47" s="950" t="s">
        <v>537</v>
      </c>
      <c r="Z47" s="950"/>
      <c r="AA47" s="950" t="s">
        <v>412</v>
      </c>
      <c r="AB47" s="950"/>
      <c r="AC47" s="950" t="s">
        <v>415</v>
      </c>
      <c r="AD47" s="950"/>
      <c r="AE47" s="950" t="s">
        <v>416</v>
      </c>
      <c r="AF47" s="950"/>
      <c r="AG47" s="951" t="s">
        <v>417</v>
      </c>
      <c r="AH47" s="947" t="s">
        <v>418</v>
      </c>
      <c r="AI47" s="1449" t="s">
        <v>419</v>
      </c>
      <c r="AJ47" s="947" t="s">
        <v>428</v>
      </c>
    </row>
    <row r="48" spans="2:36" ht="31.5">
      <c r="B48" s="958"/>
      <c r="C48" s="959"/>
      <c r="D48" s="959"/>
      <c r="E48" s="959"/>
      <c r="F48" s="959"/>
      <c r="G48" s="959"/>
      <c r="H48" s="959"/>
      <c r="I48" s="960"/>
      <c r="J48" s="961" t="s">
        <v>425</v>
      </c>
      <c r="K48" s="961"/>
      <c r="L48" s="1483"/>
      <c r="M48" s="963"/>
      <c r="N48" s="963"/>
      <c r="O48" s="450" t="s">
        <v>429</v>
      </c>
      <c r="P48" s="451" t="s">
        <v>430</v>
      </c>
      <c r="Q48" s="450" t="s">
        <v>429</v>
      </c>
      <c r="R48" s="451" t="s">
        <v>430</v>
      </c>
      <c r="S48" s="450" t="s">
        <v>429</v>
      </c>
      <c r="T48" s="451" t="s">
        <v>430</v>
      </c>
      <c r="U48" s="450" t="s">
        <v>429</v>
      </c>
      <c r="V48" s="451" t="s">
        <v>430</v>
      </c>
      <c r="W48" s="450" t="s">
        <v>429</v>
      </c>
      <c r="X48" s="451" t="s">
        <v>430</v>
      </c>
      <c r="Y48" s="450" t="s">
        <v>429</v>
      </c>
      <c r="Z48" s="451" t="s">
        <v>430</v>
      </c>
      <c r="AA48" s="450" t="s">
        <v>429</v>
      </c>
      <c r="AB48" s="451" t="s">
        <v>431</v>
      </c>
      <c r="AC48" s="450" t="s">
        <v>429</v>
      </c>
      <c r="AD48" s="451" t="s">
        <v>431</v>
      </c>
      <c r="AE48" s="450" t="s">
        <v>429</v>
      </c>
      <c r="AF48" s="451" t="s">
        <v>431</v>
      </c>
      <c r="AG48" s="951"/>
      <c r="AH48" s="947"/>
      <c r="AI48" s="1449"/>
      <c r="AJ48" s="947"/>
    </row>
    <row r="49" spans="2:36" ht="84.75">
      <c r="B49" s="593" t="s">
        <v>901</v>
      </c>
      <c r="C49" s="964" t="s">
        <v>314</v>
      </c>
      <c r="D49" s="964"/>
      <c r="E49" s="964"/>
      <c r="F49" s="964"/>
      <c r="G49" s="964"/>
      <c r="H49" s="964"/>
      <c r="I49" s="575" t="s">
        <v>315</v>
      </c>
      <c r="J49" s="690">
        <v>0</v>
      </c>
      <c r="K49" s="690">
        <v>1</v>
      </c>
      <c r="L49" s="690"/>
      <c r="M49" s="690"/>
      <c r="N49" s="690"/>
      <c r="O49" s="579" t="e">
        <f>O50+#REF!+#REF!</f>
        <v>#REF!</v>
      </c>
      <c r="P49" s="579" t="e">
        <f>P50+#REF!+#REF!</f>
        <v>#REF!</v>
      </c>
      <c r="Q49" s="579" t="e">
        <f>Q50+#REF!+#REF!</f>
        <v>#REF!</v>
      </c>
      <c r="R49" s="579" t="e">
        <f>R50+#REF!+#REF!</f>
        <v>#REF!</v>
      </c>
      <c r="S49" s="579" t="e">
        <f>S50+#REF!+#REF!</f>
        <v>#REF!</v>
      </c>
      <c r="T49" s="579" t="e">
        <f>T50+#REF!+#REF!</f>
        <v>#REF!</v>
      </c>
      <c r="U49" s="579" t="e">
        <f>U50+#REF!+#REF!</f>
        <v>#REF!</v>
      </c>
      <c r="V49" s="579" t="e">
        <f>V50+#REF!+#REF!</f>
        <v>#REF!</v>
      </c>
      <c r="W49" s="579" t="e">
        <f>W50+#REF!+#REF!</f>
        <v>#REF!</v>
      </c>
      <c r="X49" s="579" t="e">
        <f>X50+#REF!+#REF!</f>
        <v>#REF!</v>
      </c>
      <c r="Y49" s="579" t="e">
        <f>Y50+#REF!+#REF!</f>
        <v>#REF!</v>
      </c>
      <c r="Z49" s="579" t="e">
        <f>Z50+#REF!+#REF!</f>
        <v>#REF!</v>
      </c>
      <c r="AA49" s="579" t="e">
        <f>AA50+#REF!+#REF!</f>
        <v>#REF!</v>
      </c>
      <c r="AB49" s="579" t="e">
        <f>AB50+#REF!+#REF!</f>
        <v>#REF!</v>
      </c>
      <c r="AC49" s="579" t="e">
        <f>AC50+#REF!+#REF!</f>
        <v>#REF!</v>
      </c>
      <c r="AD49" s="579" t="e">
        <f>AD50+#REF!+#REF!</f>
        <v>#REF!</v>
      </c>
      <c r="AE49" s="579" t="e">
        <f>+AE50+#REF!+#REF!</f>
        <v>#REF!</v>
      </c>
      <c r="AF49" s="579" t="e">
        <f>AF50+#REF!+#REF!</f>
        <v>#REF!</v>
      </c>
      <c r="AG49" s="581" t="s">
        <v>912</v>
      </c>
      <c r="AH49" s="580" t="s">
        <v>913</v>
      </c>
      <c r="AI49" s="825"/>
      <c r="AJ49" s="580" t="s">
        <v>331</v>
      </c>
    </row>
    <row r="50" spans="2:36" ht="34.5" thickBot="1">
      <c r="B50" s="327" t="s">
        <v>420</v>
      </c>
      <c r="C50" s="328" t="s">
        <v>532</v>
      </c>
      <c r="D50" s="328" t="s">
        <v>421</v>
      </c>
      <c r="E50" s="328" t="s">
        <v>432</v>
      </c>
      <c r="F50" s="329" t="s">
        <v>433</v>
      </c>
      <c r="G50" s="329" t="s">
        <v>434</v>
      </c>
      <c r="H50" s="330" t="s">
        <v>422</v>
      </c>
      <c r="I50" s="328" t="s">
        <v>533</v>
      </c>
      <c r="J50" s="333"/>
      <c r="K50" s="333"/>
      <c r="L50" s="333"/>
      <c r="M50" s="333"/>
      <c r="N50" s="333"/>
      <c r="O50" s="472"/>
      <c r="P50" s="473"/>
      <c r="Q50" s="472"/>
      <c r="R50" s="473"/>
      <c r="S50" s="472"/>
      <c r="T50" s="473"/>
      <c r="U50" s="472"/>
      <c r="V50" s="473"/>
      <c r="W50" s="472"/>
      <c r="X50" s="473"/>
      <c r="Y50" s="472"/>
      <c r="Z50" s="473"/>
      <c r="AA50" s="472"/>
      <c r="AB50" s="473"/>
      <c r="AC50" s="472"/>
      <c r="AD50" s="473"/>
      <c r="AE50" s="474"/>
      <c r="AF50" s="473"/>
      <c r="AG50" s="464"/>
      <c r="AH50" s="766"/>
      <c r="AI50" s="319"/>
      <c r="AJ50" s="766"/>
    </row>
    <row r="51" spans="2:36" ht="71.25" thickBot="1">
      <c r="B51" s="1453" t="s">
        <v>21</v>
      </c>
      <c r="C51" s="756"/>
      <c r="D51" s="588" t="s">
        <v>1447</v>
      </c>
      <c r="E51" s="447" t="s">
        <v>891</v>
      </c>
      <c r="F51" s="447">
        <v>0</v>
      </c>
      <c r="G51" s="24">
        <v>1</v>
      </c>
      <c r="H51" s="440" t="s">
        <v>1290</v>
      </c>
      <c r="I51" s="441" t="s">
        <v>24</v>
      </c>
      <c r="J51" s="836">
        <v>0</v>
      </c>
      <c r="K51" s="769" t="s">
        <v>1429</v>
      </c>
      <c r="L51" s="769" t="s">
        <v>1430</v>
      </c>
      <c r="M51" s="310"/>
      <c r="N51" s="592"/>
      <c r="O51" s="693"/>
      <c r="P51" s="693"/>
      <c r="Q51" s="1468">
        <v>5000000</v>
      </c>
      <c r="R51" s="693"/>
      <c r="S51" s="693"/>
      <c r="T51" s="693"/>
      <c r="U51" s="693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  <c r="AG51" s="767" t="s">
        <v>912</v>
      </c>
      <c r="AH51" s="580" t="s">
        <v>1448</v>
      </c>
      <c r="AI51" s="318"/>
      <c r="AJ51" s="595" t="s">
        <v>1420</v>
      </c>
    </row>
    <row r="52" spans="2:36" ht="71.25" thickBot="1">
      <c r="B52" s="1484"/>
      <c r="C52" s="756"/>
      <c r="D52" s="588" t="s">
        <v>1447</v>
      </c>
      <c r="E52" s="447" t="s">
        <v>891</v>
      </c>
      <c r="F52" s="447">
        <v>0</v>
      </c>
      <c r="G52" s="24">
        <v>1</v>
      </c>
      <c r="H52" s="440" t="s">
        <v>1291</v>
      </c>
      <c r="I52" s="441" t="s">
        <v>1292</v>
      </c>
      <c r="J52" s="836">
        <v>0</v>
      </c>
      <c r="K52" s="769" t="s">
        <v>1429</v>
      </c>
      <c r="L52" s="837" t="s">
        <v>1430</v>
      </c>
      <c r="M52" s="310"/>
      <c r="N52" s="592"/>
      <c r="O52" s="693"/>
      <c r="P52" s="693"/>
      <c r="Q52" s="1469"/>
      <c r="R52" s="693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  <c r="AG52" s="767" t="s">
        <v>912</v>
      </c>
      <c r="AH52" s="580" t="s">
        <v>1448</v>
      </c>
      <c r="AI52" s="318"/>
      <c r="AJ52" s="595" t="s">
        <v>1420</v>
      </c>
    </row>
    <row r="53" spans="2:36" ht="70.5">
      <c r="B53" s="1484"/>
      <c r="C53" s="756"/>
      <c r="D53" s="588" t="s">
        <v>1293</v>
      </c>
      <c r="E53" s="447" t="s">
        <v>891</v>
      </c>
      <c r="F53" s="447"/>
      <c r="G53" s="24"/>
      <c r="H53" s="440" t="s">
        <v>1294</v>
      </c>
      <c r="I53" s="441" t="s">
        <v>28</v>
      </c>
      <c r="J53" s="836">
        <v>0</v>
      </c>
      <c r="K53" s="769" t="s">
        <v>1429</v>
      </c>
      <c r="L53" s="837" t="s">
        <v>1430</v>
      </c>
      <c r="M53" s="310"/>
      <c r="N53" s="592"/>
      <c r="O53" s="693"/>
      <c r="P53" s="693"/>
      <c r="Q53" s="1469"/>
      <c r="R53" s="693"/>
      <c r="S53" s="693"/>
      <c r="T53" s="693"/>
      <c r="U53" s="693"/>
      <c r="V53" s="693"/>
      <c r="W53" s="693"/>
      <c r="X53" s="693"/>
      <c r="Y53" s="693"/>
      <c r="Z53" s="693"/>
      <c r="AA53" s="693"/>
      <c r="AB53" s="693"/>
      <c r="AC53" s="693"/>
      <c r="AD53" s="693"/>
      <c r="AE53" s="693"/>
      <c r="AF53" s="693"/>
      <c r="AG53" s="767" t="s">
        <v>912</v>
      </c>
      <c r="AH53" s="580" t="s">
        <v>1448</v>
      </c>
      <c r="AI53" s="318"/>
      <c r="AJ53" s="595" t="s">
        <v>1420</v>
      </c>
    </row>
    <row r="54" spans="2:36" ht="115.5">
      <c r="B54" s="1485"/>
      <c r="C54" s="462"/>
      <c r="D54" s="588" t="s">
        <v>1289</v>
      </c>
      <c r="E54" s="447" t="s">
        <v>891</v>
      </c>
      <c r="F54" s="818">
        <v>0</v>
      </c>
      <c r="G54" s="818">
        <v>1</v>
      </c>
      <c r="H54" s="694" t="s">
        <v>1295</v>
      </c>
      <c r="I54" s="695" t="s">
        <v>1296</v>
      </c>
      <c r="J54" s="836">
        <v>0</v>
      </c>
      <c r="K54" s="838">
        <v>4</v>
      </c>
      <c r="L54" s="839">
        <v>1</v>
      </c>
      <c r="M54" s="374"/>
      <c r="N54" s="840"/>
      <c r="O54" s="841"/>
      <c r="P54" s="319"/>
      <c r="Q54" s="1470"/>
      <c r="R54" s="842"/>
      <c r="S54" s="766"/>
      <c r="T54" s="766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767" t="s">
        <v>912</v>
      </c>
      <c r="AH54" s="580" t="s">
        <v>1449</v>
      </c>
      <c r="AI54" s="318"/>
      <c r="AJ54" s="595" t="s">
        <v>1420</v>
      </c>
    </row>
  </sheetData>
  <sheetProtection/>
  <mergeCells count="189">
    <mergeCell ref="AG47:AG48"/>
    <mergeCell ref="AH47:AH48"/>
    <mergeCell ref="AI47:AI48"/>
    <mergeCell ref="AJ47:AJ48"/>
    <mergeCell ref="C49:H49"/>
    <mergeCell ref="B51:B54"/>
    <mergeCell ref="Q51:Q54"/>
    <mergeCell ref="U47:V47"/>
    <mergeCell ref="W47:X47"/>
    <mergeCell ref="Y47:Z47"/>
    <mergeCell ref="AA47:AB47"/>
    <mergeCell ref="AC47:AD47"/>
    <mergeCell ref="AE47:AF47"/>
    <mergeCell ref="L47:L48"/>
    <mergeCell ref="M47:M48"/>
    <mergeCell ref="N47:N48"/>
    <mergeCell ref="O47:P47"/>
    <mergeCell ref="Q47:R47"/>
    <mergeCell ref="S47:T47"/>
    <mergeCell ref="C44:C45"/>
    <mergeCell ref="B46:E46"/>
    <mergeCell ref="F46:N46"/>
    <mergeCell ref="O46:AF46"/>
    <mergeCell ref="AG46:AJ46"/>
    <mergeCell ref="B47:B48"/>
    <mergeCell ref="C47:H48"/>
    <mergeCell ref="I47:I48"/>
    <mergeCell ref="J47:J48"/>
    <mergeCell ref="K47:K48"/>
    <mergeCell ref="AE40:AE43"/>
    <mergeCell ref="AF40:AF43"/>
    <mergeCell ref="AG40:AG43"/>
    <mergeCell ref="AH40:AH43"/>
    <mergeCell ref="AI40:AI43"/>
    <mergeCell ref="AJ40:AJ43"/>
    <mergeCell ref="Y40:Y43"/>
    <mergeCell ref="Z40:Z43"/>
    <mergeCell ref="AA40:AA43"/>
    <mergeCell ref="AB40:AB43"/>
    <mergeCell ref="AC40:AC43"/>
    <mergeCell ref="AD40:AD43"/>
    <mergeCell ref="S40:S43"/>
    <mergeCell ref="T40:T43"/>
    <mergeCell ref="U40:U43"/>
    <mergeCell ref="V40:V43"/>
    <mergeCell ref="W40:W43"/>
    <mergeCell ref="X40:X43"/>
    <mergeCell ref="L40:L43"/>
    <mergeCell ref="M40:M43"/>
    <mergeCell ref="N40:N43"/>
    <mergeCell ref="P40:P43"/>
    <mergeCell ref="Q40:Q43"/>
    <mergeCell ref="R40:R43"/>
    <mergeCell ref="AF36:AF39"/>
    <mergeCell ref="C40:C43"/>
    <mergeCell ref="D40:D43"/>
    <mergeCell ref="E40:E43"/>
    <mergeCell ref="F40:F43"/>
    <mergeCell ref="G40:G43"/>
    <mergeCell ref="H40:H43"/>
    <mergeCell ref="I40:I43"/>
    <mergeCell ref="J40:J43"/>
    <mergeCell ref="K40:K43"/>
    <mergeCell ref="Z36:Z39"/>
    <mergeCell ref="AA36:AA39"/>
    <mergeCell ref="AB36:AB39"/>
    <mergeCell ref="AC36:AC39"/>
    <mergeCell ref="AD36:AD39"/>
    <mergeCell ref="AE36:AE39"/>
    <mergeCell ref="T36:T39"/>
    <mergeCell ref="U36:U39"/>
    <mergeCell ref="V36:V39"/>
    <mergeCell ref="W36:W39"/>
    <mergeCell ref="X36:X39"/>
    <mergeCell ref="Y36:Y39"/>
    <mergeCell ref="B9:B15"/>
    <mergeCell ref="C9:C15"/>
    <mergeCell ref="Q9:Q15"/>
    <mergeCell ref="Q36:Q39"/>
    <mergeCell ref="R36:R39"/>
    <mergeCell ref="S36:S39"/>
    <mergeCell ref="AH4:AH5"/>
    <mergeCell ref="AI4:AI5"/>
    <mergeCell ref="AJ4:AJ5"/>
    <mergeCell ref="C6:H6"/>
    <mergeCell ref="B7:AJ7"/>
    <mergeCell ref="L36:L39"/>
    <mergeCell ref="M36:M39"/>
    <mergeCell ref="N36:N39"/>
    <mergeCell ref="O36:O45"/>
    <mergeCell ref="P36:P39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B1:AJ1"/>
    <mergeCell ref="B2:H2"/>
    <mergeCell ref="I2:T2"/>
    <mergeCell ref="U2:AJ2"/>
    <mergeCell ref="B3:D3"/>
    <mergeCell ref="F3:N3"/>
    <mergeCell ref="O3:AF3"/>
    <mergeCell ref="AG3:AJ3"/>
    <mergeCell ref="F36:F39"/>
    <mergeCell ref="G36:G39"/>
    <mergeCell ref="H36:H39"/>
    <mergeCell ref="I36:I39"/>
    <mergeCell ref="J36:J39"/>
    <mergeCell ref="K36:K39"/>
    <mergeCell ref="C33:H33"/>
    <mergeCell ref="B34:AJ34"/>
    <mergeCell ref="AG35:AG39"/>
    <mergeCell ref="AH35:AH39"/>
    <mergeCell ref="AI35:AI39"/>
    <mergeCell ref="AJ35:AJ39"/>
    <mergeCell ref="B36:B45"/>
    <mergeCell ref="C36:C39"/>
    <mergeCell ref="D36:D39"/>
    <mergeCell ref="E36:E39"/>
    <mergeCell ref="AC31:AD31"/>
    <mergeCell ref="AE31:AF31"/>
    <mergeCell ref="AG31:AG32"/>
    <mergeCell ref="AH31:AH32"/>
    <mergeCell ref="AI31:AI32"/>
    <mergeCell ref="AJ31:AJ32"/>
    <mergeCell ref="Q31:R31"/>
    <mergeCell ref="S31:T31"/>
    <mergeCell ref="U31:V31"/>
    <mergeCell ref="W31:X31"/>
    <mergeCell ref="Y31:Z31"/>
    <mergeCell ref="AA31:AB31"/>
    <mergeCell ref="AG30:AJ30"/>
    <mergeCell ref="B31:B32"/>
    <mergeCell ref="C31:H32"/>
    <mergeCell ref="I31:I32"/>
    <mergeCell ref="J31:J32"/>
    <mergeCell ref="K31:K32"/>
    <mergeCell ref="L31:L32"/>
    <mergeCell ref="M31:M32"/>
    <mergeCell ref="N31:N32"/>
    <mergeCell ref="O31:P31"/>
    <mergeCell ref="B23:B29"/>
    <mergeCell ref="H23:H29"/>
    <mergeCell ref="I23:I29"/>
    <mergeCell ref="B30:D30"/>
    <mergeCell ref="F30:N30"/>
    <mergeCell ref="O30:AF30"/>
    <mergeCell ref="AG18:AG19"/>
    <mergeCell ref="AH18:AH19"/>
    <mergeCell ref="AI18:AI19"/>
    <mergeCell ref="AJ18:AJ19"/>
    <mergeCell ref="C20:H20"/>
    <mergeCell ref="B21:AJ21"/>
    <mergeCell ref="U18:V18"/>
    <mergeCell ref="W18:X18"/>
    <mergeCell ref="Y18:Z18"/>
    <mergeCell ref="AA18:AB18"/>
    <mergeCell ref="AC18:AD18"/>
    <mergeCell ref="AE18:AF18"/>
    <mergeCell ref="L18:L19"/>
    <mergeCell ref="M18:M19"/>
    <mergeCell ref="N18:N19"/>
    <mergeCell ref="O18:P18"/>
    <mergeCell ref="Q18:R18"/>
    <mergeCell ref="S18:T18"/>
    <mergeCell ref="B17:D17"/>
    <mergeCell ref="F17:L17"/>
    <mergeCell ref="M17:N17"/>
    <mergeCell ref="O17:AF17"/>
    <mergeCell ref="AG17:AJ17"/>
    <mergeCell ref="B18:B19"/>
    <mergeCell ref="C18:H19"/>
    <mergeCell ref="I18:I19"/>
    <mergeCell ref="J18:J19"/>
    <mergeCell ref="K18:K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54"/>
  <sheetViews>
    <sheetView zoomScalePageLayoutView="0" workbookViewId="0" topLeftCell="A1">
      <selection activeCell="B1" sqref="B1:AJ54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">
      <c r="B1" s="1023" t="s">
        <v>822</v>
      </c>
      <c r="C1" s="1024"/>
      <c r="D1" s="1024"/>
      <c r="E1" s="1024"/>
      <c r="F1" s="1024"/>
      <c r="G1" s="1024"/>
      <c r="H1" s="1025"/>
      <c r="I1" s="1026" t="s">
        <v>924</v>
      </c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8"/>
      <c r="U1" s="1026" t="s">
        <v>823</v>
      </c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  <c r="AG1" s="1029"/>
      <c r="AH1" s="1029"/>
      <c r="AI1" s="1029"/>
      <c r="AJ1" s="1030"/>
    </row>
    <row r="2" spans="2:36" ht="15.75" thickBot="1">
      <c r="B2" s="1122" t="s">
        <v>1235</v>
      </c>
      <c r="C2" s="1001"/>
      <c r="D2" s="1002"/>
      <c r="E2" s="1"/>
      <c r="F2" s="1003" t="s">
        <v>926</v>
      </c>
      <c r="G2" s="1003"/>
      <c r="H2" s="1003"/>
      <c r="I2" s="1003"/>
      <c r="J2" s="1003"/>
      <c r="K2" s="1003"/>
      <c r="L2" s="1003"/>
      <c r="M2" s="1003"/>
      <c r="N2" s="1004"/>
      <c r="O2" s="1005" t="s">
        <v>407</v>
      </c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7"/>
      <c r="AG2" s="1008" t="s">
        <v>408</v>
      </c>
      <c r="AH2" s="1009"/>
      <c r="AI2" s="1009"/>
      <c r="AJ2" s="1010"/>
    </row>
    <row r="3" spans="2:36" ht="15">
      <c r="B3" s="1011" t="s">
        <v>424</v>
      </c>
      <c r="C3" s="1013" t="s">
        <v>409</v>
      </c>
      <c r="D3" s="1014"/>
      <c r="E3" s="1014"/>
      <c r="F3" s="1014"/>
      <c r="G3" s="1014"/>
      <c r="H3" s="1014"/>
      <c r="I3" s="1017" t="s">
        <v>410</v>
      </c>
      <c r="J3" s="1019" t="s">
        <v>425</v>
      </c>
      <c r="K3" s="1019" t="s">
        <v>411</v>
      </c>
      <c r="L3" s="1021" t="s">
        <v>1356</v>
      </c>
      <c r="M3" s="995" t="s">
        <v>426</v>
      </c>
      <c r="N3" s="997" t="s">
        <v>427</v>
      </c>
      <c r="O3" s="999" t="s">
        <v>534</v>
      </c>
      <c r="P3" s="991"/>
      <c r="Q3" s="990" t="s">
        <v>535</v>
      </c>
      <c r="R3" s="991"/>
      <c r="S3" s="990" t="s">
        <v>536</v>
      </c>
      <c r="T3" s="991"/>
      <c r="U3" s="990" t="s">
        <v>414</v>
      </c>
      <c r="V3" s="991"/>
      <c r="W3" s="990" t="s">
        <v>413</v>
      </c>
      <c r="X3" s="991"/>
      <c r="Y3" s="990" t="s">
        <v>537</v>
      </c>
      <c r="Z3" s="991"/>
      <c r="AA3" s="990" t="s">
        <v>412</v>
      </c>
      <c r="AB3" s="991"/>
      <c r="AC3" s="990" t="s">
        <v>415</v>
      </c>
      <c r="AD3" s="991"/>
      <c r="AE3" s="990" t="s">
        <v>416</v>
      </c>
      <c r="AF3" s="992"/>
      <c r="AG3" s="993" t="s">
        <v>417</v>
      </c>
      <c r="AH3" s="979" t="s">
        <v>418</v>
      </c>
      <c r="AI3" s="981" t="s">
        <v>419</v>
      </c>
      <c r="AJ3" s="983" t="s">
        <v>428</v>
      </c>
    </row>
    <row r="4" spans="2:36" ht="32.25" thickBot="1">
      <c r="B4" s="1012"/>
      <c r="C4" s="1015"/>
      <c r="D4" s="1016"/>
      <c r="E4" s="1016"/>
      <c r="F4" s="1016"/>
      <c r="G4" s="1016"/>
      <c r="H4" s="1016"/>
      <c r="I4" s="1018"/>
      <c r="J4" s="1020" t="s">
        <v>425</v>
      </c>
      <c r="K4" s="1020"/>
      <c r="L4" s="1022"/>
      <c r="M4" s="996"/>
      <c r="N4" s="998"/>
      <c r="O4" s="2" t="s">
        <v>429</v>
      </c>
      <c r="P4" s="42" t="s">
        <v>430</v>
      </c>
      <c r="Q4" s="3" t="s">
        <v>429</v>
      </c>
      <c r="R4" s="42" t="s">
        <v>430</v>
      </c>
      <c r="S4" s="3" t="s">
        <v>429</v>
      </c>
      <c r="T4" s="42" t="s">
        <v>430</v>
      </c>
      <c r="U4" s="3" t="s">
        <v>429</v>
      </c>
      <c r="V4" s="42" t="s">
        <v>430</v>
      </c>
      <c r="W4" s="3" t="s">
        <v>429</v>
      </c>
      <c r="X4" s="42" t="s">
        <v>430</v>
      </c>
      <c r="Y4" s="3" t="s">
        <v>429</v>
      </c>
      <c r="Z4" s="42" t="s">
        <v>430</v>
      </c>
      <c r="AA4" s="3" t="s">
        <v>429</v>
      </c>
      <c r="AB4" s="42" t="s">
        <v>431</v>
      </c>
      <c r="AC4" s="3" t="s">
        <v>429</v>
      </c>
      <c r="AD4" s="42" t="s">
        <v>431</v>
      </c>
      <c r="AE4" s="3" t="s">
        <v>429</v>
      </c>
      <c r="AF4" s="43" t="s">
        <v>431</v>
      </c>
      <c r="AG4" s="994"/>
      <c r="AH4" s="980"/>
      <c r="AI4" s="982"/>
      <c r="AJ4" s="984"/>
    </row>
    <row r="5" spans="2:36" ht="57" thickBot="1">
      <c r="B5" s="4" t="s">
        <v>1236</v>
      </c>
      <c r="C5" s="985" t="s">
        <v>270</v>
      </c>
      <c r="D5" s="986"/>
      <c r="E5" s="986"/>
      <c r="F5" s="986"/>
      <c r="G5" s="986"/>
      <c r="H5" s="986"/>
      <c r="I5" s="44" t="s">
        <v>271</v>
      </c>
      <c r="J5" s="300"/>
      <c r="K5" s="306"/>
      <c r="L5" s="306"/>
      <c r="M5" s="301"/>
      <c r="N5" s="301"/>
      <c r="O5" s="5" t="e">
        <f>O7+#REF!+#REF!</f>
        <v>#REF!</v>
      </c>
      <c r="P5" s="6" t="e">
        <f>P7+#REF!+#REF!</f>
        <v>#REF!</v>
      </c>
      <c r="Q5" s="6" t="e">
        <f>Q7+#REF!+#REF!</f>
        <v>#REF!</v>
      </c>
      <c r="R5" s="6" t="e">
        <f>R7+#REF!+#REF!</f>
        <v>#REF!</v>
      </c>
      <c r="S5" s="6" t="e">
        <f>S7+#REF!+#REF!</f>
        <v>#REF!</v>
      </c>
      <c r="T5" s="6" t="e">
        <f>T7+#REF!+#REF!</f>
        <v>#REF!</v>
      </c>
      <c r="U5" s="6" t="e">
        <f>U7+#REF!+#REF!</f>
        <v>#REF!</v>
      </c>
      <c r="V5" s="6" t="e">
        <f>V7+#REF!+#REF!</f>
        <v>#REF!</v>
      </c>
      <c r="W5" s="6" t="e">
        <f>W7+#REF!+#REF!</f>
        <v>#REF!</v>
      </c>
      <c r="X5" s="6" t="e">
        <f>X7+#REF!+#REF!</f>
        <v>#REF!</v>
      </c>
      <c r="Y5" s="6" t="e">
        <f>Y7+#REF!+#REF!</f>
        <v>#REF!</v>
      </c>
      <c r="Z5" s="6" t="e">
        <f>Z7+#REF!+#REF!</f>
        <v>#REF!</v>
      </c>
      <c r="AA5" s="6" t="e">
        <f>AA7+#REF!+#REF!</f>
        <v>#REF!</v>
      </c>
      <c r="AB5" s="6" t="e">
        <f>AB7+#REF!+#REF!</f>
        <v>#REF!</v>
      </c>
      <c r="AC5" s="6" t="e">
        <f>AC7+#REF!+#REF!</f>
        <v>#REF!</v>
      </c>
      <c r="AD5" s="6" t="e">
        <f>AD7+#REF!+#REF!</f>
        <v>#REF!</v>
      </c>
      <c r="AE5" s="6" t="e">
        <f>+AE7+#REF!+#REF!</f>
        <v>#REF!</v>
      </c>
      <c r="AF5" s="7" t="e">
        <f>AF7+#REF!+#REF!</f>
        <v>#REF!</v>
      </c>
      <c r="AG5" s="8" t="e">
        <f>AG7+#REF!+#REF!</f>
        <v>#REF!</v>
      </c>
      <c r="AH5" s="9"/>
      <c r="AI5" s="9"/>
      <c r="AJ5" s="10"/>
    </row>
    <row r="6" spans="2:36" ht="15.75" thickBot="1">
      <c r="B6" s="987"/>
      <c r="C6" s="988"/>
      <c r="D6" s="988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8"/>
      <c r="AB6" s="988"/>
      <c r="AC6" s="988"/>
      <c r="AD6" s="988"/>
      <c r="AE6" s="988"/>
      <c r="AF6" s="988"/>
      <c r="AG6" s="988"/>
      <c r="AH6" s="988"/>
      <c r="AI6" s="988"/>
      <c r="AJ6" s="989"/>
    </row>
    <row r="7" spans="2:36" ht="41.25">
      <c r="B7" s="11" t="s">
        <v>420</v>
      </c>
      <c r="C7" s="12" t="s">
        <v>532</v>
      </c>
      <c r="D7" s="12" t="s">
        <v>421</v>
      </c>
      <c r="E7" s="12" t="s">
        <v>432</v>
      </c>
      <c r="F7" s="13" t="s">
        <v>433</v>
      </c>
      <c r="G7" s="13" t="s">
        <v>434</v>
      </c>
      <c r="H7" s="45" t="s">
        <v>422</v>
      </c>
      <c r="I7" s="309" t="s">
        <v>533</v>
      </c>
      <c r="J7" s="32"/>
      <c r="K7" s="32"/>
      <c r="L7" s="32"/>
      <c r="M7" s="32"/>
      <c r="N7" s="33"/>
      <c r="O7" s="15">
        <f>SUM(O8:O8)</f>
        <v>0</v>
      </c>
      <c r="P7" s="16">
        <f>SUM(P8:P8)</f>
        <v>0</v>
      </c>
      <c r="Q7" s="17">
        <f>SUM(Q8:Q8)</f>
        <v>9559512</v>
      </c>
      <c r="R7" s="16">
        <f>SUM(R8:R8)</f>
        <v>0</v>
      </c>
      <c r="S7" s="17"/>
      <c r="T7" s="16"/>
      <c r="U7" s="17"/>
      <c r="V7" s="16"/>
      <c r="W7" s="17"/>
      <c r="X7" s="16"/>
      <c r="Y7" s="17"/>
      <c r="Z7" s="16"/>
      <c r="AA7" s="17"/>
      <c r="AB7" s="16"/>
      <c r="AC7" s="17"/>
      <c r="AD7" s="16"/>
      <c r="AE7" s="18">
        <f>O7+Q7</f>
        <v>9559512</v>
      </c>
      <c r="AF7" s="16">
        <f>AF8</f>
        <v>0</v>
      </c>
      <c r="AG7" s="19">
        <f>SUM(AG8:AG8)</f>
        <v>0</v>
      </c>
      <c r="AH7" s="20"/>
      <c r="AI7" s="20"/>
      <c r="AJ7" s="21"/>
    </row>
    <row r="8" spans="2:36" ht="90.75">
      <c r="B8" s="1130" t="s">
        <v>927</v>
      </c>
      <c r="C8" s="1130"/>
      <c r="D8" s="360" t="s">
        <v>1237</v>
      </c>
      <c r="E8" s="360" t="s">
        <v>1208</v>
      </c>
      <c r="F8" s="360"/>
      <c r="G8" s="360"/>
      <c r="H8" s="970" t="s">
        <v>1238</v>
      </c>
      <c r="I8" s="970" t="s">
        <v>809</v>
      </c>
      <c r="J8" s="1507">
        <v>36</v>
      </c>
      <c r="K8" s="1507">
        <v>64</v>
      </c>
      <c r="L8" s="1507">
        <v>15</v>
      </c>
      <c r="M8" s="360"/>
      <c r="N8" s="360"/>
      <c r="O8" s="364"/>
      <c r="P8" s="25"/>
      <c r="Q8" s="976">
        <v>9559512</v>
      </c>
      <c r="R8" s="976"/>
      <c r="S8" s="28"/>
      <c r="T8" s="976"/>
      <c r="U8" s="28"/>
      <c r="V8" s="28"/>
      <c r="W8" s="28"/>
      <c r="X8" s="28"/>
      <c r="Y8" s="28"/>
      <c r="Z8" s="28"/>
      <c r="AA8" s="28"/>
      <c r="AB8" s="28"/>
      <c r="AC8" s="976"/>
      <c r="AD8" s="976"/>
      <c r="AE8" s="29"/>
      <c r="AF8" s="29"/>
      <c r="AG8" s="30" t="s">
        <v>928</v>
      </c>
      <c r="AH8" s="303" t="s">
        <v>929</v>
      </c>
      <c r="AI8" s="303"/>
      <c r="AJ8" s="382" t="s">
        <v>1209</v>
      </c>
    </row>
    <row r="9" spans="2:36" ht="15">
      <c r="B9" s="1130"/>
      <c r="C9" s="1130"/>
      <c r="D9" s="360" t="s">
        <v>1239</v>
      </c>
      <c r="E9" s="360" t="s">
        <v>1208</v>
      </c>
      <c r="F9" s="360"/>
      <c r="G9" s="360"/>
      <c r="H9" s="971"/>
      <c r="I9" s="971"/>
      <c r="J9" s="1508"/>
      <c r="K9" s="1508"/>
      <c r="L9" s="1508"/>
      <c r="M9" s="360"/>
      <c r="N9" s="360"/>
      <c r="O9" s="364"/>
      <c r="P9" s="25"/>
      <c r="Q9" s="977"/>
      <c r="R9" s="977"/>
      <c r="S9" s="28"/>
      <c r="T9" s="977"/>
      <c r="U9" s="28"/>
      <c r="V9" s="28"/>
      <c r="W9" s="28"/>
      <c r="X9" s="28"/>
      <c r="Y9" s="28"/>
      <c r="Z9" s="28"/>
      <c r="AA9" s="28"/>
      <c r="AB9" s="28"/>
      <c r="AC9" s="977"/>
      <c r="AD9" s="977"/>
      <c r="AE9" s="29"/>
      <c r="AF9" s="29"/>
      <c r="AG9" s="30"/>
      <c r="AH9" s="1183" t="s">
        <v>929</v>
      </c>
      <c r="AI9" s="1183"/>
      <c r="AJ9" s="1505" t="s">
        <v>1209</v>
      </c>
    </row>
    <row r="10" spans="2:36" ht="15">
      <c r="B10" s="1130"/>
      <c r="C10" s="1130"/>
      <c r="D10" s="360" t="s">
        <v>1240</v>
      </c>
      <c r="E10" s="360" t="s">
        <v>1208</v>
      </c>
      <c r="F10" s="360"/>
      <c r="G10" s="360"/>
      <c r="H10" s="971"/>
      <c r="I10" s="971"/>
      <c r="J10" s="1508"/>
      <c r="K10" s="1508"/>
      <c r="L10" s="1508"/>
      <c r="M10" s="360"/>
      <c r="N10" s="360"/>
      <c r="O10" s="364"/>
      <c r="P10" s="25"/>
      <c r="Q10" s="977"/>
      <c r="R10" s="977"/>
      <c r="S10" s="28"/>
      <c r="T10" s="977"/>
      <c r="U10" s="28"/>
      <c r="V10" s="28"/>
      <c r="W10" s="28"/>
      <c r="X10" s="28"/>
      <c r="Y10" s="28"/>
      <c r="Z10" s="28"/>
      <c r="AA10" s="28"/>
      <c r="AB10" s="28"/>
      <c r="AC10" s="977"/>
      <c r="AD10" s="977"/>
      <c r="AE10" s="29"/>
      <c r="AF10" s="29"/>
      <c r="AG10" s="30"/>
      <c r="AH10" s="1184"/>
      <c r="AI10" s="1184"/>
      <c r="AJ10" s="1510"/>
    </row>
    <row r="11" spans="2:36" ht="15">
      <c r="B11" s="1130"/>
      <c r="C11" s="1130"/>
      <c r="D11" s="360" t="s">
        <v>1386</v>
      </c>
      <c r="E11" s="360" t="s">
        <v>1208</v>
      </c>
      <c r="F11" s="360"/>
      <c r="G11" s="360"/>
      <c r="H11" s="971"/>
      <c r="I11" s="971"/>
      <c r="J11" s="1508"/>
      <c r="K11" s="1508"/>
      <c r="L11" s="1508"/>
      <c r="M11" s="360"/>
      <c r="N11" s="360"/>
      <c r="O11" s="364"/>
      <c r="P11" s="25"/>
      <c r="Q11" s="977"/>
      <c r="R11" s="977"/>
      <c r="S11" s="28"/>
      <c r="T11" s="977"/>
      <c r="U11" s="28"/>
      <c r="V11" s="28"/>
      <c r="W11" s="28"/>
      <c r="X11" s="28"/>
      <c r="Y11" s="28"/>
      <c r="Z11" s="28"/>
      <c r="AA11" s="28"/>
      <c r="AB11" s="28"/>
      <c r="AC11" s="977"/>
      <c r="AD11" s="977"/>
      <c r="AE11" s="29"/>
      <c r="AF11" s="29"/>
      <c r="AG11" s="30"/>
      <c r="AH11" s="1184"/>
      <c r="AI11" s="1184"/>
      <c r="AJ11" s="1510"/>
    </row>
    <row r="12" spans="2:36" ht="15">
      <c r="B12" s="1130"/>
      <c r="C12" s="1130"/>
      <c r="D12" s="360" t="s">
        <v>1241</v>
      </c>
      <c r="E12" s="360" t="s">
        <v>1208</v>
      </c>
      <c r="F12" s="360"/>
      <c r="G12" s="360"/>
      <c r="H12" s="972"/>
      <c r="I12" s="972"/>
      <c r="J12" s="1509"/>
      <c r="K12" s="1509"/>
      <c r="L12" s="1509"/>
      <c r="M12" s="360"/>
      <c r="N12" s="360"/>
      <c r="O12" s="364"/>
      <c r="P12" s="25"/>
      <c r="Q12" s="977"/>
      <c r="R12" s="977"/>
      <c r="S12" s="28"/>
      <c r="T12" s="977"/>
      <c r="U12" s="28"/>
      <c r="V12" s="28"/>
      <c r="W12" s="28"/>
      <c r="X12" s="28"/>
      <c r="Y12" s="28"/>
      <c r="Z12" s="28"/>
      <c r="AA12" s="28"/>
      <c r="AB12" s="28"/>
      <c r="AC12" s="977"/>
      <c r="AD12" s="977"/>
      <c r="AE12" s="29"/>
      <c r="AF12" s="29"/>
      <c r="AG12" s="30"/>
      <c r="AH12" s="1185"/>
      <c r="AI12" s="1185"/>
      <c r="AJ12" s="1506"/>
    </row>
    <row r="13" spans="2:36" ht="90.75">
      <c r="B13" s="1130"/>
      <c r="C13" s="1130"/>
      <c r="D13" s="360" t="s">
        <v>1242</v>
      </c>
      <c r="E13" s="360" t="s">
        <v>1208</v>
      </c>
      <c r="F13" s="360"/>
      <c r="G13" s="360"/>
      <c r="H13" s="24" t="s">
        <v>1243</v>
      </c>
      <c r="I13" s="24" t="s">
        <v>811</v>
      </c>
      <c r="J13" s="810">
        <v>0</v>
      </c>
      <c r="K13" s="810">
        <v>4</v>
      </c>
      <c r="L13" s="810">
        <v>3</v>
      </c>
      <c r="M13" s="360"/>
      <c r="N13" s="360"/>
      <c r="O13" s="364"/>
      <c r="P13" s="25"/>
      <c r="Q13" s="977"/>
      <c r="R13" s="977"/>
      <c r="S13" s="28"/>
      <c r="T13" s="977"/>
      <c r="U13" s="28"/>
      <c r="V13" s="28"/>
      <c r="W13" s="28"/>
      <c r="X13" s="28"/>
      <c r="Y13" s="28"/>
      <c r="Z13" s="28"/>
      <c r="AA13" s="28"/>
      <c r="AB13" s="28"/>
      <c r="AC13" s="977"/>
      <c r="AD13" s="977"/>
      <c r="AE13" s="29"/>
      <c r="AF13" s="29"/>
      <c r="AG13" s="30" t="s">
        <v>928</v>
      </c>
      <c r="AH13" s="303" t="s">
        <v>929</v>
      </c>
      <c r="AI13" s="303"/>
      <c r="AJ13" s="382" t="s">
        <v>1244</v>
      </c>
    </row>
    <row r="14" spans="2:36" ht="15">
      <c r="B14" s="1130"/>
      <c r="C14" s="1130"/>
      <c r="D14" s="360" t="s">
        <v>1245</v>
      </c>
      <c r="E14" s="360" t="s">
        <v>1208</v>
      </c>
      <c r="F14" s="360"/>
      <c r="G14" s="360"/>
      <c r="H14" s="970" t="s">
        <v>1387</v>
      </c>
      <c r="I14" s="1511" t="s">
        <v>909</v>
      </c>
      <c r="J14" s="1507">
        <v>36</v>
      </c>
      <c r="K14" s="1507">
        <v>64</v>
      </c>
      <c r="L14" s="1507">
        <v>15</v>
      </c>
      <c r="M14" s="811"/>
      <c r="N14" s="360"/>
      <c r="O14" s="364"/>
      <c r="P14" s="25"/>
      <c r="Q14" s="977"/>
      <c r="R14" s="977"/>
      <c r="S14" s="28"/>
      <c r="T14" s="977"/>
      <c r="U14" s="28"/>
      <c r="V14" s="28"/>
      <c r="W14" s="28"/>
      <c r="X14" s="28"/>
      <c r="Y14" s="28"/>
      <c r="Z14" s="28"/>
      <c r="AA14" s="28"/>
      <c r="AB14" s="28"/>
      <c r="AC14" s="977"/>
      <c r="AD14" s="977"/>
      <c r="AE14" s="29"/>
      <c r="AF14" s="29"/>
      <c r="AG14" s="30"/>
      <c r="AH14" s="1183" t="s">
        <v>929</v>
      </c>
      <c r="AI14" s="1183"/>
      <c r="AJ14" s="1183" t="s">
        <v>1244</v>
      </c>
    </row>
    <row r="15" spans="2:36" ht="15">
      <c r="B15" s="1130"/>
      <c r="C15" s="1130"/>
      <c r="D15" s="812" t="s">
        <v>1246</v>
      </c>
      <c r="E15" s="360" t="s">
        <v>1208</v>
      </c>
      <c r="F15" s="360"/>
      <c r="G15" s="360"/>
      <c r="H15" s="971"/>
      <c r="I15" s="1512"/>
      <c r="J15" s="1508"/>
      <c r="K15" s="1508"/>
      <c r="L15" s="1508"/>
      <c r="M15" s="811"/>
      <c r="N15" s="360"/>
      <c r="O15" s="364"/>
      <c r="P15" s="25"/>
      <c r="Q15" s="977"/>
      <c r="R15" s="977"/>
      <c r="S15" s="28"/>
      <c r="T15" s="977"/>
      <c r="U15" s="28"/>
      <c r="V15" s="28"/>
      <c r="W15" s="28"/>
      <c r="X15" s="28"/>
      <c r="Y15" s="28"/>
      <c r="Z15" s="28"/>
      <c r="AA15" s="28"/>
      <c r="AB15" s="28"/>
      <c r="AC15" s="977"/>
      <c r="AD15" s="977"/>
      <c r="AE15" s="29"/>
      <c r="AF15" s="29"/>
      <c r="AG15" s="30"/>
      <c r="AH15" s="1184"/>
      <c r="AI15" s="1184"/>
      <c r="AJ15" s="1184"/>
    </row>
    <row r="16" spans="2:36" ht="15">
      <c r="B16" s="1130"/>
      <c r="C16" s="1130"/>
      <c r="D16" s="813" t="s">
        <v>1247</v>
      </c>
      <c r="E16" s="360" t="s">
        <v>1208</v>
      </c>
      <c r="F16" s="360"/>
      <c r="G16" s="360"/>
      <c r="H16" s="971"/>
      <c r="I16" s="1512"/>
      <c r="J16" s="1508"/>
      <c r="K16" s="1508"/>
      <c r="L16" s="1508"/>
      <c r="M16" s="811"/>
      <c r="N16" s="360"/>
      <c r="O16" s="364"/>
      <c r="P16" s="25"/>
      <c r="Q16" s="977"/>
      <c r="R16" s="977"/>
      <c r="S16" s="28"/>
      <c r="T16" s="977"/>
      <c r="U16" s="28"/>
      <c r="V16" s="28"/>
      <c r="W16" s="28"/>
      <c r="X16" s="28"/>
      <c r="Y16" s="28"/>
      <c r="Z16" s="28"/>
      <c r="AA16" s="28"/>
      <c r="AB16" s="28"/>
      <c r="AC16" s="977"/>
      <c r="AD16" s="977"/>
      <c r="AE16" s="29"/>
      <c r="AF16" s="29"/>
      <c r="AG16" s="30"/>
      <c r="AH16" s="1184"/>
      <c r="AI16" s="1184"/>
      <c r="AJ16" s="1184"/>
    </row>
    <row r="17" spans="2:36" ht="15">
      <c r="B17" s="1130"/>
      <c r="C17" s="1130"/>
      <c r="D17" s="360" t="s">
        <v>1248</v>
      </c>
      <c r="E17" s="360" t="s">
        <v>1208</v>
      </c>
      <c r="F17" s="360"/>
      <c r="G17" s="360"/>
      <c r="H17" s="971"/>
      <c r="I17" s="1512"/>
      <c r="J17" s="1508"/>
      <c r="K17" s="1508"/>
      <c r="L17" s="1508"/>
      <c r="M17" s="811"/>
      <c r="N17" s="360"/>
      <c r="O17" s="364"/>
      <c r="P17" s="25"/>
      <c r="Q17" s="977"/>
      <c r="R17" s="977"/>
      <c r="S17" s="28"/>
      <c r="T17" s="977"/>
      <c r="U17" s="28"/>
      <c r="V17" s="28"/>
      <c r="W17" s="28"/>
      <c r="X17" s="28"/>
      <c r="Y17" s="28"/>
      <c r="Z17" s="28"/>
      <c r="AA17" s="28"/>
      <c r="AB17" s="28"/>
      <c r="AC17" s="977"/>
      <c r="AD17" s="977"/>
      <c r="AE17" s="29"/>
      <c r="AF17" s="29"/>
      <c r="AG17" s="30"/>
      <c r="AH17" s="1184"/>
      <c r="AI17" s="1184"/>
      <c r="AJ17" s="1184"/>
    </row>
    <row r="18" spans="2:36" ht="15">
      <c r="B18" s="1130"/>
      <c r="C18" s="1130"/>
      <c r="D18" s="360" t="s">
        <v>1249</v>
      </c>
      <c r="E18" s="360" t="s">
        <v>1208</v>
      </c>
      <c r="F18" s="360"/>
      <c r="G18" s="360"/>
      <c r="H18" s="971"/>
      <c r="I18" s="1512"/>
      <c r="J18" s="1508"/>
      <c r="K18" s="1508"/>
      <c r="L18" s="1508"/>
      <c r="M18" s="811"/>
      <c r="N18" s="360"/>
      <c r="O18" s="364"/>
      <c r="P18" s="25"/>
      <c r="Q18" s="977"/>
      <c r="R18" s="977"/>
      <c r="S18" s="28"/>
      <c r="T18" s="977"/>
      <c r="U18" s="28"/>
      <c r="V18" s="28"/>
      <c r="W18" s="28"/>
      <c r="X18" s="28"/>
      <c r="Y18" s="28"/>
      <c r="Z18" s="28"/>
      <c r="AA18" s="28"/>
      <c r="AB18" s="28"/>
      <c r="AC18" s="977"/>
      <c r="AD18" s="977"/>
      <c r="AE18" s="29"/>
      <c r="AF18" s="29"/>
      <c r="AG18" s="30"/>
      <c r="AH18" s="1184"/>
      <c r="AI18" s="1184"/>
      <c r="AJ18" s="1184"/>
    </row>
    <row r="19" spans="2:36" ht="15">
      <c r="B19" s="1130"/>
      <c r="C19" s="1130"/>
      <c r="D19" s="360" t="s">
        <v>1250</v>
      </c>
      <c r="E19" s="360" t="s">
        <v>1208</v>
      </c>
      <c r="F19" s="360"/>
      <c r="G19" s="360"/>
      <c r="H19" s="971"/>
      <c r="I19" s="1512"/>
      <c r="J19" s="1508"/>
      <c r="K19" s="1508"/>
      <c r="L19" s="1508"/>
      <c r="M19" s="811"/>
      <c r="N19" s="360"/>
      <c r="O19" s="364"/>
      <c r="P19" s="25"/>
      <c r="Q19" s="977"/>
      <c r="R19" s="977"/>
      <c r="S19" s="28"/>
      <c r="T19" s="977"/>
      <c r="U19" s="28"/>
      <c r="V19" s="28"/>
      <c r="W19" s="28"/>
      <c r="X19" s="28"/>
      <c r="Y19" s="28"/>
      <c r="Z19" s="28"/>
      <c r="AA19" s="28"/>
      <c r="AB19" s="28"/>
      <c r="AC19" s="977"/>
      <c r="AD19" s="977"/>
      <c r="AE19" s="29"/>
      <c r="AF19" s="29"/>
      <c r="AG19" s="30"/>
      <c r="AH19" s="1184"/>
      <c r="AI19" s="1184"/>
      <c r="AJ19" s="1184"/>
    </row>
    <row r="20" spans="2:36" ht="15">
      <c r="B20" s="1130"/>
      <c r="C20" s="1130"/>
      <c r="D20" s="360" t="s">
        <v>1251</v>
      </c>
      <c r="E20" s="360" t="s">
        <v>1208</v>
      </c>
      <c r="F20" s="360"/>
      <c r="G20" s="360"/>
      <c r="H20" s="971"/>
      <c r="I20" s="1512"/>
      <c r="J20" s="1508"/>
      <c r="K20" s="1508"/>
      <c r="L20" s="1508"/>
      <c r="M20" s="811"/>
      <c r="N20" s="360"/>
      <c r="O20" s="364"/>
      <c r="P20" s="25"/>
      <c r="Q20" s="977"/>
      <c r="R20" s="977"/>
      <c r="S20" s="28"/>
      <c r="T20" s="977"/>
      <c r="U20" s="28"/>
      <c r="V20" s="28"/>
      <c r="W20" s="28"/>
      <c r="X20" s="28"/>
      <c r="Y20" s="28"/>
      <c r="Z20" s="28"/>
      <c r="AA20" s="28"/>
      <c r="AB20" s="28"/>
      <c r="AC20" s="977"/>
      <c r="AD20" s="977"/>
      <c r="AE20" s="29"/>
      <c r="AF20" s="29"/>
      <c r="AG20" s="30"/>
      <c r="AH20" s="1184"/>
      <c r="AI20" s="1184"/>
      <c r="AJ20" s="1184"/>
    </row>
    <row r="21" spans="2:36" ht="15">
      <c r="B21" s="1130"/>
      <c r="C21" s="1130"/>
      <c r="D21" s="360" t="s">
        <v>1388</v>
      </c>
      <c r="E21" s="360" t="s">
        <v>1208</v>
      </c>
      <c r="F21" s="360"/>
      <c r="G21" s="360"/>
      <c r="H21" s="971"/>
      <c r="I21" s="1512"/>
      <c r="J21" s="1508"/>
      <c r="K21" s="1508"/>
      <c r="L21" s="1508"/>
      <c r="M21" s="811"/>
      <c r="N21" s="360"/>
      <c r="O21" s="364"/>
      <c r="P21" s="25"/>
      <c r="Q21" s="977"/>
      <c r="R21" s="977"/>
      <c r="S21" s="28"/>
      <c r="T21" s="977"/>
      <c r="U21" s="28"/>
      <c r="V21" s="28"/>
      <c r="W21" s="28"/>
      <c r="X21" s="28"/>
      <c r="Y21" s="28"/>
      <c r="Z21" s="28"/>
      <c r="AA21" s="28"/>
      <c r="AB21" s="28"/>
      <c r="AC21" s="977"/>
      <c r="AD21" s="977"/>
      <c r="AE21" s="29"/>
      <c r="AF21" s="29"/>
      <c r="AG21" s="30"/>
      <c r="AH21" s="1184"/>
      <c r="AI21" s="1184"/>
      <c r="AJ21" s="1184"/>
    </row>
    <row r="22" spans="2:36" ht="15">
      <c r="B22" s="1130"/>
      <c r="C22" s="1130"/>
      <c r="D22" s="360" t="s">
        <v>1389</v>
      </c>
      <c r="E22" s="360" t="s">
        <v>1208</v>
      </c>
      <c r="F22" s="360"/>
      <c r="G22" s="360"/>
      <c r="H22" s="971"/>
      <c r="I22" s="1512"/>
      <c r="J22" s="1508"/>
      <c r="K22" s="1508"/>
      <c r="L22" s="1508"/>
      <c r="M22" s="811"/>
      <c r="N22" s="360"/>
      <c r="O22" s="364"/>
      <c r="P22" s="25"/>
      <c r="Q22" s="977"/>
      <c r="R22" s="977"/>
      <c r="S22" s="28"/>
      <c r="T22" s="977"/>
      <c r="U22" s="28"/>
      <c r="V22" s="28"/>
      <c r="W22" s="28"/>
      <c r="X22" s="28"/>
      <c r="Y22" s="28"/>
      <c r="Z22" s="28"/>
      <c r="AA22" s="28"/>
      <c r="AB22" s="28"/>
      <c r="AC22" s="977"/>
      <c r="AD22" s="977"/>
      <c r="AE22" s="29"/>
      <c r="AF22" s="29"/>
      <c r="AG22" s="30"/>
      <c r="AH22" s="1184"/>
      <c r="AI22" s="1184"/>
      <c r="AJ22" s="1184"/>
    </row>
    <row r="23" spans="2:36" ht="22.5">
      <c r="B23" s="1130"/>
      <c r="C23" s="1130"/>
      <c r="D23" s="360" t="s">
        <v>1390</v>
      </c>
      <c r="E23" s="360" t="s">
        <v>1208</v>
      </c>
      <c r="F23" s="360"/>
      <c r="G23" s="360"/>
      <c r="H23" s="972"/>
      <c r="I23" s="1513"/>
      <c r="J23" s="1509"/>
      <c r="K23" s="1509"/>
      <c r="L23" s="1509"/>
      <c r="M23" s="811"/>
      <c r="N23" s="360"/>
      <c r="O23" s="364"/>
      <c r="P23" s="25"/>
      <c r="Q23" s="977"/>
      <c r="R23" s="977"/>
      <c r="S23" s="28"/>
      <c r="T23" s="977"/>
      <c r="U23" s="28"/>
      <c r="V23" s="28"/>
      <c r="W23" s="28"/>
      <c r="X23" s="28"/>
      <c r="Y23" s="28"/>
      <c r="Z23" s="28"/>
      <c r="AA23" s="28"/>
      <c r="AB23" s="28"/>
      <c r="AC23" s="977"/>
      <c r="AD23" s="977"/>
      <c r="AE23" s="29"/>
      <c r="AF23" s="29"/>
      <c r="AG23" s="30"/>
      <c r="AH23" s="1184"/>
      <c r="AI23" s="1184"/>
      <c r="AJ23" s="1184"/>
    </row>
    <row r="24" spans="2:36" ht="15">
      <c r="B24" s="1023" t="s">
        <v>822</v>
      </c>
      <c r="C24" s="1024"/>
      <c r="D24" s="1024"/>
      <c r="E24" s="1024"/>
      <c r="F24" s="1024"/>
      <c r="G24" s="1024"/>
      <c r="H24" s="1025"/>
      <c r="I24" s="1026" t="s">
        <v>924</v>
      </c>
      <c r="J24" s="1027"/>
      <c r="K24" s="1027"/>
      <c r="L24" s="1027"/>
      <c r="M24" s="1027"/>
      <c r="N24" s="1027"/>
      <c r="O24" s="1027"/>
      <c r="P24" s="1027"/>
      <c r="Q24" s="1027"/>
      <c r="R24" s="1027"/>
      <c r="S24" s="1027"/>
      <c r="T24" s="1028"/>
      <c r="U24" s="1026" t="s">
        <v>823</v>
      </c>
      <c r="V24" s="1029"/>
      <c r="W24" s="1029"/>
      <c r="X24" s="1029"/>
      <c r="Y24" s="1029"/>
      <c r="Z24" s="1029"/>
      <c r="AA24" s="1029"/>
      <c r="AB24" s="1029"/>
      <c r="AC24" s="1029"/>
      <c r="AD24" s="1029"/>
      <c r="AE24" s="1029"/>
      <c r="AF24" s="1029"/>
      <c r="AG24" s="1029"/>
      <c r="AH24" s="1029"/>
      <c r="AI24" s="1029"/>
      <c r="AJ24" s="1030"/>
    </row>
    <row r="25" spans="2:36" ht="15.75" thickBot="1">
      <c r="B25" s="1122" t="s">
        <v>930</v>
      </c>
      <c r="C25" s="1001"/>
      <c r="D25" s="1002"/>
      <c r="E25" s="1"/>
      <c r="F25" s="1003" t="s">
        <v>931</v>
      </c>
      <c r="G25" s="1003"/>
      <c r="H25" s="1003"/>
      <c r="I25" s="1003"/>
      <c r="J25" s="1003"/>
      <c r="K25" s="1003"/>
      <c r="L25" s="1003"/>
      <c r="M25" s="1003"/>
      <c r="N25" s="1004"/>
      <c r="O25" s="1005" t="s">
        <v>407</v>
      </c>
      <c r="P25" s="1006"/>
      <c r="Q25" s="1006"/>
      <c r="R25" s="1006"/>
      <c r="S25" s="1006"/>
      <c r="T25" s="1006"/>
      <c r="U25" s="1006"/>
      <c r="V25" s="1006"/>
      <c r="W25" s="1006"/>
      <c r="X25" s="1006"/>
      <c r="Y25" s="1006"/>
      <c r="Z25" s="1006"/>
      <c r="AA25" s="1006"/>
      <c r="AB25" s="1006"/>
      <c r="AC25" s="1006"/>
      <c r="AD25" s="1006"/>
      <c r="AE25" s="1006"/>
      <c r="AF25" s="1007"/>
      <c r="AG25" s="1008" t="s">
        <v>408</v>
      </c>
      <c r="AH25" s="1009"/>
      <c r="AI25" s="1009"/>
      <c r="AJ25" s="1010"/>
    </row>
    <row r="26" spans="2:36" ht="15">
      <c r="B26" s="1011" t="s">
        <v>424</v>
      </c>
      <c r="C26" s="1013" t="s">
        <v>409</v>
      </c>
      <c r="D26" s="1014"/>
      <c r="E26" s="1014"/>
      <c r="F26" s="1014"/>
      <c r="G26" s="1014"/>
      <c r="H26" s="1014"/>
      <c r="I26" s="1017" t="s">
        <v>410</v>
      </c>
      <c r="J26" s="1019" t="s">
        <v>425</v>
      </c>
      <c r="K26" s="1019" t="s">
        <v>411</v>
      </c>
      <c r="L26" s="1021" t="s">
        <v>1356</v>
      </c>
      <c r="M26" s="995" t="s">
        <v>426</v>
      </c>
      <c r="N26" s="997" t="s">
        <v>427</v>
      </c>
      <c r="O26" s="999" t="s">
        <v>534</v>
      </c>
      <c r="P26" s="991"/>
      <c r="Q26" s="990" t="s">
        <v>535</v>
      </c>
      <c r="R26" s="991"/>
      <c r="S26" s="990" t="s">
        <v>536</v>
      </c>
      <c r="T26" s="991"/>
      <c r="U26" s="990" t="s">
        <v>414</v>
      </c>
      <c r="V26" s="991"/>
      <c r="W26" s="990" t="s">
        <v>413</v>
      </c>
      <c r="X26" s="991"/>
      <c r="Y26" s="990" t="s">
        <v>537</v>
      </c>
      <c r="Z26" s="991"/>
      <c r="AA26" s="990" t="s">
        <v>412</v>
      </c>
      <c r="AB26" s="991"/>
      <c r="AC26" s="990" t="s">
        <v>415</v>
      </c>
      <c r="AD26" s="991"/>
      <c r="AE26" s="990" t="s">
        <v>416</v>
      </c>
      <c r="AF26" s="992"/>
      <c r="AG26" s="993" t="s">
        <v>417</v>
      </c>
      <c r="AH26" s="979" t="s">
        <v>418</v>
      </c>
      <c r="AI26" s="981" t="s">
        <v>419</v>
      </c>
      <c r="AJ26" s="983" t="s">
        <v>428</v>
      </c>
    </row>
    <row r="27" spans="2:36" ht="32.25" thickBot="1">
      <c r="B27" s="1012"/>
      <c r="C27" s="1015"/>
      <c r="D27" s="1016"/>
      <c r="E27" s="1016"/>
      <c r="F27" s="1016"/>
      <c r="G27" s="1016"/>
      <c r="H27" s="1016"/>
      <c r="I27" s="1018"/>
      <c r="J27" s="1020" t="s">
        <v>425</v>
      </c>
      <c r="K27" s="1020"/>
      <c r="L27" s="1022"/>
      <c r="M27" s="996"/>
      <c r="N27" s="998"/>
      <c r="O27" s="2" t="s">
        <v>429</v>
      </c>
      <c r="P27" s="42" t="s">
        <v>430</v>
      </c>
      <c r="Q27" s="3" t="s">
        <v>429</v>
      </c>
      <c r="R27" s="42" t="s">
        <v>430</v>
      </c>
      <c r="S27" s="3" t="s">
        <v>429</v>
      </c>
      <c r="T27" s="42" t="s">
        <v>430</v>
      </c>
      <c r="U27" s="3" t="s">
        <v>429</v>
      </c>
      <c r="V27" s="42" t="s">
        <v>430</v>
      </c>
      <c r="W27" s="3" t="s">
        <v>429</v>
      </c>
      <c r="X27" s="42" t="s">
        <v>430</v>
      </c>
      <c r="Y27" s="3" t="s">
        <v>429</v>
      </c>
      <c r="Z27" s="42" t="s">
        <v>430</v>
      </c>
      <c r="AA27" s="3" t="s">
        <v>429</v>
      </c>
      <c r="AB27" s="42" t="s">
        <v>431</v>
      </c>
      <c r="AC27" s="3" t="s">
        <v>429</v>
      </c>
      <c r="AD27" s="42" t="s">
        <v>431</v>
      </c>
      <c r="AE27" s="3" t="s">
        <v>429</v>
      </c>
      <c r="AF27" s="43" t="s">
        <v>431</v>
      </c>
      <c r="AG27" s="994"/>
      <c r="AH27" s="980"/>
      <c r="AI27" s="982"/>
      <c r="AJ27" s="984"/>
    </row>
    <row r="28" spans="2:36" ht="57" thickBot="1">
      <c r="B28" s="4" t="s">
        <v>1236</v>
      </c>
      <c r="C28" s="985" t="s">
        <v>270</v>
      </c>
      <c r="D28" s="986"/>
      <c r="E28" s="986"/>
      <c r="F28" s="986"/>
      <c r="G28" s="986"/>
      <c r="H28" s="986"/>
      <c r="I28" s="44" t="s">
        <v>271</v>
      </c>
      <c r="J28" s="300"/>
      <c r="K28" s="306"/>
      <c r="L28" s="306"/>
      <c r="M28" s="301"/>
      <c r="N28" s="301"/>
      <c r="O28" s="5" t="e">
        <f>O29+#REF!+#REF!</f>
        <v>#REF!</v>
      </c>
      <c r="P28" s="6" t="e">
        <f>P29+#REF!+#REF!</f>
        <v>#REF!</v>
      </c>
      <c r="Q28" s="6" t="e">
        <f>Q29+#REF!+#REF!</f>
        <v>#REF!</v>
      </c>
      <c r="R28" s="6" t="e">
        <f>R29+#REF!+#REF!</f>
        <v>#REF!</v>
      </c>
      <c r="S28" s="6" t="e">
        <f>S29+#REF!+#REF!</f>
        <v>#REF!</v>
      </c>
      <c r="T28" s="6" t="e">
        <f>T29+#REF!+#REF!</f>
        <v>#REF!</v>
      </c>
      <c r="U28" s="6" t="e">
        <f>U29+#REF!+#REF!</f>
        <v>#REF!</v>
      </c>
      <c r="V28" s="6" t="e">
        <f>V29+#REF!+#REF!</f>
        <v>#REF!</v>
      </c>
      <c r="W28" s="6" t="e">
        <f>W29+#REF!+#REF!</f>
        <v>#REF!</v>
      </c>
      <c r="X28" s="6" t="e">
        <f>X29+#REF!+#REF!</f>
        <v>#REF!</v>
      </c>
      <c r="Y28" s="6" t="e">
        <f>Y29+#REF!+#REF!</f>
        <v>#REF!</v>
      </c>
      <c r="Z28" s="6" t="e">
        <f>Z29+#REF!+#REF!</f>
        <v>#REF!</v>
      </c>
      <c r="AA28" s="6" t="e">
        <f>AA29+#REF!+#REF!</f>
        <v>#REF!</v>
      </c>
      <c r="AB28" s="6" t="e">
        <f>AB29+#REF!+#REF!</f>
        <v>#REF!</v>
      </c>
      <c r="AC28" s="6" t="e">
        <f>AC29+#REF!+#REF!</f>
        <v>#REF!</v>
      </c>
      <c r="AD28" s="6" t="e">
        <f>AD29+#REF!+#REF!</f>
        <v>#REF!</v>
      </c>
      <c r="AE28" s="6" t="e">
        <f>+AE29+#REF!+#REF!</f>
        <v>#REF!</v>
      </c>
      <c r="AF28" s="7" t="e">
        <f>AF29+#REF!+#REF!</f>
        <v>#REF!</v>
      </c>
      <c r="AG28" s="8" t="e">
        <f>AG29+#REF!+#REF!</f>
        <v>#REF!</v>
      </c>
      <c r="AH28" s="9"/>
      <c r="AI28" s="9"/>
      <c r="AJ28" s="10"/>
    </row>
    <row r="29" spans="2:36" ht="33.75">
      <c r="B29" s="11" t="s">
        <v>420</v>
      </c>
      <c r="C29" s="12" t="s">
        <v>532</v>
      </c>
      <c r="D29" s="12" t="s">
        <v>421</v>
      </c>
      <c r="E29" s="12" t="s">
        <v>432</v>
      </c>
      <c r="F29" s="13" t="s">
        <v>433</v>
      </c>
      <c r="G29" s="13" t="s">
        <v>434</v>
      </c>
      <c r="H29" s="45" t="s">
        <v>422</v>
      </c>
      <c r="I29" s="309" t="s">
        <v>533</v>
      </c>
      <c r="J29" s="32"/>
      <c r="K29" s="32"/>
      <c r="L29" s="32"/>
      <c r="M29" s="32"/>
      <c r="N29" s="33"/>
      <c r="O29" s="15" t="e">
        <f>SUM(#REF!)</f>
        <v>#REF!</v>
      </c>
      <c r="P29" s="16" t="e">
        <f>SUM(#REF!)</f>
        <v>#REF!</v>
      </c>
      <c r="Q29" s="17" t="e">
        <f>SUM(#REF!)</f>
        <v>#REF!</v>
      </c>
      <c r="R29" s="16" t="e">
        <f>SUM(#REF!)</f>
        <v>#REF!</v>
      </c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8" t="e">
        <f>O29+Q29</f>
        <v>#REF!</v>
      </c>
      <c r="AF29" s="16" t="e">
        <f>#REF!</f>
        <v>#REF!</v>
      </c>
      <c r="AG29" s="19" t="e">
        <f>SUM(#REF!)</f>
        <v>#REF!</v>
      </c>
      <c r="AH29" s="20"/>
      <c r="AI29" s="20"/>
      <c r="AJ29" s="21"/>
    </row>
    <row r="30" spans="2:36" ht="54">
      <c r="B30" s="1130" t="s">
        <v>927</v>
      </c>
      <c r="C30" s="1130"/>
      <c r="D30" s="814" t="s">
        <v>1391</v>
      </c>
      <c r="E30" s="24" t="s">
        <v>1208</v>
      </c>
      <c r="F30" s="447"/>
      <c r="G30" s="24"/>
      <c r="H30" s="970" t="s">
        <v>1252</v>
      </c>
      <c r="I30" s="970" t="s">
        <v>1253</v>
      </c>
      <c r="J30" s="970">
        <v>0</v>
      </c>
      <c r="K30" s="970">
        <v>4</v>
      </c>
      <c r="L30" s="1511">
        <v>1</v>
      </c>
      <c r="M30" s="1515"/>
      <c r="N30" s="36"/>
      <c r="O30" s="364"/>
      <c r="P30" s="25"/>
      <c r="Q30" s="1116">
        <v>1208628</v>
      </c>
      <c r="R30" s="976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976"/>
      <c r="AE30" s="29"/>
      <c r="AF30" s="29"/>
      <c r="AG30" s="30" t="s">
        <v>933</v>
      </c>
      <c r="AH30" s="303" t="s">
        <v>934</v>
      </c>
      <c r="AI30" s="303"/>
      <c r="AJ30" s="314" t="s">
        <v>1209</v>
      </c>
    </row>
    <row r="31" spans="2:36" ht="15">
      <c r="B31" s="1130"/>
      <c r="C31" s="1130"/>
      <c r="D31" s="815" t="s">
        <v>932</v>
      </c>
      <c r="E31" s="24" t="s">
        <v>1208</v>
      </c>
      <c r="F31" s="447"/>
      <c r="G31" s="24"/>
      <c r="H31" s="972"/>
      <c r="I31" s="972"/>
      <c r="J31" s="972"/>
      <c r="K31" s="972"/>
      <c r="L31" s="1514"/>
      <c r="M31" s="1124"/>
      <c r="N31" s="36"/>
      <c r="O31" s="364"/>
      <c r="P31" s="25"/>
      <c r="Q31" s="1117"/>
      <c r="R31" s="97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977"/>
      <c r="AE31" s="29"/>
      <c r="AF31" s="29"/>
      <c r="AG31" s="30"/>
      <c r="AH31" s="303"/>
      <c r="AI31" s="303"/>
      <c r="AJ31" s="314"/>
    </row>
    <row r="32" spans="2:36" ht="15">
      <c r="B32" s="1130"/>
      <c r="C32" s="1130"/>
      <c r="D32" s="446" t="s">
        <v>1392</v>
      </c>
      <c r="E32" s="24" t="s">
        <v>1208</v>
      </c>
      <c r="F32" s="447"/>
      <c r="G32" s="24"/>
      <c r="H32" s="970" t="s">
        <v>1254</v>
      </c>
      <c r="I32" s="970" t="s">
        <v>1255</v>
      </c>
      <c r="J32" s="970">
        <v>0</v>
      </c>
      <c r="K32" s="970">
        <v>4</v>
      </c>
      <c r="L32" s="1511">
        <v>1</v>
      </c>
      <c r="M32" s="1515"/>
      <c r="N32" s="36"/>
      <c r="O32" s="364"/>
      <c r="P32" s="25"/>
      <c r="Q32" s="1117"/>
      <c r="R32" s="97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977"/>
      <c r="AE32" s="29"/>
      <c r="AF32" s="29"/>
      <c r="AG32" s="30"/>
      <c r="AH32" s="303"/>
      <c r="AI32" s="303"/>
      <c r="AJ32" s="314"/>
    </row>
    <row r="33" spans="2:36" ht="54.75">
      <c r="B33" s="1130"/>
      <c r="C33" s="1130"/>
      <c r="D33" s="446" t="s">
        <v>935</v>
      </c>
      <c r="E33" s="24" t="s">
        <v>1208</v>
      </c>
      <c r="F33" s="447"/>
      <c r="G33" s="24"/>
      <c r="H33" s="972"/>
      <c r="I33" s="972"/>
      <c r="J33" s="972"/>
      <c r="K33" s="972"/>
      <c r="L33" s="1514"/>
      <c r="M33" s="1124"/>
      <c r="N33" s="36"/>
      <c r="O33" s="364"/>
      <c r="P33" s="25"/>
      <c r="Q33" s="1118"/>
      <c r="R33" s="97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978"/>
      <c r="AE33" s="29"/>
      <c r="AF33" s="29"/>
      <c r="AG33" s="30" t="s">
        <v>936</v>
      </c>
      <c r="AH33" s="303" t="s">
        <v>934</v>
      </c>
      <c r="AI33" s="303"/>
      <c r="AJ33" s="314" t="s">
        <v>1209</v>
      </c>
    </row>
    <row r="34" spans="2:36" ht="15">
      <c r="B34" s="1023" t="s">
        <v>822</v>
      </c>
      <c r="C34" s="1024"/>
      <c r="D34" s="1024"/>
      <c r="E34" s="1024"/>
      <c r="F34" s="1024"/>
      <c r="G34" s="1024"/>
      <c r="H34" s="1025"/>
      <c r="I34" s="1026" t="s">
        <v>924</v>
      </c>
      <c r="J34" s="1027"/>
      <c r="K34" s="1027"/>
      <c r="L34" s="1027"/>
      <c r="M34" s="1027"/>
      <c r="N34" s="1027"/>
      <c r="O34" s="1027"/>
      <c r="P34" s="1027"/>
      <c r="Q34" s="1027"/>
      <c r="R34" s="1027"/>
      <c r="S34" s="1027"/>
      <c r="T34" s="1028"/>
      <c r="U34" s="1026" t="s">
        <v>823</v>
      </c>
      <c r="V34" s="1029"/>
      <c r="W34" s="1029"/>
      <c r="X34" s="1029"/>
      <c r="Y34" s="1029"/>
      <c r="Z34" s="1029"/>
      <c r="AA34" s="1029"/>
      <c r="AB34" s="1029"/>
      <c r="AC34" s="1029"/>
      <c r="AD34" s="1029"/>
      <c r="AE34" s="1029"/>
      <c r="AF34" s="1029"/>
      <c r="AG34" s="1029"/>
      <c r="AH34" s="1029"/>
      <c r="AI34" s="1029"/>
      <c r="AJ34" s="1030"/>
    </row>
    <row r="35" spans="2:36" ht="15.75" thickBot="1">
      <c r="B35" s="1122" t="s">
        <v>925</v>
      </c>
      <c r="C35" s="1001"/>
      <c r="D35" s="1002"/>
      <c r="E35" s="1"/>
      <c r="F35" s="1003" t="s">
        <v>926</v>
      </c>
      <c r="G35" s="1003"/>
      <c r="H35" s="1003"/>
      <c r="I35" s="1003"/>
      <c r="J35" s="1003"/>
      <c r="K35" s="1003"/>
      <c r="L35" s="1003"/>
      <c r="M35" s="1003"/>
      <c r="N35" s="1004"/>
      <c r="O35" s="1005" t="s">
        <v>407</v>
      </c>
      <c r="P35" s="1006"/>
      <c r="Q35" s="1006"/>
      <c r="R35" s="1006"/>
      <c r="S35" s="1006"/>
      <c r="T35" s="1006"/>
      <c r="U35" s="1006"/>
      <c r="V35" s="1006"/>
      <c r="W35" s="1006"/>
      <c r="X35" s="1006"/>
      <c r="Y35" s="1006"/>
      <c r="Z35" s="1006"/>
      <c r="AA35" s="1006"/>
      <c r="AB35" s="1006"/>
      <c r="AC35" s="1006"/>
      <c r="AD35" s="1006"/>
      <c r="AE35" s="1006"/>
      <c r="AF35" s="1007"/>
      <c r="AG35" s="1008" t="s">
        <v>408</v>
      </c>
      <c r="AH35" s="1009"/>
      <c r="AI35" s="1009"/>
      <c r="AJ35" s="1010"/>
    </row>
    <row r="36" spans="2:36" ht="15">
      <c r="B36" s="1011" t="s">
        <v>424</v>
      </c>
      <c r="C36" s="1013" t="s">
        <v>409</v>
      </c>
      <c r="D36" s="1014"/>
      <c r="E36" s="1014"/>
      <c r="F36" s="1014"/>
      <c r="G36" s="1014"/>
      <c r="H36" s="1014"/>
      <c r="I36" s="1017" t="s">
        <v>410</v>
      </c>
      <c r="J36" s="1019" t="s">
        <v>425</v>
      </c>
      <c r="K36" s="1019" t="s">
        <v>411</v>
      </c>
      <c r="L36" s="1021" t="s">
        <v>1356</v>
      </c>
      <c r="M36" s="995" t="s">
        <v>426</v>
      </c>
      <c r="N36" s="997" t="s">
        <v>427</v>
      </c>
      <c r="O36" s="999" t="s">
        <v>534</v>
      </c>
      <c r="P36" s="991"/>
      <c r="Q36" s="990" t="s">
        <v>535</v>
      </c>
      <c r="R36" s="991"/>
      <c r="S36" s="990" t="s">
        <v>536</v>
      </c>
      <c r="T36" s="991"/>
      <c r="U36" s="990" t="s">
        <v>414</v>
      </c>
      <c r="V36" s="991"/>
      <c r="W36" s="990" t="s">
        <v>413</v>
      </c>
      <c r="X36" s="991"/>
      <c r="Y36" s="990" t="s">
        <v>537</v>
      </c>
      <c r="Z36" s="991"/>
      <c r="AA36" s="990" t="s">
        <v>412</v>
      </c>
      <c r="AB36" s="991"/>
      <c r="AC36" s="990" t="s">
        <v>415</v>
      </c>
      <c r="AD36" s="991"/>
      <c r="AE36" s="990" t="s">
        <v>416</v>
      </c>
      <c r="AF36" s="992"/>
      <c r="AG36" s="993" t="s">
        <v>417</v>
      </c>
      <c r="AH36" s="979" t="s">
        <v>418</v>
      </c>
      <c r="AI36" s="981" t="s">
        <v>419</v>
      </c>
      <c r="AJ36" s="983" t="s">
        <v>428</v>
      </c>
    </row>
    <row r="37" spans="2:36" ht="32.25" thickBot="1">
      <c r="B37" s="1012"/>
      <c r="C37" s="1015"/>
      <c r="D37" s="1016"/>
      <c r="E37" s="1016"/>
      <c r="F37" s="1016"/>
      <c r="G37" s="1016"/>
      <c r="H37" s="1016"/>
      <c r="I37" s="1018"/>
      <c r="J37" s="1020" t="s">
        <v>425</v>
      </c>
      <c r="K37" s="1020"/>
      <c r="L37" s="1022"/>
      <c r="M37" s="996"/>
      <c r="N37" s="998"/>
      <c r="O37" s="2" t="s">
        <v>429</v>
      </c>
      <c r="P37" s="42" t="s">
        <v>430</v>
      </c>
      <c r="Q37" s="3" t="s">
        <v>429</v>
      </c>
      <c r="R37" s="42" t="s">
        <v>430</v>
      </c>
      <c r="S37" s="3" t="s">
        <v>429</v>
      </c>
      <c r="T37" s="42" t="s">
        <v>430</v>
      </c>
      <c r="U37" s="3" t="s">
        <v>429</v>
      </c>
      <c r="V37" s="42" t="s">
        <v>430</v>
      </c>
      <c r="W37" s="3" t="s">
        <v>429</v>
      </c>
      <c r="X37" s="42" t="s">
        <v>430</v>
      </c>
      <c r="Y37" s="3" t="s">
        <v>429</v>
      </c>
      <c r="Z37" s="42" t="s">
        <v>430</v>
      </c>
      <c r="AA37" s="3" t="s">
        <v>429</v>
      </c>
      <c r="AB37" s="42" t="s">
        <v>431</v>
      </c>
      <c r="AC37" s="3" t="s">
        <v>429</v>
      </c>
      <c r="AD37" s="42" t="s">
        <v>431</v>
      </c>
      <c r="AE37" s="3" t="s">
        <v>429</v>
      </c>
      <c r="AF37" s="43" t="s">
        <v>431</v>
      </c>
      <c r="AG37" s="994"/>
      <c r="AH37" s="980"/>
      <c r="AI37" s="982"/>
      <c r="AJ37" s="984"/>
    </row>
    <row r="38" spans="2:36" ht="57" thickBot="1">
      <c r="B38" s="4" t="s">
        <v>1236</v>
      </c>
      <c r="C38" s="985" t="s">
        <v>1256</v>
      </c>
      <c r="D38" s="986"/>
      <c r="E38" s="986"/>
      <c r="F38" s="986"/>
      <c r="G38" s="986"/>
      <c r="H38" s="986"/>
      <c r="I38" s="44" t="s">
        <v>1257</v>
      </c>
      <c r="J38" s="300"/>
      <c r="K38" s="306"/>
      <c r="L38" s="306"/>
      <c r="M38" s="301"/>
      <c r="N38" s="301"/>
      <c r="O38" s="5" t="e">
        <f>O40+#REF!+#REF!</f>
        <v>#REF!</v>
      </c>
      <c r="P38" s="6" t="e">
        <f>P40+#REF!+#REF!</f>
        <v>#REF!</v>
      </c>
      <c r="Q38" s="6" t="e">
        <f>Q40+#REF!+#REF!</f>
        <v>#REF!</v>
      </c>
      <c r="R38" s="6" t="e">
        <f>R40+#REF!+#REF!</f>
        <v>#REF!</v>
      </c>
      <c r="S38" s="6" t="e">
        <f>S40+#REF!+#REF!</f>
        <v>#REF!</v>
      </c>
      <c r="T38" s="6" t="e">
        <f>T40+#REF!+#REF!</f>
        <v>#REF!</v>
      </c>
      <c r="U38" s="6" t="e">
        <f>U40+#REF!+#REF!</f>
        <v>#REF!</v>
      </c>
      <c r="V38" s="6" t="e">
        <f>V40+#REF!+#REF!</f>
        <v>#REF!</v>
      </c>
      <c r="W38" s="6" t="e">
        <f>W40+#REF!+#REF!</f>
        <v>#REF!</v>
      </c>
      <c r="X38" s="6" t="e">
        <f>X40+#REF!+#REF!</f>
        <v>#REF!</v>
      </c>
      <c r="Y38" s="6" t="e">
        <f>Y40+#REF!+#REF!</f>
        <v>#REF!</v>
      </c>
      <c r="Z38" s="6" t="e">
        <f>Z40+#REF!+#REF!</f>
        <v>#REF!</v>
      </c>
      <c r="AA38" s="6" t="e">
        <f>AA40+#REF!+#REF!</f>
        <v>#REF!</v>
      </c>
      <c r="AB38" s="6" t="e">
        <f>AB40+#REF!+#REF!</f>
        <v>#REF!</v>
      </c>
      <c r="AC38" s="6" t="e">
        <f>AC40+#REF!+#REF!</f>
        <v>#REF!</v>
      </c>
      <c r="AD38" s="6" t="e">
        <f>AD40+#REF!+#REF!</f>
        <v>#REF!</v>
      </c>
      <c r="AE38" s="6" t="e">
        <f>+AE40+#REF!+#REF!</f>
        <v>#REF!</v>
      </c>
      <c r="AF38" s="7" t="e">
        <f>AF40+#REF!+#REF!</f>
        <v>#REF!</v>
      </c>
      <c r="AG38" s="8" t="e">
        <f>AG40+#REF!+#REF!</f>
        <v>#REF!</v>
      </c>
      <c r="AH38" s="9"/>
      <c r="AI38" s="9"/>
      <c r="AJ38" s="10"/>
    </row>
    <row r="39" spans="2:36" ht="15.75" thickBot="1">
      <c r="B39" s="987"/>
      <c r="C39" s="988"/>
      <c r="D39" s="988"/>
      <c r="E39" s="988"/>
      <c r="F39" s="988"/>
      <c r="G39" s="988"/>
      <c r="H39" s="988"/>
      <c r="I39" s="988"/>
      <c r="J39" s="988"/>
      <c r="K39" s="988"/>
      <c r="L39" s="988"/>
      <c r="M39" s="988"/>
      <c r="N39" s="988"/>
      <c r="O39" s="988"/>
      <c r="P39" s="988"/>
      <c r="Q39" s="988"/>
      <c r="R39" s="988"/>
      <c r="S39" s="988"/>
      <c r="T39" s="988"/>
      <c r="U39" s="988"/>
      <c r="V39" s="988"/>
      <c r="W39" s="988"/>
      <c r="X39" s="988"/>
      <c r="Y39" s="988"/>
      <c r="Z39" s="988"/>
      <c r="AA39" s="988"/>
      <c r="AB39" s="988"/>
      <c r="AC39" s="988"/>
      <c r="AD39" s="988"/>
      <c r="AE39" s="988"/>
      <c r="AF39" s="988"/>
      <c r="AG39" s="988"/>
      <c r="AH39" s="988"/>
      <c r="AI39" s="988"/>
      <c r="AJ39" s="989"/>
    </row>
    <row r="40" spans="2:36" ht="33.75">
      <c r="B40" s="11" t="s">
        <v>420</v>
      </c>
      <c r="C40" s="12" t="s">
        <v>532</v>
      </c>
      <c r="D40" s="12" t="s">
        <v>421</v>
      </c>
      <c r="E40" s="12" t="s">
        <v>432</v>
      </c>
      <c r="F40" s="13" t="s">
        <v>433</v>
      </c>
      <c r="G40" s="13" t="s">
        <v>434</v>
      </c>
      <c r="H40" s="45" t="s">
        <v>422</v>
      </c>
      <c r="I40" s="309" t="s">
        <v>533</v>
      </c>
      <c r="J40" s="32"/>
      <c r="K40" s="32"/>
      <c r="L40" s="32"/>
      <c r="M40" s="32"/>
      <c r="N40" s="33"/>
      <c r="O40" s="15">
        <f>SUM(O43:O43)</f>
        <v>0</v>
      </c>
      <c r="P40" s="16">
        <f>SUM(P43:P43)</f>
        <v>0</v>
      </c>
      <c r="Q40" s="17">
        <f>SUM(Q43:Q43)</f>
        <v>0</v>
      </c>
      <c r="R40" s="16">
        <f>SUM(R43:R43)</f>
        <v>0</v>
      </c>
      <c r="S40" s="17"/>
      <c r="T40" s="16"/>
      <c r="U40" s="17"/>
      <c r="V40" s="16"/>
      <c r="W40" s="17"/>
      <c r="X40" s="16"/>
      <c r="Y40" s="17"/>
      <c r="Z40" s="16"/>
      <c r="AA40" s="17"/>
      <c r="AB40" s="16"/>
      <c r="AC40" s="17"/>
      <c r="AD40" s="16"/>
      <c r="AE40" s="18">
        <f>O40+Q40</f>
        <v>0</v>
      </c>
      <c r="AF40" s="16">
        <f>AF43</f>
        <v>0</v>
      </c>
      <c r="AG40" s="19">
        <f>SUM(AG43:AG43)</f>
        <v>0</v>
      </c>
      <c r="AH40" s="20"/>
      <c r="AI40" s="20"/>
      <c r="AJ40" s="21"/>
    </row>
    <row r="41" spans="2:36" ht="22.5">
      <c r="B41" s="1189" t="s">
        <v>927</v>
      </c>
      <c r="C41" s="756"/>
      <c r="D41" s="756" t="s">
        <v>1393</v>
      </c>
      <c r="E41" s="946" t="s">
        <v>1208</v>
      </c>
      <c r="F41" s="315"/>
      <c r="G41" s="315"/>
      <c r="H41" s="975" t="s">
        <v>1258</v>
      </c>
      <c r="I41" s="946" t="s">
        <v>1259</v>
      </c>
      <c r="J41" s="816">
        <v>2</v>
      </c>
      <c r="K41" s="816">
        <v>2</v>
      </c>
      <c r="L41" s="816">
        <v>2</v>
      </c>
      <c r="M41" s="816"/>
      <c r="N41" s="816"/>
      <c r="O41" s="317"/>
      <c r="P41" s="317"/>
      <c r="Q41" s="1179"/>
      <c r="R41" s="1179"/>
      <c r="S41" s="317"/>
      <c r="T41" s="1179"/>
      <c r="U41" s="317"/>
      <c r="V41" s="317"/>
      <c r="W41" s="317"/>
      <c r="X41" s="317"/>
      <c r="Y41" s="317"/>
      <c r="Z41" s="1179"/>
      <c r="AA41" s="317"/>
      <c r="AB41" s="1171"/>
      <c r="AC41" s="1179">
        <v>15330000</v>
      </c>
      <c r="AD41" s="1171"/>
      <c r="AE41" s="686"/>
      <c r="AF41" s="317"/>
      <c r="AG41" s="681"/>
      <c r="AH41" s="1183" t="s">
        <v>929</v>
      </c>
      <c r="AI41" s="318"/>
      <c r="AJ41" s="1505" t="s">
        <v>1209</v>
      </c>
    </row>
    <row r="42" spans="2:36" ht="33.75">
      <c r="B42" s="1456"/>
      <c r="C42" s="756"/>
      <c r="D42" s="756" t="s">
        <v>1260</v>
      </c>
      <c r="E42" s="946"/>
      <c r="F42" s="315"/>
      <c r="G42" s="315"/>
      <c r="H42" s="975"/>
      <c r="I42" s="946"/>
      <c r="J42" s="816">
        <v>0</v>
      </c>
      <c r="K42" s="816">
        <v>1</v>
      </c>
      <c r="L42" s="816">
        <v>1</v>
      </c>
      <c r="M42" s="816"/>
      <c r="N42" s="816"/>
      <c r="O42" s="317"/>
      <c r="P42" s="317"/>
      <c r="Q42" s="1208"/>
      <c r="R42" s="1208"/>
      <c r="S42" s="317"/>
      <c r="T42" s="1208"/>
      <c r="U42" s="317"/>
      <c r="V42" s="317"/>
      <c r="W42" s="317"/>
      <c r="X42" s="317"/>
      <c r="Y42" s="317"/>
      <c r="Z42" s="1208"/>
      <c r="AA42" s="317"/>
      <c r="AB42" s="1504"/>
      <c r="AC42" s="1208"/>
      <c r="AD42" s="1504"/>
      <c r="AE42" s="686"/>
      <c r="AF42" s="317"/>
      <c r="AG42" s="681"/>
      <c r="AH42" s="1185"/>
      <c r="AI42" s="318"/>
      <c r="AJ42" s="1506"/>
    </row>
    <row r="43" spans="2:36" ht="90.75">
      <c r="B43" s="1456"/>
      <c r="C43" s="310"/>
      <c r="D43" s="360" t="s">
        <v>1261</v>
      </c>
      <c r="E43" s="360" t="s">
        <v>1208</v>
      </c>
      <c r="F43" s="447"/>
      <c r="G43" s="24"/>
      <c r="H43" s="975"/>
      <c r="I43" s="24" t="s">
        <v>1262</v>
      </c>
      <c r="J43" s="24">
        <v>0</v>
      </c>
      <c r="K43" s="24">
        <v>1</v>
      </c>
      <c r="L43" s="756">
        <v>1</v>
      </c>
      <c r="M43" s="387"/>
      <c r="N43" s="387"/>
      <c r="O43" s="364"/>
      <c r="P43" s="25"/>
      <c r="Q43" s="1208"/>
      <c r="R43" s="1208"/>
      <c r="S43" s="28"/>
      <c r="T43" s="1208"/>
      <c r="U43" s="28"/>
      <c r="V43" s="28"/>
      <c r="W43" s="28"/>
      <c r="X43" s="28"/>
      <c r="Y43" s="28"/>
      <c r="Z43" s="1180"/>
      <c r="AA43" s="28"/>
      <c r="AB43" s="1504"/>
      <c r="AC43" s="1208"/>
      <c r="AD43" s="1504"/>
      <c r="AE43" s="29"/>
      <c r="AF43" s="29"/>
      <c r="AG43" s="30" t="s">
        <v>928</v>
      </c>
      <c r="AH43" s="303" t="s">
        <v>929</v>
      </c>
      <c r="AI43" s="303"/>
      <c r="AJ43" s="382" t="s">
        <v>1209</v>
      </c>
    </row>
    <row r="44" spans="2:36" ht="90.75">
      <c r="B44" s="1190"/>
      <c r="C44" s="310"/>
      <c r="D44" s="360" t="s">
        <v>1263</v>
      </c>
      <c r="E44" s="687" t="s">
        <v>851</v>
      </c>
      <c r="F44" s="447"/>
      <c r="G44" s="24"/>
      <c r="H44" s="975"/>
      <c r="I44" s="24" t="s">
        <v>1264</v>
      </c>
      <c r="J44" s="24">
        <v>0</v>
      </c>
      <c r="K44" s="24">
        <v>2</v>
      </c>
      <c r="L44" s="756">
        <v>3</v>
      </c>
      <c r="M44" s="387"/>
      <c r="N44" s="387"/>
      <c r="O44" s="364"/>
      <c r="P44" s="25"/>
      <c r="Q44" s="1180"/>
      <c r="R44" s="1180"/>
      <c r="S44" s="28"/>
      <c r="T44" s="1180"/>
      <c r="U44" s="28"/>
      <c r="V44" s="28"/>
      <c r="W44" s="28"/>
      <c r="X44" s="28"/>
      <c r="Y44" s="28"/>
      <c r="Z44" s="817"/>
      <c r="AA44" s="28"/>
      <c r="AB44" s="1172"/>
      <c r="AC44" s="1180"/>
      <c r="AD44" s="1172"/>
      <c r="AE44" s="29"/>
      <c r="AF44" s="29"/>
      <c r="AG44" s="30"/>
      <c r="AH44" s="303" t="s">
        <v>929</v>
      </c>
      <c r="AI44" s="303"/>
      <c r="AJ44" s="382" t="s">
        <v>1209</v>
      </c>
    </row>
    <row r="45" spans="2:36" ht="15">
      <c r="B45" s="1023" t="s">
        <v>822</v>
      </c>
      <c r="C45" s="1024"/>
      <c r="D45" s="1024"/>
      <c r="E45" s="1024"/>
      <c r="F45" s="1024"/>
      <c r="G45" s="1024"/>
      <c r="H45" s="1025"/>
      <c r="I45" s="1026" t="s">
        <v>924</v>
      </c>
      <c r="J45" s="1027"/>
      <c r="K45" s="1027"/>
      <c r="L45" s="1027"/>
      <c r="M45" s="1027"/>
      <c r="N45" s="1027"/>
      <c r="O45" s="1027"/>
      <c r="P45" s="1027"/>
      <c r="Q45" s="1027"/>
      <c r="R45" s="1027"/>
      <c r="S45" s="1027"/>
      <c r="T45" s="1028"/>
      <c r="U45" s="1026" t="s">
        <v>823</v>
      </c>
      <c r="V45" s="1029"/>
      <c r="W45" s="1029"/>
      <c r="X45" s="1029"/>
      <c r="Y45" s="1029"/>
      <c r="Z45" s="1029"/>
      <c r="AA45" s="1029"/>
      <c r="AB45" s="1029"/>
      <c r="AC45" s="1029"/>
      <c r="AD45" s="1029"/>
      <c r="AE45" s="1029"/>
      <c r="AF45" s="1029"/>
      <c r="AG45" s="1029"/>
      <c r="AH45" s="1029"/>
      <c r="AI45" s="1029"/>
      <c r="AJ45" s="1030"/>
    </row>
    <row r="46" spans="2:36" ht="15.75" thickBot="1">
      <c r="B46" s="1122" t="s">
        <v>938</v>
      </c>
      <c r="C46" s="1001"/>
      <c r="D46" s="1002"/>
      <c r="E46" s="1"/>
      <c r="F46" s="1003" t="s">
        <v>939</v>
      </c>
      <c r="G46" s="1003"/>
      <c r="H46" s="1003"/>
      <c r="I46" s="1003"/>
      <c r="J46" s="1003"/>
      <c r="K46" s="1003"/>
      <c r="L46" s="1003"/>
      <c r="M46" s="1003"/>
      <c r="N46" s="1004"/>
      <c r="O46" s="1005" t="s">
        <v>407</v>
      </c>
      <c r="P46" s="1006"/>
      <c r="Q46" s="1006"/>
      <c r="R46" s="1006"/>
      <c r="S46" s="1006"/>
      <c r="T46" s="1006"/>
      <c r="U46" s="1006"/>
      <c r="V46" s="1006"/>
      <c r="W46" s="1006"/>
      <c r="X46" s="1006"/>
      <c r="Y46" s="1006"/>
      <c r="Z46" s="1006"/>
      <c r="AA46" s="1006"/>
      <c r="AB46" s="1006"/>
      <c r="AC46" s="1006"/>
      <c r="AD46" s="1006"/>
      <c r="AE46" s="1006"/>
      <c r="AF46" s="1007"/>
      <c r="AG46" s="1008" t="s">
        <v>408</v>
      </c>
      <c r="AH46" s="1009"/>
      <c r="AI46" s="1009"/>
      <c r="AJ46" s="1010"/>
    </row>
    <row r="47" spans="2:36" ht="15">
      <c r="B47" s="1011" t="s">
        <v>424</v>
      </c>
      <c r="C47" s="1013" t="s">
        <v>409</v>
      </c>
      <c r="D47" s="1014"/>
      <c r="E47" s="1014"/>
      <c r="F47" s="1014"/>
      <c r="G47" s="1014"/>
      <c r="H47" s="1014"/>
      <c r="I47" s="1017" t="s">
        <v>410</v>
      </c>
      <c r="J47" s="1019" t="s">
        <v>425</v>
      </c>
      <c r="K47" s="1019" t="s">
        <v>411</v>
      </c>
      <c r="L47" s="1021" t="s">
        <v>1356</v>
      </c>
      <c r="M47" s="995" t="s">
        <v>426</v>
      </c>
      <c r="N47" s="997" t="s">
        <v>427</v>
      </c>
      <c r="O47" s="999" t="s">
        <v>534</v>
      </c>
      <c r="P47" s="991"/>
      <c r="Q47" s="990" t="s">
        <v>535</v>
      </c>
      <c r="R47" s="991"/>
      <c r="S47" s="990" t="s">
        <v>536</v>
      </c>
      <c r="T47" s="991"/>
      <c r="U47" s="990" t="s">
        <v>414</v>
      </c>
      <c r="V47" s="991"/>
      <c r="W47" s="990" t="s">
        <v>413</v>
      </c>
      <c r="X47" s="991"/>
      <c r="Y47" s="990" t="s">
        <v>537</v>
      </c>
      <c r="Z47" s="991"/>
      <c r="AA47" s="990" t="s">
        <v>412</v>
      </c>
      <c r="AB47" s="991"/>
      <c r="AC47" s="990" t="s">
        <v>415</v>
      </c>
      <c r="AD47" s="991"/>
      <c r="AE47" s="990" t="s">
        <v>416</v>
      </c>
      <c r="AF47" s="992"/>
      <c r="AG47" s="993" t="s">
        <v>417</v>
      </c>
      <c r="AH47" s="979" t="s">
        <v>418</v>
      </c>
      <c r="AI47" s="981" t="s">
        <v>419</v>
      </c>
      <c r="AJ47" s="983" t="s">
        <v>428</v>
      </c>
    </row>
    <row r="48" spans="2:36" ht="32.25" thickBot="1">
      <c r="B48" s="1012"/>
      <c r="C48" s="1015"/>
      <c r="D48" s="1016"/>
      <c r="E48" s="1016"/>
      <c r="F48" s="1016"/>
      <c r="G48" s="1016"/>
      <c r="H48" s="1016"/>
      <c r="I48" s="1018"/>
      <c r="J48" s="1020" t="s">
        <v>425</v>
      </c>
      <c r="K48" s="1020"/>
      <c r="L48" s="1022"/>
      <c r="M48" s="996"/>
      <c r="N48" s="998"/>
      <c r="O48" s="2" t="s">
        <v>429</v>
      </c>
      <c r="P48" s="42" t="s">
        <v>430</v>
      </c>
      <c r="Q48" s="3" t="s">
        <v>429</v>
      </c>
      <c r="R48" s="42" t="s">
        <v>430</v>
      </c>
      <c r="S48" s="3" t="s">
        <v>429</v>
      </c>
      <c r="T48" s="42" t="s">
        <v>430</v>
      </c>
      <c r="U48" s="3" t="s">
        <v>429</v>
      </c>
      <c r="V48" s="42" t="s">
        <v>430</v>
      </c>
      <c r="W48" s="3" t="s">
        <v>429</v>
      </c>
      <c r="X48" s="42" t="s">
        <v>430</v>
      </c>
      <c r="Y48" s="3" t="s">
        <v>429</v>
      </c>
      <c r="Z48" s="42" t="s">
        <v>430</v>
      </c>
      <c r="AA48" s="3" t="s">
        <v>429</v>
      </c>
      <c r="AB48" s="42" t="s">
        <v>431</v>
      </c>
      <c r="AC48" s="3" t="s">
        <v>429</v>
      </c>
      <c r="AD48" s="42" t="s">
        <v>431</v>
      </c>
      <c r="AE48" s="3" t="s">
        <v>429</v>
      </c>
      <c r="AF48" s="43" t="s">
        <v>431</v>
      </c>
      <c r="AG48" s="994"/>
      <c r="AH48" s="980"/>
      <c r="AI48" s="982"/>
      <c r="AJ48" s="984"/>
    </row>
    <row r="49" spans="2:36" ht="57" thickBot="1">
      <c r="B49" s="466" t="s">
        <v>940</v>
      </c>
      <c r="C49" s="1489" t="s">
        <v>276</v>
      </c>
      <c r="D49" s="1490"/>
      <c r="E49" s="1490"/>
      <c r="F49" s="1490"/>
      <c r="G49" s="1490"/>
      <c r="H49" s="1490"/>
      <c r="I49" s="467" t="s">
        <v>277</v>
      </c>
      <c r="J49" s="468">
        <v>18</v>
      </c>
      <c r="K49" s="468">
        <v>10</v>
      </c>
      <c r="L49" s="469"/>
      <c r="M49" s="470"/>
      <c r="N49" s="470"/>
      <c r="O49" s="322" t="e">
        <f>O50+#REF!+#REF!</f>
        <v>#REF!</v>
      </c>
      <c r="P49" s="323" t="e">
        <f>P50+#REF!+#REF!</f>
        <v>#REF!</v>
      </c>
      <c r="Q49" s="323" t="e">
        <f>Q50+#REF!+#REF!</f>
        <v>#REF!</v>
      </c>
      <c r="R49" s="323" t="e">
        <f>R50+#REF!+#REF!</f>
        <v>#REF!</v>
      </c>
      <c r="S49" s="323" t="e">
        <f>S50+#REF!+#REF!</f>
        <v>#REF!</v>
      </c>
      <c r="T49" s="323" t="e">
        <f>T50+#REF!+#REF!</f>
        <v>#REF!</v>
      </c>
      <c r="U49" s="323" t="e">
        <f>U50+#REF!+#REF!</f>
        <v>#REF!</v>
      </c>
      <c r="V49" s="323" t="e">
        <f>V50+#REF!+#REF!</f>
        <v>#REF!</v>
      </c>
      <c r="W49" s="323" t="e">
        <f>W50+#REF!+#REF!</f>
        <v>#REF!</v>
      </c>
      <c r="X49" s="323" t="e">
        <f>X50+#REF!+#REF!</f>
        <v>#REF!</v>
      </c>
      <c r="Y49" s="323" t="e">
        <f>Y50+#REF!+#REF!</f>
        <v>#REF!</v>
      </c>
      <c r="Z49" s="323" t="e">
        <f>Z50+#REF!+#REF!</f>
        <v>#REF!</v>
      </c>
      <c r="AA49" s="323" t="e">
        <f>AA50+#REF!+#REF!</f>
        <v>#REF!</v>
      </c>
      <c r="AB49" s="323" t="e">
        <f>AB50+#REF!+#REF!</f>
        <v>#REF!</v>
      </c>
      <c r="AC49" s="323" t="e">
        <f>AC50+#REF!+#REF!</f>
        <v>#REF!</v>
      </c>
      <c r="AD49" s="323" t="e">
        <f>AD50+#REF!+#REF!</f>
        <v>#REF!</v>
      </c>
      <c r="AE49" s="323" t="e">
        <f>+AE50+#REF!+#REF!</f>
        <v>#REF!</v>
      </c>
      <c r="AF49" s="324" t="e">
        <f>AF50+#REF!+#REF!</f>
        <v>#REF!</v>
      </c>
      <c r="AG49" s="471" t="e">
        <f>AG50+#REF!+#REF!</f>
        <v>#REF!</v>
      </c>
      <c r="AH49" s="326"/>
      <c r="AI49" s="326"/>
      <c r="AJ49" s="10"/>
    </row>
    <row r="50" spans="2:36" ht="45.75">
      <c r="B50" s="327" t="s">
        <v>420</v>
      </c>
      <c r="C50" s="328" t="s">
        <v>532</v>
      </c>
      <c r="D50" s="328" t="s">
        <v>421</v>
      </c>
      <c r="E50" s="328" t="s">
        <v>432</v>
      </c>
      <c r="F50" s="329" t="s">
        <v>433</v>
      </c>
      <c r="G50" s="329" t="s">
        <v>434</v>
      </c>
      <c r="H50" s="330" t="s">
        <v>422</v>
      </c>
      <c r="I50" s="328" t="s">
        <v>533</v>
      </c>
      <c r="J50" s="333"/>
      <c r="K50" s="333"/>
      <c r="L50" s="333"/>
      <c r="M50" s="333"/>
      <c r="N50" s="333"/>
      <c r="O50" s="472">
        <f>SUM(O51:O51)</f>
        <v>0</v>
      </c>
      <c r="P50" s="473">
        <f>SUM(P51:P51)</f>
        <v>0</v>
      </c>
      <c r="Q50" s="472">
        <f>SUM(Q51:Q51)</f>
        <v>14823026</v>
      </c>
      <c r="R50" s="473">
        <f>SUM(R51:R51)</f>
        <v>0</v>
      </c>
      <c r="S50" s="472"/>
      <c r="T50" s="473"/>
      <c r="U50" s="472"/>
      <c r="V50" s="473"/>
      <c r="W50" s="472"/>
      <c r="X50" s="473"/>
      <c r="Y50" s="472"/>
      <c r="Z50" s="473"/>
      <c r="AA50" s="472"/>
      <c r="AB50" s="473"/>
      <c r="AC50" s="472"/>
      <c r="AD50" s="473"/>
      <c r="AE50" s="474">
        <f>O50+Q50</f>
        <v>14823026</v>
      </c>
      <c r="AF50" s="473">
        <f>AF51</f>
        <v>0</v>
      </c>
      <c r="AG50" s="767">
        <f>SUM(AG51:AG51)</f>
        <v>0</v>
      </c>
      <c r="AH50" s="475"/>
      <c r="AI50" s="475"/>
      <c r="AJ50" s="476"/>
    </row>
    <row r="51" spans="2:36" ht="132.75">
      <c r="B51" s="1491" t="s">
        <v>1265</v>
      </c>
      <c r="C51" s="462"/>
      <c r="D51" s="569" t="s">
        <v>1394</v>
      </c>
      <c r="E51" s="360" t="s">
        <v>1208</v>
      </c>
      <c r="F51" s="374"/>
      <c r="G51" s="374"/>
      <c r="H51" s="559" t="s">
        <v>1266</v>
      </c>
      <c r="I51" s="688" t="s">
        <v>1267</v>
      </c>
      <c r="J51" s="594">
        <v>0</v>
      </c>
      <c r="K51" s="374">
        <v>2</v>
      </c>
      <c r="L51" s="374">
        <v>1</v>
      </c>
      <c r="M51" s="374"/>
      <c r="N51" s="374"/>
      <c r="O51" s="766"/>
      <c r="P51" s="766"/>
      <c r="Q51" s="1492">
        <v>14823026</v>
      </c>
      <c r="R51" s="1495"/>
      <c r="S51" s="766"/>
      <c r="T51" s="766"/>
      <c r="U51" s="766"/>
      <c r="V51" s="766"/>
      <c r="W51" s="766"/>
      <c r="X51" s="766"/>
      <c r="Y51" s="766"/>
      <c r="Z51" s="766"/>
      <c r="AA51" s="766"/>
      <c r="AB51" s="766"/>
      <c r="AC51" s="689"/>
      <c r="AD51" s="1498"/>
      <c r="AE51" s="766"/>
      <c r="AF51" s="766"/>
      <c r="AG51" s="666" t="s">
        <v>1268</v>
      </c>
      <c r="AH51" s="766"/>
      <c r="AI51" s="667" t="s">
        <v>1269</v>
      </c>
      <c r="AJ51" s="667" t="s">
        <v>1270</v>
      </c>
    </row>
    <row r="52" spans="2:36" ht="22.5">
      <c r="B52" s="1491"/>
      <c r="C52" s="462"/>
      <c r="D52" s="569" t="s">
        <v>1271</v>
      </c>
      <c r="E52" s="360" t="s">
        <v>1208</v>
      </c>
      <c r="F52" s="374"/>
      <c r="G52" s="818"/>
      <c r="H52" s="1501" t="s">
        <v>1272</v>
      </c>
      <c r="I52" s="1501" t="s">
        <v>1273</v>
      </c>
      <c r="J52" s="1486">
        <v>18</v>
      </c>
      <c r="K52" s="1486">
        <v>10</v>
      </c>
      <c r="L52" s="1486">
        <v>3</v>
      </c>
      <c r="M52" s="374"/>
      <c r="N52" s="374"/>
      <c r="O52" s="766"/>
      <c r="P52" s="766"/>
      <c r="Q52" s="1493"/>
      <c r="R52" s="149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689"/>
      <c r="AD52" s="1499"/>
      <c r="AE52" s="766"/>
      <c r="AF52" s="766"/>
      <c r="AG52" s="666"/>
      <c r="AH52" s="766"/>
      <c r="AI52" s="667"/>
      <c r="AJ52" s="667"/>
    </row>
    <row r="53" spans="2:36" ht="22.5">
      <c r="B53" s="1491"/>
      <c r="C53" s="462"/>
      <c r="D53" s="569" t="s">
        <v>1274</v>
      </c>
      <c r="E53" s="360" t="s">
        <v>1208</v>
      </c>
      <c r="F53" s="374"/>
      <c r="G53" s="818"/>
      <c r="H53" s="1502"/>
      <c r="I53" s="1502"/>
      <c r="J53" s="1487"/>
      <c r="K53" s="1487"/>
      <c r="L53" s="1487"/>
      <c r="M53" s="374"/>
      <c r="N53" s="374"/>
      <c r="O53" s="766"/>
      <c r="P53" s="766"/>
      <c r="Q53" s="1493"/>
      <c r="R53" s="149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689"/>
      <c r="AD53" s="1499"/>
      <c r="AE53" s="766"/>
      <c r="AF53" s="766"/>
      <c r="AG53" s="666"/>
      <c r="AH53" s="766"/>
      <c r="AI53" s="667"/>
      <c r="AJ53" s="667"/>
    </row>
    <row r="54" spans="2:36" ht="33.75">
      <c r="B54" s="1491"/>
      <c r="C54" s="462"/>
      <c r="D54" s="569" t="s">
        <v>1275</v>
      </c>
      <c r="E54" s="565" t="s">
        <v>1208</v>
      </c>
      <c r="F54" s="818"/>
      <c r="G54" s="818"/>
      <c r="H54" s="1503"/>
      <c r="I54" s="1503"/>
      <c r="J54" s="1488"/>
      <c r="K54" s="1488"/>
      <c r="L54" s="1488"/>
      <c r="M54" s="374"/>
      <c r="N54" s="374"/>
      <c r="O54" s="766"/>
      <c r="P54" s="766"/>
      <c r="Q54" s="1494"/>
      <c r="R54" s="1497"/>
      <c r="S54" s="766"/>
      <c r="T54" s="766"/>
      <c r="U54" s="766"/>
      <c r="V54" s="766"/>
      <c r="W54" s="766"/>
      <c r="X54" s="766"/>
      <c r="Y54" s="766"/>
      <c r="Z54" s="766"/>
      <c r="AA54" s="766"/>
      <c r="AB54" s="766"/>
      <c r="AC54" s="683"/>
      <c r="AD54" s="1500"/>
      <c r="AE54" s="766"/>
      <c r="AF54" s="766"/>
      <c r="AG54" s="464"/>
      <c r="AH54" s="766"/>
      <c r="AI54" s="766"/>
      <c r="AJ54" s="766"/>
    </row>
  </sheetData>
  <sheetProtection/>
  <mergeCells count="180">
    <mergeCell ref="K32:K33"/>
    <mergeCell ref="L32:L33"/>
    <mergeCell ref="M32:M33"/>
    <mergeCell ref="Q30:Q33"/>
    <mergeCell ref="R30:R33"/>
    <mergeCell ref="K14:K23"/>
    <mergeCell ref="B25:D25"/>
    <mergeCell ref="F25:N25"/>
    <mergeCell ref="O25:AF25"/>
    <mergeCell ref="K30:K31"/>
    <mergeCell ref="L30:L31"/>
    <mergeCell ref="M30:M31"/>
    <mergeCell ref="AJ3:AJ4"/>
    <mergeCell ref="C5:H5"/>
    <mergeCell ref="B6:AJ6"/>
    <mergeCell ref="H8:H12"/>
    <mergeCell ref="I8:I12"/>
    <mergeCell ref="AH9:AH12"/>
    <mergeCell ref="AI9:AI12"/>
    <mergeCell ref="AJ9:AJ12"/>
    <mergeCell ref="AA3:AB3"/>
    <mergeCell ref="AC3:AD3"/>
    <mergeCell ref="AE3:AF3"/>
    <mergeCell ref="AG3:AG4"/>
    <mergeCell ref="AH3:AH4"/>
    <mergeCell ref="AI3:AI4"/>
    <mergeCell ref="O3:P3"/>
    <mergeCell ref="Q3:R3"/>
    <mergeCell ref="S3:T3"/>
    <mergeCell ref="U3:V3"/>
    <mergeCell ref="W3:X3"/>
    <mergeCell ref="Y3:Z3"/>
    <mergeCell ref="O2:AF2"/>
    <mergeCell ref="AG2:AJ2"/>
    <mergeCell ref="B3:B4"/>
    <mergeCell ref="C3:H4"/>
    <mergeCell ref="I3:I4"/>
    <mergeCell ref="J3:J4"/>
    <mergeCell ref="K3:K4"/>
    <mergeCell ref="L3:L4"/>
    <mergeCell ref="M3:M4"/>
    <mergeCell ref="N3:N4"/>
    <mergeCell ref="B36:B37"/>
    <mergeCell ref="C36:H37"/>
    <mergeCell ref="I36:I37"/>
    <mergeCell ref="J36:J37"/>
    <mergeCell ref="AD30:AD33"/>
    <mergeCell ref="B1:H1"/>
    <mergeCell ref="I1:T1"/>
    <mergeCell ref="U1:AJ1"/>
    <mergeCell ref="B2:D2"/>
    <mergeCell ref="F2:N2"/>
    <mergeCell ref="B8:B23"/>
    <mergeCell ref="C8:C23"/>
    <mergeCell ref="J8:J12"/>
    <mergeCell ref="K8:K12"/>
    <mergeCell ref="AC8:AC23"/>
    <mergeCell ref="AD8:AD23"/>
    <mergeCell ref="L8:L12"/>
    <mergeCell ref="H14:H23"/>
    <mergeCell ref="I14:I23"/>
    <mergeCell ref="J14:J23"/>
    <mergeCell ref="L14:L23"/>
    <mergeCell ref="AH14:AH23"/>
    <mergeCell ref="AI14:AI23"/>
    <mergeCell ref="AJ14:AJ23"/>
    <mergeCell ref="B24:H24"/>
    <mergeCell ref="I24:T24"/>
    <mergeCell ref="U24:AJ24"/>
    <mergeCell ref="Q8:Q23"/>
    <mergeCell ref="R8:R23"/>
    <mergeCell ref="T8:T23"/>
    <mergeCell ref="AG25:AJ25"/>
    <mergeCell ref="B26:B27"/>
    <mergeCell ref="C26:H27"/>
    <mergeCell ref="I26:I27"/>
    <mergeCell ref="J26:J27"/>
    <mergeCell ref="K26:K27"/>
    <mergeCell ref="L26:L27"/>
    <mergeCell ref="M26:M27"/>
    <mergeCell ref="N26:N27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G27"/>
    <mergeCell ref="AH26:AH27"/>
    <mergeCell ref="AI26:AI27"/>
    <mergeCell ref="AJ26:AJ27"/>
    <mergeCell ref="C28:H28"/>
    <mergeCell ref="B30:B33"/>
    <mergeCell ref="C30:C33"/>
    <mergeCell ref="H30:H31"/>
    <mergeCell ref="I30:I31"/>
    <mergeCell ref="J30:J31"/>
    <mergeCell ref="H32:H33"/>
    <mergeCell ref="I32:I33"/>
    <mergeCell ref="J32:J33"/>
    <mergeCell ref="B34:H34"/>
    <mergeCell ref="I34:T34"/>
    <mergeCell ref="U34:AJ34"/>
    <mergeCell ref="B35:D35"/>
    <mergeCell ref="F35:N35"/>
    <mergeCell ref="O35:AF35"/>
    <mergeCell ref="AG35:AJ35"/>
    <mergeCell ref="AA36:AB36"/>
    <mergeCell ref="AC36:AD36"/>
    <mergeCell ref="K36:K37"/>
    <mergeCell ref="L36:L37"/>
    <mergeCell ref="M36:M37"/>
    <mergeCell ref="N36:N37"/>
    <mergeCell ref="O36:P36"/>
    <mergeCell ref="Q36:R36"/>
    <mergeCell ref="AE36:AF36"/>
    <mergeCell ref="AG36:AG37"/>
    <mergeCell ref="AH36:AH37"/>
    <mergeCell ref="AI36:AI37"/>
    <mergeCell ref="AJ36:AJ37"/>
    <mergeCell ref="C38:H38"/>
    <mergeCell ref="S36:T36"/>
    <mergeCell ref="U36:V36"/>
    <mergeCell ref="W36:X36"/>
    <mergeCell ref="Y36:Z36"/>
    <mergeCell ref="B39:AJ39"/>
    <mergeCell ref="B41:B44"/>
    <mergeCell ref="E41:E42"/>
    <mergeCell ref="H41:H44"/>
    <mergeCell ref="I41:I42"/>
    <mergeCell ref="Q41:Q44"/>
    <mergeCell ref="R41:R44"/>
    <mergeCell ref="T41:T44"/>
    <mergeCell ref="Z41:Z43"/>
    <mergeCell ref="AB41:AB44"/>
    <mergeCell ref="AD41:AD44"/>
    <mergeCell ref="AH41:AH42"/>
    <mergeCell ref="AJ41:AJ42"/>
    <mergeCell ref="B45:H45"/>
    <mergeCell ref="I45:T45"/>
    <mergeCell ref="U45:AJ45"/>
    <mergeCell ref="AC41:AC44"/>
    <mergeCell ref="B46:D46"/>
    <mergeCell ref="F46:N46"/>
    <mergeCell ref="O46:AF46"/>
    <mergeCell ref="AG46:AJ46"/>
    <mergeCell ref="B47:B48"/>
    <mergeCell ref="C47:H48"/>
    <mergeCell ref="I47:I48"/>
    <mergeCell ref="J47:J48"/>
    <mergeCell ref="K47:K48"/>
    <mergeCell ref="L47:L48"/>
    <mergeCell ref="AE47:AF47"/>
    <mergeCell ref="AG47:AG48"/>
    <mergeCell ref="M47:M48"/>
    <mergeCell ref="N47:N48"/>
    <mergeCell ref="O47:P47"/>
    <mergeCell ref="Q47:R47"/>
    <mergeCell ref="S47:T47"/>
    <mergeCell ref="U47:V47"/>
    <mergeCell ref="C49:H49"/>
    <mergeCell ref="B51:B54"/>
    <mergeCell ref="Q51:Q54"/>
    <mergeCell ref="R51:R54"/>
    <mergeCell ref="AD51:AD54"/>
    <mergeCell ref="H52:H54"/>
    <mergeCell ref="I52:I54"/>
    <mergeCell ref="J52:J54"/>
    <mergeCell ref="K52:K54"/>
    <mergeCell ref="L52:L54"/>
    <mergeCell ref="AH47:AH48"/>
    <mergeCell ref="AI47:AI48"/>
    <mergeCell ref="AJ47:AJ48"/>
    <mergeCell ref="W47:X47"/>
    <mergeCell ref="Y47:Z47"/>
    <mergeCell ref="AA47:AB47"/>
    <mergeCell ref="AC47:AD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53"/>
  <sheetViews>
    <sheetView zoomScalePageLayoutView="0" workbookViewId="0" topLeftCell="A1">
      <selection activeCell="B1" sqref="B1:AJ53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">
      <c r="B1" s="1023" t="s">
        <v>822</v>
      </c>
      <c r="C1" s="1024"/>
      <c r="D1" s="1024"/>
      <c r="E1" s="1024"/>
      <c r="F1" s="1024"/>
      <c r="G1" s="1024"/>
      <c r="H1" s="1025"/>
      <c r="I1" s="1026" t="s">
        <v>914</v>
      </c>
      <c r="J1" s="1027"/>
      <c r="K1" s="1027"/>
      <c r="L1" s="1027"/>
      <c r="M1" s="1027"/>
      <c r="N1" s="1027"/>
      <c r="O1" s="1027"/>
      <c r="P1" s="1027"/>
      <c r="Q1" s="1027"/>
      <c r="R1" s="1027"/>
      <c r="S1" s="1027"/>
      <c r="T1" s="1028"/>
      <c r="U1" s="1026" t="s">
        <v>823</v>
      </c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  <c r="AG1" s="1029"/>
      <c r="AH1" s="1029"/>
      <c r="AI1" s="1029"/>
      <c r="AJ1" s="1030"/>
    </row>
    <row r="2" spans="2:36" ht="15.75" thickBot="1">
      <c r="B2" s="1122" t="s">
        <v>915</v>
      </c>
      <c r="C2" s="1001"/>
      <c r="D2" s="1002"/>
      <c r="E2" s="1"/>
      <c r="F2" s="1003" t="s">
        <v>916</v>
      </c>
      <c r="G2" s="1003"/>
      <c r="H2" s="1003"/>
      <c r="I2" s="1003"/>
      <c r="J2" s="1003"/>
      <c r="K2" s="1003"/>
      <c r="L2" s="1003"/>
      <c r="M2" s="1003"/>
      <c r="N2" s="1004"/>
      <c r="O2" s="1005" t="s">
        <v>407</v>
      </c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7"/>
      <c r="AG2" s="1008" t="s">
        <v>408</v>
      </c>
      <c r="AH2" s="1009"/>
      <c r="AI2" s="1009"/>
      <c r="AJ2" s="1010"/>
    </row>
    <row r="3" spans="2:36" ht="15">
      <c r="B3" s="1011" t="s">
        <v>424</v>
      </c>
      <c r="C3" s="1013" t="s">
        <v>409</v>
      </c>
      <c r="D3" s="1014"/>
      <c r="E3" s="1014"/>
      <c r="F3" s="1014"/>
      <c r="G3" s="1014"/>
      <c r="H3" s="1014"/>
      <c r="I3" s="1017" t="s">
        <v>410</v>
      </c>
      <c r="J3" s="1019" t="s">
        <v>425</v>
      </c>
      <c r="K3" s="1019" t="s">
        <v>411</v>
      </c>
      <c r="L3" s="1021" t="s">
        <v>1356</v>
      </c>
      <c r="M3" s="995" t="s">
        <v>426</v>
      </c>
      <c r="N3" s="997" t="s">
        <v>427</v>
      </c>
      <c r="O3" s="999" t="s">
        <v>534</v>
      </c>
      <c r="P3" s="991"/>
      <c r="Q3" s="990" t="s">
        <v>535</v>
      </c>
      <c r="R3" s="991"/>
      <c r="S3" s="990" t="s">
        <v>536</v>
      </c>
      <c r="T3" s="991"/>
      <c r="U3" s="990" t="s">
        <v>414</v>
      </c>
      <c r="V3" s="991"/>
      <c r="W3" s="990" t="s">
        <v>413</v>
      </c>
      <c r="X3" s="991"/>
      <c r="Y3" s="990" t="s">
        <v>537</v>
      </c>
      <c r="Z3" s="991"/>
      <c r="AA3" s="990" t="s">
        <v>412</v>
      </c>
      <c r="AB3" s="991"/>
      <c r="AC3" s="990" t="s">
        <v>415</v>
      </c>
      <c r="AD3" s="991"/>
      <c r="AE3" s="990" t="s">
        <v>416</v>
      </c>
      <c r="AF3" s="992"/>
      <c r="AG3" s="993" t="s">
        <v>417</v>
      </c>
      <c r="AH3" s="979" t="s">
        <v>418</v>
      </c>
      <c r="AI3" s="981" t="s">
        <v>419</v>
      </c>
      <c r="AJ3" s="1527" t="s">
        <v>428</v>
      </c>
    </row>
    <row r="4" spans="2:36" ht="32.25" thickBot="1">
      <c r="B4" s="1012"/>
      <c r="C4" s="1015"/>
      <c r="D4" s="1016"/>
      <c r="E4" s="1016"/>
      <c r="F4" s="1016"/>
      <c r="G4" s="1016"/>
      <c r="H4" s="1016"/>
      <c r="I4" s="1018"/>
      <c r="J4" s="1020" t="s">
        <v>425</v>
      </c>
      <c r="K4" s="1020"/>
      <c r="L4" s="1022"/>
      <c r="M4" s="996"/>
      <c r="N4" s="998"/>
      <c r="O4" s="2" t="s">
        <v>429</v>
      </c>
      <c r="P4" s="42" t="s">
        <v>430</v>
      </c>
      <c r="Q4" s="3" t="s">
        <v>429</v>
      </c>
      <c r="R4" s="42" t="s">
        <v>430</v>
      </c>
      <c r="S4" s="3" t="s">
        <v>429</v>
      </c>
      <c r="T4" s="42" t="s">
        <v>430</v>
      </c>
      <c r="U4" s="3" t="s">
        <v>429</v>
      </c>
      <c r="V4" s="42" t="s">
        <v>430</v>
      </c>
      <c r="W4" s="3" t="s">
        <v>429</v>
      </c>
      <c r="X4" s="42" t="s">
        <v>430</v>
      </c>
      <c r="Y4" s="3" t="s">
        <v>429</v>
      </c>
      <c r="Z4" s="42" t="s">
        <v>430</v>
      </c>
      <c r="AA4" s="3" t="s">
        <v>429</v>
      </c>
      <c r="AB4" s="42" t="s">
        <v>431</v>
      </c>
      <c r="AC4" s="3" t="s">
        <v>429</v>
      </c>
      <c r="AD4" s="42" t="s">
        <v>431</v>
      </c>
      <c r="AE4" s="3" t="s">
        <v>429</v>
      </c>
      <c r="AF4" s="43" t="s">
        <v>431</v>
      </c>
      <c r="AG4" s="994"/>
      <c r="AH4" s="980"/>
      <c r="AI4" s="982"/>
      <c r="AJ4" s="1528"/>
    </row>
    <row r="5" spans="2:36" ht="68.25" thickBot="1">
      <c r="B5" s="4" t="s">
        <v>917</v>
      </c>
      <c r="C5" s="985" t="s">
        <v>257</v>
      </c>
      <c r="D5" s="986"/>
      <c r="E5" s="986"/>
      <c r="F5" s="986"/>
      <c r="G5" s="986"/>
      <c r="H5" s="986"/>
      <c r="I5" s="44" t="s">
        <v>258</v>
      </c>
      <c r="J5" s="444"/>
      <c r="K5" s="306"/>
      <c r="L5" s="306"/>
      <c r="M5" s="301"/>
      <c r="N5" s="301"/>
      <c r="O5" s="5" t="e">
        <f>O6+#REF!+#REF!</f>
        <v>#REF!</v>
      </c>
      <c r="P5" s="6" t="e">
        <f>P6+#REF!+#REF!</f>
        <v>#REF!</v>
      </c>
      <c r="Q5" s="6" t="e">
        <f>Q6+#REF!+#REF!</f>
        <v>#REF!</v>
      </c>
      <c r="R5" s="6" t="e">
        <f>R6+#REF!+#REF!</f>
        <v>#REF!</v>
      </c>
      <c r="S5" s="6" t="e">
        <f>S6+#REF!+#REF!</f>
        <v>#REF!</v>
      </c>
      <c r="T5" s="6" t="e">
        <f>T6+#REF!+#REF!</f>
        <v>#REF!</v>
      </c>
      <c r="U5" s="6" t="e">
        <f>U6+#REF!+#REF!</f>
        <v>#REF!</v>
      </c>
      <c r="V5" s="6" t="e">
        <f>V6+#REF!+#REF!</f>
        <v>#REF!</v>
      </c>
      <c r="W5" s="6" t="e">
        <f>W6+#REF!+#REF!</f>
        <v>#REF!</v>
      </c>
      <c r="X5" s="6" t="e">
        <f>X6+#REF!+#REF!</f>
        <v>#REF!</v>
      </c>
      <c r="Y5" s="6" t="e">
        <f>Y6+#REF!+#REF!</f>
        <v>#REF!</v>
      </c>
      <c r="Z5" s="6" t="e">
        <f>Z6+#REF!+#REF!</f>
        <v>#REF!</v>
      </c>
      <c r="AA5" s="6" t="e">
        <f>AA6+#REF!+#REF!</f>
        <v>#REF!</v>
      </c>
      <c r="AB5" s="6" t="e">
        <f>AB6+#REF!+#REF!</f>
        <v>#REF!</v>
      </c>
      <c r="AC5" s="6" t="e">
        <f>AC6+#REF!+#REF!</f>
        <v>#REF!</v>
      </c>
      <c r="AD5" s="6" t="e">
        <f>AD6+#REF!+#REF!</f>
        <v>#REF!</v>
      </c>
      <c r="AE5" s="6" t="e">
        <f>+AE6+#REF!+#REF!</f>
        <v>#REF!</v>
      </c>
      <c r="AF5" s="7" t="e">
        <f>AF6+#REF!+#REF!</f>
        <v>#REF!</v>
      </c>
      <c r="AG5" s="8" t="e">
        <f>AG6+#REF!+#REF!</f>
        <v>#REF!</v>
      </c>
      <c r="AH5" s="8" t="e">
        <f>AH6+#REF!+#REF!</f>
        <v>#REF!</v>
      </c>
      <c r="AI5" s="8" t="e">
        <f>AI6+#REF!+#REF!</f>
        <v>#REF!</v>
      </c>
      <c r="AJ5" s="772" t="e">
        <f>AJ6+#REF!+#REF!</f>
        <v>#REF!</v>
      </c>
    </row>
    <row r="6" spans="2:36" ht="41.25">
      <c r="B6" s="11" t="s">
        <v>420</v>
      </c>
      <c r="C6" s="12" t="s">
        <v>532</v>
      </c>
      <c r="D6" s="12" t="s">
        <v>421</v>
      </c>
      <c r="E6" s="12" t="s">
        <v>432</v>
      </c>
      <c r="F6" s="12" t="s">
        <v>433</v>
      </c>
      <c r="G6" s="12" t="s">
        <v>434</v>
      </c>
      <c r="H6" s="45" t="s">
        <v>422</v>
      </c>
      <c r="I6" s="309" t="s">
        <v>533</v>
      </c>
      <c r="J6" s="445"/>
      <c r="K6" s="445"/>
      <c r="L6" s="32"/>
      <c r="M6" s="32"/>
      <c r="N6" s="33"/>
      <c r="O6" s="15">
        <f>SUM(O7:O7)</f>
        <v>1500000</v>
      </c>
      <c r="P6" s="16">
        <f>SUM(P7:P7)</f>
        <v>0</v>
      </c>
      <c r="Q6" s="17">
        <f>SUM(Q7:Q7)</f>
        <v>8110350</v>
      </c>
      <c r="R6" s="16">
        <f>SUM(R7:R7)</f>
        <v>0</v>
      </c>
      <c r="S6" s="17"/>
      <c r="T6" s="16"/>
      <c r="U6" s="17"/>
      <c r="V6" s="16"/>
      <c r="W6" s="17"/>
      <c r="X6" s="16"/>
      <c r="Y6" s="17"/>
      <c r="Z6" s="16"/>
      <c r="AA6" s="17"/>
      <c r="AB6" s="16"/>
      <c r="AC6" s="17"/>
      <c r="AD6" s="16"/>
      <c r="AE6" s="18">
        <f>O6+Q6</f>
        <v>9610350</v>
      </c>
      <c r="AF6" s="16">
        <f>AF7</f>
        <v>0</v>
      </c>
      <c r="AG6" s="19">
        <f>SUM(AG7:AG7)</f>
        <v>0</v>
      </c>
      <c r="AH6" s="20"/>
      <c r="AI6" s="20"/>
      <c r="AJ6" s="773"/>
    </row>
    <row r="7" spans="2:36" ht="38.25">
      <c r="B7" s="975" t="s">
        <v>918</v>
      </c>
      <c r="C7" s="34"/>
      <c r="D7" s="24" t="s">
        <v>1207</v>
      </c>
      <c r="E7" s="24" t="s">
        <v>1208</v>
      </c>
      <c r="F7" s="36"/>
      <c r="G7" s="36"/>
      <c r="H7" s="24" t="s">
        <v>1367</v>
      </c>
      <c r="I7" s="24" t="s">
        <v>783</v>
      </c>
      <c r="J7" s="448">
        <v>0</v>
      </c>
      <c r="K7" s="448">
        <v>400</v>
      </c>
      <c r="L7" s="448">
        <v>300</v>
      </c>
      <c r="M7" s="36"/>
      <c r="N7" s="36"/>
      <c r="O7" s="976">
        <v>1500000</v>
      </c>
      <c r="P7" s="1179"/>
      <c r="Q7" s="976">
        <v>8110350</v>
      </c>
      <c r="R7" s="976"/>
      <c r="S7" s="28"/>
      <c r="T7" s="976"/>
      <c r="U7" s="28"/>
      <c r="V7" s="28"/>
      <c r="W7" s="28"/>
      <c r="X7" s="28"/>
      <c r="Y7" s="28"/>
      <c r="Z7" s="28"/>
      <c r="AA7" s="28"/>
      <c r="AB7" s="28"/>
      <c r="AC7" s="976">
        <v>5110000</v>
      </c>
      <c r="AD7" s="976"/>
      <c r="AE7" s="29"/>
      <c r="AF7" s="29"/>
      <c r="AG7" s="30" t="s">
        <v>841</v>
      </c>
      <c r="AH7" s="303"/>
      <c r="AI7" s="303"/>
      <c r="AJ7" s="774" t="s">
        <v>1209</v>
      </c>
    </row>
    <row r="8" spans="2:36" ht="45">
      <c r="B8" s="975"/>
      <c r="C8" s="34"/>
      <c r="D8" s="24" t="s">
        <v>1210</v>
      </c>
      <c r="E8" s="24" t="s">
        <v>1208</v>
      </c>
      <c r="F8" s="36"/>
      <c r="G8" s="36"/>
      <c r="H8" s="24" t="s">
        <v>1211</v>
      </c>
      <c r="I8" s="24" t="s">
        <v>786</v>
      </c>
      <c r="J8" s="448">
        <v>9</v>
      </c>
      <c r="K8" s="448">
        <v>16</v>
      </c>
      <c r="L8" s="448">
        <v>10</v>
      </c>
      <c r="M8" s="36"/>
      <c r="N8" s="36"/>
      <c r="O8" s="977"/>
      <c r="P8" s="1208"/>
      <c r="Q8" s="977"/>
      <c r="R8" s="977"/>
      <c r="S8" s="28"/>
      <c r="T8" s="977"/>
      <c r="U8" s="28"/>
      <c r="V8" s="28"/>
      <c r="W8" s="28"/>
      <c r="X8" s="28"/>
      <c r="Y8" s="28"/>
      <c r="Z8" s="28"/>
      <c r="AA8" s="28"/>
      <c r="AB8" s="28"/>
      <c r="AC8" s="977"/>
      <c r="AD8" s="977"/>
      <c r="AE8" s="29"/>
      <c r="AF8" s="29"/>
      <c r="AG8" s="30" t="s">
        <v>841</v>
      </c>
      <c r="AH8" s="303"/>
      <c r="AI8" s="303"/>
      <c r="AJ8" s="774" t="s">
        <v>1209</v>
      </c>
    </row>
    <row r="9" spans="2:36" ht="56.25">
      <c r="B9" s="975"/>
      <c r="C9" s="34"/>
      <c r="D9" s="24" t="s">
        <v>1212</v>
      </c>
      <c r="E9" s="24" t="s">
        <v>1208</v>
      </c>
      <c r="F9" s="36"/>
      <c r="G9" s="36"/>
      <c r="H9" s="24" t="s">
        <v>1368</v>
      </c>
      <c r="I9" s="24" t="s">
        <v>786</v>
      </c>
      <c r="J9" s="448">
        <v>9</v>
      </c>
      <c r="K9" s="448">
        <v>18</v>
      </c>
      <c r="L9" s="448">
        <v>14</v>
      </c>
      <c r="M9" s="36"/>
      <c r="N9" s="36"/>
      <c r="O9" s="977"/>
      <c r="P9" s="1208"/>
      <c r="Q9" s="977"/>
      <c r="R9" s="977"/>
      <c r="S9" s="28"/>
      <c r="T9" s="977"/>
      <c r="U9" s="28"/>
      <c r="V9" s="28"/>
      <c r="W9" s="28"/>
      <c r="X9" s="28"/>
      <c r="Y9" s="28"/>
      <c r="Z9" s="28"/>
      <c r="AA9" s="28"/>
      <c r="AB9" s="28"/>
      <c r="AC9" s="977"/>
      <c r="AD9" s="977"/>
      <c r="AE9" s="29"/>
      <c r="AF9" s="29"/>
      <c r="AG9" s="30" t="s">
        <v>841</v>
      </c>
      <c r="AH9" s="303"/>
      <c r="AI9" s="368"/>
      <c r="AJ9" s="774" t="s">
        <v>1209</v>
      </c>
    </row>
    <row r="10" spans="2:36" ht="38.25">
      <c r="B10" s="975"/>
      <c r="C10" s="34"/>
      <c r="D10" s="24" t="s">
        <v>1213</v>
      </c>
      <c r="E10" s="24" t="s">
        <v>1208</v>
      </c>
      <c r="F10" s="36"/>
      <c r="G10" s="36"/>
      <c r="H10" s="24" t="s">
        <v>1369</v>
      </c>
      <c r="I10" s="24" t="s">
        <v>562</v>
      </c>
      <c r="J10" s="448">
        <v>0</v>
      </c>
      <c r="K10" s="448">
        <v>4</v>
      </c>
      <c r="L10" s="448">
        <v>3</v>
      </c>
      <c r="M10" s="36"/>
      <c r="N10" s="36"/>
      <c r="O10" s="977"/>
      <c r="P10" s="1208"/>
      <c r="Q10" s="977"/>
      <c r="R10" s="977"/>
      <c r="S10" s="28"/>
      <c r="T10" s="977"/>
      <c r="U10" s="28"/>
      <c r="V10" s="28"/>
      <c r="W10" s="28"/>
      <c r="X10" s="28"/>
      <c r="Y10" s="28"/>
      <c r="Z10" s="28"/>
      <c r="AA10" s="28"/>
      <c r="AB10" s="28"/>
      <c r="AC10" s="977"/>
      <c r="AD10" s="977"/>
      <c r="AE10" s="29"/>
      <c r="AF10" s="29"/>
      <c r="AG10" s="30" t="s">
        <v>841</v>
      </c>
      <c r="AH10" s="303"/>
      <c r="AI10" s="303"/>
      <c r="AJ10" s="774" t="s">
        <v>1209</v>
      </c>
    </row>
    <row r="11" spans="2:36" ht="38.25">
      <c r="B11" s="975"/>
      <c r="C11" s="34"/>
      <c r="D11" s="360" t="s">
        <v>919</v>
      </c>
      <c r="E11" s="24" t="s">
        <v>1208</v>
      </c>
      <c r="F11" s="36"/>
      <c r="G11" s="36"/>
      <c r="H11" s="24" t="s">
        <v>1214</v>
      </c>
      <c r="I11" s="24" t="s">
        <v>791</v>
      </c>
      <c r="J11" s="448">
        <v>12</v>
      </c>
      <c r="K11" s="448">
        <v>21</v>
      </c>
      <c r="L11" s="448">
        <v>15</v>
      </c>
      <c r="M11" s="36"/>
      <c r="N11" s="36"/>
      <c r="O11" s="977"/>
      <c r="P11" s="1208"/>
      <c r="Q11" s="977"/>
      <c r="R11" s="977"/>
      <c r="S11" s="28"/>
      <c r="T11" s="977"/>
      <c r="U11" s="28"/>
      <c r="V11" s="28"/>
      <c r="W11" s="28"/>
      <c r="X11" s="28"/>
      <c r="Y11" s="28"/>
      <c r="Z11" s="28"/>
      <c r="AA11" s="28"/>
      <c r="AB11" s="28"/>
      <c r="AC11" s="977"/>
      <c r="AD11" s="977"/>
      <c r="AE11" s="29"/>
      <c r="AF11" s="29"/>
      <c r="AG11" s="30" t="s">
        <v>841</v>
      </c>
      <c r="AH11" s="303"/>
      <c r="AI11" s="303"/>
      <c r="AJ11" s="774" t="s">
        <v>1209</v>
      </c>
    </row>
    <row r="12" spans="2:36" ht="33.75">
      <c r="B12" s="975"/>
      <c r="C12" s="34"/>
      <c r="D12" s="360" t="s">
        <v>1370</v>
      </c>
      <c r="E12" s="24" t="s">
        <v>1208</v>
      </c>
      <c r="F12" s="36"/>
      <c r="G12" s="36"/>
      <c r="H12" s="24" t="s">
        <v>1371</v>
      </c>
      <c r="I12" s="24" t="s">
        <v>791</v>
      </c>
      <c r="J12" s="448">
        <v>0</v>
      </c>
      <c r="K12" s="448">
        <v>1</v>
      </c>
      <c r="L12" s="448">
        <v>1</v>
      </c>
      <c r="M12" s="36"/>
      <c r="N12" s="36"/>
      <c r="O12" s="977"/>
      <c r="P12" s="1208"/>
      <c r="Q12" s="977"/>
      <c r="R12" s="977"/>
      <c r="S12" s="28"/>
      <c r="T12" s="977"/>
      <c r="U12" s="28"/>
      <c r="V12" s="28"/>
      <c r="W12" s="28"/>
      <c r="X12" s="28"/>
      <c r="Y12" s="28"/>
      <c r="Z12" s="28"/>
      <c r="AA12" s="28"/>
      <c r="AB12" s="28"/>
      <c r="AC12" s="977"/>
      <c r="AD12" s="977"/>
      <c r="AE12" s="29"/>
      <c r="AF12" s="29"/>
      <c r="AG12" s="30"/>
      <c r="AH12" s="303"/>
      <c r="AI12" s="303"/>
      <c r="AJ12" s="774"/>
    </row>
    <row r="13" spans="2:36" ht="45">
      <c r="B13" s="975"/>
      <c r="C13" s="34"/>
      <c r="D13" s="360" t="s">
        <v>1215</v>
      </c>
      <c r="E13" s="24" t="s">
        <v>1208</v>
      </c>
      <c r="F13" s="36"/>
      <c r="G13" s="36"/>
      <c r="H13" s="24" t="s">
        <v>1216</v>
      </c>
      <c r="I13" s="24" t="s">
        <v>793</v>
      </c>
      <c r="J13" s="448">
        <v>6</v>
      </c>
      <c r="K13" s="448">
        <v>40</v>
      </c>
      <c r="L13" s="448">
        <v>30</v>
      </c>
      <c r="M13" s="36"/>
      <c r="N13" s="36"/>
      <c r="O13" s="978"/>
      <c r="P13" s="1180"/>
      <c r="Q13" s="978"/>
      <c r="R13" s="978"/>
      <c r="S13" s="28"/>
      <c r="T13" s="978"/>
      <c r="U13" s="28"/>
      <c r="V13" s="28"/>
      <c r="W13" s="28"/>
      <c r="X13" s="28"/>
      <c r="Y13" s="28"/>
      <c r="Z13" s="28"/>
      <c r="AA13" s="28"/>
      <c r="AB13" s="28"/>
      <c r="AC13" s="978"/>
      <c r="AD13" s="978"/>
      <c r="AE13" s="29"/>
      <c r="AF13" s="29"/>
      <c r="AG13" s="30" t="s">
        <v>841</v>
      </c>
      <c r="AH13" s="303"/>
      <c r="AI13" s="303"/>
      <c r="AJ13" s="774" t="s">
        <v>1209</v>
      </c>
    </row>
    <row r="14" spans="2:36" ht="15.75" thickBot="1">
      <c r="B14" s="1122" t="s">
        <v>920</v>
      </c>
      <c r="C14" s="1001"/>
      <c r="D14" s="1002"/>
      <c r="E14" s="1"/>
      <c r="F14" s="1003" t="s">
        <v>921</v>
      </c>
      <c r="G14" s="1003"/>
      <c r="H14" s="1003"/>
      <c r="I14" s="1003"/>
      <c r="J14" s="1003"/>
      <c r="K14" s="1003"/>
      <c r="L14" s="1003"/>
      <c r="M14" s="1003"/>
      <c r="N14" s="1004"/>
      <c r="O14" s="1005" t="s">
        <v>407</v>
      </c>
      <c r="P14" s="1006"/>
      <c r="Q14" s="1006"/>
      <c r="R14" s="1006"/>
      <c r="S14" s="1006"/>
      <c r="T14" s="1006"/>
      <c r="U14" s="1006"/>
      <c r="V14" s="1006"/>
      <c r="W14" s="1006"/>
      <c r="X14" s="1006"/>
      <c r="Y14" s="1006"/>
      <c r="Z14" s="1006"/>
      <c r="AA14" s="1006"/>
      <c r="AB14" s="1006"/>
      <c r="AC14" s="1006"/>
      <c r="AD14" s="1006"/>
      <c r="AE14" s="1006"/>
      <c r="AF14" s="1007"/>
      <c r="AG14" s="1008" t="s">
        <v>408</v>
      </c>
      <c r="AH14" s="1009"/>
      <c r="AI14" s="1009"/>
      <c r="AJ14" s="1010"/>
    </row>
    <row r="15" spans="2:36" ht="15">
      <c r="B15" s="1011" t="s">
        <v>424</v>
      </c>
      <c r="C15" s="1013" t="s">
        <v>409</v>
      </c>
      <c r="D15" s="1014"/>
      <c r="E15" s="1014"/>
      <c r="F15" s="1014"/>
      <c r="G15" s="1014"/>
      <c r="H15" s="1014"/>
      <c r="I15" s="1017" t="s">
        <v>410</v>
      </c>
      <c r="J15" s="1019" t="s">
        <v>425</v>
      </c>
      <c r="K15" s="1019" t="s">
        <v>411</v>
      </c>
      <c r="L15" s="1021" t="s">
        <v>1356</v>
      </c>
      <c r="M15" s="995" t="s">
        <v>426</v>
      </c>
      <c r="N15" s="997" t="s">
        <v>427</v>
      </c>
      <c r="O15" s="999" t="s">
        <v>534</v>
      </c>
      <c r="P15" s="991"/>
      <c r="Q15" s="990" t="s">
        <v>535</v>
      </c>
      <c r="R15" s="991"/>
      <c r="S15" s="990" t="s">
        <v>536</v>
      </c>
      <c r="T15" s="991"/>
      <c r="U15" s="990" t="s">
        <v>414</v>
      </c>
      <c r="V15" s="991"/>
      <c r="W15" s="990" t="s">
        <v>413</v>
      </c>
      <c r="X15" s="991"/>
      <c r="Y15" s="990" t="s">
        <v>537</v>
      </c>
      <c r="Z15" s="991"/>
      <c r="AA15" s="990" t="s">
        <v>412</v>
      </c>
      <c r="AB15" s="991"/>
      <c r="AC15" s="990" t="s">
        <v>415</v>
      </c>
      <c r="AD15" s="991"/>
      <c r="AE15" s="990" t="s">
        <v>416</v>
      </c>
      <c r="AF15" s="992"/>
      <c r="AG15" s="993" t="s">
        <v>417</v>
      </c>
      <c r="AH15" s="979" t="s">
        <v>418</v>
      </c>
      <c r="AI15" s="981" t="s">
        <v>419</v>
      </c>
      <c r="AJ15" s="979" t="s">
        <v>428</v>
      </c>
    </row>
    <row r="16" spans="2:36" ht="32.25" thickBot="1">
      <c r="B16" s="1012"/>
      <c r="C16" s="1015"/>
      <c r="D16" s="1016"/>
      <c r="E16" s="1016"/>
      <c r="F16" s="1016"/>
      <c r="G16" s="1016"/>
      <c r="H16" s="1016"/>
      <c r="I16" s="1018"/>
      <c r="J16" s="1020" t="s">
        <v>425</v>
      </c>
      <c r="K16" s="1020"/>
      <c r="L16" s="1022"/>
      <c r="M16" s="996"/>
      <c r="N16" s="998"/>
      <c r="O16" s="2" t="s">
        <v>429</v>
      </c>
      <c r="P16" s="42" t="s">
        <v>430</v>
      </c>
      <c r="Q16" s="3" t="s">
        <v>429</v>
      </c>
      <c r="R16" s="42" t="s">
        <v>430</v>
      </c>
      <c r="S16" s="3" t="s">
        <v>429</v>
      </c>
      <c r="T16" s="42" t="s">
        <v>430</v>
      </c>
      <c r="U16" s="3" t="s">
        <v>429</v>
      </c>
      <c r="V16" s="42" t="s">
        <v>430</v>
      </c>
      <c r="W16" s="3" t="s">
        <v>429</v>
      </c>
      <c r="X16" s="42" t="s">
        <v>430</v>
      </c>
      <c r="Y16" s="3" t="s">
        <v>429</v>
      </c>
      <c r="Z16" s="42" t="s">
        <v>430</v>
      </c>
      <c r="AA16" s="3" t="s">
        <v>429</v>
      </c>
      <c r="AB16" s="42" t="s">
        <v>431</v>
      </c>
      <c r="AC16" s="3" t="s">
        <v>429</v>
      </c>
      <c r="AD16" s="42" t="s">
        <v>431</v>
      </c>
      <c r="AE16" s="3" t="s">
        <v>429</v>
      </c>
      <c r="AF16" s="43" t="s">
        <v>431</v>
      </c>
      <c r="AG16" s="994"/>
      <c r="AH16" s="980"/>
      <c r="AI16" s="982"/>
      <c r="AJ16" s="980"/>
    </row>
    <row r="17" spans="2:36" ht="27.75" thickBot="1">
      <c r="B17" s="4" t="s">
        <v>917</v>
      </c>
      <c r="C17" s="985" t="s">
        <v>259</v>
      </c>
      <c r="D17" s="986"/>
      <c r="E17" s="986"/>
      <c r="F17" s="986"/>
      <c r="G17" s="986"/>
      <c r="H17" s="986"/>
      <c r="I17" s="44"/>
      <c r="J17" s="300"/>
      <c r="K17" s="306"/>
      <c r="L17" s="306"/>
      <c r="M17" s="301"/>
      <c r="N17" s="301"/>
      <c r="O17" s="5" t="e">
        <f>O18+#REF!+#REF!</f>
        <v>#REF!</v>
      </c>
      <c r="P17" s="6" t="e">
        <f>P18+#REF!+#REF!</f>
        <v>#REF!</v>
      </c>
      <c r="Q17" s="6" t="e">
        <f>Q18+#REF!+#REF!</f>
        <v>#REF!</v>
      </c>
      <c r="R17" s="6" t="e">
        <f>R18+#REF!+#REF!</f>
        <v>#REF!</v>
      </c>
      <c r="S17" s="6" t="e">
        <f>S18+#REF!+#REF!</f>
        <v>#REF!</v>
      </c>
      <c r="T17" s="6" t="e">
        <f>T18+#REF!+#REF!</f>
        <v>#REF!</v>
      </c>
      <c r="U17" s="6" t="e">
        <f>U18+#REF!+#REF!</f>
        <v>#REF!</v>
      </c>
      <c r="V17" s="6" t="e">
        <f>V18+#REF!+#REF!</f>
        <v>#REF!</v>
      </c>
      <c r="W17" s="6" t="e">
        <f>W18+#REF!+#REF!</f>
        <v>#REF!</v>
      </c>
      <c r="X17" s="6" t="e">
        <f>X18+#REF!+#REF!</f>
        <v>#REF!</v>
      </c>
      <c r="Y17" s="6" t="e">
        <f>Y18+#REF!+#REF!</f>
        <v>#REF!</v>
      </c>
      <c r="Z17" s="6" t="e">
        <f>Z18+#REF!+#REF!</f>
        <v>#REF!</v>
      </c>
      <c r="AA17" s="6" t="e">
        <f>AA18+#REF!+#REF!</f>
        <v>#REF!</v>
      </c>
      <c r="AB17" s="6" t="e">
        <f>AB18+#REF!+#REF!</f>
        <v>#REF!</v>
      </c>
      <c r="AC17" s="6" t="e">
        <f>AC18+#REF!+#REF!</f>
        <v>#REF!</v>
      </c>
      <c r="AD17" s="6" t="e">
        <f>AD18+#REF!+#REF!</f>
        <v>#REF!</v>
      </c>
      <c r="AE17" s="6" t="e">
        <f>+AE18+#REF!+#REF!</f>
        <v>#REF!</v>
      </c>
      <c r="AF17" s="7" t="e">
        <f>AF18+#REF!+#REF!</f>
        <v>#REF!</v>
      </c>
      <c r="AG17" s="8" t="e">
        <f>AG18+#REF!+#REF!</f>
        <v>#REF!</v>
      </c>
      <c r="AH17" s="8"/>
      <c r="AI17" s="8"/>
      <c r="AJ17" s="9" t="e">
        <f>AJ18+#REF!+#REF!</f>
        <v>#REF!</v>
      </c>
    </row>
    <row r="18" spans="2:36" ht="34.5" thickBot="1">
      <c r="B18" s="11" t="s">
        <v>420</v>
      </c>
      <c r="C18" s="12" t="s">
        <v>532</v>
      </c>
      <c r="D18" s="12" t="s">
        <v>421</v>
      </c>
      <c r="E18" s="12" t="s">
        <v>432</v>
      </c>
      <c r="F18" s="12" t="s">
        <v>433</v>
      </c>
      <c r="G18" s="12" t="s">
        <v>434</v>
      </c>
      <c r="H18" s="45" t="s">
        <v>422</v>
      </c>
      <c r="I18" s="309" t="s">
        <v>533</v>
      </c>
      <c r="J18" s="32"/>
      <c r="K18" s="32"/>
      <c r="L18" s="32"/>
      <c r="M18" s="32"/>
      <c r="N18" s="33"/>
      <c r="O18" s="775" t="e">
        <f>SUM(#REF!)</f>
        <v>#REF!</v>
      </c>
      <c r="P18" s="776" t="e">
        <f>SUM(#REF!)</f>
        <v>#REF!</v>
      </c>
      <c r="Q18" s="661" t="e">
        <f>SUM(#REF!)</f>
        <v>#REF!</v>
      </c>
      <c r="R18" s="660" t="e">
        <f>SUM(#REF!)</f>
        <v>#REF!</v>
      </c>
      <c r="S18" s="661"/>
      <c r="T18" s="660"/>
      <c r="U18" s="661"/>
      <c r="V18" s="660"/>
      <c r="W18" s="661"/>
      <c r="X18" s="660"/>
      <c r="Y18" s="661"/>
      <c r="Z18" s="660"/>
      <c r="AA18" s="661"/>
      <c r="AB18" s="777"/>
      <c r="AC18" s="778"/>
      <c r="AD18" s="777"/>
      <c r="AE18" s="779" t="e">
        <f>O18+Q18</f>
        <v>#REF!</v>
      </c>
      <c r="AF18" s="16" t="e">
        <f>#REF!</f>
        <v>#REF!</v>
      </c>
      <c r="AG18" s="19" t="e">
        <f>SUM(#REF!)</f>
        <v>#REF!</v>
      </c>
      <c r="AH18" s="20"/>
      <c r="AI18" s="20"/>
      <c r="AJ18" s="780"/>
    </row>
    <row r="19" spans="2:36" ht="90.75">
      <c r="B19" s="970" t="s">
        <v>1217</v>
      </c>
      <c r="C19" s="319"/>
      <c r="D19" s="24" t="s">
        <v>1218</v>
      </c>
      <c r="E19" s="24" t="s">
        <v>851</v>
      </c>
      <c r="F19" s="449"/>
      <c r="G19" s="680"/>
      <c r="H19" s="970" t="s">
        <v>261</v>
      </c>
      <c r="I19" s="970" t="s">
        <v>796</v>
      </c>
      <c r="J19" s="970">
        <v>8</v>
      </c>
      <c r="K19" s="970">
        <v>8</v>
      </c>
      <c r="L19" s="696">
        <v>8</v>
      </c>
      <c r="M19" s="449"/>
      <c r="N19" s="680"/>
      <c r="O19" s="1526">
        <v>4000000</v>
      </c>
      <c r="P19" s="757"/>
      <c r="Q19" s="757"/>
      <c r="R19" s="1208"/>
      <c r="S19" s="757"/>
      <c r="T19" s="1526"/>
      <c r="U19" s="757"/>
      <c r="V19" s="781"/>
      <c r="W19" s="757"/>
      <c r="X19" s="781"/>
      <c r="Y19" s="757"/>
      <c r="Z19" s="781"/>
      <c r="AA19" s="757"/>
      <c r="AB19" s="782"/>
      <c r="AC19" s="1208"/>
      <c r="AD19" s="1526"/>
      <c r="AE19" s="783"/>
      <c r="AF19" s="1179"/>
      <c r="AG19" s="30" t="s">
        <v>841</v>
      </c>
      <c r="AH19" s="303" t="s">
        <v>929</v>
      </c>
      <c r="AI19" s="318"/>
      <c r="AJ19" s="382" t="s">
        <v>1209</v>
      </c>
    </row>
    <row r="20" spans="2:36" ht="33.75">
      <c r="B20" s="971"/>
      <c r="C20" s="319"/>
      <c r="D20" s="24" t="s">
        <v>1372</v>
      </c>
      <c r="E20" s="24"/>
      <c r="F20" s="447"/>
      <c r="G20" s="680"/>
      <c r="H20" s="971"/>
      <c r="I20" s="971"/>
      <c r="J20" s="971"/>
      <c r="K20" s="971"/>
      <c r="L20" s="696">
        <v>10</v>
      </c>
      <c r="M20" s="447"/>
      <c r="N20" s="680"/>
      <c r="O20" s="1208"/>
      <c r="P20" s="757"/>
      <c r="Q20" s="757"/>
      <c r="R20" s="1208"/>
      <c r="S20" s="757"/>
      <c r="T20" s="1208"/>
      <c r="U20" s="757"/>
      <c r="V20" s="781"/>
      <c r="W20" s="757"/>
      <c r="X20" s="781"/>
      <c r="Y20" s="757"/>
      <c r="Z20" s="781"/>
      <c r="AA20" s="757"/>
      <c r="AB20" s="782"/>
      <c r="AC20" s="1208"/>
      <c r="AD20" s="1208"/>
      <c r="AE20" s="784"/>
      <c r="AF20" s="1208"/>
      <c r="AG20" s="30"/>
      <c r="AH20" s="303"/>
      <c r="AI20" s="785"/>
      <c r="AJ20" s="382"/>
    </row>
    <row r="21" spans="2:36" ht="33.75">
      <c r="B21" s="971"/>
      <c r="C21" s="319"/>
      <c r="D21" s="24" t="s">
        <v>1373</v>
      </c>
      <c r="E21" s="24"/>
      <c r="F21" s="447"/>
      <c r="G21" s="680"/>
      <c r="H21" s="971"/>
      <c r="I21" s="971"/>
      <c r="J21" s="971"/>
      <c r="K21" s="971"/>
      <c r="L21" s="696">
        <v>10</v>
      </c>
      <c r="M21" s="447"/>
      <c r="N21" s="680"/>
      <c r="O21" s="1208"/>
      <c r="P21" s="757"/>
      <c r="Q21" s="757"/>
      <c r="R21" s="1208"/>
      <c r="S21" s="757"/>
      <c r="T21" s="1208"/>
      <c r="U21" s="757"/>
      <c r="V21" s="781"/>
      <c r="W21" s="757"/>
      <c r="X21" s="781"/>
      <c r="Y21" s="757"/>
      <c r="Z21" s="781"/>
      <c r="AA21" s="757"/>
      <c r="AB21" s="782"/>
      <c r="AC21" s="1208"/>
      <c r="AD21" s="1208"/>
      <c r="AE21" s="784"/>
      <c r="AF21" s="1208"/>
      <c r="AG21" s="30"/>
      <c r="AH21" s="303"/>
      <c r="AI21" s="785"/>
      <c r="AJ21" s="382"/>
    </row>
    <row r="22" spans="2:36" ht="90.75">
      <c r="B22" s="972"/>
      <c r="C22" s="682"/>
      <c r="D22" s="24" t="s">
        <v>1219</v>
      </c>
      <c r="E22" s="682" t="s">
        <v>851</v>
      </c>
      <c r="F22" s="756"/>
      <c r="G22" s="786"/>
      <c r="H22" s="972"/>
      <c r="I22" s="972"/>
      <c r="J22" s="972"/>
      <c r="K22" s="972"/>
      <c r="L22" s="696">
        <v>10</v>
      </c>
      <c r="M22" s="756"/>
      <c r="N22" s="786"/>
      <c r="O22" s="1180"/>
      <c r="P22" s="317"/>
      <c r="Q22" s="317"/>
      <c r="R22" s="1180"/>
      <c r="S22" s="317"/>
      <c r="T22" s="1180"/>
      <c r="U22" s="317"/>
      <c r="V22" s="781"/>
      <c r="W22" s="317"/>
      <c r="X22" s="781"/>
      <c r="Y22" s="317"/>
      <c r="Z22" s="781"/>
      <c r="AA22" s="317"/>
      <c r="AB22" s="782"/>
      <c r="AC22" s="1180"/>
      <c r="AD22" s="1180"/>
      <c r="AE22" s="787"/>
      <c r="AF22" s="1180"/>
      <c r="AG22" s="30" t="s">
        <v>841</v>
      </c>
      <c r="AH22" s="303" t="s">
        <v>929</v>
      </c>
      <c r="AI22" s="785"/>
      <c r="AJ22" s="382" t="s">
        <v>1209</v>
      </c>
    </row>
    <row r="23" spans="2:36" ht="15">
      <c r="B23" s="1023" t="s">
        <v>822</v>
      </c>
      <c r="C23" s="1024"/>
      <c r="D23" s="1024"/>
      <c r="E23" s="1024"/>
      <c r="F23" s="1024"/>
      <c r="G23" s="1024"/>
      <c r="H23" s="1025"/>
      <c r="I23" s="1026" t="s">
        <v>914</v>
      </c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8"/>
      <c r="U23" s="1026" t="s">
        <v>823</v>
      </c>
      <c r="V23" s="1029"/>
      <c r="W23" s="1029"/>
      <c r="X23" s="1029"/>
      <c r="Y23" s="1029"/>
      <c r="Z23" s="1029"/>
      <c r="AA23" s="1029"/>
      <c r="AB23" s="1029"/>
      <c r="AC23" s="1029"/>
      <c r="AD23" s="1029"/>
      <c r="AE23" s="1029"/>
      <c r="AF23" s="1029"/>
      <c r="AG23" s="1029"/>
      <c r="AH23" s="1029"/>
      <c r="AI23" s="1029"/>
      <c r="AJ23" s="1030"/>
    </row>
    <row r="24" spans="2:36" ht="15.75" thickBot="1">
      <c r="B24" s="1122" t="s">
        <v>922</v>
      </c>
      <c r="C24" s="1001"/>
      <c r="D24" s="1002"/>
      <c r="E24" s="1"/>
      <c r="F24" s="1003" t="s">
        <v>923</v>
      </c>
      <c r="G24" s="1003"/>
      <c r="H24" s="1003"/>
      <c r="I24" s="1003"/>
      <c r="J24" s="1003"/>
      <c r="K24" s="1003"/>
      <c r="L24" s="1003"/>
      <c r="M24" s="1003"/>
      <c r="N24" s="1004"/>
      <c r="O24" s="1005" t="s">
        <v>407</v>
      </c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6"/>
      <c r="AA24" s="1006"/>
      <c r="AB24" s="1006"/>
      <c r="AC24" s="1006"/>
      <c r="AD24" s="1006"/>
      <c r="AE24" s="1006"/>
      <c r="AF24" s="1007"/>
      <c r="AG24" s="1008" t="s">
        <v>408</v>
      </c>
      <c r="AH24" s="1009"/>
      <c r="AI24" s="1009"/>
      <c r="AJ24" s="1010"/>
    </row>
    <row r="25" spans="2:36" ht="15">
      <c r="B25" s="958" t="s">
        <v>424</v>
      </c>
      <c r="C25" s="959" t="s">
        <v>409</v>
      </c>
      <c r="D25" s="959"/>
      <c r="E25" s="959"/>
      <c r="F25" s="959"/>
      <c r="G25" s="959"/>
      <c r="H25" s="959"/>
      <c r="I25" s="960" t="s">
        <v>410</v>
      </c>
      <c r="J25" s="961" t="s">
        <v>425</v>
      </c>
      <c r="K25" s="961" t="s">
        <v>411</v>
      </c>
      <c r="L25" s="962" t="s">
        <v>1356</v>
      </c>
      <c r="M25" s="963" t="s">
        <v>426</v>
      </c>
      <c r="N25" s="963" t="s">
        <v>427</v>
      </c>
      <c r="O25" s="950" t="s">
        <v>534</v>
      </c>
      <c r="P25" s="950"/>
      <c r="Q25" s="950" t="s">
        <v>535</v>
      </c>
      <c r="R25" s="950"/>
      <c r="S25" s="950" t="s">
        <v>536</v>
      </c>
      <c r="T25" s="950"/>
      <c r="U25" s="950" t="s">
        <v>414</v>
      </c>
      <c r="V25" s="950"/>
      <c r="W25" s="950" t="s">
        <v>413</v>
      </c>
      <c r="X25" s="950"/>
      <c r="Y25" s="950" t="s">
        <v>537</v>
      </c>
      <c r="Z25" s="950"/>
      <c r="AA25" s="950" t="s">
        <v>412</v>
      </c>
      <c r="AB25" s="950"/>
      <c r="AC25" s="950" t="s">
        <v>415</v>
      </c>
      <c r="AD25" s="950"/>
      <c r="AE25" s="950" t="s">
        <v>416</v>
      </c>
      <c r="AF25" s="950"/>
      <c r="AG25" s="951" t="s">
        <v>417</v>
      </c>
      <c r="AH25" s="947" t="s">
        <v>418</v>
      </c>
      <c r="AI25" s="948" t="s">
        <v>419</v>
      </c>
      <c r="AJ25" s="947" t="s">
        <v>428</v>
      </c>
    </row>
    <row r="26" spans="2:36" ht="32.25" thickBot="1">
      <c r="B26" s="958"/>
      <c r="C26" s="959"/>
      <c r="D26" s="959"/>
      <c r="E26" s="959"/>
      <c r="F26" s="959"/>
      <c r="G26" s="959"/>
      <c r="H26" s="959"/>
      <c r="I26" s="960"/>
      <c r="J26" s="961" t="s">
        <v>425</v>
      </c>
      <c r="K26" s="961"/>
      <c r="L26" s="962"/>
      <c r="M26" s="963"/>
      <c r="N26" s="963"/>
      <c r="O26" s="450" t="s">
        <v>429</v>
      </c>
      <c r="P26" s="451" t="s">
        <v>430</v>
      </c>
      <c r="Q26" s="450" t="s">
        <v>429</v>
      </c>
      <c r="R26" s="451" t="s">
        <v>430</v>
      </c>
      <c r="S26" s="450" t="s">
        <v>429</v>
      </c>
      <c r="T26" s="451" t="s">
        <v>430</v>
      </c>
      <c r="U26" s="450" t="s">
        <v>429</v>
      </c>
      <c r="V26" s="451" t="s">
        <v>430</v>
      </c>
      <c r="W26" s="450" t="s">
        <v>429</v>
      </c>
      <c r="X26" s="451" t="s">
        <v>430</v>
      </c>
      <c r="Y26" s="450" t="s">
        <v>429</v>
      </c>
      <c r="Z26" s="451" t="s">
        <v>430</v>
      </c>
      <c r="AA26" s="450" t="s">
        <v>429</v>
      </c>
      <c r="AB26" s="451" t="s">
        <v>431</v>
      </c>
      <c r="AC26" s="450" t="s">
        <v>429</v>
      </c>
      <c r="AD26" s="451" t="s">
        <v>431</v>
      </c>
      <c r="AE26" s="450" t="s">
        <v>429</v>
      </c>
      <c r="AF26" s="451" t="s">
        <v>431</v>
      </c>
      <c r="AG26" s="951"/>
      <c r="AH26" s="947"/>
      <c r="AI26" s="948"/>
      <c r="AJ26" s="947"/>
    </row>
    <row r="27" spans="2:36" ht="57" thickBot="1">
      <c r="B27" s="4" t="s">
        <v>917</v>
      </c>
      <c r="C27" s="1516" t="s">
        <v>1220</v>
      </c>
      <c r="D27" s="1517"/>
      <c r="E27" s="1517"/>
      <c r="F27" s="1517"/>
      <c r="G27" s="1517"/>
      <c r="H27" s="1517"/>
      <c r="I27" s="452" t="s">
        <v>1221</v>
      </c>
      <c r="J27" s="453"/>
      <c r="K27" s="454"/>
      <c r="L27" s="454"/>
      <c r="M27" s="455"/>
      <c r="N27" s="455"/>
      <c r="O27" s="456" t="e">
        <f>O29+#REF!+#REF!</f>
        <v>#REF!</v>
      </c>
      <c r="P27" s="457" t="e">
        <f>P29+#REF!+#REF!</f>
        <v>#REF!</v>
      </c>
      <c r="Q27" s="457" t="e">
        <f>Q29+#REF!+#REF!</f>
        <v>#REF!</v>
      </c>
      <c r="R27" s="457" t="e">
        <f>R29+#REF!+#REF!</f>
        <v>#REF!</v>
      </c>
      <c r="S27" s="457" t="e">
        <f>S29+#REF!+#REF!</f>
        <v>#REF!</v>
      </c>
      <c r="T27" s="457" t="e">
        <f>T29+#REF!+#REF!</f>
        <v>#REF!</v>
      </c>
      <c r="U27" s="457" t="e">
        <f>U29+#REF!+#REF!</f>
        <v>#REF!</v>
      </c>
      <c r="V27" s="457" t="e">
        <f>V29+#REF!+#REF!</f>
        <v>#REF!</v>
      </c>
      <c r="W27" s="457" t="e">
        <f>W29+#REF!+#REF!</f>
        <v>#REF!</v>
      </c>
      <c r="X27" s="457" t="e">
        <f>X29+#REF!+#REF!</f>
        <v>#REF!</v>
      </c>
      <c r="Y27" s="457" t="e">
        <f>Y29+#REF!+#REF!</f>
        <v>#REF!</v>
      </c>
      <c r="Z27" s="457" t="e">
        <f>Z29+#REF!+#REF!</f>
        <v>#REF!</v>
      </c>
      <c r="AA27" s="457" t="e">
        <f>AA29+#REF!+#REF!</f>
        <v>#REF!</v>
      </c>
      <c r="AB27" s="457" t="e">
        <f>AB29+#REF!+#REF!</f>
        <v>#REF!</v>
      </c>
      <c r="AC27" s="457" t="e">
        <f>AC29+#REF!+#REF!</f>
        <v>#REF!</v>
      </c>
      <c r="AD27" s="457" t="e">
        <f>AD29+#REF!+#REF!</f>
        <v>#REF!</v>
      </c>
      <c r="AE27" s="457" t="e">
        <f>+AE29+#REF!+#REF!</f>
        <v>#REF!</v>
      </c>
      <c r="AF27" s="458" t="e">
        <f>AF29+#REF!+#REF!</f>
        <v>#REF!</v>
      </c>
      <c r="AG27" s="459" t="e">
        <f>AG29+#REF!+#REF!</f>
        <v>#REF!</v>
      </c>
      <c r="AH27" s="460"/>
      <c r="AI27" s="460"/>
      <c r="AJ27" s="580"/>
    </row>
    <row r="28" spans="2:36" ht="15.75" thickBot="1">
      <c r="B28" s="987"/>
      <c r="C28" s="988"/>
      <c r="D28" s="988"/>
      <c r="E28" s="988"/>
      <c r="F28" s="988"/>
      <c r="G28" s="988"/>
      <c r="H28" s="988"/>
      <c r="I28" s="988"/>
      <c r="J28" s="988"/>
      <c r="K28" s="988"/>
      <c r="L28" s="988"/>
      <c r="M28" s="988"/>
      <c r="N28" s="988"/>
      <c r="O28" s="1522"/>
      <c r="P28" s="1522"/>
      <c r="Q28" s="1522"/>
      <c r="R28" s="1522"/>
      <c r="S28" s="988"/>
      <c r="T28" s="1522"/>
      <c r="U28" s="988"/>
      <c r="V28" s="988"/>
      <c r="W28" s="988"/>
      <c r="X28" s="988"/>
      <c r="Y28" s="988"/>
      <c r="Z28" s="988"/>
      <c r="AA28" s="988"/>
      <c r="AB28" s="1522"/>
      <c r="AC28" s="1522"/>
      <c r="AD28" s="1522"/>
      <c r="AE28" s="988"/>
      <c r="AF28" s="988"/>
      <c r="AG28" s="988"/>
      <c r="AH28" s="988"/>
      <c r="AI28" s="988"/>
      <c r="AJ28" s="1523"/>
    </row>
    <row r="29" spans="2:36" ht="33.75">
      <c r="B29" s="11" t="s">
        <v>420</v>
      </c>
      <c r="C29" s="12" t="s">
        <v>532</v>
      </c>
      <c r="D29" s="12" t="s">
        <v>421</v>
      </c>
      <c r="E29" s="12" t="s">
        <v>432</v>
      </c>
      <c r="F29" s="13" t="s">
        <v>433</v>
      </c>
      <c r="G29" s="13" t="s">
        <v>434</v>
      </c>
      <c r="H29" s="45" t="s">
        <v>422</v>
      </c>
      <c r="I29" s="309" t="s">
        <v>533</v>
      </c>
      <c r="J29" s="445"/>
      <c r="K29" s="445"/>
      <c r="L29" s="32"/>
      <c r="M29" s="32"/>
      <c r="N29" s="788"/>
      <c r="O29" s="472" t="e">
        <f>SUM(#REF!)</f>
        <v>#REF!</v>
      </c>
      <c r="P29" s="473" t="e">
        <f>SUM(#REF!)</f>
        <v>#REF!</v>
      </c>
      <c r="Q29" s="472" t="e">
        <f>SUM(#REF!)</f>
        <v>#REF!</v>
      </c>
      <c r="R29" s="473" t="e">
        <f>SUM(#REF!)</f>
        <v>#REF!</v>
      </c>
      <c r="S29" s="17"/>
      <c r="T29" s="473"/>
      <c r="U29" s="17"/>
      <c r="V29" s="16"/>
      <c r="W29" s="17"/>
      <c r="X29" s="16"/>
      <c r="Y29" s="17"/>
      <c r="Z29" s="16"/>
      <c r="AA29" s="17"/>
      <c r="AB29" s="473"/>
      <c r="AC29" s="472"/>
      <c r="AD29" s="473"/>
      <c r="AE29" s="18" t="e">
        <f>O29+Q29</f>
        <v>#REF!</v>
      </c>
      <c r="AF29" s="16" t="e">
        <f>#REF!</f>
        <v>#REF!</v>
      </c>
      <c r="AG29" s="19" t="e">
        <f>SUM(#REF!)</f>
        <v>#REF!</v>
      </c>
      <c r="AH29" s="20"/>
      <c r="AI29" s="20"/>
      <c r="AJ29" s="583"/>
    </row>
    <row r="30" spans="2:36" ht="90.75">
      <c r="B30" s="1524"/>
      <c r="C30" s="462"/>
      <c r="D30" s="559" t="s">
        <v>1374</v>
      </c>
      <c r="E30" s="34" t="s">
        <v>1208</v>
      </c>
      <c r="F30" s="374"/>
      <c r="G30" s="374"/>
      <c r="H30" s="770" t="s">
        <v>1375</v>
      </c>
      <c r="I30" s="756" t="s">
        <v>1222</v>
      </c>
      <c r="J30" s="756">
        <v>0</v>
      </c>
      <c r="K30" s="756">
        <v>4</v>
      </c>
      <c r="L30" s="756">
        <v>1</v>
      </c>
      <c r="M30" s="374"/>
      <c r="N30" s="374"/>
      <c r="O30" s="1493">
        <v>11000000</v>
      </c>
      <c r="P30" s="789"/>
      <c r="Q30" s="790"/>
      <c r="R30" s="791"/>
      <c r="S30" s="766"/>
      <c r="T30" s="790"/>
      <c r="U30" s="766"/>
      <c r="V30" s="766"/>
      <c r="W30" s="766"/>
      <c r="X30" s="766"/>
      <c r="Y30" s="766"/>
      <c r="Z30" s="766"/>
      <c r="AA30" s="766"/>
      <c r="AB30" s="791"/>
      <c r="AC30" s="1493">
        <v>13100000</v>
      </c>
      <c r="AD30" s="791"/>
      <c r="AE30" s="766"/>
      <c r="AF30" s="766"/>
      <c r="AG30" s="30" t="s">
        <v>841</v>
      </c>
      <c r="AH30" s="303" t="s">
        <v>929</v>
      </c>
      <c r="AI30" s="766"/>
      <c r="AJ30" s="766"/>
    </row>
    <row r="31" spans="2:36" ht="56.25">
      <c r="B31" s="1524"/>
      <c r="C31" s="792"/>
      <c r="D31" s="756" t="s">
        <v>1376</v>
      </c>
      <c r="E31" s="793" t="s">
        <v>1208</v>
      </c>
      <c r="F31" s="792"/>
      <c r="G31" s="319"/>
      <c r="H31" s="770" t="s">
        <v>1377</v>
      </c>
      <c r="I31" s="756" t="s">
        <v>1222</v>
      </c>
      <c r="J31" s="596">
        <v>0</v>
      </c>
      <c r="K31" s="596">
        <v>2</v>
      </c>
      <c r="L31" s="756">
        <v>1</v>
      </c>
      <c r="M31" s="792"/>
      <c r="N31" s="792"/>
      <c r="O31" s="1493"/>
      <c r="P31" s="792"/>
      <c r="Q31" s="792"/>
      <c r="R31" s="792"/>
      <c r="S31" s="792"/>
      <c r="T31" s="792"/>
      <c r="U31" s="792"/>
      <c r="V31" s="792"/>
      <c r="W31" s="792"/>
      <c r="X31" s="792"/>
      <c r="Y31" s="792"/>
      <c r="Z31" s="792"/>
      <c r="AA31" s="792"/>
      <c r="AB31" s="792"/>
      <c r="AC31" s="1493"/>
      <c r="AD31" s="792"/>
      <c r="AE31" s="792"/>
      <c r="AF31" s="792"/>
      <c r="AG31" s="792"/>
      <c r="AH31" s="792"/>
      <c r="AI31" s="792"/>
      <c r="AJ31" s="792"/>
    </row>
    <row r="32" spans="2:36" ht="56.25">
      <c r="B32" s="1525"/>
      <c r="C32" s="792"/>
      <c r="D32" s="794" t="s">
        <v>1378</v>
      </c>
      <c r="E32" s="319"/>
      <c r="F32" s="792"/>
      <c r="G32" s="319"/>
      <c r="H32" s="756" t="s">
        <v>1379</v>
      </c>
      <c r="I32" s="756" t="s">
        <v>1222</v>
      </c>
      <c r="J32" s="596">
        <v>0</v>
      </c>
      <c r="K32" s="596">
        <v>1</v>
      </c>
      <c r="L32" s="756">
        <v>1</v>
      </c>
      <c r="M32" s="792"/>
      <c r="N32" s="792"/>
      <c r="O32" s="1494"/>
      <c r="P32" s="792"/>
      <c r="Q32" s="792"/>
      <c r="R32" s="792"/>
      <c r="S32" s="792"/>
      <c r="T32" s="792"/>
      <c r="U32" s="792"/>
      <c r="V32" s="792"/>
      <c r="W32" s="792"/>
      <c r="X32" s="792"/>
      <c r="Y32" s="792"/>
      <c r="Z32" s="792"/>
      <c r="AA32" s="792"/>
      <c r="AB32" s="792"/>
      <c r="AC32" s="1494"/>
      <c r="AD32" s="792"/>
      <c r="AE32" s="792"/>
      <c r="AF32" s="792"/>
      <c r="AG32" s="792"/>
      <c r="AH32" s="792"/>
      <c r="AI32" s="792"/>
      <c r="AJ32" s="795"/>
    </row>
    <row r="33" spans="2:36" ht="15">
      <c r="B33" s="1023" t="s">
        <v>822</v>
      </c>
      <c r="C33" s="1024"/>
      <c r="D33" s="1024"/>
      <c r="E33" s="1024"/>
      <c r="F33" s="1024"/>
      <c r="G33" s="1024"/>
      <c r="H33" s="1025"/>
      <c r="I33" s="1026" t="s">
        <v>914</v>
      </c>
      <c r="J33" s="1027"/>
      <c r="K33" s="1027"/>
      <c r="L33" s="1027"/>
      <c r="M33" s="1027"/>
      <c r="N33" s="1027"/>
      <c r="O33" s="1027"/>
      <c r="P33" s="1027"/>
      <c r="Q33" s="1027"/>
      <c r="R33" s="1027"/>
      <c r="S33" s="1027"/>
      <c r="T33" s="1028"/>
      <c r="U33" s="1026" t="s">
        <v>823</v>
      </c>
      <c r="V33" s="1029"/>
      <c r="W33" s="1029"/>
      <c r="X33" s="1029"/>
      <c r="Y33" s="1029"/>
      <c r="Z33" s="1029"/>
      <c r="AA33" s="1029"/>
      <c r="AB33" s="1029"/>
      <c r="AC33" s="1029"/>
      <c r="AD33" s="1029"/>
      <c r="AE33" s="1029"/>
      <c r="AF33" s="1029"/>
      <c r="AG33" s="1029"/>
      <c r="AH33" s="1029"/>
      <c r="AI33" s="1029"/>
      <c r="AJ33" s="1030"/>
    </row>
    <row r="34" spans="2:36" ht="15.75" thickBot="1">
      <c r="B34" s="1122" t="s">
        <v>922</v>
      </c>
      <c r="C34" s="1001"/>
      <c r="D34" s="1002"/>
      <c r="E34" s="1"/>
      <c r="F34" s="1003" t="s">
        <v>923</v>
      </c>
      <c r="G34" s="1003"/>
      <c r="H34" s="1003"/>
      <c r="I34" s="1003"/>
      <c r="J34" s="1003"/>
      <c r="K34" s="1003"/>
      <c r="L34" s="1003"/>
      <c r="M34" s="1003"/>
      <c r="N34" s="1004"/>
      <c r="O34" s="1005" t="s">
        <v>407</v>
      </c>
      <c r="P34" s="1006"/>
      <c r="Q34" s="1006"/>
      <c r="R34" s="1006"/>
      <c r="S34" s="1006"/>
      <c r="T34" s="1006"/>
      <c r="U34" s="1006"/>
      <c r="V34" s="1006"/>
      <c r="W34" s="1006"/>
      <c r="X34" s="1006"/>
      <c r="Y34" s="1006"/>
      <c r="Z34" s="1006"/>
      <c r="AA34" s="1006"/>
      <c r="AB34" s="1006"/>
      <c r="AC34" s="1006"/>
      <c r="AD34" s="1006"/>
      <c r="AE34" s="1006"/>
      <c r="AF34" s="1007"/>
      <c r="AG34" s="1008" t="s">
        <v>408</v>
      </c>
      <c r="AH34" s="1009"/>
      <c r="AI34" s="1009"/>
      <c r="AJ34" s="1010"/>
    </row>
    <row r="35" spans="2:36" ht="15">
      <c r="B35" s="958" t="s">
        <v>424</v>
      </c>
      <c r="C35" s="959" t="s">
        <v>409</v>
      </c>
      <c r="D35" s="959"/>
      <c r="E35" s="959"/>
      <c r="F35" s="959"/>
      <c r="G35" s="959"/>
      <c r="H35" s="959"/>
      <c r="I35" s="960" t="s">
        <v>410</v>
      </c>
      <c r="J35" s="961" t="s">
        <v>425</v>
      </c>
      <c r="K35" s="961" t="s">
        <v>411</v>
      </c>
      <c r="L35" s="962" t="s">
        <v>1356</v>
      </c>
      <c r="M35" s="963" t="s">
        <v>426</v>
      </c>
      <c r="N35" s="963" t="s">
        <v>427</v>
      </c>
      <c r="O35" s="950" t="s">
        <v>534</v>
      </c>
      <c r="P35" s="950"/>
      <c r="Q35" s="950" t="s">
        <v>535</v>
      </c>
      <c r="R35" s="950"/>
      <c r="S35" s="950" t="s">
        <v>536</v>
      </c>
      <c r="T35" s="950"/>
      <c r="U35" s="950" t="s">
        <v>414</v>
      </c>
      <c r="V35" s="950"/>
      <c r="W35" s="950" t="s">
        <v>413</v>
      </c>
      <c r="X35" s="950"/>
      <c r="Y35" s="950" t="s">
        <v>537</v>
      </c>
      <c r="Z35" s="950"/>
      <c r="AA35" s="950" t="s">
        <v>412</v>
      </c>
      <c r="AB35" s="950"/>
      <c r="AC35" s="950" t="s">
        <v>415</v>
      </c>
      <c r="AD35" s="950"/>
      <c r="AE35" s="950" t="s">
        <v>416</v>
      </c>
      <c r="AF35" s="950"/>
      <c r="AG35" s="951" t="s">
        <v>417</v>
      </c>
      <c r="AH35" s="947" t="s">
        <v>418</v>
      </c>
      <c r="AI35" s="948" t="s">
        <v>419</v>
      </c>
      <c r="AJ35" s="1521" t="s">
        <v>428</v>
      </c>
    </row>
    <row r="36" spans="2:36" ht="32.25" thickBot="1">
      <c r="B36" s="958"/>
      <c r="C36" s="959"/>
      <c r="D36" s="959"/>
      <c r="E36" s="959"/>
      <c r="F36" s="959"/>
      <c r="G36" s="959"/>
      <c r="H36" s="959"/>
      <c r="I36" s="960"/>
      <c r="J36" s="961" t="s">
        <v>425</v>
      </c>
      <c r="K36" s="961"/>
      <c r="L36" s="962"/>
      <c r="M36" s="963"/>
      <c r="N36" s="963"/>
      <c r="O36" s="450" t="s">
        <v>429</v>
      </c>
      <c r="P36" s="451" t="s">
        <v>430</v>
      </c>
      <c r="Q36" s="450" t="s">
        <v>429</v>
      </c>
      <c r="R36" s="451" t="s">
        <v>430</v>
      </c>
      <c r="S36" s="450" t="s">
        <v>429</v>
      </c>
      <c r="T36" s="451" t="s">
        <v>430</v>
      </c>
      <c r="U36" s="450" t="s">
        <v>429</v>
      </c>
      <c r="V36" s="451" t="s">
        <v>430</v>
      </c>
      <c r="W36" s="450" t="s">
        <v>429</v>
      </c>
      <c r="X36" s="451" t="s">
        <v>430</v>
      </c>
      <c r="Y36" s="450" t="s">
        <v>429</v>
      </c>
      <c r="Z36" s="451" t="s">
        <v>430</v>
      </c>
      <c r="AA36" s="450" t="s">
        <v>429</v>
      </c>
      <c r="AB36" s="451" t="s">
        <v>431</v>
      </c>
      <c r="AC36" s="450" t="s">
        <v>429</v>
      </c>
      <c r="AD36" s="451" t="s">
        <v>431</v>
      </c>
      <c r="AE36" s="450" t="s">
        <v>429</v>
      </c>
      <c r="AF36" s="451" t="s">
        <v>431</v>
      </c>
      <c r="AG36" s="951"/>
      <c r="AH36" s="947"/>
      <c r="AI36" s="948"/>
      <c r="AJ36" s="1521"/>
    </row>
    <row r="37" spans="2:36" ht="34.5" thickBot="1">
      <c r="B37" s="4" t="s">
        <v>1223</v>
      </c>
      <c r="C37" s="1516" t="s">
        <v>1224</v>
      </c>
      <c r="D37" s="1517"/>
      <c r="E37" s="1517"/>
      <c r="F37" s="1517"/>
      <c r="G37" s="1517"/>
      <c r="H37" s="1517"/>
      <c r="I37" s="452" t="s">
        <v>1225</v>
      </c>
      <c r="J37" s="453"/>
      <c r="K37" s="454"/>
      <c r="L37" s="454"/>
      <c r="M37" s="455"/>
      <c r="N37" s="455"/>
      <c r="O37" s="456" t="e">
        <f>O39+#REF!+#REF!</f>
        <v>#REF!</v>
      </c>
      <c r="P37" s="457" t="e">
        <f>P39+#REF!+#REF!</f>
        <v>#REF!</v>
      </c>
      <c r="Q37" s="457" t="e">
        <f>Q39+#REF!+#REF!</f>
        <v>#REF!</v>
      </c>
      <c r="R37" s="457" t="e">
        <f>R39+#REF!+#REF!</f>
        <v>#REF!</v>
      </c>
      <c r="S37" s="457" t="e">
        <f>S39+#REF!+#REF!</f>
        <v>#REF!</v>
      </c>
      <c r="T37" s="457" t="e">
        <f>T39+#REF!+#REF!</f>
        <v>#REF!</v>
      </c>
      <c r="U37" s="457" t="e">
        <f>U39+#REF!+#REF!</f>
        <v>#REF!</v>
      </c>
      <c r="V37" s="457" t="e">
        <f>V39+#REF!+#REF!</f>
        <v>#REF!</v>
      </c>
      <c r="W37" s="457" t="e">
        <f>W39+#REF!+#REF!</f>
        <v>#REF!</v>
      </c>
      <c r="X37" s="457" t="e">
        <f>X39+#REF!+#REF!</f>
        <v>#REF!</v>
      </c>
      <c r="Y37" s="457" t="e">
        <f>Y39+#REF!+#REF!</f>
        <v>#REF!</v>
      </c>
      <c r="Z37" s="457" t="e">
        <f>Z39+#REF!+#REF!</f>
        <v>#REF!</v>
      </c>
      <c r="AA37" s="457" t="e">
        <f>AA39+#REF!+#REF!</f>
        <v>#REF!</v>
      </c>
      <c r="AB37" s="457" t="e">
        <f>AB39+#REF!+#REF!</f>
        <v>#REF!</v>
      </c>
      <c r="AC37" s="457" t="e">
        <f>AC39+#REF!+#REF!</f>
        <v>#REF!</v>
      </c>
      <c r="AD37" s="457" t="e">
        <f>AD39+#REF!+#REF!</f>
        <v>#REF!</v>
      </c>
      <c r="AE37" s="457" t="e">
        <f>+AE39+#REF!+#REF!</f>
        <v>#REF!</v>
      </c>
      <c r="AF37" s="458" t="e">
        <f>AF39+#REF!+#REF!</f>
        <v>#REF!</v>
      </c>
      <c r="AG37" s="459" t="e">
        <f>AG39+#REF!+#REF!</f>
        <v>#REF!</v>
      </c>
      <c r="AH37" s="460"/>
      <c r="AI37" s="460"/>
      <c r="AJ37" s="796"/>
    </row>
    <row r="38" spans="2:36" ht="15.75" thickBot="1">
      <c r="B38" s="987"/>
      <c r="C38" s="988"/>
      <c r="D38" s="988"/>
      <c r="E38" s="988"/>
      <c r="F38" s="988"/>
      <c r="G38" s="988"/>
      <c r="H38" s="988"/>
      <c r="I38" s="988"/>
      <c r="J38" s="988"/>
      <c r="K38" s="988"/>
      <c r="L38" s="988"/>
      <c r="M38" s="988"/>
      <c r="N38" s="988"/>
      <c r="O38" s="988"/>
      <c r="P38" s="988"/>
      <c r="Q38" s="988"/>
      <c r="R38" s="988"/>
      <c r="S38" s="988"/>
      <c r="T38" s="988"/>
      <c r="U38" s="988"/>
      <c r="V38" s="988"/>
      <c r="W38" s="988"/>
      <c r="X38" s="988"/>
      <c r="Y38" s="988"/>
      <c r="Z38" s="988"/>
      <c r="AA38" s="988"/>
      <c r="AB38" s="988"/>
      <c r="AC38" s="988"/>
      <c r="AD38" s="988"/>
      <c r="AE38" s="988"/>
      <c r="AF38" s="988"/>
      <c r="AG38" s="988"/>
      <c r="AH38" s="988"/>
      <c r="AI38" s="988"/>
      <c r="AJ38" s="989"/>
    </row>
    <row r="39" spans="2:36" ht="33.75">
      <c r="B39" s="11" t="s">
        <v>420</v>
      </c>
      <c r="C39" s="12" t="s">
        <v>532</v>
      </c>
      <c r="D39" s="12" t="s">
        <v>421</v>
      </c>
      <c r="E39" s="12" t="s">
        <v>432</v>
      </c>
      <c r="F39" s="13" t="s">
        <v>433</v>
      </c>
      <c r="G39" s="13" t="s">
        <v>434</v>
      </c>
      <c r="H39" s="45" t="s">
        <v>422</v>
      </c>
      <c r="I39" s="309" t="s">
        <v>533</v>
      </c>
      <c r="J39" s="461"/>
      <c r="K39" s="445"/>
      <c r="L39" s="32"/>
      <c r="M39" s="32"/>
      <c r="N39" s="33"/>
      <c r="O39" s="15" t="e">
        <f>SUM(#REF!)</f>
        <v>#REF!</v>
      </c>
      <c r="P39" s="16" t="e">
        <f>SUM(#REF!)</f>
        <v>#REF!</v>
      </c>
      <c r="Q39" s="17" t="e">
        <f>SUM(#REF!)</f>
        <v>#REF!</v>
      </c>
      <c r="R39" s="16" t="e">
        <f>SUM(#REF!)</f>
        <v>#REF!</v>
      </c>
      <c r="S39" s="17"/>
      <c r="T39" s="16"/>
      <c r="U39" s="17"/>
      <c r="V39" s="16"/>
      <c r="W39" s="17"/>
      <c r="X39" s="16"/>
      <c r="Y39" s="17"/>
      <c r="Z39" s="16"/>
      <c r="AA39" s="17"/>
      <c r="AB39" s="16"/>
      <c r="AC39" s="17"/>
      <c r="AD39" s="16"/>
      <c r="AE39" s="18" t="e">
        <f>O39+Q39</f>
        <v>#REF!</v>
      </c>
      <c r="AF39" s="16" t="e">
        <f>#REF!</f>
        <v>#REF!</v>
      </c>
      <c r="AG39" s="19" t="e">
        <f>SUM(#REF!)</f>
        <v>#REF!</v>
      </c>
      <c r="AH39" s="20"/>
      <c r="AI39" s="20"/>
      <c r="AJ39" s="773"/>
    </row>
    <row r="40" spans="2:36" ht="67.5">
      <c r="B40" s="760" t="s">
        <v>1226</v>
      </c>
      <c r="C40" s="462"/>
      <c r="D40" s="567" t="s">
        <v>1227</v>
      </c>
      <c r="E40" s="567" t="s">
        <v>859</v>
      </c>
      <c r="F40" s="374"/>
      <c r="G40" s="374"/>
      <c r="H40" s="463" t="s">
        <v>1228</v>
      </c>
      <c r="I40" s="463" t="s">
        <v>1229</v>
      </c>
      <c r="J40" s="463">
        <v>0</v>
      </c>
      <c r="K40" s="463">
        <v>1</v>
      </c>
      <c r="L40" s="463">
        <v>1</v>
      </c>
      <c r="M40" s="374"/>
      <c r="N40" s="374"/>
      <c r="O40" s="766"/>
      <c r="P40" s="766"/>
      <c r="Q40" s="797">
        <v>10000000</v>
      </c>
      <c r="R40" s="797"/>
      <c r="S40" s="766"/>
      <c r="T40" s="766"/>
      <c r="U40" s="766"/>
      <c r="V40" s="766"/>
      <c r="W40" s="766"/>
      <c r="X40" s="766"/>
      <c r="Y40" s="766"/>
      <c r="Z40" s="766"/>
      <c r="AA40" s="766"/>
      <c r="AB40" s="766"/>
      <c r="AC40" s="798"/>
      <c r="AD40" s="766"/>
      <c r="AE40" s="766"/>
      <c r="AF40" s="766"/>
      <c r="AG40" s="799" t="s">
        <v>1230</v>
      </c>
      <c r="AH40" s="766"/>
      <c r="AI40" s="766"/>
      <c r="AJ40" s="774" t="s">
        <v>1231</v>
      </c>
    </row>
    <row r="41" spans="2:36" ht="15">
      <c r="B41" s="1023" t="s">
        <v>822</v>
      </c>
      <c r="C41" s="1024"/>
      <c r="D41" s="1024"/>
      <c r="E41" s="1024"/>
      <c r="F41" s="1024"/>
      <c r="G41" s="1024"/>
      <c r="H41" s="1025"/>
      <c r="I41" s="1026" t="s">
        <v>914</v>
      </c>
      <c r="J41" s="1027"/>
      <c r="K41" s="1027"/>
      <c r="L41" s="1027"/>
      <c r="M41" s="1027"/>
      <c r="N41" s="1027"/>
      <c r="O41" s="1027"/>
      <c r="P41" s="1027"/>
      <c r="Q41" s="1027"/>
      <c r="R41" s="1027"/>
      <c r="S41" s="1027"/>
      <c r="T41" s="1028"/>
      <c r="U41" s="1026" t="s">
        <v>823</v>
      </c>
      <c r="V41" s="1029"/>
      <c r="W41" s="1029"/>
      <c r="X41" s="1029"/>
      <c r="Y41" s="1029"/>
      <c r="Z41" s="1029"/>
      <c r="AA41" s="1029"/>
      <c r="AB41" s="1029"/>
      <c r="AC41" s="1029"/>
      <c r="AD41" s="1029"/>
      <c r="AE41" s="1029"/>
      <c r="AF41" s="1029"/>
      <c r="AG41" s="1029"/>
      <c r="AH41" s="1029"/>
      <c r="AI41" s="1029"/>
      <c r="AJ41" s="1030"/>
    </row>
    <row r="42" spans="2:36" ht="15.75" thickBot="1">
      <c r="B42" s="1122" t="s">
        <v>922</v>
      </c>
      <c r="C42" s="1001"/>
      <c r="D42" s="1002"/>
      <c r="E42" s="1"/>
      <c r="F42" s="1003" t="s">
        <v>923</v>
      </c>
      <c r="G42" s="1003"/>
      <c r="H42" s="1003"/>
      <c r="I42" s="1003"/>
      <c r="J42" s="1003"/>
      <c r="K42" s="1003"/>
      <c r="L42" s="1003"/>
      <c r="M42" s="1003"/>
      <c r="N42" s="1004"/>
      <c r="O42" s="1005" t="s">
        <v>407</v>
      </c>
      <c r="P42" s="1006"/>
      <c r="Q42" s="1006"/>
      <c r="R42" s="1006"/>
      <c r="S42" s="1006"/>
      <c r="T42" s="1006"/>
      <c r="U42" s="1006"/>
      <c r="V42" s="1006"/>
      <c r="W42" s="1006"/>
      <c r="X42" s="1006"/>
      <c r="Y42" s="1006"/>
      <c r="Z42" s="1006"/>
      <c r="AA42" s="1006"/>
      <c r="AB42" s="1006"/>
      <c r="AC42" s="1006"/>
      <c r="AD42" s="1006"/>
      <c r="AE42" s="1006"/>
      <c r="AF42" s="1007"/>
      <c r="AG42" s="1008" t="s">
        <v>408</v>
      </c>
      <c r="AH42" s="1009"/>
      <c r="AI42" s="1009"/>
      <c r="AJ42" s="1010"/>
    </row>
    <row r="43" spans="2:36" ht="15">
      <c r="B43" s="958" t="s">
        <v>424</v>
      </c>
      <c r="C43" s="959" t="s">
        <v>409</v>
      </c>
      <c r="D43" s="959"/>
      <c r="E43" s="959"/>
      <c r="F43" s="959"/>
      <c r="G43" s="959"/>
      <c r="H43" s="959"/>
      <c r="I43" s="960" t="s">
        <v>410</v>
      </c>
      <c r="J43" s="961" t="s">
        <v>425</v>
      </c>
      <c r="K43" s="961" t="s">
        <v>411</v>
      </c>
      <c r="L43" s="962" t="s">
        <v>1356</v>
      </c>
      <c r="M43" s="963" t="s">
        <v>426</v>
      </c>
      <c r="N43" s="963" t="s">
        <v>427</v>
      </c>
      <c r="O43" s="950" t="s">
        <v>534</v>
      </c>
      <c r="P43" s="950"/>
      <c r="Q43" s="950" t="s">
        <v>535</v>
      </c>
      <c r="R43" s="950"/>
      <c r="S43" s="950" t="s">
        <v>536</v>
      </c>
      <c r="T43" s="950"/>
      <c r="U43" s="950" t="s">
        <v>414</v>
      </c>
      <c r="V43" s="950"/>
      <c r="W43" s="950" t="s">
        <v>413</v>
      </c>
      <c r="X43" s="950"/>
      <c r="Y43" s="950" t="s">
        <v>537</v>
      </c>
      <c r="Z43" s="950"/>
      <c r="AA43" s="950" t="s">
        <v>412</v>
      </c>
      <c r="AB43" s="950"/>
      <c r="AC43" s="950" t="s">
        <v>415</v>
      </c>
      <c r="AD43" s="950"/>
      <c r="AE43" s="950" t="s">
        <v>416</v>
      </c>
      <c r="AF43" s="950"/>
      <c r="AG43" s="951" t="s">
        <v>417</v>
      </c>
      <c r="AH43" s="947" t="s">
        <v>418</v>
      </c>
      <c r="AI43" s="948" t="s">
        <v>419</v>
      </c>
      <c r="AJ43" s="1521" t="s">
        <v>428</v>
      </c>
    </row>
    <row r="44" spans="2:36" ht="32.25" thickBot="1">
      <c r="B44" s="958"/>
      <c r="C44" s="959"/>
      <c r="D44" s="959"/>
      <c r="E44" s="959"/>
      <c r="F44" s="959"/>
      <c r="G44" s="959"/>
      <c r="H44" s="959"/>
      <c r="I44" s="960"/>
      <c r="J44" s="961" t="s">
        <v>425</v>
      </c>
      <c r="K44" s="961"/>
      <c r="L44" s="962"/>
      <c r="M44" s="963"/>
      <c r="N44" s="963"/>
      <c r="O44" s="450" t="s">
        <v>429</v>
      </c>
      <c r="P44" s="451" t="s">
        <v>430</v>
      </c>
      <c r="Q44" s="450" t="s">
        <v>429</v>
      </c>
      <c r="R44" s="451" t="s">
        <v>430</v>
      </c>
      <c r="S44" s="450" t="s">
        <v>429</v>
      </c>
      <c r="T44" s="451" t="s">
        <v>430</v>
      </c>
      <c r="U44" s="450" t="s">
        <v>429</v>
      </c>
      <c r="V44" s="451" t="s">
        <v>430</v>
      </c>
      <c r="W44" s="450" t="s">
        <v>429</v>
      </c>
      <c r="X44" s="451" t="s">
        <v>430</v>
      </c>
      <c r="Y44" s="450" t="s">
        <v>429</v>
      </c>
      <c r="Z44" s="451" t="s">
        <v>430</v>
      </c>
      <c r="AA44" s="450" t="s">
        <v>429</v>
      </c>
      <c r="AB44" s="451" t="s">
        <v>431</v>
      </c>
      <c r="AC44" s="450" t="s">
        <v>429</v>
      </c>
      <c r="AD44" s="451" t="s">
        <v>431</v>
      </c>
      <c r="AE44" s="450" t="s">
        <v>429</v>
      </c>
      <c r="AF44" s="451" t="s">
        <v>431</v>
      </c>
      <c r="AG44" s="951"/>
      <c r="AH44" s="947"/>
      <c r="AI44" s="948"/>
      <c r="AJ44" s="1521"/>
    </row>
    <row r="45" spans="2:36" ht="45.75" thickBot="1">
      <c r="B45" s="4" t="s">
        <v>917</v>
      </c>
      <c r="C45" s="1516" t="s">
        <v>268</v>
      </c>
      <c r="D45" s="1517"/>
      <c r="E45" s="1517"/>
      <c r="F45" s="1517"/>
      <c r="G45" s="1517"/>
      <c r="H45" s="1517"/>
      <c r="I45" s="452" t="s">
        <v>269</v>
      </c>
      <c r="J45" s="453"/>
      <c r="K45" s="454"/>
      <c r="L45" s="454"/>
      <c r="M45" s="455"/>
      <c r="N45" s="455"/>
      <c r="O45" s="456" t="e">
        <f>O46+#REF!+#REF!</f>
        <v>#REF!</v>
      </c>
      <c r="P45" s="457" t="e">
        <f>P46+#REF!+#REF!</f>
        <v>#REF!</v>
      </c>
      <c r="Q45" s="457" t="e">
        <f>Q46+#REF!+#REF!</f>
        <v>#REF!</v>
      </c>
      <c r="R45" s="457" t="e">
        <f>R46+#REF!+#REF!</f>
        <v>#REF!</v>
      </c>
      <c r="S45" s="457" t="e">
        <f>S46+#REF!+#REF!</f>
        <v>#REF!</v>
      </c>
      <c r="T45" s="457" t="e">
        <f>T46+#REF!+#REF!</f>
        <v>#REF!</v>
      </c>
      <c r="U45" s="457" t="e">
        <f>U46+#REF!+#REF!</f>
        <v>#REF!</v>
      </c>
      <c r="V45" s="457" t="e">
        <f>V46+#REF!+#REF!</f>
        <v>#REF!</v>
      </c>
      <c r="W45" s="457" t="e">
        <f>W46+#REF!+#REF!</f>
        <v>#REF!</v>
      </c>
      <c r="X45" s="457" t="e">
        <f>X46+#REF!+#REF!</f>
        <v>#REF!</v>
      </c>
      <c r="Y45" s="457" t="e">
        <f>Y46+#REF!+#REF!</f>
        <v>#REF!</v>
      </c>
      <c r="Z45" s="457" t="e">
        <f>Z46+#REF!+#REF!</f>
        <v>#REF!</v>
      </c>
      <c r="AA45" s="457" t="e">
        <f>AA46+#REF!+#REF!</f>
        <v>#REF!</v>
      </c>
      <c r="AB45" s="457" t="e">
        <f>AB46+#REF!+#REF!</f>
        <v>#REF!</v>
      </c>
      <c r="AC45" s="457" t="e">
        <f>AC46+#REF!+#REF!</f>
        <v>#REF!</v>
      </c>
      <c r="AD45" s="457" t="e">
        <f>AD46+#REF!+#REF!</f>
        <v>#REF!</v>
      </c>
      <c r="AE45" s="457" t="e">
        <f>+AE46+#REF!+#REF!</f>
        <v>#REF!</v>
      </c>
      <c r="AF45" s="458" t="e">
        <f>AF46+#REF!+#REF!</f>
        <v>#REF!</v>
      </c>
      <c r="AG45" s="459" t="e">
        <f>AG46+#REF!+#REF!</f>
        <v>#REF!</v>
      </c>
      <c r="AH45" s="460"/>
      <c r="AI45" s="460"/>
      <c r="AJ45" s="796"/>
    </row>
    <row r="46" spans="2:36" ht="33.75">
      <c r="B46" s="11" t="s">
        <v>420</v>
      </c>
      <c r="C46" s="12" t="s">
        <v>532</v>
      </c>
      <c r="D46" s="12" t="s">
        <v>421</v>
      </c>
      <c r="E46" s="12" t="s">
        <v>432</v>
      </c>
      <c r="F46" s="13" t="s">
        <v>433</v>
      </c>
      <c r="G46" s="13" t="s">
        <v>434</v>
      </c>
      <c r="H46" s="45" t="s">
        <v>422</v>
      </c>
      <c r="I46" s="309" t="s">
        <v>533</v>
      </c>
      <c r="J46" s="461"/>
      <c r="K46" s="445"/>
      <c r="L46" s="32"/>
      <c r="M46" s="32"/>
      <c r="N46" s="33"/>
      <c r="O46" s="15" t="e">
        <f>SUM(#REF!)</f>
        <v>#REF!</v>
      </c>
      <c r="P46" s="16" t="e">
        <f>SUM(#REF!)</f>
        <v>#REF!</v>
      </c>
      <c r="Q46" s="17" t="e">
        <f>SUM(#REF!)</f>
        <v>#REF!</v>
      </c>
      <c r="R46" s="16" t="e">
        <f>SUM(#REF!)</f>
        <v>#REF!</v>
      </c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/>
      <c r="AE46" s="18" t="e">
        <f>O46+Q46</f>
        <v>#REF!</v>
      </c>
      <c r="AF46" s="16" t="e">
        <f>#REF!</f>
        <v>#REF!</v>
      </c>
      <c r="AG46" s="19" t="e">
        <f>SUM(#REF!)</f>
        <v>#REF!</v>
      </c>
      <c r="AH46" s="20"/>
      <c r="AI46" s="20"/>
      <c r="AJ46" s="773"/>
    </row>
    <row r="47" spans="2:36" ht="34.5">
      <c r="B47" s="1491"/>
      <c r="C47" s="462"/>
      <c r="D47" s="800" t="s">
        <v>1380</v>
      </c>
      <c r="E47" s="801" t="s">
        <v>1208</v>
      </c>
      <c r="F47" s="802"/>
      <c r="G47" s="374"/>
      <c r="H47" s="1518" t="s">
        <v>263</v>
      </c>
      <c r="I47" s="1189" t="s">
        <v>1222</v>
      </c>
      <c r="J47" s="684">
        <v>1</v>
      </c>
      <c r="K47" s="803">
        <v>4</v>
      </c>
      <c r="L47" s="803">
        <v>1</v>
      </c>
      <c r="M47" s="802"/>
      <c r="N47" s="374"/>
      <c r="O47" s="804"/>
      <c r="P47" s="766"/>
      <c r="Q47" s="805"/>
      <c r="R47" s="797"/>
      <c r="S47" s="766"/>
      <c r="T47" s="804"/>
      <c r="U47" s="766"/>
      <c r="V47" s="766"/>
      <c r="W47" s="766"/>
      <c r="X47" s="766"/>
      <c r="Y47" s="766"/>
      <c r="Z47" s="766"/>
      <c r="AA47" s="766"/>
      <c r="AB47" s="766"/>
      <c r="AC47" s="1492">
        <v>5100000</v>
      </c>
      <c r="AD47" s="797"/>
      <c r="AE47" s="766"/>
      <c r="AF47" s="766"/>
      <c r="AG47" s="464"/>
      <c r="AH47" s="766"/>
      <c r="AI47" s="766"/>
      <c r="AJ47" s="671"/>
    </row>
    <row r="48" spans="2:36" ht="34.5">
      <c r="B48" s="1491"/>
      <c r="C48" s="462"/>
      <c r="D48" s="800" t="s">
        <v>1381</v>
      </c>
      <c r="E48" s="806" t="s">
        <v>1208</v>
      </c>
      <c r="F48" s="807"/>
      <c r="G48" s="374"/>
      <c r="H48" s="1519"/>
      <c r="I48" s="1456"/>
      <c r="J48" s="684">
        <v>1</v>
      </c>
      <c r="K48" s="803">
        <v>4</v>
      </c>
      <c r="L48" s="803">
        <v>1</v>
      </c>
      <c r="M48" s="807"/>
      <c r="N48" s="374"/>
      <c r="O48" s="804"/>
      <c r="P48" s="766"/>
      <c r="Q48" s="805"/>
      <c r="R48" s="797"/>
      <c r="S48" s="766"/>
      <c r="T48" s="804"/>
      <c r="U48" s="766"/>
      <c r="V48" s="766"/>
      <c r="W48" s="766"/>
      <c r="X48" s="766"/>
      <c r="Y48" s="766"/>
      <c r="Z48" s="766"/>
      <c r="AA48" s="766"/>
      <c r="AB48" s="766"/>
      <c r="AC48" s="1493"/>
      <c r="AD48" s="797"/>
      <c r="AE48" s="766"/>
      <c r="AF48" s="766"/>
      <c r="AG48" s="464"/>
      <c r="AH48" s="766"/>
      <c r="AI48" s="766"/>
      <c r="AJ48" s="671"/>
    </row>
    <row r="49" spans="2:36" ht="34.5">
      <c r="B49" s="1491"/>
      <c r="C49" s="462"/>
      <c r="D49" s="800" t="s">
        <v>1382</v>
      </c>
      <c r="E49" s="806" t="s">
        <v>1208</v>
      </c>
      <c r="F49" s="807"/>
      <c r="G49" s="374"/>
      <c r="H49" s="1519"/>
      <c r="I49" s="1456"/>
      <c r="J49" s="684">
        <v>1</v>
      </c>
      <c r="K49" s="803">
        <v>4</v>
      </c>
      <c r="L49" s="803">
        <v>1</v>
      </c>
      <c r="M49" s="807"/>
      <c r="N49" s="374"/>
      <c r="O49" s="804"/>
      <c r="P49" s="766"/>
      <c r="Q49" s="805"/>
      <c r="R49" s="797"/>
      <c r="S49" s="766"/>
      <c r="T49" s="804"/>
      <c r="U49" s="766"/>
      <c r="V49" s="766"/>
      <c r="W49" s="766"/>
      <c r="X49" s="766"/>
      <c r="Y49" s="766"/>
      <c r="Z49" s="766"/>
      <c r="AA49" s="766"/>
      <c r="AB49" s="766"/>
      <c r="AC49" s="1493"/>
      <c r="AD49" s="797"/>
      <c r="AE49" s="766"/>
      <c r="AF49" s="766"/>
      <c r="AG49" s="464"/>
      <c r="AH49" s="766"/>
      <c r="AI49" s="766"/>
      <c r="AJ49" s="671"/>
    </row>
    <row r="50" spans="2:36" ht="34.5">
      <c r="B50" s="1491"/>
      <c r="C50" s="462"/>
      <c r="D50" s="800" t="s">
        <v>1383</v>
      </c>
      <c r="E50" s="806" t="s">
        <v>1208</v>
      </c>
      <c r="F50" s="807"/>
      <c r="G50" s="374"/>
      <c r="H50" s="1519"/>
      <c r="I50" s="1456"/>
      <c r="J50" s="684">
        <v>1</v>
      </c>
      <c r="K50" s="803">
        <v>4</v>
      </c>
      <c r="L50" s="803">
        <v>1</v>
      </c>
      <c r="M50" s="807"/>
      <c r="N50" s="374"/>
      <c r="O50" s="804"/>
      <c r="P50" s="766"/>
      <c r="Q50" s="805"/>
      <c r="R50" s="797"/>
      <c r="S50" s="766"/>
      <c r="T50" s="804"/>
      <c r="U50" s="766"/>
      <c r="V50" s="766"/>
      <c r="W50" s="766"/>
      <c r="X50" s="766"/>
      <c r="Y50" s="766"/>
      <c r="Z50" s="766"/>
      <c r="AA50" s="766"/>
      <c r="AB50" s="766"/>
      <c r="AC50" s="1493"/>
      <c r="AD50" s="797"/>
      <c r="AE50" s="766"/>
      <c r="AF50" s="766"/>
      <c r="AG50" s="464"/>
      <c r="AH50" s="766"/>
      <c r="AI50" s="766"/>
      <c r="AJ50" s="671"/>
    </row>
    <row r="51" spans="2:36" ht="23.25">
      <c r="B51" s="1491"/>
      <c r="C51" s="462"/>
      <c r="D51" s="800" t="s">
        <v>1384</v>
      </c>
      <c r="E51" s="806" t="s">
        <v>1208</v>
      </c>
      <c r="F51" s="807"/>
      <c r="G51" s="374"/>
      <c r="H51" s="1519"/>
      <c r="I51" s="1456"/>
      <c r="J51" s="684">
        <v>1</v>
      </c>
      <c r="K51" s="803">
        <v>4</v>
      </c>
      <c r="L51" s="803">
        <v>1</v>
      </c>
      <c r="M51" s="807"/>
      <c r="N51" s="374"/>
      <c r="O51" s="804"/>
      <c r="P51" s="766"/>
      <c r="Q51" s="805"/>
      <c r="R51" s="797"/>
      <c r="S51" s="766"/>
      <c r="T51" s="804"/>
      <c r="U51" s="766"/>
      <c r="V51" s="766"/>
      <c r="W51" s="766"/>
      <c r="X51" s="766"/>
      <c r="Y51" s="766"/>
      <c r="Z51" s="766"/>
      <c r="AA51" s="766"/>
      <c r="AB51" s="766"/>
      <c r="AC51" s="1493"/>
      <c r="AD51" s="797"/>
      <c r="AE51" s="766"/>
      <c r="AF51" s="766"/>
      <c r="AG51" s="464"/>
      <c r="AH51" s="766"/>
      <c r="AI51" s="766"/>
      <c r="AJ51" s="671"/>
    </row>
    <row r="52" spans="2:36" ht="23.25">
      <c r="B52" s="1491"/>
      <c r="C52" s="462"/>
      <c r="D52" s="800" t="s">
        <v>1385</v>
      </c>
      <c r="E52" s="806" t="s">
        <v>1208</v>
      </c>
      <c r="F52" s="807"/>
      <c r="G52" s="374"/>
      <c r="H52" s="1520"/>
      <c r="I52" s="1190"/>
      <c r="J52" s="684">
        <v>1</v>
      </c>
      <c r="K52" s="803">
        <v>4</v>
      </c>
      <c r="L52" s="803">
        <v>1</v>
      </c>
      <c r="M52" s="807"/>
      <c r="N52" s="374"/>
      <c r="O52" s="804"/>
      <c r="P52" s="766"/>
      <c r="Q52" s="805"/>
      <c r="R52" s="797"/>
      <c r="S52" s="766"/>
      <c r="T52" s="804"/>
      <c r="U52" s="766"/>
      <c r="V52" s="766"/>
      <c r="W52" s="766"/>
      <c r="X52" s="766"/>
      <c r="Y52" s="766"/>
      <c r="Z52" s="766"/>
      <c r="AA52" s="766"/>
      <c r="AB52" s="766"/>
      <c r="AC52" s="1494"/>
      <c r="AD52" s="797"/>
      <c r="AE52" s="766"/>
      <c r="AF52" s="766"/>
      <c r="AG52" s="464"/>
      <c r="AH52" s="766"/>
      <c r="AI52" s="766"/>
      <c r="AJ52" s="671"/>
    </row>
    <row r="53" spans="2:36" ht="48">
      <c r="B53" s="1491"/>
      <c r="C53" s="462"/>
      <c r="D53" s="685" t="s">
        <v>1232</v>
      </c>
      <c r="E53" s="806" t="s">
        <v>1208</v>
      </c>
      <c r="F53" s="807"/>
      <c r="G53" s="374"/>
      <c r="H53" s="808" t="s">
        <v>1233</v>
      </c>
      <c r="I53" s="758" t="s">
        <v>1234</v>
      </c>
      <c r="J53" s="684">
        <v>1</v>
      </c>
      <c r="K53" s="803">
        <v>4</v>
      </c>
      <c r="L53" s="803">
        <v>1</v>
      </c>
      <c r="M53" s="807"/>
      <c r="N53" s="374"/>
      <c r="O53" s="804"/>
      <c r="P53" s="766"/>
      <c r="Q53" s="809">
        <v>4143608</v>
      </c>
      <c r="R53" s="797"/>
      <c r="S53" s="766"/>
      <c r="T53" s="804"/>
      <c r="U53" s="766"/>
      <c r="V53" s="766"/>
      <c r="W53" s="766"/>
      <c r="X53" s="766"/>
      <c r="Y53" s="766"/>
      <c r="Z53" s="766"/>
      <c r="AA53" s="766"/>
      <c r="AB53" s="766"/>
      <c r="AC53" s="804"/>
      <c r="AD53" s="797"/>
      <c r="AE53" s="766"/>
      <c r="AF53" s="766"/>
      <c r="AG53" s="464"/>
      <c r="AH53" s="766"/>
      <c r="AI53" s="766"/>
      <c r="AJ53" s="671"/>
    </row>
  </sheetData>
  <sheetProtection/>
  <mergeCells count="170">
    <mergeCell ref="N3:N4"/>
    <mergeCell ref="O3:P3"/>
    <mergeCell ref="Q3:R3"/>
    <mergeCell ref="S3:T3"/>
    <mergeCell ref="I15:I16"/>
    <mergeCell ref="R19:R22"/>
    <mergeCell ref="T19:T22"/>
    <mergeCell ref="B1:H1"/>
    <mergeCell ref="I1:T1"/>
    <mergeCell ref="U1:AJ1"/>
    <mergeCell ref="B2:D2"/>
    <mergeCell ref="F2:N2"/>
    <mergeCell ref="O2:AF2"/>
    <mergeCell ref="AG2:AJ2"/>
    <mergeCell ref="B3:B4"/>
    <mergeCell ref="C3:H4"/>
    <mergeCell ref="J3:J4"/>
    <mergeCell ref="K3:K4"/>
    <mergeCell ref="L3:L4"/>
    <mergeCell ref="M3:M4"/>
    <mergeCell ref="I3:I4"/>
    <mergeCell ref="U3:V3"/>
    <mergeCell ref="W3:X3"/>
    <mergeCell ref="Y3:Z3"/>
    <mergeCell ref="AA3:AB3"/>
    <mergeCell ref="AC3:AD3"/>
    <mergeCell ref="AE3:AF3"/>
    <mergeCell ref="AG3:AG4"/>
    <mergeCell ref="AH3:AH4"/>
    <mergeCell ref="AI3:AI4"/>
    <mergeCell ref="AJ3:AJ4"/>
    <mergeCell ref="C5:H5"/>
    <mergeCell ref="B7:B13"/>
    <mergeCell ref="O7:O13"/>
    <mergeCell ref="P7:P13"/>
    <mergeCell ref="Q7:Q13"/>
    <mergeCell ref="R7:R13"/>
    <mergeCell ref="T7:T13"/>
    <mergeCell ref="AC7:AC13"/>
    <mergeCell ref="AD7:AD13"/>
    <mergeCell ref="B14:D14"/>
    <mergeCell ref="F14:N14"/>
    <mergeCell ref="O14:AF14"/>
    <mergeCell ref="AG14:AJ14"/>
    <mergeCell ref="B15:B16"/>
    <mergeCell ref="C15:H16"/>
    <mergeCell ref="J15:J16"/>
    <mergeCell ref="K15:K16"/>
    <mergeCell ref="L15:L16"/>
    <mergeCell ref="M15:M16"/>
    <mergeCell ref="N15:N16"/>
    <mergeCell ref="O15:P15"/>
    <mergeCell ref="Q15:R15"/>
    <mergeCell ref="AG15:AG16"/>
    <mergeCell ref="AH15:AH16"/>
    <mergeCell ref="AI15:AI16"/>
    <mergeCell ref="AJ15:AJ16"/>
    <mergeCell ref="C17:H17"/>
    <mergeCell ref="S15:T15"/>
    <mergeCell ref="U15:V15"/>
    <mergeCell ref="W15:X15"/>
    <mergeCell ref="Y15:Z15"/>
    <mergeCell ref="AA15:AB15"/>
    <mergeCell ref="H19:H22"/>
    <mergeCell ref="I19:I22"/>
    <mergeCell ref="J19:J22"/>
    <mergeCell ref="K19:K22"/>
    <mergeCell ref="O19:O22"/>
    <mergeCell ref="AE15:AF15"/>
    <mergeCell ref="AC15:AD15"/>
    <mergeCell ref="AC19:AC22"/>
    <mergeCell ref="AD19:AD22"/>
    <mergeCell ref="AF19:AF22"/>
    <mergeCell ref="B23:H23"/>
    <mergeCell ref="I23:T23"/>
    <mergeCell ref="U23:AJ23"/>
    <mergeCell ref="B24:D24"/>
    <mergeCell ref="F24:N24"/>
    <mergeCell ref="O24:AF24"/>
    <mergeCell ref="AG24:AJ24"/>
    <mergeCell ref="B19:B22"/>
    <mergeCell ref="B25:B26"/>
    <mergeCell ref="C25:H26"/>
    <mergeCell ref="I25:I26"/>
    <mergeCell ref="J25:J26"/>
    <mergeCell ref="K25:K26"/>
    <mergeCell ref="L25:L26"/>
    <mergeCell ref="AA25:AB25"/>
    <mergeCell ref="AC25:AD25"/>
    <mergeCell ref="AE25:AF25"/>
    <mergeCell ref="AG25:AG26"/>
    <mergeCell ref="M25:M26"/>
    <mergeCell ref="N25:N26"/>
    <mergeCell ref="O25:P25"/>
    <mergeCell ref="Q25:R25"/>
    <mergeCell ref="S25:T25"/>
    <mergeCell ref="U25:V25"/>
    <mergeCell ref="AH25:AH26"/>
    <mergeCell ref="AI25:AI26"/>
    <mergeCell ref="AJ25:AJ26"/>
    <mergeCell ref="C27:H27"/>
    <mergeCell ref="B28:AJ28"/>
    <mergeCell ref="B30:B32"/>
    <mergeCell ref="O30:O32"/>
    <mergeCell ref="AC30:AC32"/>
    <mergeCell ref="W25:X25"/>
    <mergeCell ref="Y25:Z25"/>
    <mergeCell ref="B33:H33"/>
    <mergeCell ref="I33:T33"/>
    <mergeCell ref="U33:AJ33"/>
    <mergeCell ref="B34:D34"/>
    <mergeCell ref="F34:N34"/>
    <mergeCell ref="O34:AF34"/>
    <mergeCell ref="AG34:AJ34"/>
    <mergeCell ref="B35:B36"/>
    <mergeCell ref="C35:H36"/>
    <mergeCell ref="I35:I36"/>
    <mergeCell ref="J35:J36"/>
    <mergeCell ref="K35:K36"/>
    <mergeCell ref="L35:L36"/>
    <mergeCell ref="AA35:AB35"/>
    <mergeCell ref="AC35:AD35"/>
    <mergeCell ref="AE35:AF35"/>
    <mergeCell ref="AG35:AG36"/>
    <mergeCell ref="M35:M36"/>
    <mergeCell ref="N35:N36"/>
    <mergeCell ref="O35:P35"/>
    <mergeCell ref="Q35:R35"/>
    <mergeCell ref="S35:T35"/>
    <mergeCell ref="U35:V35"/>
    <mergeCell ref="AH35:AH36"/>
    <mergeCell ref="AI35:AI36"/>
    <mergeCell ref="AJ35:AJ36"/>
    <mergeCell ref="C37:H37"/>
    <mergeCell ref="B38:AJ38"/>
    <mergeCell ref="B41:H41"/>
    <mergeCell ref="I41:T41"/>
    <mergeCell ref="U41:AJ41"/>
    <mergeCell ref="W35:X35"/>
    <mergeCell ref="Y35:Z35"/>
    <mergeCell ref="B42:D42"/>
    <mergeCell ref="F42:N42"/>
    <mergeCell ref="O42:AF42"/>
    <mergeCell ref="AG42:AJ42"/>
    <mergeCell ref="B43:B44"/>
    <mergeCell ref="C43:H44"/>
    <mergeCell ref="I43:I44"/>
    <mergeCell ref="J43:J44"/>
    <mergeCell ref="K43:K44"/>
    <mergeCell ref="L43:L44"/>
    <mergeCell ref="AE43:AF43"/>
    <mergeCell ref="AG43:AG44"/>
    <mergeCell ref="AH43:AH44"/>
    <mergeCell ref="AI43:AI44"/>
    <mergeCell ref="AJ43:AJ44"/>
    <mergeCell ref="Q43:R43"/>
    <mergeCell ref="S43:T43"/>
    <mergeCell ref="U43:V43"/>
    <mergeCell ref="W43:X43"/>
    <mergeCell ref="Y43:Z43"/>
    <mergeCell ref="C45:H45"/>
    <mergeCell ref="B47:B53"/>
    <mergeCell ref="H47:H52"/>
    <mergeCell ref="I47:I52"/>
    <mergeCell ref="AC47:AC52"/>
    <mergeCell ref="AC43:AD43"/>
    <mergeCell ref="AA43:AB43"/>
    <mergeCell ref="M43:M44"/>
    <mergeCell ref="N43:N44"/>
    <mergeCell ref="O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selection activeCell="A2" sqref="A2:G2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">
      <c r="A1" s="1466" t="s">
        <v>1450</v>
      </c>
      <c r="B1" s="1466"/>
      <c r="C1" s="1466"/>
      <c r="D1" s="1466"/>
      <c r="E1" s="1466"/>
      <c r="F1" s="1466"/>
      <c r="G1" s="1466"/>
      <c r="H1" s="1466"/>
      <c r="I1" s="1466"/>
      <c r="J1" s="1466"/>
      <c r="K1" s="1466"/>
      <c r="L1" s="1466"/>
      <c r="M1" s="1466"/>
      <c r="N1" s="1466"/>
      <c r="O1" s="1466"/>
      <c r="P1" s="1466"/>
      <c r="Q1" s="1466"/>
      <c r="R1" s="1466"/>
      <c r="S1" s="1466"/>
      <c r="T1" s="1466"/>
      <c r="U1" s="1466"/>
      <c r="V1" s="1466"/>
      <c r="W1" s="1466"/>
      <c r="X1" s="1466"/>
      <c r="Y1" s="1466"/>
      <c r="Z1" s="1466"/>
      <c r="AA1" s="1466"/>
      <c r="AB1" s="1466"/>
      <c r="AC1" s="1466"/>
      <c r="AD1" s="1466"/>
      <c r="AE1" s="1466"/>
      <c r="AF1" s="1466"/>
      <c r="AG1" s="1466"/>
      <c r="AH1" s="1466"/>
      <c r="AI1" s="1466"/>
    </row>
    <row r="2" spans="1:35" ht="15" customHeight="1">
      <c r="A2" s="952" t="s">
        <v>822</v>
      </c>
      <c r="B2" s="952"/>
      <c r="C2" s="952"/>
      <c r="D2" s="952"/>
      <c r="E2" s="952"/>
      <c r="F2" s="952"/>
      <c r="G2" s="952"/>
      <c r="H2" s="953" t="s">
        <v>1020</v>
      </c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 t="s">
        <v>823</v>
      </c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</row>
    <row r="3" spans="1:35" ht="36" customHeight="1">
      <c r="A3" s="973" t="s">
        <v>1021</v>
      </c>
      <c r="B3" s="973"/>
      <c r="C3" s="973"/>
      <c r="D3" s="463"/>
      <c r="E3" s="974" t="s">
        <v>1196</v>
      </c>
      <c r="F3" s="974"/>
      <c r="G3" s="974"/>
      <c r="H3" s="974"/>
      <c r="I3" s="974"/>
      <c r="J3" s="974"/>
      <c r="K3" s="974"/>
      <c r="L3" s="974"/>
      <c r="M3" s="974"/>
      <c r="N3" s="957" t="s">
        <v>407</v>
      </c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  <c r="Z3" s="957"/>
      <c r="AA3" s="957"/>
      <c r="AB3" s="957"/>
      <c r="AC3" s="957"/>
      <c r="AD3" s="957"/>
      <c r="AE3" s="957"/>
      <c r="AF3" s="955" t="s">
        <v>408</v>
      </c>
      <c r="AG3" s="955"/>
      <c r="AH3" s="955"/>
      <c r="AI3" s="955"/>
    </row>
    <row r="4" spans="1:35" ht="15" customHeight="1">
      <c r="A4" s="958" t="s">
        <v>424</v>
      </c>
      <c r="B4" s="959" t="s">
        <v>409</v>
      </c>
      <c r="C4" s="959"/>
      <c r="D4" s="959"/>
      <c r="E4" s="959"/>
      <c r="F4" s="959"/>
      <c r="G4" s="959"/>
      <c r="H4" s="960" t="s">
        <v>410</v>
      </c>
      <c r="I4" s="961" t="s">
        <v>425</v>
      </c>
      <c r="J4" s="961" t="s">
        <v>411</v>
      </c>
      <c r="K4" s="962" t="s">
        <v>1356</v>
      </c>
      <c r="L4" s="963" t="s">
        <v>426</v>
      </c>
      <c r="M4" s="963" t="s">
        <v>427</v>
      </c>
      <c r="N4" s="950" t="s">
        <v>534</v>
      </c>
      <c r="O4" s="950"/>
      <c r="P4" s="950" t="s">
        <v>535</v>
      </c>
      <c r="Q4" s="950"/>
      <c r="R4" s="950" t="s">
        <v>536</v>
      </c>
      <c r="S4" s="950"/>
      <c r="T4" s="950" t="s">
        <v>414</v>
      </c>
      <c r="U4" s="950"/>
      <c r="V4" s="950" t="s">
        <v>413</v>
      </c>
      <c r="W4" s="950"/>
      <c r="X4" s="950" t="s">
        <v>537</v>
      </c>
      <c r="Y4" s="950"/>
      <c r="Z4" s="950" t="s">
        <v>412</v>
      </c>
      <c r="AA4" s="950"/>
      <c r="AB4" s="950" t="s">
        <v>415</v>
      </c>
      <c r="AC4" s="950"/>
      <c r="AD4" s="950" t="s">
        <v>416</v>
      </c>
      <c r="AE4" s="950"/>
      <c r="AF4" s="951" t="s">
        <v>417</v>
      </c>
      <c r="AG4" s="947" t="s">
        <v>418</v>
      </c>
      <c r="AH4" s="948" t="s">
        <v>419</v>
      </c>
      <c r="AI4" s="947" t="s">
        <v>428</v>
      </c>
    </row>
    <row r="5" spans="1:35" ht="39">
      <c r="A5" s="958"/>
      <c r="B5" s="959"/>
      <c r="C5" s="959"/>
      <c r="D5" s="959"/>
      <c r="E5" s="959"/>
      <c r="F5" s="959"/>
      <c r="G5" s="959"/>
      <c r="H5" s="960"/>
      <c r="I5" s="961" t="s">
        <v>425</v>
      </c>
      <c r="J5" s="961"/>
      <c r="K5" s="962"/>
      <c r="L5" s="963"/>
      <c r="M5" s="963"/>
      <c r="N5" s="450" t="s">
        <v>429</v>
      </c>
      <c r="O5" s="451" t="s">
        <v>430</v>
      </c>
      <c r="P5" s="450" t="s">
        <v>429</v>
      </c>
      <c r="Q5" s="451" t="s">
        <v>430</v>
      </c>
      <c r="R5" s="450" t="s">
        <v>429</v>
      </c>
      <c r="S5" s="451" t="s">
        <v>430</v>
      </c>
      <c r="T5" s="450" t="s">
        <v>429</v>
      </c>
      <c r="U5" s="451" t="s">
        <v>430</v>
      </c>
      <c r="V5" s="450" t="s">
        <v>429</v>
      </c>
      <c r="W5" s="451" t="s">
        <v>430</v>
      </c>
      <c r="X5" s="450" t="s">
        <v>429</v>
      </c>
      <c r="Y5" s="451" t="s">
        <v>430</v>
      </c>
      <c r="Z5" s="450" t="s">
        <v>429</v>
      </c>
      <c r="AA5" s="451" t="s">
        <v>431</v>
      </c>
      <c r="AB5" s="450" t="s">
        <v>429</v>
      </c>
      <c r="AC5" s="451" t="s">
        <v>431</v>
      </c>
      <c r="AD5" s="450" t="s">
        <v>429</v>
      </c>
      <c r="AE5" s="451" t="s">
        <v>431</v>
      </c>
      <c r="AF5" s="951"/>
      <c r="AG5" s="947"/>
      <c r="AH5" s="948"/>
      <c r="AI5" s="947"/>
    </row>
    <row r="6" spans="1:35" ht="45" customHeight="1">
      <c r="A6" s="574" t="s">
        <v>821</v>
      </c>
      <c r="B6" s="964" t="s">
        <v>252</v>
      </c>
      <c r="C6" s="964"/>
      <c r="D6" s="964"/>
      <c r="E6" s="964"/>
      <c r="F6" s="964"/>
      <c r="G6" s="964"/>
      <c r="H6" s="575" t="s">
        <v>253</v>
      </c>
      <c r="I6" s="576"/>
      <c r="J6" s="577"/>
      <c r="K6" s="577"/>
      <c r="L6" s="578"/>
      <c r="M6" s="578"/>
      <c r="N6" s="579" t="e">
        <f>N8+N14+#REF!</f>
        <v>#VALUE!</v>
      </c>
      <c r="O6" s="579" t="e">
        <f>O8+O14+#REF!</f>
        <v>#VALUE!</v>
      </c>
      <c r="P6" s="579" t="e">
        <f>P8+P14+#REF!</f>
        <v>#VALUE!</v>
      </c>
      <c r="Q6" s="579" t="e">
        <f>Q8+Q14+#REF!</f>
        <v>#VALUE!</v>
      </c>
      <c r="R6" s="579" t="e">
        <f>R8+R14+#REF!</f>
        <v>#VALUE!</v>
      </c>
      <c r="S6" s="579" t="e">
        <f>S8+S14+#REF!</f>
        <v>#VALUE!</v>
      </c>
      <c r="T6" s="579" t="e">
        <f>T8+T14+#REF!</f>
        <v>#VALUE!</v>
      </c>
      <c r="U6" s="579" t="e">
        <f>U8+U14+#REF!</f>
        <v>#VALUE!</v>
      </c>
      <c r="V6" s="579" t="e">
        <f>V8+V14+#REF!</f>
        <v>#VALUE!</v>
      </c>
      <c r="W6" s="579" t="e">
        <f>W8+W14+#REF!</f>
        <v>#VALUE!</v>
      </c>
      <c r="X6" s="579" t="e">
        <f>X8+X14+#REF!</f>
        <v>#VALUE!</v>
      </c>
      <c r="Y6" s="579" t="e">
        <f>Y8+Y14+#REF!</f>
        <v>#VALUE!</v>
      </c>
      <c r="Z6" s="579" t="e">
        <f>Z8+Z14+#REF!</f>
        <v>#VALUE!</v>
      </c>
      <c r="AA6" s="579" t="e">
        <f>AA8+AA14+#REF!</f>
        <v>#VALUE!</v>
      </c>
      <c r="AB6" s="579" t="e">
        <f>AB8+AB14+#REF!</f>
        <v>#VALUE!</v>
      </c>
      <c r="AC6" s="579" t="e">
        <f>AC8+AC14+#REF!</f>
        <v>#VALUE!</v>
      </c>
      <c r="AD6" s="579" t="e">
        <f>+AD8+AD14+#REF!</f>
        <v>#VALUE!</v>
      </c>
      <c r="AE6" s="579" t="e">
        <f>AE8+AE14+#REF!</f>
        <v>#VALUE!</v>
      </c>
      <c r="AF6" s="581" t="e">
        <f>AF8+AF14+#REF!</f>
        <v>#REF!</v>
      </c>
      <c r="AG6" s="581"/>
      <c r="AH6" s="581"/>
      <c r="AI6" s="580"/>
    </row>
    <row r="7" spans="1:35" ht="15">
      <c r="A7" s="965"/>
      <c r="B7" s="965"/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65"/>
      <c r="P7" s="965"/>
      <c r="Q7" s="965"/>
      <c r="R7" s="965"/>
      <c r="S7" s="965"/>
      <c r="T7" s="965"/>
      <c r="U7" s="965"/>
      <c r="V7" s="965"/>
      <c r="W7" s="965"/>
      <c r="X7" s="965"/>
      <c r="Y7" s="965"/>
      <c r="Z7" s="965"/>
      <c r="AA7" s="965"/>
      <c r="AB7" s="965"/>
      <c r="AC7" s="965"/>
      <c r="AD7" s="965"/>
      <c r="AE7" s="965"/>
      <c r="AF7" s="965"/>
      <c r="AG7" s="965"/>
      <c r="AH7" s="965"/>
      <c r="AI7" s="965"/>
    </row>
    <row r="8" spans="1:35" ht="33.75">
      <c r="A8" s="327" t="s">
        <v>420</v>
      </c>
      <c r="B8" s="328" t="s">
        <v>532</v>
      </c>
      <c r="C8" s="328" t="s">
        <v>421</v>
      </c>
      <c r="D8" s="328" t="s">
        <v>432</v>
      </c>
      <c r="E8" s="329" t="s">
        <v>433</v>
      </c>
      <c r="F8" s="329" t="s">
        <v>434</v>
      </c>
      <c r="G8" s="330" t="s">
        <v>422</v>
      </c>
      <c r="H8" s="328" t="s">
        <v>533</v>
      </c>
      <c r="I8" s="333"/>
      <c r="J8" s="333"/>
      <c r="K8" s="333"/>
      <c r="L8" s="333"/>
      <c r="M8" s="333"/>
      <c r="N8" s="472">
        <f>SUM(N9:N9)</f>
        <v>0</v>
      </c>
      <c r="O8" s="473">
        <f>SUM(O9:O9)</f>
        <v>0</v>
      </c>
      <c r="P8" s="472">
        <f>SUM(P9:P9)</f>
        <v>0</v>
      </c>
      <c r="Q8" s="473">
        <f>SUM(Q9:Q9)</f>
        <v>0</v>
      </c>
      <c r="R8" s="472"/>
      <c r="S8" s="473"/>
      <c r="T8" s="472"/>
      <c r="U8" s="473"/>
      <c r="V8" s="472"/>
      <c r="W8" s="473"/>
      <c r="X8" s="472"/>
      <c r="Y8" s="473"/>
      <c r="Z8" s="472"/>
      <c r="AA8" s="473"/>
      <c r="AB8" s="472"/>
      <c r="AC8" s="473"/>
      <c r="AD8" s="474">
        <f>N8+P8</f>
        <v>0</v>
      </c>
      <c r="AE8" s="473">
        <f>AE9</f>
        <v>0</v>
      </c>
      <c r="AF8" s="668">
        <f>SUM(AF9:AF9)</f>
        <v>0</v>
      </c>
      <c r="AG8" s="475"/>
      <c r="AH8" s="475"/>
      <c r="AI8" s="583"/>
    </row>
    <row r="9" spans="1:35" ht="23.25" customHeight="1">
      <c r="A9" s="1453" t="s">
        <v>1320</v>
      </c>
      <c r="B9" s="310"/>
      <c r="C9" s="447" t="s">
        <v>1197</v>
      </c>
      <c r="D9" s="1140" t="s">
        <v>837</v>
      </c>
      <c r="E9" s="36"/>
      <c r="F9" s="24"/>
      <c r="G9" s="946" t="s">
        <v>1198</v>
      </c>
      <c r="H9" s="946" t="s">
        <v>772</v>
      </c>
      <c r="I9" s="1531">
        <v>0</v>
      </c>
      <c r="J9" s="1531">
        <v>7</v>
      </c>
      <c r="K9" s="1532">
        <v>3</v>
      </c>
      <c r="L9" s="36"/>
      <c r="M9" s="36"/>
      <c r="N9" s="364"/>
      <c r="O9" s="25"/>
      <c r="P9" s="1116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9"/>
      <c r="AE9" s="29"/>
      <c r="AF9" s="1209" t="s">
        <v>841</v>
      </c>
      <c r="AG9" s="303"/>
      <c r="AH9" s="303"/>
      <c r="AI9" s="1505" t="s">
        <v>840</v>
      </c>
    </row>
    <row r="10" spans="1:35" ht="22.5">
      <c r="A10" s="1484"/>
      <c r="B10" s="310"/>
      <c r="C10" s="447" t="s">
        <v>1199</v>
      </c>
      <c r="D10" s="1140"/>
      <c r="E10" s="36"/>
      <c r="F10" s="24"/>
      <c r="G10" s="946"/>
      <c r="H10" s="946"/>
      <c r="I10" s="1531"/>
      <c r="J10" s="1531"/>
      <c r="K10" s="1533"/>
      <c r="L10" s="36"/>
      <c r="M10" s="36"/>
      <c r="N10" s="364"/>
      <c r="O10" s="25"/>
      <c r="P10" s="111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29"/>
      <c r="AF10" s="1210"/>
      <c r="AG10" s="303"/>
      <c r="AH10" s="303"/>
      <c r="AI10" s="1510"/>
    </row>
    <row r="11" spans="1:35" ht="33.75" customHeight="1">
      <c r="A11" s="1484"/>
      <c r="B11" s="310"/>
      <c r="C11" s="447" t="s">
        <v>1200</v>
      </c>
      <c r="D11" s="1140" t="s">
        <v>837</v>
      </c>
      <c r="E11" s="36"/>
      <c r="F11" s="24"/>
      <c r="G11" s="946" t="s">
        <v>1201</v>
      </c>
      <c r="H11" s="946" t="s">
        <v>772</v>
      </c>
      <c r="I11" s="1531">
        <v>0</v>
      </c>
      <c r="J11" s="1531">
        <v>6</v>
      </c>
      <c r="K11" s="1532">
        <v>2</v>
      </c>
      <c r="L11" s="36"/>
      <c r="M11" s="36"/>
      <c r="N11" s="364"/>
      <c r="O11" s="25"/>
      <c r="P11" s="111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1210"/>
      <c r="AG11" s="303"/>
      <c r="AH11" s="303"/>
      <c r="AI11" s="1510"/>
    </row>
    <row r="12" spans="1:35" ht="33.75">
      <c r="A12" s="1485"/>
      <c r="B12" s="310"/>
      <c r="C12" s="447" t="s">
        <v>1202</v>
      </c>
      <c r="D12" s="1140"/>
      <c r="E12" s="36"/>
      <c r="F12" s="24"/>
      <c r="G12" s="946"/>
      <c r="H12" s="946"/>
      <c r="I12" s="1531"/>
      <c r="J12" s="1531"/>
      <c r="K12" s="1533"/>
      <c r="L12" s="36"/>
      <c r="M12" s="36"/>
      <c r="N12" s="364"/>
      <c r="O12" s="25"/>
      <c r="P12" s="111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29"/>
      <c r="AF12" s="1211"/>
      <c r="AG12" s="303"/>
      <c r="AH12" s="303"/>
      <c r="AI12" s="1506"/>
    </row>
    <row r="13" spans="1:35" ht="15" customHeight="1">
      <c r="A13" s="958" t="s">
        <v>424</v>
      </c>
      <c r="B13" s="959" t="s">
        <v>409</v>
      </c>
      <c r="C13" s="959"/>
      <c r="D13" s="959"/>
      <c r="E13" s="959"/>
      <c r="F13" s="959"/>
      <c r="G13" s="959"/>
      <c r="H13" s="960" t="s">
        <v>410</v>
      </c>
      <c r="I13" s="961" t="s">
        <v>425</v>
      </c>
      <c r="J13" s="961" t="s">
        <v>411</v>
      </c>
      <c r="K13" s="962" t="s">
        <v>1023</v>
      </c>
      <c r="L13" s="963" t="s">
        <v>426</v>
      </c>
      <c r="M13" s="963" t="s">
        <v>427</v>
      </c>
      <c r="N13" s="950" t="s">
        <v>534</v>
      </c>
      <c r="O13" s="950"/>
      <c r="P13" s="950" t="s">
        <v>535</v>
      </c>
      <c r="Q13" s="950"/>
      <c r="R13" s="950" t="s">
        <v>536</v>
      </c>
      <c r="S13" s="950"/>
      <c r="T13" s="950" t="s">
        <v>414</v>
      </c>
      <c r="U13" s="950"/>
      <c r="V13" s="950" t="s">
        <v>413</v>
      </c>
      <c r="W13" s="950"/>
      <c r="X13" s="950" t="s">
        <v>537</v>
      </c>
      <c r="Y13" s="950"/>
      <c r="Z13" s="950" t="s">
        <v>412</v>
      </c>
      <c r="AA13" s="950"/>
      <c r="AB13" s="950" t="s">
        <v>415</v>
      </c>
      <c r="AC13" s="950"/>
      <c r="AD13" s="950" t="s">
        <v>416</v>
      </c>
      <c r="AE13" s="950"/>
      <c r="AF13" s="951" t="s">
        <v>417</v>
      </c>
      <c r="AG13" s="947" t="s">
        <v>418</v>
      </c>
      <c r="AH13" s="948" t="s">
        <v>419</v>
      </c>
      <c r="AI13" s="947" t="s">
        <v>428</v>
      </c>
    </row>
    <row r="14" spans="1:35" ht="39">
      <c r="A14" s="958"/>
      <c r="B14" s="959"/>
      <c r="C14" s="959"/>
      <c r="D14" s="959"/>
      <c r="E14" s="959"/>
      <c r="F14" s="959"/>
      <c r="G14" s="959"/>
      <c r="H14" s="960"/>
      <c r="I14" s="961" t="s">
        <v>425</v>
      </c>
      <c r="J14" s="961"/>
      <c r="K14" s="962"/>
      <c r="L14" s="963"/>
      <c r="M14" s="963"/>
      <c r="N14" s="450" t="s">
        <v>429</v>
      </c>
      <c r="O14" s="451" t="s">
        <v>430</v>
      </c>
      <c r="P14" s="450" t="s">
        <v>429</v>
      </c>
      <c r="Q14" s="451" t="s">
        <v>430</v>
      </c>
      <c r="R14" s="450" t="s">
        <v>429</v>
      </c>
      <c r="S14" s="451" t="s">
        <v>430</v>
      </c>
      <c r="T14" s="450" t="s">
        <v>429</v>
      </c>
      <c r="U14" s="451" t="s">
        <v>430</v>
      </c>
      <c r="V14" s="450" t="s">
        <v>429</v>
      </c>
      <c r="W14" s="451" t="s">
        <v>430</v>
      </c>
      <c r="X14" s="450" t="s">
        <v>429</v>
      </c>
      <c r="Y14" s="451" t="s">
        <v>430</v>
      </c>
      <c r="Z14" s="450" t="s">
        <v>429</v>
      </c>
      <c r="AA14" s="451" t="s">
        <v>431</v>
      </c>
      <c r="AB14" s="450" t="s">
        <v>429</v>
      </c>
      <c r="AC14" s="451" t="s">
        <v>431</v>
      </c>
      <c r="AD14" s="450" t="s">
        <v>429</v>
      </c>
      <c r="AE14" s="451" t="s">
        <v>431</v>
      </c>
      <c r="AF14" s="951"/>
      <c r="AG14" s="947"/>
      <c r="AH14" s="948"/>
      <c r="AI14" s="947"/>
    </row>
    <row r="15" spans="1:35" ht="45" customHeight="1">
      <c r="A15" s="574" t="s">
        <v>821</v>
      </c>
      <c r="B15" s="964" t="s">
        <v>255</v>
      </c>
      <c r="C15" s="964"/>
      <c r="D15" s="964"/>
      <c r="E15" s="964"/>
      <c r="F15" s="964"/>
      <c r="G15" s="964"/>
      <c r="H15" s="575" t="s">
        <v>747</v>
      </c>
      <c r="I15" s="576"/>
      <c r="J15" s="577"/>
      <c r="K15" s="577"/>
      <c r="L15" s="578"/>
      <c r="M15" s="578"/>
      <c r="N15" s="579" t="e">
        <f>N17+#REF!+#REF!</f>
        <v>#REF!</v>
      </c>
      <c r="O15" s="579" t="e">
        <f>O17+#REF!+#REF!</f>
        <v>#REF!</v>
      </c>
      <c r="P15" s="579" t="e">
        <f>P17+#REF!+#REF!</f>
        <v>#REF!</v>
      </c>
      <c r="Q15" s="579" t="e">
        <f>Q17+#REF!+#REF!</f>
        <v>#REF!</v>
      </c>
      <c r="R15" s="579" t="e">
        <f>R17+#REF!+#REF!</f>
        <v>#REF!</v>
      </c>
      <c r="S15" s="579" t="e">
        <f>S17+#REF!+#REF!</f>
        <v>#REF!</v>
      </c>
      <c r="T15" s="579" t="e">
        <f>T17+#REF!+#REF!</f>
        <v>#REF!</v>
      </c>
      <c r="U15" s="579" t="e">
        <f>U17+#REF!+#REF!</f>
        <v>#REF!</v>
      </c>
      <c r="V15" s="579" t="e">
        <f>V17+#REF!+#REF!</f>
        <v>#REF!</v>
      </c>
      <c r="W15" s="579" t="e">
        <f>W17+#REF!+#REF!</f>
        <v>#REF!</v>
      </c>
      <c r="X15" s="579" t="e">
        <f>X17+#REF!+#REF!</f>
        <v>#REF!</v>
      </c>
      <c r="Y15" s="579" t="e">
        <f>Y17+#REF!+#REF!</f>
        <v>#REF!</v>
      </c>
      <c r="Z15" s="579" t="e">
        <f>Z17+#REF!+#REF!</f>
        <v>#REF!</v>
      </c>
      <c r="AA15" s="579" t="e">
        <f>AA17+#REF!+#REF!</f>
        <v>#REF!</v>
      </c>
      <c r="AB15" s="579" t="e">
        <f>AB17+#REF!+#REF!</f>
        <v>#REF!</v>
      </c>
      <c r="AC15" s="579" t="e">
        <f>AC17+#REF!+#REF!</f>
        <v>#REF!</v>
      </c>
      <c r="AD15" s="579" t="e">
        <f>+AD17+#REF!+#REF!</f>
        <v>#REF!</v>
      </c>
      <c r="AE15" s="579" t="e">
        <f>AE17+#REF!+#REF!</f>
        <v>#REF!</v>
      </c>
      <c r="AF15" s="581" t="e">
        <f>AF17+#REF!+#REF!</f>
        <v>#REF!</v>
      </c>
      <c r="AG15" s="581"/>
      <c r="AH15" s="581"/>
      <c r="AI15" s="580"/>
    </row>
    <row r="16" spans="1:35" ht="15">
      <c r="A16" s="1466" t="s">
        <v>1022</v>
      </c>
      <c r="B16" s="1466"/>
      <c r="C16" s="1466"/>
      <c r="D16" s="1466"/>
      <c r="E16" s="1466"/>
      <c r="F16" s="1466"/>
      <c r="G16" s="1466"/>
      <c r="H16" s="1466"/>
      <c r="I16" s="1466"/>
      <c r="J16" s="1466"/>
      <c r="K16" s="1466"/>
      <c r="L16" s="1466"/>
      <c r="M16" s="1466"/>
      <c r="N16" s="1466"/>
      <c r="O16" s="1466"/>
      <c r="P16" s="1466"/>
      <c r="Q16" s="1466"/>
      <c r="R16" s="1466"/>
      <c r="S16" s="1466"/>
      <c r="T16" s="1466"/>
      <c r="U16" s="1466"/>
      <c r="V16" s="1466"/>
      <c r="W16" s="1466"/>
      <c r="X16" s="1466"/>
      <c r="Y16" s="1466"/>
      <c r="Z16" s="1466"/>
      <c r="AA16" s="1466"/>
      <c r="AB16" s="1466"/>
      <c r="AC16" s="1466"/>
      <c r="AD16" s="1466"/>
      <c r="AE16" s="1466"/>
      <c r="AF16" s="1466"/>
      <c r="AG16" s="1466"/>
      <c r="AH16" s="1466"/>
      <c r="AI16" s="1466"/>
    </row>
    <row r="17" spans="1:35" ht="33.75">
      <c r="A17" s="327" t="s">
        <v>420</v>
      </c>
      <c r="B17" s="328" t="s">
        <v>532</v>
      </c>
      <c r="C17" s="328" t="s">
        <v>421</v>
      </c>
      <c r="D17" s="328" t="s">
        <v>432</v>
      </c>
      <c r="E17" s="329" t="s">
        <v>433</v>
      </c>
      <c r="F17" s="329" t="s">
        <v>434</v>
      </c>
      <c r="G17" s="330" t="s">
        <v>422</v>
      </c>
      <c r="H17" s="328" t="s">
        <v>533</v>
      </c>
      <c r="I17" s="333"/>
      <c r="J17" s="333"/>
      <c r="K17" s="333"/>
      <c r="L17" s="333"/>
      <c r="M17" s="333"/>
      <c r="N17" s="472">
        <f>SUM(N18:N18)</f>
        <v>0</v>
      </c>
      <c r="O17" s="473">
        <f>SUM(O18:O18)</f>
        <v>0</v>
      </c>
      <c r="P17" s="472">
        <f>SUM(P18:P18)</f>
        <v>0</v>
      </c>
      <c r="Q17" s="473">
        <f>SUM(Q18:Q18)</f>
        <v>0</v>
      </c>
      <c r="R17" s="472"/>
      <c r="S17" s="473"/>
      <c r="T17" s="472"/>
      <c r="U17" s="473"/>
      <c r="V17" s="472"/>
      <c r="W17" s="473"/>
      <c r="X17" s="472"/>
      <c r="Y17" s="473"/>
      <c r="Z17" s="472"/>
      <c r="AA17" s="473"/>
      <c r="AB17" s="472"/>
      <c r="AC17" s="473"/>
      <c r="AD17" s="474">
        <f>N17+P17</f>
        <v>0</v>
      </c>
      <c r="AE17" s="473">
        <f>AE18</f>
        <v>0</v>
      </c>
      <c r="AF17" s="668">
        <f>SUM(AF18:AF18)</f>
        <v>0</v>
      </c>
      <c r="AG17" s="475"/>
      <c r="AH17" s="475"/>
      <c r="AI17" s="583"/>
    </row>
    <row r="18" spans="1:35" ht="56.25">
      <c r="A18" s="1529" t="str">
        <f>A9</f>
        <v>PARTICIPACION DE LA COMUNIDAD DEL MUNICIPIO DE GAMA CUND</v>
      </c>
      <c r="B18" s="310"/>
      <c r="C18" s="447" t="s">
        <v>1203</v>
      </c>
      <c r="D18" s="387" t="s">
        <v>837</v>
      </c>
      <c r="E18" s="36"/>
      <c r="F18" s="24"/>
      <c r="G18" s="613" t="s">
        <v>1204</v>
      </c>
      <c r="H18" s="613" t="s">
        <v>562</v>
      </c>
      <c r="I18" s="447">
        <v>0</v>
      </c>
      <c r="J18" s="447">
        <v>4</v>
      </c>
      <c r="K18" s="447">
        <v>1</v>
      </c>
      <c r="L18" s="447"/>
      <c r="M18" s="36"/>
      <c r="N18" s="364"/>
      <c r="O18" s="25"/>
      <c r="P18" s="1116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1209" t="s">
        <v>841</v>
      </c>
      <c r="AG18" s="303"/>
      <c r="AH18" s="303"/>
      <c r="AI18" s="1505" t="s">
        <v>840</v>
      </c>
    </row>
    <row r="19" spans="1:35" ht="45.75" thickBot="1">
      <c r="A19" s="1530"/>
      <c r="B19" s="615"/>
      <c r="C19" s="447" t="s">
        <v>1205</v>
      </c>
      <c r="D19" s="387" t="s">
        <v>837</v>
      </c>
      <c r="E19" s="36"/>
      <c r="F19" s="750"/>
      <c r="G19" s="613" t="s">
        <v>1206</v>
      </c>
      <c r="H19" s="613" t="s">
        <v>779</v>
      </c>
      <c r="I19" s="447">
        <v>0</v>
      </c>
      <c r="J19" s="447">
        <v>4</v>
      </c>
      <c r="K19" s="447">
        <v>2</v>
      </c>
      <c r="L19" s="36"/>
      <c r="M19" s="750"/>
      <c r="N19" s="615"/>
      <c r="O19" s="462"/>
      <c r="P19" s="1118"/>
      <c r="Q19" s="615"/>
      <c r="R19" s="462"/>
      <c r="S19" s="462"/>
      <c r="T19" s="615"/>
      <c r="U19" s="462"/>
      <c r="V19" s="462"/>
      <c r="W19" s="615"/>
      <c r="X19" s="462"/>
      <c r="Y19" s="462"/>
      <c r="Z19" s="615"/>
      <c r="AA19" s="462"/>
      <c r="AB19" s="462"/>
      <c r="AC19" s="412"/>
      <c r="AD19" s="462"/>
      <c r="AE19" s="412"/>
      <c r="AF19" s="1211"/>
      <c r="AG19" s="303"/>
      <c r="AH19" s="462"/>
      <c r="AI19" s="1506"/>
    </row>
  </sheetData>
  <sheetProtection/>
  <mergeCells count="74">
    <mergeCell ref="AF18:AF19"/>
    <mergeCell ref="AI18:AI19"/>
    <mergeCell ref="AI9:AI12"/>
    <mergeCell ref="AF9:AF12"/>
    <mergeCell ref="K11:K12"/>
    <mergeCell ref="K9:K10"/>
    <mergeCell ref="P9:P12"/>
    <mergeCell ref="AB13:AC13"/>
    <mergeCell ref="AD13:AE13"/>
    <mergeCell ref="AF13:AF14"/>
    <mergeCell ref="A9:A12"/>
    <mergeCell ref="AG4:AG5"/>
    <mergeCell ref="AH4:AH5"/>
    <mergeCell ref="AI4:AI5"/>
    <mergeCell ref="B6:G6"/>
    <mergeCell ref="A7:AI7"/>
    <mergeCell ref="V4:W4"/>
    <mergeCell ref="X4:Y4"/>
    <mergeCell ref="Z4:AA4"/>
    <mergeCell ref="AB4:AC4"/>
    <mergeCell ref="AD4:AE4"/>
    <mergeCell ref="AF4:AF5"/>
    <mergeCell ref="L4:L5"/>
    <mergeCell ref="M4:M5"/>
    <mergeCell ref="N4:O4"/>
    <mergeCell ref="P4:Q4"/>
    <mergeCell ref="R4:S4"/>
    <mergeCell ref="T4:U4"/>
    <mergeCell ref="A4:A5"/>
    <mergeCell ref="B4:G5"/>
    <mergeCell ref="H4:H5"/>
    <mergeCell ref="I4:I5"/>
    <mergeCell ref="J4:J5"/>
    <mergeCell ref="K4:K5"/>
    <mergeCell ref="A1:AI1"/>
    <mergeCell ref="A2:G2"/>
    <mergeCell ref="H2:S2"/>
    <mergeCell ref="T2:AI2"/>
    <mergeCell ref="A3:C3"/>
    <mergeCell ref="E3:M3"/>
    <mergeCell ref="N3:AE3"/>
    <mergeCell ref="AF3:AI3"/>
    <mergeCell ref="D9:D10"/>
    <mergeCell ref="G9:G10"/>
    <mergeCell ref="H9:H10"/>
    <mergeCell ref="I9:I10"/>
    <mergeCell ref="J9:J10"/>
    <mergeCell ref="D11:D12"/>
    <mergeCell ref="G11:G12"/>
    <mergeCell ref="H11:H12"/>
    <mergeCell ref="I11:I12"/>
    <mergeCell ref="J11:J12"/>
    <mergeCell ref="A13:A14"/>
    <mergeCell ref="B13:G14"/>
    <mergeCell ref="H13:H14"/>
    <mergeCell ref="I13:I14"/>
    <mergeCell ref="J13:J14"/>
    <mergeCell ref="K13:K14"/>
    <mergeCell ref="L13:L14"/>
    <mergeCell ref="M13:M14"/>
    <mergeCell ref="N13:O13"/>
    <mergeCell ref="P13:Q13"/>
    <mergeCell ref="R13:S13"/>
    <mergeCell ref="T13:U13"/>
    <mergeCell ref="AG13:AG14"/>
    <mergeCell ref="AH13:AH14"/>
    <mergeCell ref="AI13:AI14"/>
    <mergeCell ref="B15:G15"/>
    <mergeCell ref="A16:AI16"/>
    <mergeCell ref="P18:P19"/>
    <mergeCell ref="A18:A19"/>
    <mergeCell ref="V13:W13"/>
    <mergeCell ref="X13:Y13"/>
    <mergeCell ref="Z13:A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6"/>
  <sheetViews>
    <sheetView zoomScale="130" zoomScaleNormal="130" zoomScalePageLayoutView="0" workbookViewId="0" topLeftCell="A1">
      <selection activeCell="A2" sqref="A2:G2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1435" t="s">
        <v>1450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  <c r="Q1" s="1436"/>
      <c r="R1" s="1436"/>
      <c r="S1" s="1436"/>
      <c r="T1" s="1436"/>
      <c r="U1" s="1436"/>
      <c r="V1" s="1436"/>
      <c r="W1" s="1436"/>
      <c r="X1" s="1436"/>
      <c r="Y1" s="1436"/>
      <c r="Z1" s="1436"/>
      <c r="AA1" s="1436"/>
      <c r="AB1" s="1436"/>
      <c r="AC1" s="1436"/>
      <c r="AD1" s="1436"/>
      <c r="AE1" s="1436"/>
      <c r="AF1" s="1436"/>
      <c r="AG1" s="1436"/>
      <c r="AH1" s="1436"/>
      <c r="AI1" s="1437"/>
    </row>
    <row r="2" spans="1:35" ht="13.5" customHeight="1">
      <c r="A2" s="1023" t="s">
        <v>822</v>
      </c>
      <c r="B2" s="1024"/>
      <c r="C2" s="1024"/>
      <c r="D2" s="1024"/>
      <c r="E2" s="1024"/>
      <c r="F2" s="1024"/>
      <c r="G2" s="1025"/>
      <c r="H2" s="1026" t="s">
        <v>825</v>
      </c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8"/>
      <c r="T2" s="1026" t="s">
        <v>823</v>
      </c>
      <c r="U2" s="1029"/>
      <c r="V2" s="1029"/>
      <c r="W2" s="1029"/>
      <c r="X2" s="1029"/>
      <c r="Y2" s="1029"/>
      <c r="Z2" s="1029"/>
      <c r="AA2" s="1029"/>
      <c r="AB2" s="1029"/>
      <c r="AC2" s="1029"/>
      <c r="AD2" s="1029"/>
      <c r="AE2" s="1029"/>
      <c r="AF2" s="1029"/>
      <c r="AG2" s="1029"/>
      <c r="AH2" s="1029"/>
      <c r="AI2" s="1030"/>
    </row>
    <row r="3" spans="1:35" ht="57.75" customHeight="1" thickBot="1">
      <c r="A3" s="1122" t="s">
        <v>826</v>
      </c>
      <c r="B3" s="1001"/>
      <c r="C3" s="1002"/>
      <c r="D3" s="1"/>
      <c r="E3" s="1003" t="s">
        <v>827</v>
      </c>
      <c r="F3" s="1003"/>
      <c r="G3" s="1003"/>
      <c r="H3" s="1003"/>
      <c r="I3" s="1003"/>
      <c r="J3" s="1003"/>
      <c r="K3" s="1003"/>
      <c r="L3" s="1003"/>
      <c r="M3" s="1004"/>
      <c r="N3" s="1005" t="s">
        <v>407</v>
      </c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7"/>
      <c r="AF3" s="1008" t="s">
        <v>408</v>
      </c>
      <c r="AG3" s="1009"/>
      <c r="AH3" s="1009"/>
      <c r="AI3" s="1010"/>
    </row>
    <row r="4" spans="1:35" ht="21.75" customHeight="1">
      <c r="A4" s="1011" t="s">
        <v>424</v>
      </c>
      <c r="B4" s="1013" t="s">
        <v>409</v>
      </c>
      <c r="C4" s="1014"/>
      <c r="D4" s="1014"/>
      <c r="E4" s="1014"/>
      <c r="F4" s="1014"/>
      <c r="G4" s="1014"/>
      <c r="H4" s="1017" t="s">
        <v>410</v>
      </c>
      <c r="I4" s="1019" t="s">
        <v>425</v>
      </c>
      <c r="J4" s="1019" t="s">
        <v>411</v>
      </c>
      <c r="K4" s="1021" t="s">
        <v>1023</v>
      </c>
      <c r="L4" s="995" t="s">
        <v>426</v>
      </c>
      <c r="M4" s="997" t="s">
        <v>427</v>
      </c>
      <c r="N4" s="999" t="s">
        <v>534</v>
      </c>
      <c r="O4" s="991"/>
      <c r="P4" s="990" t="s">
        <v>535</v>
      </c>
      <c r="Q4" s="991"/>
      <c r="R4" s="990" t="s">
        <v>536</v>
      </c>
      <c r="S4" s="991"/>
      <c r="T4" s="990" t="s">
        <v>414</v>
      </c>
      <c r="U4" s="991"/>
      <c r="V4" s="990" t="s">
        <v>413</v>
      </c>
      <c r="W4" s="991"/>
      <c r="X4" s="990" t="s">
        <v>537</v>
      </c>
      <c r="Y4" s="991"/>
      <c r="Z4" s="990" t="s">
        <v>412</v>
      </c>
      <c r="AA4" s="991"/>
      <c r="AB4" s="990" t="s">
        <v>415</v>
      </c>
      <c r="AC4" s="991"/>
      <c r="AD4" s="990" t="s">
        <v>416</v>
      </c>
      <c r="AE4" s="992"/>
      <c r="AF4" s="993" t="s">
        <v>417</v>
      </c>
      <c r="AG4" s="979" t="s">
        <v>418</v>
      </c>
      <c r="AH4" s="981" t="s">
        <v>419</v>
      </c>
      <c r="AI4" s="983" t="s">
        <v>428</v>
      </c>
    </row>
    <row r="5" spans="1:35" ht="34.5" customHeight="1" thickBot="1">
      <c r="A5" s="1012"/>
      <c r="B5" s="1015"/>
      <c r="C5" s="1016"/>
      <c r="D5" s="1016"/>
      <c r="E5" s="1016"/>
      <c r="F5" s="1016"/>
      <c r="G5" s="1016"/>
      <c r="H5" s="1018"/>
      <c r="I5" s="1020" t="s">
        <v>425</v>
      </c>
      <c r="J5" s="1020"/>
      <c r="K5" s="1022"/>
      <c r="L5" s="996"/>
      <c r="M5" s="998"/>
      <c r="N5" s="2" t="s">
        <v>429</v>
      </c>
      <c r="O5" s="42" t="s">
        <v>430</v>
      </c>
      <c r="P5" s="3" t="s">
        <v>429</v>
      </c>
      <c r="Q5" s="42" t="s">
        <v>430</v>
      </c>
      <c r="R5" s="3" t="s">
        <v>429</v>
      </c>
      <c r="S5" s="42" t="s">
        <v>430</v>
      </c>
      <c r="T5" s="3" t="s">
        <v>429</v>
      </c>
      <c r="U5" s="42" t="s">
        <v>430</v>
      </c>
      <c r="V5" s="3" t="s">
        <v>429</v>
      </c>
      <c r="W5" s="42" t="s">
        <v>430</v>
      </c>
      <c r="X5" s="3" t="s">
        <v>429</v>
      </c>
      <c r="Y5" s="42" t="s">
        <v>430</v>
      </c>
      <c r="Z5" s="3" t="s">
        <v>429</v>
      </c>
      <c r="AA5" s="42" t="s">
        <v>431</v>
      </c>
      <c r="AB5" s="3" t="s">
        <v>429</v>
      </c>
      <c r="AC5" s="42" t="s">
        <v>431</v>
      </c>
      <c r="AD5" s="3" t="s">
        <v>429</v>
      </c>
      <c r="AE5" s="43" t="s">
        <v>431</v>
      </c>
      <c r="AF5" s="994"/>
      <c r="AG5" s="980"/>
      <c r="AH5" s="982"/>
      <c r="AI5" s="984"/>
    </row>
    <row r="6" spans="1:35" ht="42.75" customHeight="1" thickBot="1">
      <c r="A6" s="4" t="s">
        <v>821</v>
      </c>
      <c r="B6" s="985" t="s">
        <v>834</v>
      </c>
      <c r="C6" s="986"/>
      <c r="D6" s="986"/>
      <c r="E6" s="986"/>
      <c r="F6" s="986"/>
      <c r="G6" s="986"/>
      <c r="H6" s="44" t="s">
        <v>747</v>
      </c>
      <c r="I6" s="300"/>
      <c r="J6" s="306"/>
      <c r="K6" s="306"/>
      <c r="L6" s="301"/>
      <c r="M6" s="301"/>
      <c r="N6" s="5" t="e">
        <f>N8+N14+#REF!</f>
        <v>#REF!</v>
      </c>
      <c r="O6" s="6" t="e">
        <f>O8+O14+#REF!</f>
        <v>#REF!</v>
      </c>
      <c r="P6" s="6" t="e">
        <f>P8+P14+#REF!</f>
        <v>#REF!</v>
      </c>
      <c r="Q6" s="6" t="e">
        <f>Q8+Q14+#REF!</f>
        <v>#REF!</v>
      </c>
      <c r="R6" s="6" t="e">
        <f>R8+R14+#REF!</f>
        <v>#REF!</v>
      </c>
      <c r="S6" s="6" t="e">
        <f>S8+S14+#REF!</f>
        <v>#REF!</v>
      </c>
      <c r="T6" s="6" t="e">
        <f>T8+T14+#REF!</f>
        <v>#REF!</v>
      </c>
      <c r="U6" s="6" t="e">
        <f>U8+U14+#REF!</f>
        <v>#REF!</v>
      </c>
      <c r="V6" s="6" t="e">
        <f>V8+V14+#REF!</f>
        <v>#REF!</v>
      </c>
      <c r="W6" s="6" t="e">
        <f>W8+W14+#REF!</f>
        <v>#REF!</v>
      </c>
      <c r="X6" s="6" t="e">
        <f>X8+X14+#REF!</f>
        <v>#REF!</v>
      </c>
      <c r="Y6" s="6" t="e">
        <f>Y8+Y14+#REF!</f>
        <v>#REF!</v>
      </c>
      <c r="Z6" s="6" t="e">
        <f>Z8+Z14+#REF!</f>
        <v>#REF!</v>
      </c>
      <c r="AA6" s="6" t="e">
        <f>AA8+AA14+#REF!</f>
        <v>#REF!</v>
      </c>
      <c r="AB6" s="6" t="e">
        <f>AB8+AB14+#REF!</f>
        <v>#REF!</v>
      </c>
      <c r="AC6" s="6" t="e">
        <f>AC8+AC14+#REF!</f>
        <v>#REF!</v>
      </c>
      <c r="AD6" s="6" t="e">
        <f>+AD8+AD14+#REF!</f>
        <v>#REF!</v>
      </c>
      <c r="AE6" s="7" t="e">
        <f>AE8+AE14+#REF!</f>
        <v>#REF!</v>
      </c>
      <c r="AF6" s="8" t="e">
        <f>AF8+AF14+#REF!</f>
        <v>#REF!</v>
      </c>
      <c r="AG6" s="9"/>
      <c r="AH6" s="9"/>
      <c r="AI6" s="10"/>
    </row>
    <row r="7" spans="1:35" ht="5.25" customHeight="1" thickBot="1">
      <c r="A7" s="987"/>
      <c r="B7" s="988"/>
      <c r="C7" s="988"/>
      <c r="D7" s="988"/>
      <c r="E7" s="988"/>
      <c r="F7" s="988"/>
      <c r="G7" s="988"/>
      <c r="H7" s="988"/>
      <c r="I7" s="988"/>
      <c r="J7" s="988"/>
      <c r="K7" s="988"/>
      <c r="L7" s="988"/>
      <c r="M7" s="988"/>
      <c r="N7" s="988"/>
      <c r="O7" s="988"/>
      <c r="P7" s="988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9"/>
    </row>
    <row r="8" spans="1:35" ht="105.75" customHeight="1" thickBot="1">
      <c r="A8" s="11" t="s">
        <v>420</v>
      </c>
      <c r="B8" s="12" t="s">
        <v>532</v>
      </c>
      <c r="C8" s="12" t="s">
        <v>421</v>
      </c>
      <c r="D8" s="12" t="s">
        <v>432</v>
      </c>
      <c r="E8" s="13" t="s">
        <v>433</v>
      </c>
      <c r="F8" s="13" t="s">
        <v>434</v>
      </c>
      <c r="G8" s="45" t="s">
        <v>422</v>
      </c>
      <c r="H8" s="46" t="s">
        <v>533</v>
      </c>
      <c r="I8" s="32"/>
      <c r="J8" s="32"/>
      <c r="K8" s="32"/>
      <c r="L8" s="32"/>
      <c r="M8" s="33"/>
      <c r="N8" s="15">
        <f>SUM(N9:N9)</f>
        <v>0</v>
      </c>
      <c r="O8" s="16">
        <f>SUM(O9:O9)</f>
        <v>0</v>
      </c>
      <c r="P8" s="17">
        <f>SUM(P9:P9)</f>
        <v>30000</v>
      </c>
      <c r="Q8" s="16">
        <f>SUM(Q9:Q9)</f>
        <v>0</v>
      </c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8">
        <f>N8+P8</f>
        <v>30000</v>
      </c>
      <c r="AE8" s="16">
        <f>AE9</f>
        <v>0</v>
      </c>
      <c r="AF8" s="19">
        <f>SUM(AF9:AF9)</f>
        <v>0</v>
      </c>
      <c r="AG8" s="20"/>
      <c r="AH8" s="20"/>
      <c r="AI8" s="21"/>
    </row>
    <row r="9" spans="1:35" ht="63.75" customHeight="1" thickBot="1">
      <c r="A9" s="1156" t="s">
        <v>1030</v>
      </c>
      <c r="B9" s="308"/>
      <c r="C9" s="22" t="s">
        <v>1025</v>
      </c>
      <c r="D9" s="22" t="s">
        <v>837</v>
      </c>
      <c r="E9" s="23"/>
      <c r="F9" s="24"/>
      <c r="G9" s="24" t="s">
        <v>748</v>
      </c>
      <c r="H9" s="24" t="s">
        <v>836</v>
      </c>
      <c r="I9" s="36">
        <v>0</v>
      </c>
      <c r="J9" s="36">
        <v>1</v>
      </c>
      <c r="K9" s="36">
        <v>1</v>
      </c>
      <c r="L9" s="36">
        <v>0</v>
      </c>
      <c r="M9" s="608">
        <v>1</v>
      </c>
      <c r="N9" s="608"/>
      <c r="O9" s="608"/>
      <c r="P9" s="1534">
        <v>30000</v>
      </c>
      <c r="Q9" s="726"/>
      <c r="R9" s="726"/>
      <c r="S9" s="726"/>
      <c r="T9" s="726"/>
      <c r="U9" s="726"/>
      <c r="V9" s="726"/>
      <c r="W9" s="726"/>
      <c r="X9" s="726"/>
      <c r="Y9" s="726"/>
      <c r="Z9" s="726"/>
      <c r="AA9" s="726"/>
      <c r="AB9" s="726"/>
      <c r="AC9" s="726"/>
      <c r="AD9" s="726"/>
      <c r="AE9" s="726"/>
      <c r="AF9" s="1236" t="s">
        <v>841</v>
      </c>
      <c r="AG9" s="1236" t="s">
        <v>1338</v>
      </c>
      <c r="AH9" s="1236"/>
      <c r="AI9" s="1236" t="s">
        <v>840</v>
      </c>
    </row>
    <row r="10" spans="1:35" ht="49.5" customHeight="1" thickBot="1">
      <c r="A10" s="1539"/>
      <c r="B10" s="606"/>
      <c r="C10" s="22" t="s">
        <v>1028</v>
      </c>
      <c r="D10" s="607"/>
      <c r="E10" s="449"/>
      <c r="F10" s="388"/>
      <c r="G10" s="22" t="s">
        <v>1027</v>
      </c>
      <c r="H10" s="24" t="s">
        <v>1026</v>
      </c>
      <c r="I10" s="434">
        <v>0</v>
      </c>
      <c r="J10" s="434">
        <v>50</v>
      </c>
      <c r="K10" s="434">
        <v>10</v>
      </c>
      <c r="L10" s="434">
        <v>0</v>
      </c>
      <c r="M10" s="436">
        <v>25</v>
      </c>
      <c r="N10" s="436"/>
      <c r="O10" s="436"/>
      <c r="P10" s="1535"/>
      <c r="Q10" s="726">
        <v>16494.021</v>
      </c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1238"/>
      <c r="AG10" s="1238"/>
      <c r="AH10" s="1238"/>
      <c r="AI10" s="1238"/>
    </row>
    <row r="11" spans="1:35" ht="33" customHeight="1">
      <c r="A11" s="1011" t="s">
        <v>424</v>
      </c>
      <c r="B11" s="1013" t="s">
        <v>409</v>
      </c>
      <c r="C11" s="1014"/>
      <c r="D11" s="1014"/>
      <c r="E11" s="1014"/>
      <c r="F11" s="1014"/>
      <c r="G11" s="1014"/>
      <c r="H11" s="1017" t="s">
        <v>410</v>
      </c>
      <c r="I11" s="1020" t="s">
        <v>425</v>
      </c>
      <c r="J11" s="1020" t="s">
        <v>411</v>
      </c>
      <c r="K11" s="1022" t="s">
        <v>1023</v>
      </c>
      <c r="L11" s="996" t="s">
        <v>426</v>
      </c>
      <c r="M11" s="998" t="s">
        <v>427</v>
      </c>
      <c r="N11" s="1323" t="s">
        <v>534</v>
      </c>
      <c r="O11" s="1305"/>
      <c r="P11" s="1304" t="s">
        <v>535</v>
      </c>
      <c r="Q11" s="1305"/>
      <c r="R11" s="1304" t="s">
        <v>536</v>
      </c>
      <c r="S11" s="1305"/>
      <c r="T11" s="1304" t="s">
        <v>414</v>
      </c>
      <c r="U11" s="1305"/>
      <c r="V11" s="1304" t="s">
        <v>413</v>
      </c>
      <c r="W11" s="1305"/>
      <c r="X11" s="1304" t="s">
        <v>537</v>
      </c>
      <c r="Y11" s="1305"/>
      <c r="Z11" s="1304" t="s">
        <v>412</v>
      </c>
      <c r="AA11" s="1305"/>
      <c r="AB11" s="1304" t="s">
        <v>415</v>
      </c>
      <c r="AC11" s="1305"/>
      <c r="AD11" s="1304" t="s">
        <v>416</v>
      </c>
      <c r="AE11" s="1306"/>
      <c r="AF11" s="993" t="s">
        <v>417</v>
      </c>
      <c r="AG11" s="979" t="s">
        <v>418</v>
      </c>
      <c r="AH11" s="981" t="s">
        <v>419</v>
      </c>
      <c r="AI11" s="983" t="s">
        <v>428</v>
      </c>
    </row>
    <row r="12" spans="1:35" ht="52.5" customHeight="1" thickBot="1">
      <c r="A12" s="1012"/>
      <c r="B12" s="1015"/>
      <c r="C12" s="1016"/>
      <c r="D12" s="1016"/>
      <c r="E12" s="1016"/>
      <c r="F12" s="1016"/>
      <c r="G12" s="1016"/>
      <c r="H12" s="1018"/>
      <c r="I12" s="1020" t="s">
        <v>425</v>
      </c>
      <c r="J12" s="1020"/>
      <c r="K12" s="1022"/>
      <c r="L12" s="996"/>
      <c r="M12" s="998"/>
      <c r="N12" s="2" t="s">
        <v>429</v>
      </c>
      <c r="O12" s="42" t="s">
        <v>430</v>
      </c>
      <c r="P12" s="3" t="s">
        <v>429</v>
      </c>
      <c r="Q12" s="42" t="s">
        <v>430</v>
      </c>
      <c r="R12" s="3" t="s">
        <v>429</v>
      </c>
      <c r="S12" s="42" t="s">
        <v>430</v>
      </c>
      <c r="T12" s="3" t="s">
        <v>429</v>
      </c>
      <c r="U12" s="42" t="s">
        <v>430</v>
      </c>
      <c r="V12" s="3" t="s">
        <v>429</v>
      </c>
      <c r="W12" s="42" t="s">
        <v>430</v>
      </c>
      <c r="X12" s="3" t="s">
        <v>429</v>
      </c>
      <c r="Y12" s="42" t="s">
        <v>430</v>
      </c>
      <c r="Z12" s="3" t="s">
        <v>429</v>
      </c>
      <c r="AA12" s="42" t="s">
        <v>431</v>
      </c>
      <c r="AB12" s="3" t="s">
        <v>429</v>
      </c>
      <c r="AC12" s="42" t="s">
        <v>431</v>
      </c>
      <c r="AD12" s="3" t="s">
        <v>429</v>
      </c>
      <c r="AE12" s="43" t="s">
        <v>431</v>
      </c>
      <c r="AF12" s="994"/>
      <c r="AG12" s="980"/>
      <c r="AH12" s="982"/>
      <c r="AI12" s="984"/>
    </row>
    <row r="13" spans="1:35" ht="52.5" customHeight="1" thickBot="1">
      <c r="A13" s="307" t="s">
        <v>838</v>
      </c>
      <c r="B13" s="1536" t="s">
        <v>829</v>
      </c>
      <c r="C13" s="1537"/>
      <c r="D13" s="1537"/>
      <c r="E13" s="1537"/>
      <c r="F13" s="1537"/>
      <c r="G13" s="1538"/>
      <c r="H13" s="305" t="s">
        <v>751</v>
      </c>
      <c r="I13" s="300"/>
      <c r="J13" s="306"/>
      <c r="K13" s="306"/>
      <c r="L13" s="301"/>
      <c r="M13" s="301"/>
      <c r="N13" s="5" t="e">
        <f>N15+#REF!+#REF!</f>
        <v>#REF!</v>
      </c>
      <c r="O13" s="6" t="e">
        <f>O15+#REF!+#REF!</f>
        <v>#REF!</v>
      </c>
      <c r="P13" s="6" t="e">
        <f>P15+#REF!+#REF!</f>
        <v>#REF!</v>
      </c>
      <c r="Q13" s="6" t="e">
        <f>Q15+#REF!+#REF!</f>
        <v>#REF!</v>
      </c>
      <c r="R13" s="6" t="e">
        <f>R15+#REF!+#REF!</f>
        <v>#REF!</v>
      </c>
      <c r="S13" s="6" t="e">
        <f>S15+#REF!+#REF!</f>
        <v>#REF!</v>
      </c>
      <c r="T13" s="6" t="e">
        <f>T15+#REF!+#REF!</f>
        <v>#REF!</v>
      </c>
      <c r="U13" s="6" t="e">
        <f>U15+#REF!+#REF!</f>
        <v>#REF!</v>
      </c>
      <c r="V13" s="6" t="e">
        <f>V15+#REF!+#REF!</f>
        <v>#REF!</v>
      </c>
      <c r="W13" s="6" t="e">
        <f>W15+#REF!+#REF!</f>
        <v>#REF!</v>
      </c>
      <c r="X13" s="6" t="e">
        <f>X15+#REF!+#REF!</f>
        <v>#REF!</v>
      </c>
      <c r="Y13" s="6" t="e">
        <f>Y15+#REF!+#REF!</f>
        <v>#REF!</v>
      </c>
      <c r="Z13" s="6" t="e">
        <f>Z15+#REF!+#REF!</f>
        <v>#REF!</v>
      </c>
      <c r="AA13" s="6" t="e">
        <f>AA15+#REF!+#REF!</f>
        <v>#REF!</v>
      </c>
      <c r="AB13" s="6" t="e">
        <f>AB15+#REF!+#REF!</f>
        <v>#REF!</v>
      </c>
      <c r="AC13" s="6" t="e">
        <f>AC15+#REF!+#REF!</f>
        <v>#REF!</v>
      </c>
      <c r="AD13" s="6" t="e">
        <f>+AD15+#REF!+#REF!</f>
        <v>#REF!</v>
      </c>
      <c r="AE13" s="7" t="e">
        <f>AE15+#REF!+#REF!</f>
        <v>#REF!</v>
      </c>
      <c r="AF13" s="8" t="e">
        <f>AF15+#REF!+#REF!</f>
        <v>#VALUE!</v>
      </c>
      <c r="AG13" s="9"/>
      <c r="AH13" s="9"/>
      <c r="AI13" s="10"/>
    </row>
    <row r="14" spans="1:35" ht="36" customHeight="1" thickBot="1">
      <c r="A14" s="11" t="s">
        <v>420</v>
      </c>
      <c r="B14" s="12" t="s">
        <v>532</v>
      </c>
      <c r="C14" s="12" t="s">
        <v>421</v>
      </c>
      <c r="D14" s="12" t="s">
        <v>531</v>
      </c>
      <c r="E14" s="13" t="s">
        <v>433</v>
      </c>
      <c r="F14" s="13" t="s">
        <v>434</v>
      </c>
      <c r="G14" s="45" t="s">
        <v>423</v>
      </c>
      <c r="H14" s="309" t="s">
        <v>533</v>
      </c>
      <c r="I14" s="14"/>
      <c r="J14" s="31"/>
      <c r="K14" s="31"/>
      <c r="L14" s="32"/>
      <c r="M14" s="33"/>
      <c r="N14" s="15">
        <f>SUM(N15:N15)</f>
        <v>0</v>
      </c>
      <c r="O14" s="16">
        <f>SUM(O15:O15)</f>
        <v>0</v>
      </c>
      <c r="P14" s="17">
        <f>SUM(P15:P15)</f>
        <v>7210</v>
      </c>
      <c r="Q14" s="16">
        <f>SUM(Q15:Q15)</f>
        <v>0</v>
      </c>
      <c r="R14" s="17"/>
      <c r="S14" s="16">
        <f>SUM(S15:S15)</f>
        <v>0</v>
      </c>
      <c r="T14" s="17"/>
      <c r="U14" s="16"/>
      <c r="V14" s="17"/>
      <c r="W14" s="728"/>
      <c r="X14" s="17"/>
      <c r="Y14" s="728"/>
      <c r="Z14" s="17"/>
      <c r="AA14" s="16"/>
      <c r="AB14" s="17"/>
      <c r="AC14" s="16">
        <f>SUM(AC15:AC15)</f>
        <v>0</v>
      </c>
      <c r="AD14" s="17">
        <f>AD15</f>
        <v>0</v>
      </c>
      <c r="AE14" s="16">
        <f>SUM(Q14,S14,AC14)</f>
        <v>0</v>
      </c>
      <c r="AF14" s="19">
        <f>SUM(AF15:AF15)</f>
        <v>0</v>
      </c>
      <c r="AG14" s="20"/>
      <c r="AH14" s="20"/>
      <c r="AI14" s="21"/>
    </row>
    <row r="15" spans="1:35" ht="73.5" customHeight="1">
      <c r="A15" s="762" t="s">
        <v>1030</v>
      </c>
      <c r="B15" s="310"/>
      <c r="C15" s="311" t="s">
        <v>1029</v>
      </c>
      <c r="D15" s="311" t="s">
        <v>837</v>
      </c>
      <c r="E15" s="35"/>
      <c r="F15" s="24"/>
      <c r="G15" s="311" t="s">
        <v>1366</v>
      </c>
      <c r="H15" s="311" t="s">
        <v>751</v>
      </c>
      <c r="I15" s="36"/>
      <c r="J15" s="312">
        <v>30</v>
      </c>
      <c r="K15" s="37">
        <v>10</v>
      </c>
      <c r="L15" s="313"/>
      <c r="M15" s="313"/>
      <c r="N15" s="400"/>
      <c r="O15" s="400"/>
      <c r="P15" s="400">
        <v>7210</v>
      </c>
      <c r="Q15" s="726"/>
      <c r="R15" s="400">
        <v>35000</v>
      </c>
      <c r="S15" s="726"/>
      <c r="T15" s="611"/>
      <c r="U15" s="611"/>
      <c r="V15" s="611"/>
      <c r="W15" s="729"/>
      <c r="X15" s="611"/>
      <c r="Y15" s="729"/>
      <c r="Z15" s="611"/>
      <c r="AA15" s="611"/>
      <c r="AB15" s="611"/>
      <c r="AC15" s="726"/>
      <c r="AD15" s="611"/>
      <c r="AE15" s="611"/>
      <c r="AF15" s="400" t="s">
        <v>839</v>
      </c>
      <c r="AG15" s="400"/>
      <c r="AH15" s="400"/>
      <c r="AI15" s="400" t="s">
        <v>840</v>
      </c>
    </row>
    <row r="16" spans="1:35" ht="15.75" thickBot="1">
      <c r="A16" s="1435" t="s">
        <v>821</v>
      </c>
      <c r="B16" s="1436"/>
      <c r="C16" s="1436"/>
      <c r="D16" s="1436"/>
      <c r="E16" s="1436"/>
      <c r="F16" s="1436"/>
      <c r="G16" s="1436"/>
      <c r="H16" s="1436"/>
      <c r="I16" s="1436"/>
      <c r="J16" s="1436"/>
      <c r="K16" s="1436"/>
      <c r="L16" s="1436"/>
      <c r="M16" s="1436"/>
      <c r="N16" s="1436"/>
      <c r="O16" s="1436"/>
      <c r="P16" s="1436"/>
      <c r="Q16" s="1436"/>
      <c r="R16" s="1436"/>
      <c r="S16" s="1436"/>
      <c r="T16" s="1436"/>
      <c r="U16" s="1436"/>
      <c r="V16" s="1436"/>
      <c r="W16" s="1436"/>
      <c r="X16" s="1436"/>
      <c r="Y16" s="1436"/>
      <c r="Z16" s="1436"/>
      <c r="AA16" s="1436"/>
      <c r="AB16" s="1436"/>
      <c r="AC16" s="1436"/>
      <c r="AD16" s="1436"/>
      <c r="AE16" s="1436"/>
      <c r="AF16" s="1436"/>
      <c r="AG16" s="1436"/>
      <c r="AH16" s="1436"/>
      <c r="AI16" s="1437"/>
    </row>
  </sheetData>
  <sheetProtection/>
  <mergeCells count="60">
    <mergeCell ref="A16:AI16"/>
    <mergeCell ref="T11:U11"/>
    <mergeCell ref="V11:W11"/>
    <mergeCell ref="X11:Y11"/>
    <mergeCell ref="Z11:AA11"/>
    <mergeCell ref="AB11:AC11"/>
    <mergeCell ref="AD11:AE11"/>
    <mergeCell ref="K11:K12"/>
    <mergeCell ref="L11:L12"/>
    <mergeCell ref="M11:M12"/>
    <mergeCell ref="R11:S11"/>
    <mergeCell ref="AG4:AG5"/>
    <mergeCell ref="AH4:AH5"/>
    <mergeCell ref="AI4:AI5"/>
    <mergeCell ref="V4:W4"/>
    <mergeCell ref="X4:Y4"/>
    <mergeCell ref="Z4:AA4"/>
    <mergeCell ref="AB4:AC4"/>
    <mergeCell ref="AF4:AF5"/>
    <mergeCell ref="AF9:AF10"/>
    <mergeCell ref="B6:G6"/>
    <mergeCell ref="A7:AI7"/>
    <mergeCell ref="A11:A12"/>
    <mergeCell ref="B11:G12"/>
    <mergeCell ref="H11:H12"/>
    <mergeCell ref="I11:I12"/>
    <mergeCell ref="J11:J12"/>
    <mergeCell ref="A9:A10"/>
    <mergeCell ref="N11:O11"/>
    <mergeCell ref="P11:Q11"/>
    <mergeCell ref="AD4:AE4"/>
    <mergeCell ref="L4:L5"/>
    <mergeCell ref="M4:M5"/>
    <mergeCell ref="N4:O4"/>
    <mergeCell ref="P4:Q4"/>
    <mergeCell ref="R4:S4"/>
    <mergeCell ref="T4:U4"/>
    <mergeCell ref="A4:A5"/>
    <mergeCell ref="B4:G5"/>
    <mergeCell ref="H4:H5"/>
    <mergeCell ref="I4:I5"/>
    <mergeCell ref="J4:J5"/>
    <mergeCell ref="K4:K5"/>
    <mergeCell ref="P9:P10"/>
    <mergeCell ref="B13:G13"/>
    <mergeCell ref="A1:AI1"/>
    <mergeCell ref="A2:G2"/>
    <mergeCell ref="H2:S2"/>
    <mergeCell ref="T2:AI2"/>
    <mergeCell ref="A3:C3"/>
    <mergeCell ref="E3:M3"/>
    <mergeCell ref="N3:AE3"/>
    <mergeCell ref="AF3:AI3"/>
    <mergeCell ref="AG9:AG10"/>
    <mergeCell ref="AH9:AH10"/>
    <mergeCell ref="AI9:AI10"/>
    <mergeCell ref="AF11:AF12"/>
    <mergeCell ref="AG11:AG12"/>
    <mergeCell ref="AH11:AH12"/>
    <mergeCell ref="AI11:A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1">
      <selection activeCell="A2" sqref="A2:G2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1552" t="s">
        <v>1450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3"/>
      <c r="O1" s="1553"/>
      <c r="P1" s="1553"/>
      <c r="Q1" s="1553"/>
      <c r="R1" s="1553"/>
      <c r="S1" s="1553"/>
      <c r="T1" s="1553"/>
      <c r="U1" s="1553"/>
      <c r="V1" s="1553"/>
      <c r="W1" s="1553"/>
      <c r="X1" s="1553"/>
      <c r="Y1" s="1553"/>
      <c r="Z1" s="1553"/>
      <c r="AA1" s="1553"/>
      <c r="AB1" s="1553"/>
      <c r="AC1" s="1553"/>
      <c r="AD1" s="1553"/>
      <c r="AE1" s="1553"/>
      <c r="AF1" s="1553"/>
      <c r="AG1" s="1553"/>
      <c r="AH1" s="1553"/>
      <c r="AI1" s="1554"/>
    </row>
    <row r="2" spans="1:35" ht="15">
      <c r="A2" s="1023" t="s">
        <v>886</v>
      </c>
      <c r="B2" s="1024"/>
      <c r="C2" s="1024"/>
      <c r="D2" s="1024"/>
      <c r="E2" s="1024"/>
      <c r="F2" s="1024"/>
      <c r="G2" s="1025"/>
      <c r="H2" s="1026" t="s">
        <v>887</v>
      </c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8"/>
      <c r="T2" s="1543" t="s">
        <v>823</v>
      </c>
      <c r="U2" s="1544"/>
      <c r="V2" s="1544"/>
      <c r="W2" s="1544"/>
      <c r="X2" s="1544"/>
      <c r="Y2" s="1544"/>
      <c r="Z2" s="1544"/>
      <c r="AA2" s="1544"/>
      <c r="AB2" s="1544"/>
      <c r="AC2" s="1544"/>
      <c r="AD2" s="1544"/>
      <c r="AE2" s="1544"/>
      <c r="AF2" s="1544"/>
      <c r="AG2" s="1544"/>
      <c r="AH2" s="1544"/>
      <c r="AI2" s="1545"/>
    </row>
    <row r="3" spans="1:35" ht="39" customHeight="1" thickBot="1">
      <c r="A3" s="1122" t="s">
        <v>888</v>
      </c>
      <c r="B3" s="1001"/>
      <c r="C3" s="1002"/>
      <c r="D3" s="1"/>
      <c r="E3" s="1379" t="s">
        <v>889</v>
      </c>
      <c r="F3" s="1379"/>
      <c r="G3" s="1379"/>
      <c r="H3" s="1379"/>
      <c r="I3" s="1379"/>
      <c r="J3" s="1379"/>
      <c r="K3" s="1379"/>
      <c r="L3" s="1379"/>
      <c r="M3" s="1380"/>
      <c r="N3" s="1005" t="s">
        <v>407</v>
      </c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7"/>
      <c r="AF3" s="1008" t="s">
        <v>408</v>
      </c>
      <c r="AG3" s="1009"/>
      <c r="AH3" s="1009"/>
      <c r="AI3" s="1010"/>
    </row>
    <row r="4" spans="1:35" ht="15">
      <c r="A4" s="1011" t="s">
        <v>424</v>
      </c>
      <c r="B4" s="1013" t="s">
        <v>409</v>
      </c>
      <c r="C4" s="1014"/>
      <c r="D4" s="1014"/>
      <c r="E4" s="1014"/>
      <c r="F4" s="1014"/>
      <c r="G4" s="1014"/>
      <c r="H4" s="1017" t="s">
        <v>410</v>
      </c>
      <c r="I4" s="1019" t="s">
        <v>425</v>
      </c>
      <c r="J4" s="1019" t="s">
        <v>411</v>
      </c>
      <c r="K4" s="1021" t="s">
        <v>1356</v>
      </c>
      <c r="L4" s="995" t="s">
        <v>426</v>
      </c>
      <c r="M4" s="997" t="s">
        <v>427</v>
      </c>
      <c r="N4" s="999" t="s">
        <v>534</v>
      </c>
      <c r="O4" s="991"/>
      <c r="P4" s="990" t="s">
        <v>535</v>
      </c>
      <c r="Q4" s="991"/>
      <c r="R4" s="990" t="s">
        <v>536</v>
      </c>
      <c r="S4" s="991"/>
      <c r="T4" s="990" t="s">
        <v>414</v>
      </c>
      <c r="U4" s="991"/>
      <c r="V4" s="990" t="s">
        <v>413</v>
      </c>
      <c r="W4" s="991"/>
      <c r="X4" s="990" t="s">
        <v>537</v>
      </c>
      <c r="Y4" s="991"/>
      <c r="Z4" s="990" t="s">
        <v>412</v>
      </c>
      <c r="AA4" s="991"/>
      <c r="AB4" s="990" t="s">
        <v>415</v>
      </c>
      <c r="AC4" s="991"/>
      <c r="AD4" s="990" t="s">
        <v>416</v>
      </c>
      <c r="AE4" s="992"/>
      <c r="AF4" s="993" t="s">
        <v>417</v>
      </c>
      <c r="AG4" s="979" t="s">
        <v>418</v>
      </c>
      <c r="AH4" s="981" t="s">
        <v>419</v>
      </c>
      <c r="AI4" s="983" t="s">
        <v>428</v>
      </c>
    </row>
    <row r="5" spans="1:35" ht="45" thickBot="1">
      <c r="A5" s="1012"/>
      <c r="B5" s="1015"/>
      <c r="C5" s="1016"/>
      <c r="D5" s="1016"/>
      <c r="E5" s="1016"/>
      <c r="F5" s="1016"/>
      <c r="G5" s="1016"/>
      <c r="H5" s="1018"/>
      <c r="I5" s="1020" t="s">
        <v>425</v>
      </c>
      <c r="J5" s="1020"/>
      <c r="K5" s="1022"/>
      <c r="L5" s="996"/>
      <c r="M5" s="998"/>
      <c r="N5" s="2" t="s">
        <v>429</v>
      </c>
      <c r="O5" s="42" t="s">
        <v>430</v>
      </c>
      <c r="P5" s="3" t="s">
        <v>429</v>
      </c>
      <c r="Q5" s="42" t="s">
        <v>430</v>
      </c>
      <c r="R5" s="3" t="s">
        <v>429</v>
      </c>
      <c r="S5" s="42" t="s">
        <v>430</v>
      </c>
      <c r="T5" s="3" t="s">
        <v>429</v>
      </c>
      <c r="U5" s="42" t="s">
        <v>430</v>
      </c>
      <c r="V5" s="3" t="s">
        <v>429</v>
      </c>
      <c r="W5" s="42" t="s">
        <v>430</v>
      </c>
      <c r="X5" s="3" t="s">
        <v>429</v>
      </c>
      <c r="Y5" s="42" t="s">
        <v>430</v>
      </c>
      <c r="Z5" s="3" t="s">
        <v>429</v>
      </c>
      <c r="AA5" s="42" t="s">
        <v>431</v>
      </c>
      <c r="AB5" s="3" t="s">
        <v>429</v>
      </c>
      <c r="AC5" s="42" t="s">
        <v>431</v>
      </c>
      <c r="AD5" s="3" t="s">
        <v>429</v>
      </c>
      <c r="AE5" s="43" t="s">
        <v>431</v>
      </c>
      <c r="AF5" s="994"/>
      <c r="AG5" s="980"/>
      <c r="AH5" s="982"/>
      <c r="AI5" s="984"/>
    </row>
    <row r="6" spans="1:35" ht="34.5" thickBot="1">
      <c r="A6" s="4" t="s">
        <v>874</v>
      </c>
      <c r="B6" s="985" t="s">
        <v>756</v>
      </c>
      <c r="C6" s="986"/>
      <c r="D6" s="986"/>
      <c r="E6" s="986"/>
      <c r="F6" s="986"/>
      <c r="G6" s="986"/>
      <c r="H6" s="44" t="s">
        <v>760</v>
      </c>
      <c r="I6" s="300"/>
      <c r="J6" s="306"/>
      <c r="K6" s="306"/>
      <c r="L6" s="301"/>
      <c r="M6" s="301"/>
      <c r="N6" s="5" t="e">
        <f>N8+#REF!+#REF!</f>
        <v>#REF!</v>
      </c>
      <c r="O6" s="6" t="e">
        <f>O8+#REF!+#REF!</f>
        <v>#REF!</v>
      </c>
      <c r="P6" s="6" t="e">
        <f>P8+#REF!+#REF!</f>
        <v>#REF!</v>
      </c>
      <c r="Q6" s="6" t="e">
        <f>Q8+#REF!+#REF!</f>
        <v>#REF!</v>
      </c>
      <c r="R6" s="6" t="e">
        <f>R8+#REF!+#REF!</f>
        <v>#REF!</v>
      </c>
      <c r="S6" s="6" t="e">
        <f>S8+#REF!+#REF!</f>
        <v>#REF!</v>
      </c>
      <c r="T6" s="6" t="e">
        <f>T8+#REF!+#REF!</f>
        <v>#REF!</v>
      </c>
      <c r="U6" s="6" t="e">
        <f>U8+#REF!+#REF!</f>
        <v>#REF!</v>
      </c>
      <c r="V6" s="6" t="e">
        <f>V8+#REF!+#REF!</f>
        <v>#REF!</v>
      </c>
      <c r="W6" s="6" t="e">
        <f>W8+#REF!+#REF!</f>
        <v>#REF!</v>
      </c>
      <c r="X6" s="6" t="e">
        <f>X8+#REF!+#REF!</f>
        <v>#REF!</v>
      </c>
      <c r="Y6" s="6" t="e">
        <f>Y8+#REF!+#REF!</f>
        <v>#REF!</v>
      </c>
      <c r="Z6" s="6" t="e">
        <f>Z8+#REF!+#REF!</f>
        <v>#REF!</v>
      </c>
      <c r="AA6" s="6" t="e">
        <f>AA8+#REF!+#REF!</f>
        <v>#REF!</v>
      </c>
      <c r="AB6" s="6" t="e">
        <f>AB8+#REF!+#REF!</f>
        <v>#REF!</v>
      </c>
      <c r="AC6" s="6" t="e">
        <f>AC8+#REF!+#REF!</f>
        <v>#REF!</v>
      </c>
      <c r="AD6" s="6" t="e">
        <f>+AD8+#REF!+#REF!</f>
        <v>#REF!</v>
      </c>
      <c r="AE6" s="7" t="e">
        <f>AE8+#REF!+#REF!</f>
        <v>#REF!</v>
      </c>
      <c r="AF6" s="8" t="e">
        <f>AF8+#REF!+#REF!</f>
        <v>#REF!</v>
      </c>
      <c r="AG6" s="9"/>
      <c r="AH6" s="9"/>
      <c r="AI6" s="10"/>
    </row>
    <row r="7" spans="1:35" ht="15.75" thickBot="1">
      <c r="A7" s="987"/>
      <c r="B7" s="988"/>
      <c r="C7" s="988"/>
      <c r="D7" s="988"/>
      <c r="E7" s="988"/>
      <c r="F7" s="988"/>
      <c r="G7" s="988"/>
      <c r="H7" s="988"/>
      <c r="I7" s="988"/>
      <c r="J7" s="988"/>
      <c r="K7" s="988"/>
      <c r="L7" s="988"/>
      <c r="M7" s="988"/>
      <c r="N7" s="988"/>
      <c r="O7" s="988"/>
      <c r="P7" s="988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9"/>
    </row>
    <row r="8" spans="1:35" ht="33.75">
      <c r="A8" s="11" t="s">
        <v>420</v>
      </c>
      <c r="B8" s="12" t="s">
        <v>532</v>
      </c>
      <c r="C8" s="12" t="s">
        <v>421</v>
      </c>
      <c r="D8" s="12" t="s">
        <v>432</v>
      </c>
      <c r="E8" s="12" t="s">
        <v>433</v>
      </c>
      <c r="F8" s="12" t="s">
        <v>434</v>
      </c>
      <c r="G8" s="45" t="s">
        <v>422</v>
      </c>
      <c r="H8" s="309" t="s">
        <v>533</v>
      </c>
      <c r="I8" s="32"/>
      <c r="J8" s="32"/>
      <c r="K8" s="32"/>
      <c r="L8" s="32"/>
      <c r="M8" s="33"/>
      <c r="N8" s="15">
        <f>SUM(N9:N9)</f>
        <v>10000</v>
      </c>
      <c r="O8" s="16">
        <f>SUM(O9:O9)</f>
        <v>0</v>
      </c>
      <c r="P8" s="17">
        <f>SUM(P9:P9)</f>
        <v>0</v>
      </c>
      <c r="Q8" s="16">
        <f>SUM(Q9:Q9)</f>
        <v>0</v>
      </c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8">
        <f>N8+P8</f>
        <v>10000</v>
      </c>
      <c r="AE8" s="16"/>
      <c r="AF8" s="19">
        <f>SUM(AF9:AF9)</f>
        <v>0</v>
      </c>
      <c r="AG8" s="20"/>
      <c r="AH8" s="20"/>
      <c r="AI8" s="21"/>
    </row>
    <row r="9" spans="1:35" ht="48" thickBot="1">
      <c r="A9" s="402" t="s">
        <v>1319</v>
      </c>
      <c r="B9" s="403"/>
      <c r="C9" s="404" t="s">
        <v>1184</v>
      </c>
      <c r="D9" s="407" t="s">
        <v>837</v>
      </c>
      <c r="E9" s="405"/>
      <c r="F9" s="408"/>
      <c r="G9" s="673" t="s">
        <v>1357</v>
      </c>
      <c r="H9" s="673" t="s">
        <v>760</v>
      </c>
      <c r="I9" s="408">
        <v>0</v>
      </c>
      <c r="J9" s="408">
        <v>5</v>
      </c>
      <c r="K9" s="408">
        <v>2</v>
      </c>
      <c r="L9" s="409"/>
      <c r="M9" s="410"/>
      <c r="N9" s="752">
        <v>10000</v>
      </c>
      <c r="O9" s="412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752">
        <v>10000</v>
      </c>
      <c r="AE9" s="412"/>
      <c r="AF9" s="416" t="s">
        <v>647</v>
      </c>
      <c r="AG9" s="417"/>
      <c r="AH9" s="417"/>
      <c r="AI9" s="418" t="s">
        <v>874</v>
      </c>
    </row>
    <row r="10" spans="1:35" ht="30" customHeight="1">
      <c r="A10" s="1540" t="s">
        <v>820</v>
      </c>
      <c r="B10" s="1541"/>
      <c r="C10" s="1541"/>
      <c r="D10" s="1541"/>
      <c r="E10" s="1541"/>
      <c r="F10" s="1541"/>
      <c r="G10" s="1541"/>
      <c r="H10" s="1541"/>
      <c r="I10" s="1541"/>
      <c r="J10" s="1541"/>
      <c r="K10" s="1541"/>
      <c r="L10" s="1541"/>
      <c r="M10" s="1541"/>
      <c r="N10" s="1541"/>
      <c r="O10" s="1541"/>
      <c r="P10" s="1541"/>
      <c r="Q10" s="1541"/>
      <c r="R10" s="1541"/>
      <c r="S10" s="1541"/>
      <c r="T10" s="1541"/>
      <c r="U10" s="1541"/>
      <c r="V10" s="1541"/>
      <c r="W10" s="1541"/>
      <c r="X10" s="1541"/>
      <c r="Y10" s="1541"/>
      <c r="Z10" s="1541"/>
      <c r="AA10" s="1541"/>
      <c r="AB10" s="1541"/>
      <c r="AC10" s="1541"/>
      <c r="AD10" s="1541"/>
      <c r="AE10" s="1541"/>
      <c r="AF10" s="1541"/>
      <c r="AG10" s="1541"/>
      <c r="AH10" s="1541"/>
      <c r="AI10" s="1542"/>
    </row>
    <row r="11" spans="1:35" ht="15.75" thickBot="1">
      <c r="A11" s="1552" t="s">
        <v>1022</v>
      </c>
      <c r="B11" s="1553"/>
      <c r="C11" s="1553"/>
      <c r="D11" s="1553"/>
      <c r="E11" s="1553"/>
      <c r="F11" s="1553"/>
      <c r="G11" s="1553"/>
      <c r="H11" s="1553"/>
      <c r="I11" s="1553"/>
      <c r="J11" s="1553"/>
      <c r="K11" s="1553"/>
      <c r="L11" s="1553"/>
      <c r="M11" s="1553"/>
      <c r="N11" s="1553"/>
      <c r="O11" s="1553"/>
      <c r="P11" s="1553"/>
      <c r="Q11" s="1553"/>
      <c r="R11" s="1553"/>
      <c r="S11" s="1553"/>
      <c r="T11" s="1553"/>
      <c r="U11" s="1553"/>
      <c r="V11" s="1553"/>
      <c r="W11" s="1553"/>
      <c r="X11" s="1553"/>
      <c r="Y11" s="1553"/>
      <c r="Z11" s="1553"/>
      <c r="AA11" s="1553"/>
      <c r="AB11" s="1553"/>
      <c r="AC11" s="1553"/>
      <c r="AD11" s="1553"/>
      <c r="AE11" s="1553"/>
      <c r="AF11" s="1553"/>
      <c r="AG11" s="1553"/>
      <c r="AH11" s="1553"/>
      <c r="AI11" s="1554"/>
    </row>
    <row r="12" spans="1:35" ht="15">
      <c r="A12" s="1023" t="s">
        <v>886</v>
      </c>
      <c r="B12" s="1024"/>
      <c r="C12" s="1024"/>
      <c r="D12" s="1024"/>
      <c r="E12" s="1024"/>
      <c r="F12" s="1024"/>
      <c r="G12" s="1025"/>
      <c r="H12" s="1026" t="s">
        <v>887</v>
      </c>
      <c r="I12" s="1027"/>
      <c r="J12" s="1027"/>
      <c r="K12" s="1027"/>
      <c r="L12" s="1027"/>
      <c r="M12" s="1027"/>
      <c r="N12" s="1027"/>
      <c r="O12" s="1027"/>
      <c r="P12" s="1027"/>
      <c r="Q12" s="1027"/>
      <c r="R12" s="1027"/>
      <c r="S12" s="1028"/>
      <c r="T12" s="1543" t="s">
        <v>823</v>
      </c>
      <c r="U12" s="1544"/>
      <c r="V12" s="1544"/>
      <c r="W12" s="1544"/>
      <c r="X12" s="1544"/>
      <c r="Y12" s="1544"/>
      <c r="Z12" s="1544"/>
      <c r="AA12" s="1544"/>
      <c r="AB12" s="1544"/>
      <c r="AC12" s="1544"/>
      <c r="AD12" s="1544"/>
      <c r="AE12" s="1544"/>
      <c r="AF12" s="1544"/>
      <c r="AG12" s="1544"/>
      <c r="AH12" s="1544"/>
      <c r="AI12" s="1545"/>
    </row>
    <row r="13" spans="1:35" ht="47.25" customHeight="1" thickBot="1">
      <c r="A13" s="1122" t="s">
        <v>1185</v>
      </c>
      <c r="B13" s="1001"/>
      <c r="C13" s="1002"/>
      <c r="D13" s="1"/>
      <c r="E13" s="1379" t="s">
        <v>1186</v>
      </c>
      <c r="F13" s="1379"/>
      <c r="G13" s="1379"/>
      <c r="H13" s="1379"/>
      <c r="I13" s="1379"/>
      <c r="J13" s="1379"/>
      <c r="K13" s="1379"/>
      <c r="L13" s="1379"/>
      <c r="M13" s="1380"/>
      <c r="N13" s="1005" t="s">
        <v>407</v>
      </c>
      <c r="O13" s="1006"/>
      <c r="P13" s="1006"/>
      <c r="Q13" s="1006"/>
      <c r="R13" s="1006"/>
      <c r="S13" s="1006"/>
      <c r="T13" s="1006"/>
      <c r="U13" s="1006"/>
      <c r="V13" s="1006"/>
      <c r="W13" s="1006"/>
      <c r="X13" s="1006"/>
      <c r="Y13" s="1006"/>
      <c r="Z13" s="1006"/>
      <c r="AA13" s="1006"/>
      <c r="AB13" s="1006"/>
      <c r="AC13" s="1006"/>
      <c r="AD13" s="1006"/>
      <c r="AE13" s="1007"/>
      <c r="AF13" s="1008" t="s">
        <v>408</v>
      </c>
      <c r="AG13" s="1009"/>
      <c r="AH13" s="1009"/>
      <c r="AI13" s="1010"/>
    </row>
    <row r="14" spans="1:35" ht="15">
      <c r="A14" s="1011" t="s">
        <v>424</v>
      </c>
      <c r="B14" s="1013" t="s">
        <v>409</v>
      </c>
      <c r="C14" s="1014"/>
      <c r="D14" s="1014"/>
      <c r="E14" s="1014"/>
      <c r="F14" s="1014"/>
      <c r="G14" s="1014"/>
      <c r="H14" s="1017" t="s">
        <v>410</v>
      </c>
      <c r="I14" s="1019" t="s">
        <v>425</v>
      </c>
      <c r="J14" s="1019" t="s">
        <v>411</v>
      </c>
      <c r="K14" s="1021" t="s">
        <v>1356</v>
      </c>
      <c r="L14" s="995" t="s">
        <v>426</v>
      </c>
      <c r="M14" s="997" t="s">
        <v>427</v>
      </c>
      <c r="N14" s="999" t="s">
        <v>534</v>
      </c>
      <c r="O14" s="991"/>
      <c r="P14" s="990" t="s">
        <v>535</v>
      </c>
      <c r="Q14" s="991"/>
      <c r="R14" s="990" t="s">
        <v>536</v>
      </c>
      <c r="S14" s="991"/>
      <c r="T14" s="990" t="s">
        <v>414</v>
      </c>
      <c r="U14" s="991"/>
      <c r="V14" s="990" t="s">
        <v>413</v>
      </c>
      <c r="W14" s="991"/>
      <c r="X14" s="990" t="s">
        <v>537</v>
      </c>
      <c r="Y14" s="991"/>
      <c r="Z14" s="990" t="s">
        <v>412</v>
      </c>
      <c r="AA14" s="991"/>
      <c r="AB14" s="990" t="s">
        <v>415</v>
      </c>
      <c r="AC14" s="991"/>
      <c r="AD14" s="990" t="s">
        <v>416</v>
      </c>
      <c r="AE14" s="992"/>
      <c r="AF14" s="993" t="s">
        <v>417</v>
      </c>
      <c r="AG14" s="979" t="s">
        <v>418</v>
      </c>
      <c r="AH14" s="981" t="s">
        <v>419</v>
      </c>
      <c r="AI14" s="983" t="s">
        <v>428</v>
      </c>
    </row>
    <row r="15" spans="1:35" ht="45" thickBot="1">
      <c r="A15" s="1012"/>
      <c r="B15" s="1015"/>
      <c r="C15" s="1016"/>
      <c r="D15" s="1016"/>
      <c r="E15" s="1016"/>
      <c r="F15" s="1016"/>
      <c r="G15" s="1016"/>
      <c r="H15" s="1018"/>
      <c r="I15" s="1020" t="s">
        <v>425</v>
      </c>
      <c r="J15" s="1020"/>
      <c r="K15" s="1022"/>
      <c r="L15" s="996"/>
      <c r="M15" s="998"/>
      <c r="N15" s="2" t="s">
        <v>429</v>
      </c>
      <c r="O15" s="42" t="s">
        <v>430</v>
      </c>
      <c r="P15" s="3" t="s">
        <v>429</v>
      </c>
      <c r="Q15" s="42" t="s">
        <v>430</v>
      </c>
      <c r="R15" s="3" t="s">
        <v>429</v>
      </c>
      <c r="S15" s="42" t="s">
        <v>430</v>
      </c>
      <c r="T15" s="3" t="s">
        <v>429</v>
      </c>
      <c r="U15" s="42" t="s">
        <v>430</v>
      </c>
      <c r="V15" s="3" t="s">
        <v>429</v>
      </c>
      <c r="W15" s="42" t="s">
        <v>430</v>
      </c>
      <c r="X15" s="3" t="s">
        <v>429</v>
      </c>
      <c r="Y15" s="42" t="s">
        <v>430</v>
      </c>
      <c r="Z15" s="3" t="s">
        <v>429</v>
      </c>
      <c r="AA15" s="42" t="s">
        <v>431</v>
      </c>
      <c r="AB15" s="3" t="s">
        <v>429</v>
      </c>
      <c r="AC15" s="42" t="s">
        <v>431</v>
      </c>
      <c r="AD15" s="3" t="s">
        <v>429</v>
      </c>
      <c r="AE15" s="43" t="s">
        <v>431</v>
      </c>
      <c r="AF15" s="994"/>
      <c r="AG15" s="980"/>
      <c r="AH15" s="982"/>
      <c r="AI15" s="984"/>
    </row>
    <row r="16" spans="1:35" ht="34.5" thickBot="1">
      <c r="A16" s="4" t="s">
        <v>874</v>
      </c>
      <c r="B16" s="985" t="s">
        <v>890</v>
      </c>
      <c r="C16" s="986"/>
      <c r="D16" s="986"/>
      <c r="E16" s="986"/>
      <c r="F16" s="986"/>
      <c r="G16" s="986"/>
      <c r="H16" s="44" t="s">
        <v>562</v>
      </c>
      <c r="I16" s="300"/>
      <c r="J16" s="306"/>
      <c r="K16" s="306"/>
      <c r="L16" s="301"/>
      <c r="M16" s="301"/>
      <c r="N16" s="5" t="e">
        <f>N18+#REF!+#REF!</f>
        <v>#REF!</v>
      </c>
      <c r="O16" s="6" t="e">
        <f>O18+#REF!+#REF!</f>
        <v>#REF!</v>
      </c>
      <c r="P16" s="6" t="e">
        <f>P18+#REF!+#REF!</f>
        <v>#REF!</v>
      </c>
      <c r="Q16" s="6" t="e">
        <f>Q18+#REF!+#REF!</f>
        <v>#REF!</v>
      </c>
      <c r="R16" s="6" t="e">
        <f>R18+#REF!+#REF!</f>
        <v>#REF!</v>
      </c>
      <c r="S16" s="6" t="e">
        <f>S18+#REF!+#REF!</f>
        <v>#REF!</v>
      </c>
      <c r="T16" s="6" t="e">
        <f>T18+#REF!+#REF!</f>
        <v>#REF!</v>
      </c>
      <c r="U16" s="6" t="e">
        <f>U18+#REF!+#REF!</f>
        <v>#REF!</v>
      </c>
      <c r="V16" s="6" t="e">
        <f>V18+#REF!+#REF!</f>
        <v>#REF!</v>
      </c>
      <c r="W16" s="6" t="e">
        <f>W18+#REF!+#REF!</f>
        <v>#REF!</v>
      </c>
      <c r="X16" s="6" t="e">
        <f>X18+#REF!+#REF!</f>
        <v>#REF!</v>
      </c>
      <c r="Y16" s="6" t="e">
        <f>Y18+#REF!+#REF!</f>
        <v>#REF!</v>
      </c>
      <c r="Z16" s="6" t="e">
        <f>Z18+#REF!+#REF!</f>
        <v>#REF!</v>
      </c>
      <c r="AA16" s="6" t="e">
        <f>AA18+#REF!+#REF!</f>
        <v>#REF!</v>
      </c>
      <c r="AB16" s="6" t="e">
        <f>AB18+#REF!+#REF!</f>
        <v>#REF!</v>
      </c>
      <c r="AC16" s="6" t="e">
        <f>AC18+#REF!+#REF!</f>
        <v>#REF!</v>
      </c>
      <c r="AD16" s="6" t="e">
        <f>+AD18+#REF!+#REF!</f>
        <v>#REF!</v>
      </c>
      <c r="AE16" s="7" t="e">
        <f>AE18+#REF!+#REF!</f>
        <v>#REF!</v>
      </c>
      <c r="AF16" s="8" t="e">
        <f>AF18+#REF!+#REF!</f>
        <v>#REF!</v>
      </c>
      <c r="AG16" s="9"/>
      <c r="AH16" s="9"/>
      <c r="AI16" s="10"/>
    </row>
    <row r="17" spans="1:35" ht="15.75" thickBot="1">
      <c r="A17" s="987"/>
      <c r="B17" s="988"/>
      <c r="C17" s="988"/>
      <c r="D17" s="988"/>
      <c r="E17" s="988"/>
      <c r="F17" s="988"/>
      <c r="G17" s="988"/>
      <c r="H17" s="988"/>
      <c r="I17" s="988"/>
      <c r="J17" s="988"/>
      <c r="K17" s="988"/>
      <c r="L17" s="988"/>
      <c r="M17" s="988"/>
      <c r="N17" s="988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988"/>
      <c r="Z17" s="988"/>
      <c r="AA17" s="988"/>
      <c r="AB17" s="988"/>
      <c r="AC17" s="988"/>
      <c r="AD17" s="988"/>
      <c r="AE17" s="988"/>
      <c r="AF17" s="988"/>
      <c r="AG17" s="988"/>
      <c r="AH17" s="988"/>
      <c r="AI17" s="989"/>
    </row>
    <row r="18" spans="1:35" ht="33.75">
      <c r="A18" s="11" t="s">
        <v>420</v>
      </c>
      <c r="B18" s="12" t="s">
        <v>532</v>
      </c>
      <c r="C18" s="12" t="s">
        <v>421</v>
      </c>
      <c r="D18" s="12" t="s">
        <v>432</v>
      </c>
      <c r="E18" s="12" t="s">
        <v>433</v>
      </c>
      <c r="F18" s="12" t="s">
        <v>434</v>
      </c>
      <c r="G18" s="45" t="s">
        <v>422</v>
      </c>
      <c r="H18" s="309" t="s">
        <v>533</v>
      </c>
      <c r="I18" s="32"/>
      <c r="J18" s="32"/>
      <c r="K18" s="32"/>
      <c r="L18" s="32"/>
      <c r="M18" s="33"/>
      <c r="N18" s="15">
        <f>SUM(N19:N19)</f>
        <v>10000</v>
      </c>
      <c r="O18" s="16">
        <f>SUM(O19:O19)</f>
        <v>0</v>
      </c>
      <c r="P18" s="17">
        <f>SUM(P19:P19)</f>
        <v>0</v>
      </c>
      <c r="Q18" s="16">
        <f>SUM(Q19:Q19)</f>
        <v>0</v>
      </c>
      <c r="R18" s="17"/>
      <c r="S18" s="16"/>
      <c r="T18" s="17"/>
      <c r="U18" s="16"/>
      <c r="V18" s="17"/>
      <c r="W18" s="16"/>
      <c r="X18" s="17"/>
      <c r="Y18" s="16"/>
      <c r="Z18" s="17"/>
      <c r="AA18" s="16"/>
      <c r="AB18" s="17"/>
      <c r="AC18" s="16"/>
      <c r="AD18" s="18">
        <f>N18+P18</f>
        <v>10000</v>
      </c>
      <c r="AE18" s="16">
        <f>AE19</f>
        <v>0</v>
      </c>
      <c r="AF18" s="19">
        <f>SUM(AF19:AF19)</f>
        <v>0</v>
      </c>
      <c r="AG18" s="20"/>
      <c r="AH18" s="20"/>
      <c r="AI18" s="21"/>
    </row>
    <row r="19" spans="1:35" ht="69.75" thickBot="1">
      <c r="A19" s="674" t="str">
        <f>A9</f>
        <v>SEGURIDAD Y CONVIVENCIA CIUDADANA EN EL MUNICIPIO DE GAMA</v>
      </c>
      <c r="B19" s="670"/>
      <c r="C19" s="675" t="s">
        <v>1187</v>
      </c>
      <c r="D19" s="366" t="s">
        <v>1188</v>
      </c>
      <c r="E19" s="676"/>
      <c r="F19" s="677"/>
      <c r="G19" s="751" t="s">
        <v>1358</v>
      </c>
      <c r="H19" s="616" t="s">
        <v>562</v>
      </c>
      <c r="I19" s="678">
        <v>0</v>
      </c>
      <c r="J19" s="678">
        <v>4</v>
      </c>
      <c r="K19" s="678">
        <v>2</v>
      </c>
      <c r="L19" s="396"/>
      <c r="M19" s="679"/>
      <c r="N19" s="752">
        <v>10000</v>
      </c>
      <c r="O19" s="397"/>
      <c r="P19" s="26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752">
        <v>10000</v>
      </c>
      <c r="AE19" s="400"/>
      <c r="AF19" s="424" t="s">
        <v>647</v>
      </c>
      <c r="AG19" s="401"/>
      <c r="AH19" s="401"/>
      <c r="AI19" s="425" t="s">
        <v>874</v>
      </c>
    </row>
    <row r="20" spans="1:35" ht="15.75" thickBot="1">
      <c r="A20" s="1549" t="s">
        <v>820</v>
      </c>
      <c r="B20" s="1550"/>
      <c r="C20" s="1550"/>
      <c r="D20" s="1550"/>
      <c r="E20" s="1550"/>
      <c r="F20" s="1550"/>
      <c r="G20" s="1550"/>
      <c r="H20" s="1550"/>
      <c r="I20" s="1550"/>
      <c r="J20" s="1550"/>
      <c r="K20" s="1550"/>
      <c r="L20" s="1550"/>
      <c r="M20" s="1550"/>
      <c r="N20" s="1550"/>
      <c r="O20" s="1550"/>
      <c r="P20" s="1550"/>
      <c r="Q20" s="1550"/>
      <c r="R20" s="1550"/>
      <c r="S20" s="1550"/>
      <c r="T20" s="1550"/>
      <c r="U20" s="1550"/>
      <c r="V20" s="1550"/>
      <c r="W20" s="1550"/>
      <c r="X20" s="1550"/>
      <c r="Y20" s="1550"/>
      <c r="Z20" s="1550"/>
      <c r="AA20" s="1550"/>
      <c r="AB20" s="1550"/>
      <c r="AC20" s="1550"/>
      <c r="AD20" s="1550"/>
      <c r="AE20" s="1550"/>
      <c r="AF20" s="1550"/>
      <c r="AG20" s="1550"/>
      <c r="AH20" s="1550"/>
      <c r="AI20" s="1551"/>
    </row>
    <row r="21" spans="1:35" ht="15">
      <c r="A21" s="1023" t="s">
        <v>886</v>
      </c>
      <c r="B21" s="1024"/>
      <c r="C21" s="1024"/>
      <c r="D21" s="1024"/>
      <c r="E21" s="1024"/>
      <c r="F21" s="1024"/>
      <c r="G21" s="1025"/>
      <c r="H21" s="1026" t="s">
        <v>887</v>
      </c>
      <c r="I21" s="1027"/>
      <c r="J21" s="1027"/>
      <c r="K21" s="1027"/>
      <c r="L21" s="1027"/>
      <c r="M21" s="1027"/>
      <c r="N21" s="1027"/>
      <c r="O21" s="1027"/>
      <c r="P21" s="1027"/>
      <c r="Q21" s="1027"/>
      <c r="R21" s="1027"/>
      <c r="S21" s="1028"/>
      <c r="T21" s="1543" t="s">
        <v>823</v>
      </c>
      <c r="U21" s="1544"/>
      <c r="V21" s="1544"/>
      <c r="W21" s="1544"/>
      <c r="X21" s="1544"/>
      <c r="Y21" s="1544"/>
      <c r="Z21" s="1544"/>
      <c r="AA21" s="1544"/>
      <c r="AB21" s="1544"/>
      <c r="AC21" s="1544"/>
      <c r="AD21" s="1544"/>
      <c r="AE21" s="1544"/>
      <c r="AF21" s="1544"/>
      <c r="AG21" s="1544"/>
      <c r="AH21" s="1544"/>
      <c r="AI21" s="1545"/>
    </row>
    <row r="22" spans="1:35" ht="15.75" thickBot="1">
      <c r="A22" s="1122" t="s">
        <v>1189</v>
      </c>
      <c r="B22" s="1001"/>
      <c r="C22" s="1002"/>
      <c r="D22" s="1"/>
      <c r="E22" s="1379" t="s">
        <v>1190</v>
      </c>
      <c r="F22" s="1379"/>
      <c r="G22" s="1379"/>
      <c r="H22" s="1379"/>
      <c r="I22" s="1379"/>
      <c r="J22" s="1379"/>
      <c r="K22" s="1379"/>
      <c r="L22" s="1379"/>
      <c r="M22" s="1380"/>
      <c r="N22" s="1005" t="s">
        <v>407</v>
      </c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6"/>
      <c r="AA22" s="1006"/>
      <c r="AB22" s="1006"/>
      <c r="AC22" s="1006"/>
      <c r="AD22" s="1006"/>
      <c r="AE22" s="1007"/>
      <c r="AF22" s="1008" t="s">
        <v>408</v>
      </c>
      <c r="AG22" s="1009"/>
      <c r="AH22" s="1009"/>
      <c r="AI22" s="1010"/>
    </row>
    <row r="23" spans="1:35" ht="15" customHeight="1">
      <c r="A23" s="1011" t="s">
        <v>424</v>
      </c>
      <c r="B23" s="1013" t="s">
        <v>409</v>
      </c>
      <c r="C23" s="1014"/>
      <c r="D23" s="1014"/>
      <c r="E23" s="1014"/>
      <c r="F23" s="1014"/>
      <c r="G23" s="1014"/>
      <c r="H23" s="1017" t="s">
        <v>410</v>
      </c>
      <c r="I23" s="1019" t="s">
        <v>425</v>
      </c>
      <c r="J23" s="1019" t="s">
        <v>411</v>
      </c>
      <c r="K23" s="1021" t="s">
        <v>1356</v>
      </c>
      <c r="L23" s="995" t="s">
        <v>426</v>
      </c>
      <c r="M23" s="997" t="s">
        <v>427</v>
      </c>
      <c r="N23" s="999" t="s">
        <v>534</v>
      </c>
      <c r="O23" s="991"/>
      <c r="P23" s="990" t="s">
        <v>535</v>
      </c>
      <c r="Q23" s="991"/>
      <c r="R23" s="990" t="s">
        <v>536</v>
      </c>
      <c r="S23" s="991"/>
      <c r="T23" s="990" t="s">
        <v>414</v>
      </c>
      <c r="U23" s="991"/>
      <c r="V23" s="990" t="s">
        <v>413</v>
      </c>
      <c r="W23" s="991"/>
      <c r="X23" s="990" t="s">
        <v>537</v>
      </c>
      <c r="Y23" s="991"/>
      <c r="Z23" s="990" t="s">
        <v>412</v>
      </c>
      <c r="AA23" s="991"/>
      <c r="AB23" s="990" t="s">
        <v>415</v>
      </c>
      <c r="AC23" s="991"/>
      <c r="AD23" s="990" t="s">
        <v>416</v>
      </c>
      <c r="AE23" s="992"/>
      <c r="AF23" s="993" t="s">
        <v>417</v>
      </c>
      <c r="AG23" s="979" t="s">
        <v>418</v>
      </c>
      <c r="AH23" s="981" t="s">
        <v>419</v>
      </c>
      <c r="AI23" s="983" t="s">
        <v>428</v>
      </c>
    </row>
    <row r="24" spans="1:35" ht="45" thickBot="1">
      <c r="A24" s="1012"/>
      <c r="B24" s="1015"/>
      <c r="C24" s="1016"/>
      <c r="D24" s="1016"/>
      <c r="E24" s="1016"/>
      <c r="F24" s="1016"/>
      <c r="G24" s="1016"/>
      <c r="H24" s="1018"/>
      <c r="I24" s="1020" t="s">
        <v>425</v>
      </c>
      <c r="J24" s="1020"/>
      <c r="K24" s="1022"/>
      <c r="L24" s="996"/>
      <c r="M24" s="998"/>
      <c r="N24" s="2" t="s">
        <v>429</v>
      </c>
      <c r="O24" s="42" t="s">
        <v>430</v>
      </c>
      <c r="P24" s="3" t="s">
        <v>429</v>
      </c>
      <c r="Q24" s="42" t="s">
        <v>430</v>
      </c>
      <c r="R24" s="3" t="s">
        <v>429</v>
      </c>
      <c r="S24" s="42" t="s">
        <v>430</v>
      </c>
      <c r="T24" s="3" t="s">
        <v>429</v>
      </c>
      <c r="U24" s="42" t="s">
        <v>430</v>
      </c>
      <c r="V24" s="3" t="s">
        <v>429</v>
      </c>
      <c r="W24" s="42" t="s">
        <v>430</v>
      </c>
      <c r="X24" s="3" t="s">
        <v>429</v>
      </c>
      <c r="Y24" s="42" t="s">
        <v>430</v>
      </c>
      <c r="Z24" s="3" t="s">
        <v>429</v>
      </c>
      <c r="AA24" s="42" t="s">
        <v>431</v>
      </c>
      <c r="AB24" s="3" t="s">
        <v>429</v>
      </c>
      <c r="AC24" s="42" t="s">
        <v>431</v>
      </c>
      <c r="AD24" s="3" t="s">
        <v>429</v>
      </c>
      <c r="AE24" s="43" t="s">
        <v>431</v>
      </c>
      <c r="AF24" s="994"/>
      <c r="AG24" s="980"/>
      <c r="AH24" s="982"/>
      <c r="AI24" s="984"/>
    </row>
    <row r="25" spans="1:35" ht="34.5" thickBot="1">
      <c r="A25" s="4" t="s">
        <v>874</v>
      </c>
      <c r="B25" s="985" t="s">
        <v>890</v>
      </c>
      <c r="C25" s="986"/>
      <c r="D25" s="986"/>
      <c r="E25" s="986"/>
      <c r="F25" s="986"/>
      <c r="G25" s="986"/>
      <c r="H25" s="44" t="s">
        <v>766</v>
      </c>
      <c r="I25" s="300"/>
      <c r="J25" s="306"/>
      <c r="K25" s="306"/>
      <c r="L25" s="301"/>
      <c r="M25" s="301"/>
      <c r="N25" s="5" t="e">
        <f>N27+#REF!+#REF!</f>
        <v>#REF!</v>
      </c>
      <c r="O25" s="6" t="e">
        <f>O27+#REF!+#REF!</f>
        <v>#REF!</v>
      </c>
      <c r="P25" s="6" t="e">
        <f>P27+#REF!+#REF!</f>
        <v>#REF!</v>
      </c>
      <c r="Q25" s="6" t="e">
        <f>Q27+#REF!+#REF!</f>
        <v>#REF!</v>
      </c>
      <c r="R25" s="6" t="e">
        <f>R27+#REF!+#REF!</f>
        <v>#REF!</v>
      </c>
      <c r="S25" s="6" t="e">
        <f>S27+#REF!+#REF!</f>
        <v>#REF!</v>
      </c>
      <c r="T25" s="6" t="e">
        <f>T27+#REF!+#REF!</f>
        <v>#REF!</v>
      </c>
      <c r="U25" s="6" t="e">
        <f>U27+#REF!+#REF!</f>
        <v>#REF!</v>
      </c>
      <c r="V25" s="6" t="e">
        <f>V27+#REF!+#REF!</f>
        <v>#REF!</v>
      </c>
      <c r="W25" s="6" t="e">
        <f>W27+#REF!+#REF!</f>
        <v>#REF!</v>
      </c>
      <c r="X25" s="6" t="e">
        <f>X27+#REF!+#REF!</f>
        <v>#REF!</v>
      </c>
      <c r="Y25" s="6" t="e">
        <f>Y27+#REF!+#REF!</f>
        <v>#REF!</v>
      </c>
      <c r="Z25" s="6" t="e">
        <f>Z27+#REF!+#REF!</f>
        <v>#REF!</v>
      </c>
      <c r="AA25" s="6" t="e">
        <f>AA27+#REF!+#REF!</f>
        <v>#REF!</v>
      </c>
      <c r="AB25" s="6" t="e">
        <f>AB27+#REF!+#REF!</f>
        <v>#REF!</v>
      </c>
      <c r="AC25" s="6" t="e">
        <f>AC27+#REF!+#REF!</f>
        <v>#REF!</v>
      </c>
      <c r="AD25" s="6" t="e">
        <f>+AD27+#REF!+#REF!</f>
        <v>#REF!</v>
      </c>
      <c r="AE25" s="7" t="e">
        <f>AE27+#REF!+#REF!</f>
        <v>#REF!</v>
      </c>
      <c r="AF25" s="8" t="e">
        <f>AF27+#REF!+#REF!</f>
        <v>#REF!</v>
      </c>
      <c r="AG25" s="9"/>
      <c r="AH25" s="9"/>
      <c r="AI25" s="10"/>
    </row>
    <row r="26" spans="1:35" ht="15.75" thickBot="1">
      <c r="A26" s="987"/>
      <c r="B26" s="988"/>
      <c r="C26" s="988"/>
      <c r="D26" s="988"/>
      <c r="E26" s="988"/>
      <c r="F26" s="988"/>
      <c r="G26" s="988"/>
      <c r="H26" s="988"/>
      <c r="I26" s="988"/>
      <c r="J26" s="988"/>
      <c r="K26" s="988"/>
      <c r="L26" s="988"/>
      <c r="M26" s="988"/>
      <c r="N26" s="988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8"/>
      <c r="AB26" s="988"/>
      <c r="AC26" s="988"/>
      <c r="AD26" s="988"/>
      <c r="AE26" s="988"/>
      <c r="AF26" s="988"/>
      <c r="AG26" s="988"/>
      <c r="AH26" s="988"/>
      <c r="AI26" s="989"/>
    </row>
    <row r="27" spans="1:35" ht="33.75">
      <c r="A27" s="11" t="s">
        <v>420</v>
      </c>
      <c r="B27" s="12" t="s">
        <v>532</v>
      </c>
      <c r="C27" s="12" t="s">
        <v>421</v>
      </c>
      <c r="D27" s="12" t="s">
        <v>432</v>
      </c>
      <c r="E27" s="12" t="s">
        <v>433</v>
      </c>
      <c r="F27" s="12" t="s">
        <v>434</v>
      </c>
      <c r="G27" s="45" t="s">
        <v>422</v>
      </c>
      <c r="H27" s="309" t="s">
        <v>533</v>
      </c>
      <c r="I27" s="32"/>
      <c r="J27" s="32"/>
      <c r="K27" s="32"/>
      <c r="L27" s="32"/>
      <c r="M27" s="33"/>
      <c r="N27" s="15">
        <f>SUM(N28:N28)</f>
        <v>10000</v>
      </c>
      <c r="O27" s="16">
        <f>SUM(O28:O28)</f>
        <v>0</v>
      </c>
      <c r="P27" s="17">
        <f>SUM(P28:P28)</f>
        <v>0</v>
      </c>
      <c r="Q27" s="16">
        <f>SUM(Q28:Q28)</f>
        <v>0</v>
      </c>
      <c r="R27" s="17"/>
      <c r="S27" s="16"/>
      <c r="T27" s="17"/>
      <c r="U27" s="16"/>
      <c r="V27" s="17"/>
      <c r="W27" s="16"/>
      <c r="X27" s="17"/>
      <c r="Y27" s="16"/>
      <c r="Z27" s="17"/>
      <c r="AA27" s="16"/>
      <c r="AB27" s="17"/>
      <c r="AC27" s="16"/>
      <c r="AD27" s="18">
        <f>N27+P27</f>
        <v>10000</v>
      </c>
      <c r="AE27" s="16">
        <f>AE28</f>
        <v>0</v>
      </c>
      <c r="AF27" s="19">
        <f>SUM(AF28:AF28)</f>
        <v>0</v>
      </c>
      <c r="AG27" s="20"/>
      <c r="AH27" s="20"/>
      <c r="AI27" s="21"/>
    </row>
    <row r="28" spans="1:35" ht="69.75" thickBot="1">
      <c r="A28" s="613" t="str">
        <f>A19</f>
        <v>SEGURIDAD Y CONVIVENCIA CIUDADANA EN EL MUNICIPIO DE GAMA</v>
      </c>
      <c r="B28" s="403"/>
      <c r="C28" s="404" t="s">
        <v>1191</v>
      </c>
      <c r="D28" s="407" t="s">
        <v>837</v>
      </c>
      <c r="E28" s="405"/>
      <c r="F28" s="406"/>
      <c r="G28" s="613" t="s">
        <v>765</v>
      </c>
      <c r="H28" s="613" t="s">
        <v>766</v>
      </c>
      <c r="I28" s="408">
        <v>0</v>
      </c>
      <c r="J28" s="408">
        <v>1</v>
      </c>
      <c r="K28" s="408">
        <v>1</v>
      </c>
      <c r="L28" s="409"/>
      <c r="M28" s="410"/>
      <c r="N28" s="752">
        <v>10000</v>
      </c>
      <c r="O28" s="412"/>
      <c r="P28" s="413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752">
        <v>10000</v>
      </c>
      <c r="AE28" s="415"/>
      <c r="AF28" s="416" t="s">
        <v>647</v>
      </c>
      <c r="AG28" s="417"/>
      <c r="AH28" s="417"/>
      <c r="AI28" s="418" t="s">
        <v>874</v>
      </c>
    </row>
    <row r="29" spans="1:35" ht="15.75" thickBot="1">
      <c r="A29" s="1546" t="s">
        <v>820</v>
      </c>
      <c r="B29" s="1547"/>
      <c r="C29" s="1547"/>
      <c r="D29" s="1547"/>
      <c r="E29" s="1547"/>
      <c r="F29" s="1547"/>
      <c r="G29" s="1547"/>
      <c r="H29" s="1547"/>
      <c r="I29" s="1547"/>
      <c r="J29" s="1547"/>
      <c r="K29" s="1547"/>
      <c r="L29" s="1547"/>
      <c r="M29" s="1547"/>
      <c r="N29" s="1547"/>
      <c r="O29" s="1547"/>
      <c r="P29" s="1547"/>
      <c r="Q29" s="1547"/>
      <c r="R29" s="1547"/>
      <c r="S29" s="1547"/>
      <c r="T29" s="1547"/>
      <c r="U29" s="1547"/>
      <c r="V29" s="1547"/>
      <c r="W29" s="1547"/>
      <c r="X29" s="1547"/>
      <c r="Y29" s="1547"/>
      <c r="Z29" s="1547"/>
      <c r="AA29" s="1547"/>
      <c r="AB29" s="1547"/>
      <c r="AC29" s="1547"/>
      <c r="AD29" s="1547"/>
      <c r="AE29" s="1547"/>
      <c r="AF29" s="1547"/>
      <c r="AG29" s="1547"/>
      <c r="AH29" s="1547"/>
      <c r="AI29" s="1548"/>
    </row>
    <row r="30" spans="1:35" ht="15">
      <c r="A30" s="1023" t="s">
        <v>886</v>
      </c>
      <c r="B30" s="1024"/>
      <c r="C30" s="1024"/>
      <c r="D30" s="1024"/>
      <c r="E30" s="1024"/>
      <c r="F30" s="1024"/>
      <c r="G30" s="1025"/>
      <c r="H30" s="1026" t="s">
        <v>887</v>
      </c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8"/>
      <c r="T30" s="1543" t="s">
        <v>823</v>
      </c>
      <c r="U30" s="1544"/>
      <c r="V30" s="1544"/>
      <c r="W30" s="1544"/>
      <c r="X30" s="1544"/>
      <c r="Y30" s="1544"/>
      <c r="Z30" s="1544"/>
      <c r="AA30" s="1544"/>
      <c r="AB30" s="1544"/>
      <c r="AC30" s="1544"/>
      <c r="AD30" s="1544"/>
      <c r="AE30" s="1544"/>
      <c r="AF30" s="1544"/>
      <c r="AG30" s="1544"/>
      <c r="AH30" s="1544"/>
      <c r="AI30" s="1545"/>
    </row>
    <row r="31" spans="1:35" ht="15.75" thickBot="1">
      <c r="A31" s="1122" t="s">
        <v>1192</v>
      </c>
      <c r="B31" s="1001"/>
      <c r="C31" s="1002"/>
      <c r="D31" s="1"/>
      <c r="E31" s="1379" t="s">
        <v>1193</v>
      </c>
      <c r="F31" s="1379"/>
      <c r="G31" s="1379"/>
      <c r="H31" s="1379"/>
      <c r="I31" s="1379"/>
      <c r="J31" s="1379"/>
      <c r="K31" s="1379"/>
      <c r="L31" s="1379"/>
      <c r="M31" s="1380"/>
      <c r="N31" s="1005" t="s">
        <v>407</v>
      </c>
      <c r="O31" s="1006"/>
      <c r="P31" s="1006"/>
      <c r="Q31" s="1006"/>
      <c r="R31" s="1006"/>
      <c r="S31" s="1006"/>
      <c r="T31" s="1006"/>
      <c r="U31" s="1006"/>
      <c r="V31" s="1006"/>
      <c r="W31" s="1006"/>
      <c r="X31" s="1006"/>
      <c r="Y31" s="1006"/>
      <c r="Z31" s="1006"/>
      <c r="AA31" s="1006"/>
      <c r="AB31" s="1006"/>
      <c r="AC31" s="1006"/>
      <c r="AD31" s="1006"/>
      <c r="AE31" s="1007"/>
      <c r="AF31" s="1008" t="s">
        <v>408</v>
      </c>
      <c r="AG31" s="1009"/>
      <c r="AH31" s="1009"/>
      <c r="AI31" s="1010"/>
    </row>
    <row r="32" spans="1:35" ht="15" customHeight="1">
      <c r="A32" s="1011" t="s">
        <v>424</v>
      </c>
      <c r="B32" s="1013" t="s">
        <v>409</v>
      </c>
      <c r="C32" s="1014"/>
      <c r="D32" s="1014"/>
      <c r="E32" s="1014"/>
      <c r="F32" s="1014"/>
      <c r="G32" s="1014"/>
      <c r="H32" s="1017" t="s">
        <v>410</v>
      </c>
      <c r="I32" s="1019" t="s">
        <v>425</v>
      </c>
      <c r="J32" s="1019" t="s">
        <v>411</v>
      </c>
      <c r="K32" s="1021" t="s">
        <v>1356</v>
      </c>
      <c r="L32" s="995" t="s">
        <v>426</v>
      </c>
      <c r="M32" s="997" t="s">
        <v>427</v>
      </c>
      <c r="N32" s="999" t="s">
        <v>534</v>
      </c>
      <c r="O32" s="991"/>
      <c r="P32" s="990" t="s">
        <v>535</v>
      </c>
      <c r="Q32" s="991"/>
      <c r="R32" s="990" t="s">
        <v>536</v>
      </c>
      <c r="S32" s="991"/>
      <c r="T32" s="990" t="s">
        <v>414</v>
      </c>
      <c r="U32" s="991"/>
      <c r="V32" s="990" t="s">
        <v>413</v>
      </c>
      <c r="W32" s="991"/>
      <c r="X32" s="990" t="s">
        <v>537</v>
      </c>
      <c r="Y32" s="991"/>
      <c r="Z32" s="990" t="s">
        <v>412</v>
      </c>
      <c r="AA32" s="991"/>
      <c r="AB32" s="990" t="s">
        <v>415</v>
      </c>
      <c r="AC32" s="991"/>
      <c r="AD32" s="990" t="s">
        <v>416</v>
      </c>
      <c r="AE32" s="992"/>
      <c r="AF32" s="993" t="s">
        <v>417</v>
      </c>
      <c r="AG32" s="979" t="s">
        <v>418</v>
      </c>
      <c r="AH32" s="981" t="s">
        <v>419</v>
      </c>
      <c r="AI32" s="983" t="s">
        <v>428</v>
      </c>
    </row>
    <row r="33" spans="1:35" ht="45" thickBot="1">
      <c r="A33" s="1012"/>
      <c r="B33" s="1015"/>
      <c r="C33" s="1016"/>
      <c r="D33" s="1016"/>
      <c r="E33" s="1016"/>
      <c r="F33" s="1016"/>
      <c r="G33" s="1016"/>
      <c r="H33" s="1018"/>
      <c r="I33" s="1020" t="s">
        <v>425</v>
      </c>
      <c r="J33" s="1020"/>
      <c r="K33" s="1022"/>
      <c r="L33" s="996"/>
      <c r="M33" s="998"/>
      <c r="N33" s="2" t="s">
        <v>429</v>
      </c>
      <c r="O33" s="42" t="s">
        <v>430</v>
      </c>
      <c r="P33" s="3" t="s">
        <v>429</v>
      </c>
      <c r="Q33" s="42" t="s">
        <v>430</v>
      </c>
      <c r="R33" s="3" t="s">
        <v>429</v>
      </c>
      <c r="S33" s="42" t="s">
        <v>430</v>
      </c>
      <c r="T33" s="3" t="s">
        <v>429</v>
      </c>
      <c r="U33" s="42" t="s">
        <v>430</v>
      </c>
      <c r="V33" s="3" t="s">
        <v>429</v>
      </c>
      <c r="W33" s="42" t="s">
        <v>430</v>
      </c>
      <c r="X33" s="3" t="s">
        <v>429</v>
      </c>
      <c r="Y33" s="42" t="s">
        <v>430</v>
      </c>
      <c r="Z33" s="3" t="s">
        <v>429</v>
      </c>
      <c r="AA33" s="42" t="s">
        <v>431</v>
      </c>
      <c r="AB33" s="3" t="s">
        <v>429</v>
      </c>
      <c r="AC33" s="42" t="s">
        <v>431</v>
      </c>
      <c r="AD33" s="3" t="s">
        <v>429</v>
      </c>
      <c r="AE33" s="43" t="s">
        <v>431</v>
      </c>
      <c r="AF33" s="994"/>
      <c r="AG33" s="980"/>
      <c r="AH33" s="982"/>
      <c r="AI33" s="984"/>
    </row>
    <row r="34" spans="1:35" ht="27.75" thickBot="1">
      <c r="A34" s="4" t="s">
        <v>874</v>
      </c>
      <c r="B34" s="985" t="s">
        <v>890</v>
      </c>
      <c r="C34" s="986"/>
      <c r="D34" s="986"/>
      <c r="E34" s="986"/>
      <c r="F34" s="986"/>
      <c r="G34" s="986"/>
      <c r="H34" s="44"/>
      <c r="I34" s="300"/>
      <c r="J34" s="306"/>
      <c r="K34" s="306"/>
      <c r="L34" s="301"/>
      <c r="M34" s="301"/>
      <c r="N34" s="5" t="e">
        <f>N36+#REF!+#REF!</f>
        <v>#REF!</v>
      </c>
      <c r="O34" s="6" t="e">
        <f>O36+#REF!+#REF!</f>
        <v>#REF!</v>
      </c>
      <c r="P34" s="6" t="e">
        <f>P36+#REF!+#REF!</f>
        <v>#REF!</v>
      </c>
      <c r="Q34" s="6" t="e">
        <f>Q36+#REF!+#REF!</f>
        <v>#REF!</v>
      </c>
      <c r="R34" s="6" t="e">
        <f>R36+#REF!+#REF!</f>
        <v>#REF!</v>
      </c>
      <c r="S34" s="6" t="e">
        <f>S36+#REF!+#REF!</f>
        <v>#REF!</v>
      </c>
      <c r="T34" s="6" t="e">
        <f>T36+#REF!+#REF!</f>
        <v>#REF!</v>
      </c>
      <c r="U34" s="6" t="e">
        <f>U36+#REF!+#REF!</f>
        <v>#REF!</v>
      </c>
      <c r="V34" s="6" t="e">
        <f>V36+#REF!+#REF!</f>
        <v>#REF!</v>
      </c>
      <c r="W34" s="6" t="e">
        <f>W36+#REF!+#REF!</f>
        <v>#REF!</v>
      </c>
      <c r="X34" s="6" t="e">
        <f>X36+#REF!+#REF!</f>
        <v>#REF!</v>
      </c>
      <c r="Y34" s="6" t="e">
        <f>Y36+#REF!+#REF!</f>
        <v>#REF!</v>
      </c>
      <c r="Z34" s="6" t="e">
        <f>Z36+#REF!+#REF!</f>
        <v>#REF!</v>
      </c>
      <c r="AA34" s="6" t="e">
        <f>AA36+#REF!+#REF!</f>
        <v>#REF!</v>
      </c>
      <c r="AB34" s="6" t="e">
        <f>AB36+#REF!+#REF!</f>
        <v>#REF!</v>
      </c>
      <c r="AC34" s="6" t="e">
        <f>AC36+#REF!+#REF!</f>
        <v>#REF!</v>
      </c>
      <c r="AD34" s="6" t="e">
        <f>+AD36+#REF!+#REF!</f>
        <v>#REF!</v>
      </c>
      <c r="AE34" s="7" t="e">
        <f>AE36+#REF!+#REF!</f>
        <v>#REF!</v>
      </c>
      <c r="AF34" s="8" t="e">
        <f>AF36+#REF!+#REF!</f>
        <v>#REF!</v>
      </c>
      <c r="AG34" s="9"/>
      <c r="AH34" s="9"/>
      <c r="AI34" s="10"/>
    </row>
    <row r="35" spans="1:35" ht="15.75" thickBot="1">
      <c r="A35" s="987"/>
      <c r="B35" s="988"/>
      <c r="C35" s="988"/>
      <c r="D35" s="988"/>
      <c r="E35" s="988"/>
      <c r="F35" s="988"/>
      <c r="G35" s="988"/>
      <c r="H35" s="988"/>
      <c r="I35" s="988"/>
      <c r="J35" s="988"/>
      <c r="K35" s="988"/>
      <c r="L35" s="988"/>
      <c r="M35" s="988"/>
      <c r="N35" s="988"/>
      <c r="O35" s="988"/>
      <c r="P35" s="988"/>
      <c r="Q35" s="988"/>
      <c r="R35" s="988"/>
      <c r="S35" s="988"/>
      <c r="T35" s="988"/>
      <c r="U35" s="988"/>
      <c r="V35" s="988"/>
      <c r="W35" s="988"/>
      <c r="X35" s="988"/>
      <c r="Y35" s="988"/>
      <c r="Z35" s="988"/>
      <c r="AA35" s="988"/>
      <c r="AB35" s="988"/>
      <c r="AC35" s="988"/>
      <c r="AD35" s="988"/>
      <c r="AE35" s="988"/>
      <c r="AF35" s="988"/>
      <c r="AG35" s="988"/>
      <c r="AH35" s="988"/>
      <c r="AI35" s="989"/>
    </row>
    <row r="36" spans="1:35" ht="33.75">
      <c r="A36" s="11" t="s">
        <v>420</v>
      </c>
      <c r="B36" s="12" t="s">
        <v>532</v>
      </c>
      <c r="C36" s="12" t="s">
        <v>421</v>
      </c>
      <c r="D36" s="12" t="s">
        <v>432</v>
      </c>
      <c r="E36" s="12" t="s">
        <v>433</v>
      </c>
      <c r="F36" s="12" t="s">
        <v>434</v>
      </c>
      <c r="G36" s="45" t="s">
        <v>422</v>
      </c>
      <c r="H36" s="309" t="s">
        <v>533</v>
      </c>
      <c r="I36" s="32"/>
      <c r="J36" s="32"/>
      <c r="K36" s="32"/>
      <c r="L36" s="32"/>
      <c r="M36" s="33"/>
      <c r="N36" s="15">
        <f>SUM(N37:N37)</f>
        <v>10000</v>
      </c>
      <c r="O36" s="16">
        <f>SUM(O37:O37)</f>
        <v>0</v>
      </c>
      <c r="P36" s="17">
        <f>SUM(P37:P37)</f>
        <v>0</v>
      </c>
      <c r="Q36" s="16">
        <f>SUM(Q37:Q37)</f>
        <v>0</v>
      </c>
      <c r="R36" s="17"/>
      <c r="S36" s="16"/>
      <c r="T36" s="17"/>
      <c r="U36" s="16"/>
      <c r="V36" s="17"/>
      <c r="W36" s="16"/>
      <c r="X36" s="17"/>
      <c r="Y36" s="16"/>
      <c r="Z36" s="17"/>
      <c r="AA36" s="16"/>
      <c r="AB36" s="17"/>
      <c r="AC36" s="16"/>
      <c r="AD36" s="18">
        <f>N36+P36</f>
        <v>10000</v>
      </c>
      <c r="AE36" s="16">
        <f>AE37</f>
        <v>0</v>
      </c>
      <c r="AF36" s="19">
        <f>SUM(AF37:AF37)</f>
        <v>0</v>
      </c>
      <c r="AG36" s="20"/>
      <c r="AH36" s="20"/>
      <c r="AI36" s="21"/>
    </row>
    <row r="37" spans="1:35" ht="69.75" thickBot="1">
      <c r="A37" s="402" t="str">
        <f>A28</f>
        <v>SEGURIDAD Y CONVIVENCIA CIUDADANA EN EL MUNICIPIO DE GAMA</v>
      </c>
      <c r="B37" s="403"/>
      <c r="C37" s="404" t="s">
        <v>1194</v>
      </c>
      <c r="D37" s="407" t="s">
        <v>837</v>
      </c>
      <c r="E37" s="405"/>
      <c r="F37" s="405"/>
      <c r="G37" s="673" t="s">
        <v>1195</v>
      </c>
      <c r="H37" s="673" t="s">
        <v>562</v>
      </c>
      <c r="I37" s="408">
        <v>0</v>
      </c>
      <c r="J37" s="408">
        <v>4</v>
      </c>
      <c r="K37" s="408">
        <v>1</v>
      </c>
      <c r="L37" s="409"/>
      <c r="M37" s="410"/>
      <c r="N37" s="752">
        <v>10000</v>
      </c>
      <c r="O37" s="412"/>
      <c r="P37" s="413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1"/>
      <c r="AD37" s="752">
        <v>10000</v>
      </c>
      <c r="AE37" s="411"/>
      <c r="AF37" s="416" t="s">
        <v>647</v>
      </c>
      <c r="AG37" s="417"/>
      <c r="AH37" s="417"/>
      <c r="AI37" s="418" t="s">
        <v>874</v>
      </c>
    </row>
    <row r="38" spans="1:35" ht="15">
      <c r="A38" s="1540" t="s">
        <v>820</v>
      </c>
      <c r="B38" s="1541"/>
      <c r="C38" s="1541"/>
      <c r="D38" s="1541"/>
      <c r="E38" s="1541"/>
      <c r="F38" s="1541"/>
      <c r="G38" s="1541"/>
      <c r="H38" s="1541"/>
      <c r="I38" s="1541"/>
      <c r="J38" s="1541"/>
      <c r="K38" s="1541"/>
      <c r="L38" s="1541"/>
      <c r="M38" s="1541"/>
      <c r="N38" s="1541"/>
      <c r="O38" s="1541"/>
      <c r="P38" s="1541"/>
      <c r="Q38" s="1541"/>
      <c r="R38" s="1541"/>
      <c r="S38" s="1541"/>
      <c r="T38" s="1541"/>
      <c r="U38" s="1541"/>
      <c r="V38" s="1541"/>
      <c r="W38" s="1541"/>
      <c r="X38" s="1541"/>
      <c r="Y38" s="1541"/>
      <c r="Z38" s="1541"/>
      <c r="AA38" s="1541"/>
      <c r="AB38" s="1541"/>
      <c r="AC38" s="1541"/>
      <c r="AD38" s="1541"/>
      <c r="AE38" s="1541"/>
      <c r="AF38" s="1541"/>
      <c r="AG38" s="1541"/>
      <c r="AH38" s="1541"/>
      <c r="AI38" s="1542"/>
    </row>
  </sheetData>
  <sheetProtection/>
  <mergeCells count="126">
    <mergeCell ref="AG4:AG5"/>
    <mergeCell ref="AH4:AH5"/>
    <mergeCell ref="AI4:AI5"/>
    <mergeCell ref="B6:G6"/>
    <mergeCell ref="A7:AI7"/>
    <mergeCell ref="V4:W4"/>
    <mergeCell ref="X4:Y4"/>
    <mergeCell ref="Z4:AA4"/>
    <mergeCell ref="AB4:AC4"/>
    <mergeCell ref="AD4:AE4"/>
    <mergeCell ref="AF4:AF5"/>
    <mergeCell ref="L4:L5"/>
    <mergeCell ref="M4:M5"/>
    <mergeCell ref="N4:O4"/>
    <mergeCell ref="P4:Q4"/>
    <mergeCell ref="R4:S4"/>
    <mergeCell ref="T4:U4"/>
    <mergeCell ref="A4:A5"/>
    <mergeCell ref="B4:G5"/>
    <mergeCell ref="H4:H5"/>
    <mergeCell ref="I4:I5"/>
    <mergeCell ref="J4:J5"/>
    <mergeCell ref="K4:K5"/>
    <mergeCell ref="A1:AI1"/>
    <mergeCell ref="A2:G2"/>
    <mergeCell ref="H2:S2"/>
    <mergeCell ref="T2:AI2"/>
    <mergeCell ref="A3:C3"/>
    <mergeCell ref="E3:M3"/>
    <mergeCell ref="N3:AE3"/>
    <mergeCell ref="AF3:AI3"/>
    <mergeCell ref="A10:AI10"/>
    <mergeCell ref="A11:AI11"/>
    <mergeCell ref="A12:G12"/>
    <mergeCell ref="H12:S12"/>
    <mergeCell ref="T12:AI12"/>
    <mergeCell ref="A13:C13"/>
    <mergeCell ref="E13:M13"/>
    <mergeCell ref="N13:AE13"/>
    <mergeCell ref="AF13:AI13"/>
    <mergeCell ref="A14:A15"/>
    <mergeCell ref="B14:G15"/>
    <mergeCell ref="H14:H15"/>
    <mergeCell ref="I14:I15"/>
    <mergeCell ref="J14:J15"/>
    <mergeCell ref="K14:K15"/>
    <mergeCell ref="AD14:AE14"/>
    <mergeCell ref="AF14:AF15"/>
    <mergeCell ref="L14:L15"/>
    <mergeCell ref="M14:M15"/>
    <mergeCell ref="N14:O14"/>
    <mergeCell ref="P14:Q14"/>
    <mergeCell ref="R14:S14"/>
    <mergeCell ref="T14:U14"/>
    <mergeCell ref="AG14:AG15"/>
    <mergeCell ref="AH14:AH15"/>
    <mergeCell ref="AI14:AI15"/>
    <mergeCell ref="B16:G16"/>
    <mergeCell ref="A17:AI17"/>
    <mergeCell ref="A20:AI20"/>
    <mergeCell ref="V14:W14"/>
    <mergeCell ref="X14:Y14"/>
    <mergeCell ref="Z14:AA14"/>
    <mergeCell ref="AB14:AC14"/>
    <mergeCell ref="A21:G21"/>
    <mergeCell ref="H21:S21"/>
    <mergeCell ref="T21:AI21"/>
    <mergeCell ref="A22:C22"/>
    <mergeCell ref="E22:M22"/>
    <mergeCell ref="N22:AE22"/>
    <mergeCell ref="AF22:AI22"/>
    <mergeCell ref="A23:A24"/>
    <mergeCell ref="B23:G24"/>
    <mergeCell ref="H23:H24"/>
    <mergeCell ref="I23:I24"/>
    <mergeCell ref="J23:J24"/>
    <mergeCell ref="K23:K24"/>
    <mergeCell ref="AD23:AE23"/>
    <mergeCell ref="AF23:AF24"/>
    <mergeCell ref="L23:L24"/>
    <mergeCell ref="M23:M24"/>
    <mergeCell ref="N23:O23"/>
    <mergeCell ref="P23:Q23"/>
    <mergeCell ref="R23:S23"/>
    <mergeCell ref="T23:U23"/>
    <mergeCell ref="AG23:AG24"/>
    <mergeCell ref="AH23:AH24"/>
    <mergeCell ref="AI23:AI24"/>
    <mergeCell ref="B25:G25"/>
    <mergeCell ref="A26:AI26"/>
    <mergeCell ref="A29:AI29"/>
    <mergeCell ref="V23:W23"/>
    <mergeCell ref="X23:Y23"/>
    <mergeCell ref="Z23:AA23"/>
    <mergeCell ref="AB23:AC23"/>
    <mergeCell ref="A30:G30"/>
    <mergeCell ref="H30:S30"/>
    <mergeCell ref="T30:AI30"/>
    <mergeCell ref="A31:C31"/>
    <mergeCell ref="E31:M31"/>
    <mergeCell ref="N31:AE31"/>
    <mergeCell ref="AF31:AI31"/>
    <mergeCell ref="A32:A33"/>
    <mergeCell ref="B32:G33"/>
    <mergeCell ref="H32:H33"/>
    <mergeCell ref="I32:I33"/>
    <mergeCell ref="J32:J33"/>
    <mergeCell ref="K32:K33"/>
    <mergeCell ref="AD32:AE32"/>
    <mergeCell ref="AF32:AF33"/>
    <mergeCell ref="L32:L33"/>
    <mergeCell ref="M32:M33"/>
    <mergeCell ref="N32:O32"/>
    <mergeCell ref="P32:Q32"/>
    <mergeCell ref="R32:S32"/>
    <mergeCell ref="T32:U32"/>
    <mergeCell ref="AG32:AG33"/>
    <mergeCell ref="AH32:AH33"/>
    <mergeCell ref="AI32:AI33"/>
    <mergeCell ref="B34:G34"/>
    <mergeCell ref="A35:AI35"/>
    <mergeCell ref="A38:AI38"/>
    <mergeCell ref="V32:W32"/>
    <mergeCell ref="X32:Y32"/>
    <mergeCell ref="Z32:AA32"/>
    <mergeCell ref="AB32:A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48"/>
  <sheetViews>
    <sheetView zoomScale="90" zoomScaleNormal="90" zoomScalePageLayoutView="0" workbookViewId="0" topLeftCell="A1">
      <selection activeCell="A2" sqref="A2:G2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1435" t="s">
        <v>1450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  <c r="Q1" s="1436"/>
      <c r="R1" s="1436"/>
      <c r="S1" s="1436"/>
      <c r="T1" s="1436"/>
      <c r="U1" s="1436"/>
      <c r="V1" s="1436"/>
      <c r="W1" s="1436"/>
      <c r="X1" s="1436"/>
      <c r="Y1" s="1436"/>
      <c r="Z1" s="1436"/>
      <c r="AA1" s="1436"/>
      <c r="AB1" s="1436"/>
      <c r="AC1" s="1436"/>
      <c r="AD1" s="1436"/>
      <c r="AE1" s="1436"/>
      <c r="AF1" s="1436"/>
      <c r="AG1" s="1436"/>
      <c r="AH1" s="1436"/>
      <c r="AI1" s="1437"/>
    </row>
    <row r="2" spans="1:35" ht="25.5" customHeight="1">
      <c r="A2" s="1438" t="s">
        <v>822</v>
      </c>
      <c r="B2" s="1439"/>
      <c r="C2" s="1439"/>
      <c r="D2" s="1439"/>
      <c r="E2" s="1439"/>
      <c r="F2" s="1439"/>
      <c r="G2" s="1440"/>
      <c r="H2" s="1441" t="s">
        <v>879</v>
      </c>
      <c r="I2" s="1442"/>
      <c r="J2" s="1442"/>
      <c r="K2" s="1442"/>
      <c r="L2" s="1442"/>
      <c r="M2" s="1442"/>
      <c r="N2" s="1442"/>
      <c r="O2" s="1442"/>
      <c r="P2" s="1442"/>
      <c r="Q2" s="1442"/>
      <c r="R2" s="1442"/>
      <c r="S2" s="1443"/>
      <c r="T2" s="1441" t="s">
        <v>823</v>
      </c>
      <c r="U2" s="1442"/>
      <c r="V2" s="1442"/>
      <c r="W2" s="1442"/>
      <c r="X2" s="1442"/>
      <c r="Y2" s="1442"/>
      <c r="Z2" s="1442"/>
      <c r="AA2" s="1442"/>
      <c r="AB2" s="1442"/>
      <c r="AC2" s="1442"/>
      <c r="AD2" s="1442"/>
      <c r="AE2" s="1442"/>
      <c r="AF2" s="1442"/>
      <c r="AG2" s="1442"/>
      <c r="AH2" s="1442"/>
      <c r="AI2" s="1443"/>
    </row>
    <row r="3" spans="1:35" ht="30" customHeight="1" thickBot="1">
      <c r="A3" s="1122" t="s">
        <v>880</v>
      </c>
      <c r="B3" s="1001"/>
      <c r="C3" s="1002"/>
      <c r="D3" s="1"/>
      <c r="E3" s="1614" t="s">
        <v>1350</v>
      </c>
      <c r="F3" s="1614"/>
      <c r="G3" s="1614"/>
      <c r="H3" s="1614"/>
      <c r="I3" s="1614"/>
      <c r="J3" s="1614"/>
      <c r="K3" s="1614"/>
      <c r="L3" s="1614"/>
      <c r="M3" s="1615"/>
      <c r="N3" s="1444" t="s">
        <v>407</v>
      </c>
      <c r="O3" s="1445"/>
      <c r="P3" s="1445"/>
      <c r="Q3" s="1445"/>
      <c r="R3" s="1445"/>
      <c r="S3" s="1445"/>
      <c r="T3" s="1445"/>
      <c r="U3" s="1445"/>
      <c r="V3" s="1445"/>
      <c r="W3" s="1445"/>
      <c r="X3" s="1445"/>
      <c r="Y3" s="1445"/>
      <c r="Z3" s="1445"/>
      <c r="AA3" s="1445"/>
      <c r="AB3" s="1445"/>
      <c r="AC3" s="1445"/>
      <c r="AD3" s="1445"/>
      <c r="AE3" s="1446"/>
      <c r="AF3" s="1000" t="s">
        <v>408</v>
      </c>
      <c r="AG3" s="1447"/>
      <c r="AH3" s="1447"/>
      <c r="AI3" s="1448"/>
    </row>
    <row r="4" spans="1:35" ht="37.5" customHeight="1">
      <c r="A4" s="1011" t="s">
        <v>873</v>
      </c>
      <c r="B4" s="1013" t="s">
        <v>409</v>
      </c>
      <c r="C4" s="1014"/>
      <c r="D4" s="1014"/>
      <c r="E4" s="1014"/>
      <c r="F4" s="1014"/>
      <c r="G4" s="1316"/>
      <c r="H4" s="1017" t="s">
        <v>410</v>
      </c>
      <c r="I4" s="1019" t="s">
        <v>425</v>
      </c>
      <c r="J4" s="1019" t="s">
        <v>411</v>
      </c>
      <c r="K4" s="1021" t="s">
        <v>1356</v>
      </c>
      <c r="L4" s="995" t="s">
        <v>426</v>
      </c>
      <c r="M4" s="997" t="s">
        <v>427</v>
      </c>
      <c r="N4" s="999" t="s">
        <v>534</v>
      </c>
      <c r="O4" s="991"/>
      <c r="P4" s="1589" t="s">
        <v>535</v>
      </c>
      <c r="Q4" s="1590"/>
      <c r="R4" s="990" t="s">
        <v>536</v>
      </c>
      <c r="S4" s="991"/>
      <c r="T4" s="990" t="s">
        <v>414</v>
      </c>
      <c r="U4" s="991"/>
      <c r="V4" s="990" t="s">
        <v>413</v>
      </c>
      <c r="W4" s="991"/>
      <c r="X4" s="990" t="s">
        <v>537</v>
      </c>
      <c r="Y4" s="991"/>
      <c r="Z4" s="990" t="s">
        <v>412</v>
      </c>
      <c r="AA4" s="991"/>
      <c r="AB4" s="990" t="s">
        <v>415</v>
      </c>
      <c r="AC4" s="991"/>
      <c r="AD4" s="990" t="s">
        <v>416</v>
      </c>
      <c r="AE4" s="992"/>
      <c r="AF4" s="1307" t="s">
        <v>417</v>
      </c>
      <c r="AG4" s="979" t="s">
        <v>418</v>
      </c>
      <c r="AH4" s="981" t="s">
        <v>419</v>
      </c>
      <c r="AI4" s="983" t="s">
        <v>428</v>
      </c>
    </row>
    <row r="5" spans="1:35" ht="59.25" customHeight="1" thickBot="1">
      <c r="A5" s="1012"/>
      <c r="B5" s="1015"/>
      <c r="C5" s="1016"/>
      <c r="D5" s="1016"/>
      <c r="E5" s="1016"/>
      <c r="F5" s="1016"/>
      <c r="G5" s="1317"/>
      <c r="H5" s="1318"/>
      <c r="I5" s="1319" t="s">
        <v>425</v>
      </c>
      <c r="J5" s="1319"/>
      <c r="K5" s="1320"/>
      <c r="L5" s="1321"/>
      <c r="M5" s="1322"/>
      <c r="N5" s="2" t="s">
        <v>429</v>
      </c>
      <c r="O5" s="42" t="s">
        <v>430</v>
      </c>
      <c r="P5" s="3" t="s">
        <v>429</v>
      </c>
      <c r="Q5" s="42" t="s">
        <v>430</v>
      </c>
      <c r="R5" s="3" t="s">
        <v>429</v>
      </c>
      <c r="S5" s="42" t="s">
        <v>430</v>
      </c>
      <c r="T5" s="3" t="s">
        <v>429</v>
      </c>
      <c r="U5" s="42" t="s">
        <v>430</v>
      </c>
      <c r="V5" s="3" t="s">
        <v>429</v>
      </c>
      <c r="W5" s="42" t="s">
        <v>430</v>
      </c>
      <c r="X5" s="3" t="s">
        <v>429</v>
      </c>
      <c r="Y5" s="42" t="s">
        <v>430</v>
      </c>
      <c r="Z5" s="3" t="s">
        <v>429</v>
      </c>
      <c r="AA5" s="42" t="s">
        <v>431</v>
      </c>
      <c r="AB5" s="3" t="s">
        <v>429</v>
      </c>
      <c r="AC5" s="42" t="s">
        <v>431</v>
      </c>
      <c r="AD5" s="3" t="s">
        <v>429</v>
      </c>
      <c r="AE5" s="43" t="s">
        <v>431</v>
      </c>
      <c r="AF5" s="1308"/>
      <c r="AG5" s="1309"/>
      <c r="AH5" s="1310"/>
      <c r="AI5" s="1311"/>
    </row>
    <row r="6" spans="1:35" ht="45.75" thickBot="1">
      <c r="A6" s="4" t="s">
        <v>821</v>
      </c>
      <c r="B6" s="985" t="s">
        <v>882</v>
      </c>
      <c r="C6" s="986"/>
      <c r="D6" s="986"/>
      <c r="E6" s="986"/>
      <c r="F6" s="986"/>
      <c r="G6" s="1347"/>
      <c r="H6" s="44" t="s">
        <v>723</v>
      </c>
      <c r="I6" s="300">
        <v>0.99</v>
      </c>
      <c r="J6" s="306"/>
      <c r="K6" s="306"/>
      <c r="L6" s="301"/>
      <c r="M6" s="301"/>
      <c r="N6" s="5" t="e">
        <f>N8+N20+#REF!</f>
        <v>#REF!</v>
      </c>
      <c r="O6" s="6" t="e">
        <f>O8+O20+#REF!</f>
        <v>#REF!</v>
      </c>
      <c r="P6" s="6" t="e">
        <f>Q8+P20+#REF!</f>
        <v>#REF!</v>
      </c>
      <c r="Q6" s="6" t="e">
        <f>#REF!+Q20+#REF!</f>
        <v>#REF!</v>
      </c>
      <c r="R6" s="6" t="e">
        <f>R8+R20+#REF!</f>
        <v>#REF!</v>
      </c>
      <c r="S6" s="6" t="e">
        <f>S8+S20+#REF!</f>
        <v>#REF!</v>
      </c>
      <c r="T6" s="6" t="e">
        <f>T8+T20+#REF!</f>
        <v>#REF!</v>
      </c>
      <c r="U6" s="6" t="e">
        <f>U8+U20+#REF!</f>
        <v>#REF!</v>
      </c>
      <c r="V6" s="6" t="e">
        <f>V8+V20+#REF!</f>
        <v>#REF!</v>
      </c>
      <c r="W6" s="6" t="e">
        <f>W8+W20+#REF!</f>
        <v>#REF!</v>
      </c>
      <c r="X6" s="6" t="e">
        <f>X8+X20+#REF!</f>
        <v>#REF!</v>
      </c>
      <c r="Y6" s="6" t="e">
        <f>Y8+Y20+#REF!</f>
        <v>#REF!</v>
      </c>
      <c r="Z6" s="6" t="e">
        <f>Z8+Z20+#REF!</f>
        <v>#REF!</v>
      </c>
      <c r="AA6" s="6" t="e">
        <f>AA8+AA20+#REF!</f>
        <v>#REF!</v>
      </c>
      <c r="AB6" s="6" t="e">
        <f>AB8+AB20+#REF!</f>
        <v>#REF!</v>
      </c>
      <c r="AC6" s="6" t="e">
        <f>AC8+AC20+#REF!</f>
        <v>#REF!</v>
      </c>
      <c r="AD6" s="6" t="e">
        <f>+AE8+AD20+#REF!</f>
        <v>#REF!</v>
      </c>
      <c r="AE6" s="7" t="e">
        <f>#REF!+AE20+#REF!</f>
        <v>#REF!</v>
      </c>
      <c r="AF6" s="8" t="e">
        <f>AF8+AF20+#REF!</f>
        <v>#REF!</v>
      </c>
      <c r="AG6" s="9"/>
      <c r="AH6" s="9"/>
      <c r="AI6" s="10"/>
    </row>
    <row r="7" spans="1:35" ht="15.75" thickBot="1">
      <c r="A7" s="987"/>
      <c r="B7" s="988"/>
      <c r="C7" s="988"/>
      <c r="D7" s="988"/>
      <c r="E7" s="988"/>
      <c r="F7" s="988"/>
      <c r="G7" s="988"/>
      <c r="H7" s="988"/>
      <c r="I7" s="988"/>
      <c r="J7" s="988"/>
      <c r="K7" s="988"/>
      <c r="L7" s="988"/>
      <c r="M7" s="988"/>
      <c r="N7" s="988"/>
      <c r="O7" s="988"/>
      <c r="P7" s="988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9"/>
    </row>
    <row r="8" spans="1:35" ht="35.25" thickBot="1">
      <c r="A8" s="11" t="s">
        <v>420</v>
      </c>
      <c r="B8" s="12" t="s">
        <v>532</v>
      </c>
      <c r="C8" s="12" t="s">
        <v>421</v>
      </c>
      <c r="D8" s="12" t="s">
        <v>432</v>
      </c>
      <c r="E8" s="13" t="s">
        <v>433</v>
      </c>
      <c r="F8" s="13" t="s">
        <v>434</v>
      </c>
      <c r="G8" s="45" t="s">
        <v>422</v>
      </c>
      <c r="H8" s="309" t="s">
        <v>533</v>
      </c>
      <c r="I8" s="32"/>
      <c r="J8" s="32"/>
      <c r="K8" s="32"/>
      <c r="L8" s="32"/>
      <c r="M8" s="33"/>
      <c r="N8" s="15">
        <f>SUM(N9:N9)</f>
        <v>547854</v>
      </c>
      <c r="O8" s="16">
        <f>SUM(O9:O9)</f>
        <v>0</v>
      </c>
      <c r="P8" s="17"/>
      <c r="Q8" s="16"/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7"/>
      <c r="AE8" s="16">
        <f>+Q8</f>
        <v>0</v>
      </c>
      <c r="AF8" s="19">
        <f>SUM(AF9:AF9)</f>
        <v>0</v>
      </c>
      <c r="AG8" s="20"/>
      <c r="AH8" s="20"/>
      <c r="AI8" s="21"/>
    </row>
    <row r="9" spans="1:35" ht="33.75">
      <c r="A9" s="1156" t="s">
        <v>1318</v>
      </c>
      <c r="B9" s="1569"/>
      <c r="C9" s="360" t="s">
        <v>1159</v>
      </c>
      <c r="D9" s="24" t="s">
        <v>851</v>
      </c>
      <c r="E9" s="669"/>
      <c r="F9" s="669"/>
      <c r="G9" s="1191" t="s">
        <v>860</v>
      </c>
      <c r="H9" s="1191" t="s">
        <v>861</v>
      </c>
      <c r="I9" s="1584">
        <v>0.99</v>
      </c>
      <c r="J9" s="1584">
        <v>0.99</v>
      </c>
      <c r="K9" s="1584">
        <v>0.99</v>
      </c>
      <c r="L9" s="1611"/>
      <c r="M9" s="1611"/>
      <c r="N9" s="1556">
        <v>547854</v>
      </c>
      <c r="O9" s="1236"/>
      <c r="P9" s="1556"/>
      <c r="Q9" s="1556"/>
      <c r="R9" s="1606"/>
      <c r="S9" s="1606"/>
      <c r="T9" s="1606"/>
      <c r="U9" s="1606"/>
      <c r="V9" s="1606"/>
      <c r="W9" s="1606"/>
      <c r="X9" s="1606"/>
      <c r="Y9" s="1556"/>
      <c r="Z9" s="1606"/>
      <c r="AA9" s="1556"/>
      <c r="AB9" s="1556">
        <v>16000</v>
      </c>
      <c r="AC9" s="1556"/>
      <c r="AD9" s="1556">
        <v>563854</v>
      </c>
      <c r="AE9" s="976"/>
      <c r="AF9" s="1209" t="s">
        <v>883</v>
      </c>
      <c r="AG9" s="1183"/>
      <c r="AH9" s="1183"/>
      <c r="AI9" s="1505" t="s">
        <v>874</v>
      </c>
    </row>
    <row r="10" spans="1:35" ht="22.5">
      <c r="A10" s="1157"/>
      <c r="B10" s="1454"/>
      <c r="C10" s="360" t="s">
        <v>1160</v>
      </c>
      <c r="D10" s="24" t="s">
        <v>851</v>
      </c>
      <c r="E10" s="24"/>
      <c r="F10" s="24"/>
      <c r="G10" s="1456"/>
      <c r="H10" s="1456"/>
      <c r="I10" s="1609"/>
      <c r="J10" s="1609"/>
      <c r="K10" s="1609"/>
      <c r="L10" s="1612"/>
      <c r="M10" s="1612"/>
      <c r="N10" s="1607"/>
      <c r="O10" s="1237"/>
      <c r="P10" s="1607"/>
      <c r="Q10" s="1607"/>
      <c r="R10" s="1120"/>
      <c r="S10" s="1120"/>
      <c r="T10" s="1120"/>
      <c r="U10" s="1120"/>
      <c r="V10" s="1120"/>
      <c r="W10" s="1120"/>
      <c r="X10" s="1120"/>
      <c r="Y10" s="1557"/>
      <c r="Z10" s="1120"/>
      <c r="AA10" s="1557"/>
      <c r="AB10" s="1607"/>
      <c r="AC10" s="1607"/>
      <c r="AD10" s="1607"/>
      <c r="AE10" s="977"/>
      <c r="AF10" s="1210"/>
      <c r="AG10" s="1184"/>
      <c r="AH10" s="1184"/>
      <c r="AI10" s="1510"/>
    </row>
    <row r="11" spans="1:35" ht="22.5">
      <c r="A11" s="1157"/>
      <c r="B11" s="1454"/>
      <c r="C11" s="360" t="s">
        <v>1161</v>
      </c>
      <c r="D11" s="24" t="s">
        <v>851</v>
      </c>
      <c r="E11" s="669"/>
      <c r="F11" s="669"/>
      <c r="G11" s="1456"/>
      <c r="H11" s="1456"/>
      <c r="I11" s="1609"/>
      <c r="J11" s="1609"/>
      <c r="K11" s="1609"/>
      <c r="L11" s="1612"/>
      <c r="M11" s="1612"/>
      <c r="N11" s="1607"/>
      <c r="O11" s="1237"/>
      <c r="P11" s="1607"/>
      <c r="Q11" s="1607"/>
      <c r="R11" s="1120"/>
      <c r="S11" s="1120"/>
      <c r="T11" s="1120"/>
      <c r="U11" s="1120"/>
      <c r="V11" s="1120"/>
      <c r="W11" s="1120"/>
      <c r="X11" s="1120"/>
      <c r="Y11" s="1557"/>
      <c r="Z11" s="1120"/>
      <c r="AA11" s="1557"/>
      <c r="AB11" s="1607"/>
      <c r="AC11" s="1607"/>
      <c r="AD11" s="1607"/>
      <c r="AE11" s="977"/>
      <c r="AF11" s="1210"/>
      <c r="AG11" s="1184"/>
      <c r="AH11" s="1184"/>
      <c r="AI11" s="1510"/>
    </row>
    <row r="12" spans="1:35" ht="22.5">
      <c r="A12" s="1157"/>
      <c r="B12" s="1454"/>
      <c r="C12" s="360" t="s">
        <v>1162</v>
      </c>
      <c r="D12" s="24" t="s">
        <v>851</v>
      </c>
      <c r="E12" s="669"/>
      <c r="F12" s="669"/>
      <c r="G12" s="1190"/>
      <c r="H12" s="1190"/>
      <c r="I12" s="1610"/>
      <c r="J12" s="1610"/>
      <c r="K12" s="1610"/>
      <c r="L12" s="1613"/>
      <c r="M12" s="1613"/>
      <c r="N12" s="1607"/>
      <c r="O12" s="1238"/>
      <c r="P12" s="1607"/>
      <c r="Q12" s="1607"/>
      <c r="R12" s="1121"/>
      <c r="S12" s="1120"/>
      <c r="T12" s="1121"/>
      <c r="U12" s="1121"/>
      <c r="V12" s="1121"/>
      <c r="W12" s="1121"/>
      <c r="X12" s="1121"/>
      <c r="Y12" s="1557"/>
      <c r="Z12" s="1121"/>
      <c r="AA12" s="1557"/>
      <c r="AB12" s="1607"/>
      <c r="AC12" s="1607"/>
      <c r="AD12" s="1607"/>
      <c r="AE12" s="977"/>
      <c r="AF12" s="1211"/>
      <c r="AG12" s="1185"/>
      <c r="AH12" s="1185"/>
      <c r="AI12" s="1506"/>
    </row>
    <row r="13" spans="1:35" ht="33.75">
      <c r="A13" s="1157"/>
      <c r="B13" s="1454"/>
      <c r="C13" s="360" t="s">
        <v>1159</v>
      </c>
      <c r="D13" s="24" t="s">
        <v>851</v>
      </c>
      <c r="E13" s="669"/>
      <c r="F13" s="669"/>
      <c r="G13" s="1189" t="s">
        <v>724</v>
      </c>
      <c r="H13" s="1189" t="s">
        <v>725</v>
      </c>
      <c r="I13" s="1584">
        <v>0.01</v>
      </c>
      <c r="J13" s="1584">
        <v>0.01</v>
      </c>
      <c r="K13" s="1584">
        <v>0.01</v>
      </c>
      <c r="L13" s="1611"/>
      <c r="M13" s="1611"/>
      <c r="N13" s="1607"/>
      <c r="O13" s="1236"/>
      <c r="P13" s="1607"/>
      <c r="Q13" s="1607"/>
      <c r="R13" s="1606"/>
      <c r="S13" s="1120"/>
      <c r="T13" s="1606"/>
      <c r="U13" s="1606"/>
      <c r="V13" s="1606"/>
      <c r="W13" s="1606"/>
      <c r="X13" s="1606"/>
      <c r="Y13" s="1557"/>
      <c r="Z13" s="1606"/>
      <c r="AA13" s="1557"/>
      <c r="AB13" s="1607"/>
      <c r="AC13" s="1607"/>
      <c r="AD13" s="1607"/>
      <c r="AE13" s="977"/>
      <c r="AF13" s="1209" t="s">
        <v>883</v>
      </c>
      <c r="AG13" s="1183"/>
      <c r="AH13" s="1183"/>
      <c r="AI13" s="1505" t="s">
        <v>874</v>
      </c>
    </row>
    <row r="14" spans="1:35" ht="22.5">
      <c r="A14" s="1157"/>
      <c r="B14" s="1454"/>
      <c r="C14" s="360" t="s">
        <v>1160</v>
      </c>
      <c r="D14" s="24" t="s">
        <v>851</v>
      </c>
      <c r="E14" s="24"/>
      <c r="F14" s="24"/>
      <c r="G14" s="1456"/>
      <c r="H14" s="1456"/>
      <c r="I14" s="1609"/>
      <c r="J14" s="1609"/>
      <c r="K14" s="1609"/>
      <c r="L14" s="1612"/>
      <c r="M14" s="1612"/>
      <c r="N14" s="1607"/>
      <c r="O14" s="1237"/>
      <c r="P14" s="1607"/>
      <c r="Q14" s="1607"/>
      <c r="R14" s="1120"/>
      <c r="S14" s="1120"/>
      <c r="T14" s="1120"/>
      <c r="U14" s="1120"/>
      <c r="V14" s="1120"/>
      <c r="W14" s="1120"/>
      <c r="X14" s="1120"/>
      <c r="Y14" s="1557"/>
      <c r="Z14" s="1120"/>
      <c r="AA14" s="1557"/>
      <c r="AB14" s="1607"/>
      <c r="AC14" s="1607"/>
      <c r="AD14" s="1607"/>
      <c r="AE14" s="977"/>
      <c r="AF14" s="1210"/>
      <c r="AG14" s="1184"/>
      <c r="AH14" s="1184"/>
      <c r="AI14" s="1510"/>
    </row>
    <row r="15" spans="1:35" ht="22.5">
      <c r="A15" s="1157"/>
      <c r="B15" s="1454"/>
      <c r="C15" s="360" t="s">
        <v>1161</v>
      </c>
      <c r="D15" s="24" t="s">
        <v>851</v>
      </c>
      <c r="E15" s="669"/>
      <c r="F15" s="669"/>
      <c r="G15" s="1456"/>
      <c r="H15" s="1456"/>
      <c r="I15" s="1609"/>
      <c r="J15" s="1609"/>
      <c r="K15" s="1609"/>
      <c r="L15" s="1612"/>
      <c r="M15" s="1612"/>
      <c r="N15" s="1607"/>
      <c r="O15" s="1237"/>
      <c r="P15" s="1607"/>
      <c r="Q15" s="1607"/>
      <c r="R15" s="1120"/>
      <c r="S15" s="1120"/>
      <c r="T15" s="1120"/>
      <c r="U15" s="1120"/>
      <c r="V15" s="1120"/>
      <c r="W15" s="1120"/>
      <c r="X15" s="1120"/>
      <c r="Y15" s="1557"/>
      <c r="Z15" s="1120"/>
      <c r="AA15" s="1557"/>
      <c r="AB15" s="1607"/>
      <c r="AC15" s="1607"/>
      <c r="AD15" s="1607"/>
      <c r="AE15" s="977"/>
      <c r="AF15" s="1210"/>
      <c r="AG15" s="1184"/>
      <c r="AH15" s="1184"/>
      <c r="AI15" s="1510"/>
    </row>
    <row r="16" spans="1:35" ht="23.25" thickBot="1">
      <c r="A16" s="1539"/>
      <c r="B16" s="1455"/>
      <c r="C16" s="360" t="s">
        <v>1162</v>
      </c>
      <c r="D16" s="24" t="s">
        <v>851</v>
      </c>
      <c r="E16" s="669"/>
      <c r="F16" s="669"/>
      <c r="G16" s="1190"/>
      <c r="H16" s="1190"/>
      <c r="I16" s="1610"/>
      <c r="J16" s="1610"/>
      <c r="K16" s="1610"/>
      <c r="L16" s="1613"/>
      <c r="M16" s="1613"/>
      <c r="N16" s="1608"/>
      <c r="O16" s="1238"/>
      <c r="P16" s="1608"/>
      <c r="Q16" s="1608"/>
      <c r="R16" s="1121"/>
      <c r="S16" s="1121"/>
      <c r="T16" s="1121"/>
      <c r="U16" s="1121"/>
      <c r="V16" s="1121"/>
      <c r="W16" s="1121"/>
      <c r="X16" s="1121"/>
      <c r="Y16" s="1558"/>
      <c r="Z16" s="1121"/>
      <c r="AA16" s="1558"/>
      <c r="AB16" s="1608"/>
      <c r="AC16" s="1608"/>
      <c r="AD16" s="1608"/>
      <c r="AE16" s="978"/>
      <c r="AF16" s="1211"/>
      <c r="AG16" s="1185"/>
      <c r="AH16" s="1185"/>
      <c r="AI16" s="1506"/>
    </row>
    <row r="17" spans="1:35" ht="25.5" customHeight="1">
      <c r="A17" s="1011" t="s">
        <v>424</v>
      </c>
      <c r="B17" s="1598" t="s">
        <v>409</v>
      </c>
      <c r="C17" s="1599"/>
      <c r="D17" s="1599"/>
      <c r="E17" s="1599"/>
      <c r="F17" s="1599"/>
      <c r="G17" s="1600"/>
      <c r="H17" s="1601" t="s">
        <v>410</v>
      </c>
      <c r="I17" s="1603" t="s">
        <v>425</v>
      </c>
      <c r="J17" s="1605" t="s">
        <v>411</v>
      </c>
      <c r="K17" s="1021" t="s">
        <v>1356</v>
      </c>
      <c r="L17" s="1596" t="s">
        <v>426</v>
      </c>
      <c r="M17" s="1597" t="s">
        <v>427</v>
      </c>
      <c r="N17" s="1592" t="s">
        <v>534</v>
      </c>
      <c r="O17" s="1590"/>
      <c r="P17" s="1589" t="s">
        <v>535</v>
      </c>
      <c r="Q17" s="1590"/>
      <c r="R17" s="1589" t="s">
        <v>536</v>
      </c>
      <c r="S17" s="1590"/>
      <c r="T17" s="1589" t="s">
        <v>414</v>
      </c>
      <c r="U17" s="1590"/>
      <c r="V17" s="1589" t="s">
        <v>413</v>
      </c>
      <c r="W17" s="1590"/>
      <c r="X17" s="1589" t="s">
        <v>537</v>
      </c>
      <c r="Y17" s="1590"/>
      <c r="Z17" s="1589" t="s">
        <v>412</v>
      </c>
      <c r="AA17" s="1590"/>
      <c r="AB17" s="1589" t="s">
        <v>415</v>
      </c>
      <c r="AC17" s="1590"/>
      <c r="AD17" s="1589" t="s">
        <v>416</v>
      </c>
      <c r="AE17" s="1591"/>
      <c r="AF17" s="1586" t="s">
        <v>417</v>
      </c>
      <c r="AG17" s="1587" t="s">
        <v>418</v>
      </c>
      <c r="AH17" s="1588" t="s">
        <v>419</v>
      </c>
      <c r="AI17" s="1585" t="s">
        <v>428</v>
      </c>
    </row>
    <row r="18" spans="1:35" ht="45" thickBot="1">
      <c r="A18" s="1012"/>
      <c r="B18" s="1015"/>
      <c r="C18" s="1016"/>
      <c r="D18" s="1016"/>
      <c r="E18" s="1016"/>
      <c r="F18" s="1016"/>
      <c r="G18" s="1317"/>
      <c r="H18" s="1602"/>
      <c r="I18" s="1604" t="s">
        <v>425</v>
      </c>
      <c r="J18" s="1319"/>
      <c r="K18" s="1320"/>
      <c r="L18" s="1321"/>
      <c r="M18" s="1322"/>
      <c r="N18" s="2" t="s">
        <v>429</v>
      </c>
      <c r="O18" s="42" t="s">
        <v>430</v>
      </c>
      <c r="P18" s="3" t="s">
        <v>429</v>
      </c>
      <c r="Q18" s="42" t="s">
        <v>430</v>
      </c>
      <c r="R18" s="3" t="s">
        <v>429</v>
      </c>
      <c r="S18" s="42" t="s">
        <v>430</v>
      </c>
      <c r="T18" s="3" t="s">
        <v>429</v>
      </c>
      <c r="U18" s="42" t="s">
        <v>430</v>
      </c>
      <c r="V18" s="3" t="s">
        <v>429</v>
      </c>
      <c r="W18" s="42" t="s">
        <v>430</v>
      </c>
      <c r="X18" s="3" t="s">
        <v>429</v>
      </c>
      <c r="Y18" s="42" t="s">
        <v>430</v>
      </c>
      <c r="Z18" s="3" t="s">
        <v>429</v>
      </c>
      <c r="AA18" s="42" t="s">
        <v>431</v>
      </c>
      <c r="AB18" s="3" t="s">
        <v>429</v>
      </c>
      <c r="AC18" s="42" t="s">
        <v>431</v>
      </c>
      <c r="AD18" s="3" t="s">
        <v>429</v>
      </c>
      <c r="AE18" s="43" t="s">
        <v>431</v>
      </c>
      <c r="AF18" s="1308"/>
      <c r="AG18" s="1309"/>
      <c r="AH18" s="1310"/>
      <c r="AI18" s="1311"/>
    </row>
    <row r="19" spans="1:35" ht="41.25" thickBot="1">
      <c r="A19" s="307" t="s">
        <v>874</v>
      </c>
      <c r="B19" s="1536" t="s">
        <v>248</v>
      </c>
      <c r="C19" s="1537"/>
      <c r="D19" s="1537"/>
      <c r="E19" s="1537"/>
      <c r="F19" s="1537"/>
      <c r="G19" s="1538"/>
      <c r="H19" s="369" t="s">
        <v>249</v>
      </c>
      <c r="I19" s="394">
        <v>0.01</v>
      </c>
      <c r="J19" s="306"/>
      <c r="K19" s="306"/>
      <c r="L19" s="301"/>
      <c r="M19" s="301"/>
      <c r="N19" s="5" t="e">
        <f>N21+#REF!+#REF!</f>
        <v>#REF!</v>
      </c>
      <c r="O19" s="6" t="e">
        <f>O21+#REF!+#REF!</f>
        <v>#REF!</v>
      </c>
      <c r="P19" s="6" t="e">
        <f>P21+#REF!+#REF!</f>
        <v>#REF!</v>
      </c>
      <c r="Q19" s="6" t="e">
        <f>Q21+#REF!+#REF!</f>
        <v>#REF!</v>
      </c>
      <c r="R19" s="6" t="e">
        <f>R21+#REF!+#REF!</f>
        <v>#REF!</v>
      </c>
      <c r="S19" s="6" t="e">
        <f>S21+#REF!+#REF!</f>
        <v>#REF!</v>
      </c>
      <c r="T19" s="6" t="e">
        <f>T21+#REF!+#REF!</f>
        <v>#REF!</v>
      </c>
      <c r="U19" s="6" t="e">
        <f>U21+#REF!+#REF!</f>
        <v>#REF!</v>
      </c>
      <c r="V19" s="6" t="e">
        <f>V21+#REF!+#REF!</f>
        <v>#REF!</v>
      </c>
      <c r="W19" s="6" t="e">
        <f>W21+#REF!+#REF!</f>
        <v>#REF!</v>
      </c>
      <c r="X19" s="6" t="e">
        <f>X21+#REF!+#REF!</f>
        <v>#REF!</v>
      </c>
      <c r="Y19" s="6" t="e">
        <f>Y21+#REF!+#REF!</f>
        <v>#REF!</v>
      </c>
      <c r="Z19" s="6" t="e">
        <f>Z21+#REF!+#REF!</f>
        <v>#REF!</v>
      </c>
      <c r="AA19" s="6" t="e">
        <f>AA21+#REF!+#REF!</f>
        <v>#REF!</v>
      </c>
      <c r="AB19" s="6" t="e">
        <f>AB21+#REF!+#REF!</f>
        <v>#REF!</v>
      </c>
      <c r="AC19" s="6" t="e">
        <f>AC21+#REF!+#REF!</f>
        <v>#REF!</v>
      </c>
      <c r="AD19" s="6" t="e">
        <f>+AD21+#REF!+#REF!</f>
        <v>#REF!</v>
      </c>
      <c r="AE19" s="7" t="e">
        <f>AE21+#REF!+#REF!</f>
        <v>#REF!</v>
      </c>
      <c r="AF19" s="8" t="e">
        <f>AF21+#REF!+#REF!</f>
        <v>#VALUE!</v>
      </c>
      <c r="AG19" s="9"/>
      <c r="AH19" s="9"/>
      <c r="AI19" s="10"/>
    </row>
    <row r="20" spans="1:35" ht="45.75" customHeight="1">
      <c r="A20" s="11" t="s">
        <v>420</v>
      </c>
      <c r="B20" s="12" t="s">
        <v>532</v>
      </c>
      <c r="C20" s="12" t="s">
        <v>421</v>
      </c>
      <c r="D20" s="12" t="s">
        <v>531</v>
      </c>
      <c r="E20" s="13" t="s">
        <v>433</v>
      </c>
      <c r="F20" s="13" t="s">
        <v>434</v>
      </c>
      <c r="G20" s="45" t="s">
        <v>423</v>
      </c>
      <c r="H20" s="309" t="s">
        <v>533</v>
      </c>
      <c r="I20" s="14"/>
      <c r="J20" s="31"/>
      <c r="K20" s="31"/>
      <c r="L20" s="32"/>
      <c r="M20" s="33"/>
      <c r="N20" s="15"/>
      <c r="O20" s="16"/>
      <c r="P20" s="17"/>
      <c r="Q20" s="748"/>
      <c r="R20" s="17"/>
      <c r="S20" s="16"/>
      <c r="T20" s="17"/>
      <c r="U20" s="16"/>
      <c r="V20" s="17"/>
      <c r="W20" s="16"/>
      <c r="X20" s="17"/>
      <c r="Y20" s="16"/>
      <c r="Z20" s="17"/>
      <c r="AA20" s="16"/>
      <c r="AB20" s="17"/>
      <c r="AC20" s="16"/>
      <c r="AD20" s="17"/>
      <c r="AE20" s="16"/>
      <c r="AF20" s="19">
        <f>SUM(AF21:AF21)</f>
        <v>0</v>
      </c>
      <c r="AG20" s="20"/>
      <c r="AH20" s="20"/>
      <c r="AI20" s="21"/>
    </row>
    <row r="21" spans="1:35" ht="57" customHeight="1">
      <c r="A21" s="1453" t="str">
        <f>A9</f>
        <v>ASISTENCIA Y SEFGUIMIENTO A LA  SALUD EN EL MUNICIPIO DE GAMA CUNDINAMARCA</v>
      </c>
      <c r="B21" s="1453"/>
      <c r="C21" s="379" t="s">
        <v>1163</v>
      </c>
      <c r="D21" s="24" t="s">
        <v>837</v>
      </c>
      <c r="E21" s="35"/>
      <c r="F21" s="24"/>
      <c r="G21" s="613" t="s">
        <v>1164</v>
      </c>
      <c r="H21" s="613" t="s">
        <v>730</v>
      </c>
      <c r="I21" s="387">
        <v>0</v>
      </c>
      <c r="J21" s="387">
        <v>3</v>
      </c>
      <c r="K21" s="387">
        <v>1</v>
      </c>
      <c r="L21" s="387"/>
      <c r="M21" s="387"/>
      <c r="N21" s="976"/>
      <c r="O21" s="976"/>
      <c r="P21" s="976">
        <v>12887</v>
      </c>
      <c r="Q21" s="1593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976">
        <v>12887</v>
      </c>
      <c r="AE21" s="1593"/>
      <c r="AF21" s="30" t="s">
        <v>883</v>
      </c>
      <c r="AG21" s="1183"/>
      <c r="AH21" s="1555"/>
      <c r="AI21" s="1559" t="s">
        <v>874</v>
      </c>
    </row>
    <row r="22" spans="1:35" ht="33.75" customHeight="1">
      <c r="A22" s="1484"/>
      <c r="B22" s="1484"/>
      <c r="C22" s="360" t="s">
        <v>1165</v>
      </c>
      <c r="D22" s="24" t="s">
        <v>837</v>
      </c>
      <c r="E22" s="1515"/>
      <c r="F22" s="1515"/>
      <c r="G22" s="1189" t="s">
        <v>1166</v>
      </c>
      <c r="H22" s="1189" t="s">
        <v>550</v>
      </c>
      <c r="I22" s="1515">
        <v>0</v>
      </c>
      <c r="J22" s="1515">
        <v>10</v>
      </c>
      <c r="K22" s="1515">
        <v>2</v>
      </c>
      <c r="L22" s="1515"/>
      <c r="M22" s="1515"/>
      <c r="N22" s="977"/>
      <c r="O22" s="977"/>
      <c r="P22" s="977"/>
      <c r="Q22" s="1594"/>
      <c r="R22" s="976"/>
      <c r="S22" s="976"/>
      <c r="T22" s="976"/>
      <c r="U22" s="976"/>
      <c r="V22" s="976"/>
      <c r="W22" s="976"/>
      <c r="X22" s="976"/>
      <c r="Y22" s="976"/>
      <c r="Z22" s="976"/>
      <c r="AA22" s="976"/>
      <c r="AB22" s="976"/>
      <c r="AC22" s="976"/>
      <c r="AD22" s="977"/>
      <c r="AE22" s="1594"/>
      <c r="AF22" s="1209" t="s">
        <v>883</v>
      </c>
      <c r="AG22" s="1184"/>
      <c r="AH22" s="1152"/>
      <c r="AI22" s="1560"/>
    </row>
    <row r="23" spans="1:35" ht="22.5">
      <c r="A23" s="1484"/>
      <c r="B23" s="1484"/>
      <c r="C23" s="360" t="s">
        <v>1167</v>
      </c>
      <c r="D23" s="24" t="s">
        <v>837</v>
      </c>
      <c r="E23" s="1066"/>
      <c r="F23" s="1066"/>
      <c r="G23" s="1456"/>
      <c r="H23" s="1456"/>
      <c r="I23" s="1066"/>
      <c r="J23" s="1066"/>
      <c r="K23" s="1066"/>
      <c r="L23" s="1066"/>
      <c r="M23" s="1066"/>
      <c r="N23" s="977"/>
      <c r="O23" s="977"/>
      <c r="P23" s="977"/>
      <c r="Q23" s="1594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1594"/>
      <c r="AF23" s="1210"/>
      <c r="AG23" s="1184"/>
      <c r="AH23" s="1152"/>
      <c r="AI23" s="1560"/>
    </row>
    <row r="24" spans="1:35" ht="22.5">
      <c r="A24" s="1484"/>
      <c r="B24" s="1484"/>
      <c r="C24" s="360" t="s">
        <v>1168</v>
      </c>
      <c r="D24" s="24" t="s">
        <v>837</v>
      </c>
      <c r="E24" s="1066"/>
      <c r="F24" s="1066"/>
      <c r="G24" s="1456"/>
      <c r="H24" s="1456"/>
      <c r="I24" s="1066"/>
      <c r="J24" s="1066"/>
      <c r="K24" s="1066"/>
      <c r="L24" s="1066"/>
      <c r="M24" s="1066"/>
      <c r="N24" s="977"/>
      <c r="O24" s="977"/>
      <c r="P24" s="977"/>
      <c r="Q24" s="1594"/>
      <c r="R24" s="977"/>
      <c r="S24" s="977"/>
      <c r="T24" s="977"/>
      <c r="U24" s="977"/>
      <c r="V24" s="977"/>
      <c r="W24" s="977"/>
      <c r="X24" s="977"/>
      <c r="Y24" s="977"/>
      <c r="Z24" s="977"/>
      <c r="AA24" s="977"/>
      <c r="AB24" s="977"/>
      <c r="AC24" s="977"/>
      <c r="AD24" s="977"/>
      <c r="AE24" s="1594"/>
      <c r="AF24" s="1210"/>
      <c r="AG24" s="1184"/>
      <c r="AH24" s="1152"/>
      <c r="AI24" s="1560"/>
    </row>
    <row r="25" spans="1:35" ht="22.5">
      <c r="A25" s="1484"/>
      <c r="B25" s="1484"/>
      <c r="C25" s="360" t="s">
        <v>1169</v>
      </c>
      <c r="D25" s="24" t="s">
        <v>837</v>
      </c>
      <c r="E25" s="1124"/>
      <c r="F25" s="1124"/>
      <c r="G25" s="1190"/>
      <c r="H25" s="1190"/>
      <c r="I25" s="1124"/>
      <c r="J25" s="1124"/>
      <c r="K25" s="1124"/>
      <c r="L25" s="1124"/>
      <c r="M25" s="1124"/>
      <c r="N25" s="977"/>
      <c r="O25" s="977"/>
      <c r="P25" s="977"/>
      <c r="Q25" s="1594"/>
      <c r="R25" s="978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7"/>
      <c r="AE25" s="1594"/>
      <c r="AF25" s="1211"/>
      <c r="AG25" s="1184"/>
      <c r="AH25" s="1152"/>
      <c r="AI25" s="1560"/>
    </row>
    <row r="26" spans="1:35" ht="33.75" customHeight="1">
      <c r="A26" s="1484"/>
      <c r="B26" s="1484"/>
      <c r="C26" s="360" t="s">
        <v>1170</v>
      </c>
      <c r="D26" s="24" t="s">
        <v>851</v>
      </c>
      <c r="E26" s="740"/>
      <c r="F26" s="740"/>
      <c r="G26" s="1189" t="s">
        <v>732</v>
      </c>
      <c r="H26" s="1189" t="s">
        <v>736</v>
      </c>
      <c r="I26" s="1515">
        <v>0</v>
      </c>
      <c r="J26" s="1581">
        <v>0</v>
      </c>
      <c r="K26" s="1581">
        <v>0</v>
      </c>
      <c r="L26" s="1584"/>
      <c r="M26" s="1584"/>
      <c r="N26" s="977"/>
      <c r="O26" s="977"/>
      <c r="P26" s="977"/>
      <c r="Q26" s="1594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7"/>
      <c r="AE26" s="1594"/>
      <c r="AF26" s="1562" t="s">
        <v>734</v>
      </c>
      <c r="AG26" s="1184"/>
      <c r="AH26" s="1152"/>
      <c r="AI26" s="1560"/>
    </row>
    <row r="27" spans="1:35" ht="33.75" customHeight="1">
      <c r="A27" s="1484"/>
      <c r="B27" s="1484"/>
      <c r="C27" s="970" t="s">
        <v>1171</v>
      </c>
      <c r="D27" s="970" t="s">
        <v>851</v>
      </c>
      <c r="E27" s="1616"/>
      <c r="F27" s="1616"/>
      <c r="G27" s="1456"/>
      <c r="H27" s="1456"/>
      <c r="I27" s="1066"/>
      <c r="J27" s="1582"/>
      <c r="K27" s="1582"/>
      <c r="L27" s="1066"/>
      <c r="M27" s="1066"/>
      <c r="N27" s="977"/>
      <c r="O27" s="977"/>
      <c r="P27" s="977"/>
      <c r="Q27" s="1594"/>
      <c r="R27" s="977"/>
      <c r="S27" s="977"/>
      <c r="T27" s="977"/>
      <c r="U27" s="977"/>
      <c r="V27" s="977"/>
      <c r="W27" s="977"/>
      <c r="X27" s="977"/>
      <c r="Y27" s="977"/>
      <c r="Z27" s="977"/>
      <c r="AA27" s="977"/>
      <c r="AB27" s="977"/>
      <c r="AC27" s="977"/>
      <c r="AD27" s="977"/>
      <c r="AE27" s="1594"/>
      <c r="AF27" s="1563"/>
      <c r="AG27" s="1184"/>
      <c r="AH27" s="1152"/>
      <c r="AI27" s="1560"/>
    </row>
    <row r="28" spans="1:35" ht="15">
      <c r="A28" s="1484"/>
      <c r="B28" s="1484"/>
      <c r="C28" s="972"/>
      <c r="D28" s="972"/>
      <c r="E28" s="1617"/>
      <c r="F28" s="1617"/>
      <c r="G28" s="1190"/>
      <c r="H28" s="1190"/>
      <c r="I28" s="1124"/>
      <c r="J28" s="1583"/>
      <c r="K28" s="1583"/>
      <c r="L28" s="1124"/>
      <c r="M28" s="1124"/>
      <c r="N28" s="977"/>
      <c r="O28" s="977"/>
      <c r="P28" s="977"/>
      <c r="Q28" s="1594"/>
      <c r="R28" s="978"/>
      <c r="S28" s="978"/>
      <c r="T28" s="978"/>
      <c r="U28" s="978"/>
      <c r="V28" s="978"/>
      <c r="W28" s="978"/>
      <c r="X28" s="978"/>
      <c r="Y28" s="978"/>
      <c r="Z28" s="978"/>
      <c r="AA28" s="978"/>
      <c r="AB28" s="978"/>
      <c r="AC28" s="978"/>
      <c r="AD28" s="977"/>
      <c r="AE28" s="1594"/>
      <c r="AF28" s="1564"/>
      <c r="AG28" s="1184"/>
      <c r="AH28" s="1152"/>
      <c r="AI28" s="1560"/>
    </row>
    <row r="29" spans="1:35" ht="33.75" customHeight="1">
      <c r="A29" s="1484"/>
      <c r="B29" s="1484"/>
      <c r="C29" s="360" t="s">
        <v>1172</v>
      </c>
      <c r="D29" s="24" t="s">
        <v>837</v>
      </c>
      <c r="E29" s="35"/>
      <c r="F29" s="24"/>
      <c r="G29" s="1189" t="s">
        <v>735</v>
      </c>
      <c r="H29" s="1189" t="s">
        <v>736</v>
      </c>
      <c r="I29" s="1515">
        <v>0</v>
      </c>
      <c r="J29" s="1581">
        <v>0</v>
      </c>
      <c r="K29" s="1581">
        <v>0</v>
      </c>
      <c r="L29" s="1584"/>
      <c r="M29" s="1584"/>
      <c r="N29" s="977"/>
      <c r="O29" s="977"/>
      <c r="P29" s="977"/>
      <c r="Q29" s="1594"/>
      <c r="R29" s="1515"/>
      <c r="S29" s="1515"/>
      <c r="T29" s="1515"/>
      <c r="U29" s="1515"/>
      <c r="V29" s="1515"/>
      <c r="W29" s="1515"/>
      <c r="X29" s="1515"/>
      <c r="Y29" s="1515"/>
      <c r="Z29" s="1515"/>
      <c r="AA29" s="1515"/>
      <c r="AB29" s="1515"/>
      <c r="AC29" s="1515"/>
      <c r="AD29" s="977"/>
      <c r="AE29" s="1594"/>
      <c r="AF29" s="1562" t="s">
        <v>734</v>
      </c>
      <c r="AG29" s="1184"/>
      <c r="AH29" s="1152"/>
      <c r="AI29" s="1560"/>
    </row>
    <row r="30" spans="1:35" ht="33.75">
      <c r="A30" s="1484"/>
      <c r="B30" s="1484"/>
      <c r="C30" s="360" t="s">
        <v>1173</v>
      </c>
      <c r="D30" s="24" t="s">
        <v>837</v>
      </c>
      <c r="E30" s="35"/>
      <c r="F30" s="24"/>
      <c r="G30" s="1456"/>
      <c r="H30" s="1456"/>
      <c r="I30" s="1066"/>
      <c r="J30" s="1582"/>
      <c r="K30" s="1582"/>
      <c r="L30" s="1066"/>
      <c r="M30" s="1066"/>
      <c r="N30" s="977"/>
      <c r="O30" s="977"/>
      <c r="P30" s="977"/>
      <c r="Q30" s="1594"/>
      <c r="R30" s="1066"/>
      <c r="S30" s="1066"/>
      <c r="T30" s="1066"/>
      <c r="U30" s="1066"/>
      <c r="V30" s="1066"/>
      <c r="W30" s="1066"/>
      <c r="X30" s="1066"/>
      <c r="Y30" s="1066"/>
      <c r="Z30" s="1066"/>
      <c r="AA30" s="1066"/>
      <c r="AB30" s="1066"/>
      <c r="AC30" s="1066"/>
      <c r="AD30" s="977"/>
      <c r="AE30" s="1594"/>
      <c r="AF30" s="1563"/>
      <c r="AG30" s="1184"/>
      <c r="AH30" s="1152"/>
      <c r="AI30" s="1560"/>
    </row>
    <row r="31" spans="1:35" ht="22.5">
      <c r="A31" s="1484"/>
      <c r="B31" s="1484"/>
      <c r="C31" s="360" t="s">
        <v>1174</v>
      </c>
      <c r="D31" s="24" t="s">
        <v>837</v>
      </c>
      <c r="E31" s="35"/>
      <c r="F31" s="24"/>
      <c r="G31" s="1190"/>
      <c r="H31" s="1190"/>
      <c r="I31" s="1124"/>
      <c r="J31" s="1583"/>
      <c r="K31" s="1583"/>
      <c r="L31" s="1124"/>
      <c r="M31" s="1124"/>
      <c r="N31" s="977"/>
      <c r="O31" s="977"/>
      <c r="P31" s="977"/>
      <c r="Q31" s="159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977"/>
      <c r="AE31" s="1594"/>
      <c r="AF31" s="1564"/>
      <c r="AG31" s="1184"/>
      <c r="AH31" s="1152"/>
      <c r="AI31" s="1560"/>
    </row>
    <row r="32" spans="1:35" ht="51" customHeight="1">
      <c r="A32" s="1485"/>
      <c r="B32" s="1485"/>
      <c r="C32" s="360" t="s">
        <v>1351</v>
      </c>
      <c r="D32" s="24" t="s">
        <v>837</v>
      </c>
      <c r="E32" s="35"/>
      <c r="F32" s="24"/>
      <c r="G32" s="616" t="s">
        <v>737</v>
      </c>
      <c r="H32" s="616" t="s">
        <v>612</v>
      </c>
      <c r="I32" s="396">
        <v>0</v>
      </c>
      <c r="J32" s="396">
        <v>1</v>
      </c>
      <c r="K32" s="396">
        <v>0</v>
      </c>
      <c r="L32" s="396"/>
      <c r="M32" s="396"/>
      <c r="N32" s="978"/>
      <c r="O32" s="978"/>
      <c r="P32" s="978"/>
      <c r="Q32" s="1595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978"/>
      <c r="AE32" s="1595"/>
      <c r="AF32" s="30" t="s">
        <v>883</v>
      </c>
      <c r="AG32" s="1185"/>
      <c r="AH32" s="1153"/>
      <c r="AI32" s="1561"/>
    </row>
    <row r="33" spans="1:35" ht="15.75" thickBot="1">
      <c r="A33" s="1122" t="s">
        <v>884</v>
      </c>
      <c r="B33" s="1001"/>
      <c r="C33" s="1002"/>
      <c r="D33" s="1"/>
      <c r="E33" s="1003" t="s">
        <v>881</v>
      </c>
      <c r="F33" s="1003"/>
      <c r="G33" s="1003"/>
      <c r="H33" s="1003"/>
      <c r="I33" s="1003"/>
      <c r="J33" s="1003"/>
      <c r="K33" s="1003"/>
      <c r="L33" s="1003"/>
      <c r="M33" s="1004"/>
      <c r="N33" s="1444" t="s">
        <v>407</v>
      </c>
      <c r="O33" s="1445"/>
      <c r="P33" s="1445"/>
      <c r="Q33" s="1445"/>
      <c r="R33" s="1445"/>
      <c r="S33" s="1445"/>
      <c r="T33" s="1445"/>
      <c r="U33" s="1445"/>
      <c r="V33" s="1445"/>
      <c r="W33" s="1445"/>
      <c r="X33" s="1445"/>
      <c r="Y33" s="1445"/>
      <c r="Z33" s="1445"/>
      <c r="AA33" s="1445"/>
      <c r="AB33" s="1445"/>
      <c r="AC33" s="1445"/>
      <c r="AD33" s="1445"/>
      <c r="AE33" s="1446"/>
      <c r="AF33" s="1000" t="s">
        <v>408</v>
      </c>
      <c r="AG33" s="1447"/>
      <c r="AH33" s="1447"/>
      <c r="AI33" s="1448"/>
    </row>
    <row r="34" spans="1:35" ht="15" customHeight="1">
      <c r="A34" s="1011" t="s">
        <v>873</v>
      </c>
      <c r="B34" s="1013" t="s">
        <v>409</v>
      </c>
      <c r="C34" s="1014"/>
      <c r="D34" s="1014"/>
      <c r="E34" s="1014"/>
      <c r="F34" s="1014"/>
      <c r="G34" s="1316"/>
      <c r="H34" s="1017" t="s">
        <v>410</v>
      </c>
      <c r="I34" s="1019" t="s">
        <v>425</v>
      </c>
      <c r="J34" s="1019" t="s">
        <v>411</v>
      </c>
      <c r="K34" s="1021" t="s">
        <v>1356</v>
      </c>
      <c r="L34" s="995" t="s">
        <v>426</v>
      </c>
      <c r="M34" s="997" t="s">
        <v>427</v>
      </c>
      <c r="N34" s="999" t="s">
        <v>534</v>
      </c>
      <c r="O34" s="991"/>
      <c r="P34" s="990" t="s">
        <v>535</v>
      </c>
      <c r="Q34" s="991"/>
      <c r="R34" s="990" t="s">
        <v>536</v>
      </c>
      <c r="S34" s="991"/>
      <c r="T34" s="990" t="s">
        <v>414</v>
      </c>
      <c r="U34" s="991"/>
      <c r="V34" s="990" t="s">
        <v>413</v>
      </c>
      <c r="W34" s="991"/>
      <c r="X34" s="990" t="s">
        <v>537</v>
      </c>
      <c r="Y34" s="991"/>
      <c r="Z34" s="990" t="s">
        <v>412</v>
      </c>
      <c r="AA34" s="991"/>
      <c r="AB34" s="990" t="s">
        <v>415</v>
      </c>
      <c r="AC34" s="991"/>
      <c r="AD34" s="990" t="s">
        <v>416</v>
      </c>
      <c r="AE34" s="992"/>
      <c r="AF34" s="1307" t="s">
        <v>417</v>
      </c>
      <c r="AG34" s="979" t="s">
        <v>418</v>
      </c>
      <c r="AH34" s="981" t="s">
        <v>419</v>
      </c>
      <c r="AI34" s="983" t="s">
        <v>428</v>
      </c>
    </row>
    <row r="35" spans="1:35" ht="45" thickBot="1">
      <c r="A35" s="1012"/>
      <c r="B35" s="1015"/>
      <c r="C35" s="1016"/>
      <c r="D35" s="1016"/>
      <c r="E35" s="1016"/>
      <c r="F35" s="1016"/>
      <c r="G35" s="1317"/>
      <c r="H35" s="1318"/>
      <c r="I35" s="1319" t="s">
        <v>425</v>
      </c>
      <c r="J35" s="1319"/>
      <c r="K35" s="1320"/>
      <c r="L35" s="1321"/>
      <c r="M35" s="1322"/>
      <c r="N35" s="2" t="s">
        <v>429</v>
      </c>
      <c r="O35" s="42" t="s">
        <v>430</v>
      </c>
      <c r="P35" s="3" t="s">
        <v>429</v>
      </c>
      <c r="Q35" s="42" t="s">
        <v>430</v>
      </c>
      <c r="R35" s="3" t="s">
        <v>429</v>
      </c>
      <c r="S35" s="42" t="s">
        <v>430</v>
      </c>
      <c r="T35" s="3" t="s">
        <v>429</v>
      </c>
      <c r="U35" s="42" t="s">
        <v>430</v>
      </c>
      <c r="V35" s="3" t="s">
        <v>429</v>
      </c>
      <c r="W35" s="42" t="s">
        <v>430</v>
      </c>
      <c r="X35" s="3" t="s">
        <v>429</v>
      </c>
      <c r="Y35" s="42" t="s">
        <v>430</v>
      </c>
      <c r="Z35" s="3" t="s">
        <v>429</v>
      </c>
      <c r="AA35" s="42" t="s">
        <v>431</v>
      </c>
      <c r="AB35" s="3" t="s">
        <v>429</v>
      </c>
      <c r="AC35" s="42" t="s">
        <v>431</v>
      </c>
      <c r="AD35" s="3" t="s">
        <v>429</v>
      </c>
      <c r="AE35" s="43" t="s">
        <v>431</v>
      </c>
      <c r="AF35" s="1308"/>
      <c r="AG35" s="1309"/>
      <c r="AH35" s="1310"/>
      <c r="AI35" s="1311"/>
    </row>
    <row r="36" spans="1:35" ht="57" thickBot="1">
      <c r="A36" s="4" t="s">
        <v>821</v>
      </c>
      <c r="B36" s="985" t="s">
        <v>885</v>
      </c>
      <c r="C36" s="986"/>
      <c r="D36" s="986"/>
      <c r="E36" s="986"/>
      <c r="F36" s="986"/>
      <c r="G36" s="1347"/>
      <c r="H36" s="44" t="s">
        <v>740</v>
      </c>
      <c r="I36" s="376">
        <v>1</v>
      </c>
      <c r="J36" s="376">
        <v>1</v>
      </c>
      <c r="K36" s="306"/>
      <c r="L36" s="301"/>
      <c r="M36" s="301"/>
      <c r="N36" s="5" t="e">
        <f>N38+#REF!+#REF!</f>
        <v>#REF!</v>
      </c>
      <c r="O36" s="6" t="e">
        <f>O38+#REF!+#REF!</f>
        <v>#REF!</v>
      </c>
      <c r="P36" s="6" t="e">
        <f>P38+#REF!+#REF!</f>
        <v>#REF!</v>
      </c>
      <c r="Q36" s="6" t="e">
        <f>Q38+#REF!+#REF!</f>
        <v>#REF!</v>
      </c>
      <c r="R36" s="6" t="e">
        <f>R38+#REF!+#REF!</f>
        <v>#REF!</v>
      </c>
      <c r="S36" s="6" t="e">
        <f>S38+#REF!+#REF!</f>
        <v>#REF!</v>
      </c>
      <c r="T36" s="6" t="e">
        <f>T38+#REF!+#REF!</f>
        <v>#REF!</v>
      </c>
      <c r="U36" s="6" t="e">
        <f>U38+#REF!+#REF!</f>
        <v>#REF!</v>
      </c>
      <c r="V36" s="6" t="e">
        <f>V38+#REF!+#REF!</f>
        <v>#REF!</v>
      </c>
      <c r="W36" s="6" t="e">
        <f>W38+#REF!+#REF!</f>
        <v>#REF!</v>
      </c>
      <c r="X36" s="6" t="e">
        <f>X38+#REF!+#REF!</f>
        <v>#REF!</v>
      </c>
      <c r="Y36" s="6" t="e">
        <f>Y38+#REF!+#REF!</f>
        <v>#REF!</v>
      </c>
      <c r="Z36" s="6" t="e">
        <f>Z38+#REF!+#REF!</f>
        <v>#REF!</v>
      </c>
      <c r="AA36" s="6" t="e">
        <f>AA38+#REF!+#REF!</f>
        <v>#REF!</v>
      </c>
      <c r="AB36" s="6" t="e">
        <f>AB38+#REF!+#REF!</f>
        <v>#REF!</v>
      </c>
      <c r="AC36" s="6" t="e">
        <f>AC38+#REF!+#REF!</f>
        <v>#REF!</v>
      </c>
      <c r="AD36" s="6" t="e">
        <f>+AD38+#REF!+#REF!</f>
        <v>#REF!</v>
      </c>
      <c r="AE36" s="7" t="e">
        <f>AE38+#REF!+#REF!</f>
        <v>#REF!</v>
      </c>
      <c r="AF36" s="8" t="e">
        <f>AF38+#REF!+#REF!</f>
        <v>#REF!</v>
      </c>
      <c r="AG36" s="9"/>
      <c r="AH36" s="9"/>
      <c r="AI36" s="10"/>
    </row>
    <row r="37" spans="1:35" ht="15.75" thickBot="1">
      <c r="A37" s="1576"/>
      <c r="B37" s="1522"/>
      <c r="C37" s="1522"/>
      <c r="D37" s="1522"/>
      <c r="E37" s="1522"/>
      <c r="F37" s="1522"/>
      <c r="G37" s="1522"/>
      <c r="H37" s="1522"/>
      <c r="I37" s="1522"/>
      <c r="J37" s="1522"/>
      <c r="K37" s="1522"/>
      <c r="L37" s="1522"/>
      <c r="M37" s="1522"/>
      <c r="N37" s="1522"/>
      <c r="O37" s="1522"/>
      <c r="P37" s="1522"/>
      <c r="Q37" s="1522"/>
      <c r="R37" s="1522"/>
      <c r="S37" s="1522"/>
      <c r="T37" s="1522"/>
      <c r="U37" s="1522"/>
      <c r="V37" s="1522"/>
      <c r="W37" s="1522"/>
      <c r="X37" s="1522"/>
      <c r="Y37" s="1522"/>
      <c r="Z37" s="1522"/>
      <c r="AA37" s="1522"/>
      <c r="AB37" s="1522"/>
      <c r="AC37" s="1522"/>
      <c r="AD37" s="1522"/>
      <c r="AE37" s="1522"/>
      <c r="AF37" s="1522"/>
      <c r="AG37" s="1522"/>
      <c r="AH37" s="1522"/>
      <c r="AI37" s="1577"/>
    </row>
    <row r="38" spans="1:35" ht="33.75">
      <c r="A38" s="327" t="s">
        <v>420</v>
      </c>
      <c r="B38" s="328" t="s">
        <v>532</v>
      </c>
      <c r="C38" s="12" t="s">
        <v>421</v>
      </c>
      <c r="D38" s="12" t="s">
        <v>432</v>
      </c>
      <c r="E38" s="13" t="s">
        <v>433</v>
      </c>
      <c r="F38" s="13" t="s">
        <v>434</v>
      </c>
      <c r="G38" s="45" t="s">
        <v>422</v>
      </c>
      <c r="H38" s="309" t="s">
        <v>533</v>
      </c>
      <c r="I38" s="32"/>
      <c r="J38" s="32"/>
      <c r="K38" s="32"/>
      <c r="L38" s="32"/>
      <c r="M38" s="33"/>
      <c r="N38" s="15">
        <f>SUM(N41:N41)</f>
        <v>0</v>
      </c>
      <c r="O38" s="16">
        <f>SUM(O41:O41)</f>
        <v>0</v>
      </c>
      <c r="P38" s="17">
        <f>SUM(P41:P41)</f>
        <v>0</v>
      </c>
      <c r="Q38" s="16">
        <f>SUM(Q41:Q41)</f>
        <v>0</v>
      </c>
      <c r="R38" s="17"/>
      <c r="S38" s="16"/>
      <c r="T38" s="17"/>
      <c r="U38" s="16"/>
      <c r="V38" s="17"/>
      <c r="W38" s="16"/>
      <c r="X38" s="17"/>
      <c r="Y38" s="16"/>
      <c r="Z38" s="17"/>
      <c r="AA38" s="16"/>
      <c r="AB38" s="17"/>
      <c r="AC38" s="16"/>
      <c r="AD38" s="18">
        <f>N38+P38</f>
        <v>0</v>
      </c>
      <c r="AE38" s="16">
        <f>AE41</f>
        <v>0</v>
      </c>
      <c r="AF38" s="19">
        <f>SUM(AF40:AF40)</f>
        <v>0</v>
      </c>
      <c r="AG38" s="20"/>
      <c r="AH38" s="20"/>
      <c r="AI38" s="21"/>
    </row>
    <row r="39" spans="1:35" ht="45">
      <c r="A39" s="1573" t="str">
        <f>A21</f>
        <v>ASISTENCIA Y SEFGUIMIENTO A LA  SALUD EN EL MUNICIPIO DE GAMA CUNDINAMARCA</v>
      </c>
      <c r="B39" s="1103"/>
      <c r="C39" s="538" t="s">
        <v>1362</v>
      </c>
      <c r="D39" s="374" t="s">
        <v>851</v>
      </c>
      <c r="E39" s="446"/>
      <c r="F39" s="741"/>
      <c r="G39" s="1189" t="s">
        <v>251</v>
      </c>
      <c r="H39" s="1189" t="s">
        <v>744</v>
      </c>
      <c r="I39" s="1578">
        <v>1</v>
      </c>
      <c r="J39" s="1570">
        <v>1</v>
      </c>
      <c r="K39" s="1570">
        <v>1</v>
      </c>
      <c r="L39" s="446"/>
      <c r="M39" s="741"/>
      <c r="N39" s="1565"/>
      <c r="O39" s="1555"/>
      <c r="P39" s="976">
        <v>5500</v>
      </c>
      <c r="Q39" s="313"/>
      <c r="R39" s="1555"/>
      <c r="S39" s="313"/>
      <c r="T39" s="1555"/>
      <c r="U39" s="1555"/>
      <c r="V39" s="1555"/>
      <c r="W39" s="1555"/>
      <c r="X39" s="1555"/>
      <c r="Y39" s="1555"/>
      <c r="Z39" s="1555"/>
      <c r="AA39" s="1555"/>
      <c r="AB39" s="1555"/>
      <c r="AC39" s="1555"/>
      <c r="AD39" s="976">
        <v>5500</v>
      </c>
      <c r="AE39" s="747"/>
      <c r="AF39" s="1555" t="s">
        <v>1175</v>
      </c>
      <c r="AG39" s="1555"/>
      <c r="AH39" s="1565"/>
      <c r="AI39" s="1566" t="s">
        <v>874</v>
      </c>
    </row>
    <row r="40" spans="1:35" ht="45">
      <c r="A40" s="1574"/>
      <c r="B40" s="1104"/>
      <c r="C40" s="746" t="s">
        <v>1352</v>
      </c>
      <c r="D40" s="374" t="s">
        <v>851</v>
      </c>
      <c r="E40" s="739"/>
      <c r="F40" s="742"/>
      <c r="G40" s="1456"/>
      <c r="H40" s="1456"/>
      <c r="I40" s="1579"/>
      <c r="J40" s="1571"/>
      <c r="K40" s="1571"/>
      <c r="L40" s="739"/>
      <c r="M40" s="742"/>
      <c r="N40" s="1154"/>
      <c r="O40" s="1152"/>
      <c r="P40" s="1152"/>
      <c r="Q40" s="1555"/>
      <c r="R40" s="1152"/>
      <c r="S40" s="1555"/>
      <c r="T40" s="1152"/>
      <c r="U40" s="1152"/>
      <c r="V40" s="1152"/>
      <c r="W40" s="1152"/>
      <c r="X40" s="1152"/>
      <c r="Y40" s="1152"/>
      <c r="Z40" s="1152"/>
      <c r="AA40" s="1152"/>
      <c r="AB40" s="1152"/>
      <c r="AC40" s="1152"/>
      <c r="AD40" s="1152"/>
      <c r="AE40" s="1555"/>
      <c r="AF40" s="1152"/>
      <c r="AG40" s="1152"/>
      <c r="AH40" s="1154"/>
      <c r="AI40" s="1567"/>
    </row>
    <row r="41" spans="1:35" ht="22.5">
      <c r="A41" s="1574"/>
      <c r="B41" s="1105"/>
      <c r="C41" s="538" t="s">
        <v>1176</v>
      </c>
      <c r="D41" s="374" t="s">
        <v>851</v>
      </c>
      <c r="E41" s="739"/>
      <c r="F41" s="743"/>
      <c r="G41" s="1456"/>
      <c r="H41" s="1456"/>
      <c r="I41" s="1579"/>
      <c r="J41" s="1571"/>
      <c r="K41" s="1571"/>
      <c r="L41" s="739"/>
      <c r="M41" s="743"/>
      <c r="N41" s="1154"/>
      <c r="O41" s="1152"/>
      <c r="P41" s="1152"/>
      <c r="Q41" s="1152"/>
      <c r="R41" s="1152"/>
      <c r="S41" s="1152"/>
      <c r="T41" s="1152"/>
      <c r="U41" s="1152"/>
      <c r="V41" s="1152"/>
      <c r="W41" s="1152"/>
      <c r="X41" s="1152"/>
      <c r="Y41" s="1152"/>
      <c r="Z41" s="1152"/>
      <c r="AA41" s="1152"/>
      <c r="AB41" s="1152"/>
      <c r="AC41" s="1152"/>
      <c r="AD41" s="1152"/>
      <c r="AE41" s="1152"/>
      <c r="AF41" s="1152"/>
      <c r="AG41" s="1152"/>
      <c r="AH41" s="1154"/>
      <c r="AI41" s="1567"/>
    </row>
    <row r="42" spans="1:35" ht="45">
      <c r="A42" s="1574"/>
      <c r="B42" s="1569"/>
      <c r="C42" s="370" t="s">
        <v>1177</v>
      </c>
      <c r="D42" s="374" t="s">
        <v>851</v>
      </c>
      <c r="E42" s="744"/>
      <c r="F42" s="744"/>
      <c r="G42" s="1456"/>
      <c r="H42" s="1456"/>
      <c r="I42" s="1579"/>
      <c r="J42" s="1571"/>
      <c r="K42" s="1571"/>
      <c r="L42" s="744"/>
      <c r="M42" s="744"/>
      <c r="N42" s="1154"/>
      <c r="O42" s="1152"/>
      <c r="P42" s="1152"/>
      <c r="Q42" s="1152"/>
      <c r="R42" s="1152"/>
      <c r="S42" s="1152"/>
      <c r="T42" s="1152"/>
      <c r="U42" s="1152"/>
      <c r="V42" s="1152"/>
      <c r="W42" s="1152"/>
      <c r="X42" s="1152"/>
      <c r="Y42" s="1152"/>
      <c r="Z42" s="1152"/>
      <c r="AA42" s="1152"/>
      <c r="AB42" s="1152"/>
      <c r="AC42" s="1152"/>
      <c r="AD42" s="1152"/>
      <c r="AE42" s="1152"/>
      <c r="AF42" s="1152"/>
      <c r="AG42" s="1152"/>
      <c r="AH42" s="1154"/>
      <c r="AI42" s="1567"/>
    </row>
    <row r="43" spans="1:35" ht="33.75">
      <c r="A43" s="1574"/>
      <c r="B43" s="1454"/>
      <c r="C43" s="370" t="s">
        <v>1178</v>
      </c>
      <c r="D43" s="374" t="s">
        <v>851</v>
      </c>
      <c r="E43" s="744"/>
      <c r="F43" s="744"/>
      <c r="G43" s="1456"/>
      <c r="H43" s="1456"/>
      <c r="I43" s="1579"/>
      <c r="J43" s="1571"/>
      <c r="K43" s="1571"/>
      <c r="L43" s="744"/>
      <c r="M43" s="744"/>
      <c r="N43" s="1154"/>
      <c r="O43" s="1152"/>
      <c r="P43" s="1152"/>
      <c r="Q43" s="1152"/>
      <c r="R43" s="1152"/>
      <c r="S43" s="1152"/>
      <c r="T43" s="1152"/>
      <c r="U43" s="1152"/>
      <c r="V43" s="1152"/>
      <c r="W43" s="1152"/>
      <c r="X43" s="1152"/>
      <c r="Y43" s="1152"/>
      <c r="Z43" s="1152"/>
      <c r="AA43" s="1152"/>
      <c r="AB43" s="1152"/>
      <c r="AC43" s="1152"/>
      <c r="AD43" s="1152"/>
      <c r="AE43" s="1152"/>
      <c r="AF43" s="1152"/>
      <c r="AG43" s="1152"/>
      <c r="AH43" s="1154"/>
      <c r="AI43" s="1567"/>
    </row>
    <row r="44" spans="1:35" ht="45">
      <c r="A44" s="1574"/>
      <c r="B44" s="1454"/>
      <c r="C44" s="630" t="s">
        <v>1179</v>
      </c>
      <c r="D44" s="374" t="s">
        <v>851</v>
      </c>
      <c r="E44" s="744"/>
      <c r="F44" s="744"/>
      <c r="G44" s="1456"/>
      <c r="H44" s="1456"/>
      <c r="I44" s="1579"/>
      <c r="J44" s="1571"/>
      <c r="K44" s="1571"/>
      <c r="L44" s="744"/>
      <c r="M44" s="744"/>
      <c r="N44" s="1154"/>
      <c r="O44" s="1152"/>
      <c r="P44" s="1152"/>
      <c r="Q44" s="1152"/>
      <c r="R44" s="1152"/>
      <c r="S44" s="1152"/>
      <c r="T44" s="1152"/>
      <c r="U44" s="1152"/>
      <c r="V44" s="1152"/>
      <c r="W44" s="1152"/>
      <c r="X44" s="1152"/>
      <c r="Y44" s="1152"/>
      <c r="Z44" s="1152"/>
      <c r="AA44" s="1152"/>
      <c r="AB44" s="1152"/>
      <c r="AC44" s="1152"/>
      <c r="AD44" s="1152"/>
      <c r="AE44" s="1152"/>
      <c r="AF44" s="1152"/>
      <c r="AG44" s="1152"/>
      <c r="AH44" s="1154"/>
      <c r="AI44" s="1567"/>
    </row>
    <row r="45" spans="1:35" ht="33.75">
      <c r="A45" s="1574"/>
      <c r="B45" s="1455"/>
      <c r="C45" s="672" t="s">
        <v>1180</v>
      </c>
      <c r="D45" s="374" t="s">
        <v>851</v>
      </c>
      <c r="E45" s="615"/>
      <c r="F45" s="671"/>
      <c r="G45" s="1456"/>
      <c r="H45" s="1456"/>
      <c r="I45" s="1579"/>
      <c r="J45" s="1571"/>
      <c r="K45" s="1571"/>
      <c r="L45" s="738"/>
      <c r="M45" s="671"/>
      <c r="N45" s="1154"/>
      <c r="O45" s="1152"/>
      <c r="P45" s="1152"/>
      <c r="Q45" s="1152"/>
      <c r="R45" s="1152"/>
      <c r="S45" s="1152"/>
      <c r="T45" s="1152"/>
      <c r="U45" s="1152"/>
      <c r="V45" s="1152"/>
      <c r="W45" s="1152"/>
      <c r="X45" s="1152"/>
      <c r="Y45" s="1152"/>
      <c r="Z45" s="1152"/>
      <c r="AA45" s="1152"/>
      <c r="AB45" s="1152"/>
      <c r="AC45" s="1152"/>
      <c r="AD45" s="1152"/>
      <c r="AE45" s="1152"/>
      <c r="AF45" s="1152"/>
      <c r="AG45" s="1152"/>
      <c r="AH45" s="1154"/>
      <c r="AI45" s="1567"/>
    </row>
    <row r="46" spans="1:35" ht="33.75">
      <c r="A46" s="1574"/>
      <c r="B46" s="1569"/>
      <c r="C46" s="745" t="s">
        <v>1181</v>
      </c>
      <c r="D46" s="374" t="s">
        <v>851</v>
      </c>
      <c r="E46" s="744"/>
      <c r="F46" s="744"/>
      <c r="G46" s="1456"/>
      <c r="H46" s="1456"/>
      <c r="I46" s="1579"/>
      <c r="J46" s="1571"/>
      <c r="K46" s="1571"/>
      <c r="L46" s="744"/>
      <c r="M46" s="744"/>
      <c r="N46" s="1154"/>
      <c r="O46" s="1152"/>
      <c r="P46" s="1152"/>
      <c r="Q46" s="1152"/>
      <c r="R46" s="1152"/>
      <c r="S46" s="1152"/>
      <c r="T46" s="1152"/>
      <c r="U46" s="1152"/>
      <c r="V46" s="1152"/>
      <c r="W46" s="1152"/>
      <c r="X46" s="1152"/>
      <c r="Y46" s="1152"/>
      <c r="Z46" s="1152"/>
      <c r="AA46" s="1152"/>
      <c r="AB46" s="1152"/>
      <c r="AC46" s="1152"/>
      <c r="AD46" s="1152"/>
      <c r="AE46" s="1152"/>
      <c r="AF46" s="1152"/>
      <c r="AG46" s="1152"/>
      <c r="AH46" s="1154"/>
      <c r="AI46" s="1567"/>
    </row>
    <row r="47" spans="1:35" ht="45">
      <c r="A47" s="1574"/>
      <c r="B47" s="1454"/>
      <c r="C47" s="745" t="s">
        <v>1182</v>
      </c>
      <c r="D47" s="374" t="s">
        <v>851</v>
      </c>
      <c r="E47" s="744"/>
      <c r="F47" s="744"/>
      <c r="G47" s="1456"/>
      <c r="H47" s="1456"/>
      <c r="I47" s="1579"/>
      <c r="J47" s="1571"/>
      <c r="K47" s="1571"/>
      <c r="L47" s="744"/>
      <c r="M47" s="744"/>
      <c r="N47" s="1154"/>
      <c r="O47" s="1152"/>
      <c r="P47" s="1152"/>
      <c r="Q47" s="1152"/>
      <c r="R47" s="1152"/>
      <c r="S47" s="1152"/>
      <c r="T47" s="1152"/>
      <c r="U47" s="1152"/>
      <c r="V47" s="1152"/>
      <c r="W47" s="1152"/>
      <c r="X47" s="1152"/>
      <c r="Y47" s="1152"/>
      <c r="Z47" s="1152"/>
      <c r="AA47" s="1152"/>
      <c r="AB47" s="1152"/>
      <c r="AC47" s="1152"/>
      <c r="AD47" s="1152"/>
      <c r="AE47" s="1152"/>
      <c r="AF47" s="1152"/>
      <c r="AG47" s="1152"/>
      <c r="AH47" s="1154"/>
      <c r="AI47" s="1567"/>
    </row>
    <row r="48" spans="1:35" ht="45">
      <c r="A48" s="1575"/>
      <c r="B48" s="1455"/>
      <c r="C48" s="745" t="s">
        <v>1183</v>
      </c>
      <c r="D48" s="374" t="s">
        <v>851</v>
      </c>
      <c r="E48" s="744"/>
      <c r="F48" s="744"/>
      <c r="G48" s="1190"/>
      <c r="H48" s="1190"/>
      <c r="I48" s="1580"/>
      <c r="J48" s="1572"/>
      <c r="K48" s="1572"/>
      <c r="L48" s="744"/>
      <c r="M48" s="744"/>
      <c r="N48" s="1155"/>
      <c r="O48" s="1153"/>
      <c r="P48" s="1153"/>
      <c r="Q48" s="1153"/>
      <c r="R48" s="1153"/>
      <c r="S48" s="1153"/>
      <c r="T48" s="1153"/>
      <c r="U48" s="1153"/>
      <c r="V48" s="1153"/>
      <c r="W48" s="1153"/>
      <c r="X48" s="1153"/>
      <c r="Y48" s="1153"/>
      <c r="Z48" s="1153"/>
      <c r="AA48" s="1153"/>
      <c r="AB48" s="1153"/>
      <c r="AC48" s="1153"/>
      <c r="AD48" s="1153"/>
      <c r="AE48" s="1153"/>
      <c r="AF48" s="1153"/>
      <c r="AG48" s="1153"/>
      <c r="AH48" s="1155"/>
      <c r="AI48" s="1568"/>
    </row>
  </sheetData>
  <sheetProtection/>
  <mergeCells count="238">
    <mergeCell ref="O13:O16"/>
    <mergeCell ref="N9:N16"/>
    <mergeCell ref="C27:C28"/>
    <mergeCell ref="D27:D28"/>
    <mergeCell ref="E27:E28"/>
    <mergeCell ref="F27:F28"/>
    <mergeCell ref="L22:L25"/>
    <mergeCell ref="M22:M25"/>
    <mergeCell ref="O21:O32"/>
    <mergeCell ref="G9:G12"/>
    <mergeCell ref="M29:M31"/>
    <mergeCell ref="L26:L28"/>
    <mergeCell ref="M26:M28"/>
    <mergeCell ref="L34:L35"/>
    <mergeCell ref="M34:M35"/>
    <mergeCell ref="N34:O34"/>
    <mergeCell ref="H9:H12"/>
    <mergeCell ref="AG4:AG5"/>
    <mergeCell ref="L4:L5"/>
    <mergeCell ref="M4:M5"/>
    <mergeCell ref="N4:O4"/>
    <mergeCell ref="P4:Q4"/>
    <mergeCell ref="R4:S4"/>
    <mergeCell ref="O9:O12"/>
    <mergeCell ref="I9:I12"/>
    <mergeCell ref="T4:U4"/>
    <mergeCell ref="AH4:AH5"/>
    <mergeCell ref="AI4:AI5"/>
    <mergeCell ref="B6:G6"/>
    <mergeCell ref="A7:AI7"/>
    <mergeCell ref="V4:W4"/>
    <mergeCell ref="X4:Y4"/>
    <mergeCell ref="Z4:AA4"/>
    <mergeCell ref="AB4:AC4"/>
    <mergeCell ref="AD4:AE4"/>
    <mergeCell ref="AF4:AF5"/>
    <mergeCell ref="A4:A5"/>
    <mergeCell ref="B4:G5"/>
    <mergeCell ref="H4:H5"/>
    <mergeCell ref="I4:I5"/>
    <mergeCell ref="J4:J5"/>
    <mergeCell ref="K4:K5"/>
    <mergeCell ref="A9:A16"/>
    <mergeCell ref="B9:B16"/>
    <mergeCell ref="A1:AI1"/>
    <mergeCell ref="A2:G2"/>
    <mergeCell ref="H2:S2"/>
    <mergeCell ref="T2:AI2"/>
    <mergeCell ref="A3:C3"/>
    <mergeCell ref="E3:M3"/>
    <mergeCell ref="N3:AE3"/>
    <mergeCell ref="AF3:AI3"/>
    <mergeCell ref="J9:J12"/>
    <mergeCell ref="K9:K12"/>
    <mergeCell ref="L9:L12"/>
    <mergeCell ref="M9:M12"/>
    <mergeCell ref="AD21:AD32"/>
    <mergeCell ref="R9:R12"/>
    <mergeCell ref="T9:T12"/>
    <mergeCell ref="U9:U12"/>
    <mergeCell ref="M13:M16"/>
    <mergeCell ref="X17:Y17"/>
    <mergeCell ref="Z9:Z12"/>
    <mergeCell ref="AF9:AF12"/>
    <mergeCell ref="AE9:AE16"/>
    <mergeCell ref="AF13:AF16"/>
    <mergeCell ref="AG13:AG16"/>
    <mergeCell ref="AB9:AB16"/>
    <mergeCell ref="Z13:Z16"/>
    <mergeCell ref="AC9:AC16"/>
    <mergeCell ref="AA9:AA16"/>
    <mergeCell ref="G13:G16"/>
    <mergeCell ref="H13:H16"/>
    <mergeCell ref="I13:I16"/>
    <mergeCell ref="J13:J16"/>
    <mergeCell ref="K13:K16"/>
    <mergeCell ref="L13:L16"/>
    <mergeCell ref="R13:R16"/>
    <mergeCell ref="T13:T16"/>
    <mergeCell ref="U13:U16"/>
    <mergeCell ref="Q9:Q16"/>
    <mergeCell ref="V9:V12"/>
    <mergeCell ref="P9:P16"/>
    <mergeCell ref="S9:S16"/>
    <mergeCell ref="V13:V16"/>
    <mergeCell ref="W13:W16"/>
    <mergeCell ref="X13:X16"/>
    <mergeCell ref="AG9:AG12"/>
    <mergeCell ref="AD9:AD16"/>
    <mergeCell ref="AH13:AH16"/>
    <mergeCell ref="AI13:AI16"/>
    <mergeCell ref="AI9:AI12"/>
    <mergeCell ref="AH9:AH12"/>
    <mergeCell ref="W9:W12"/>
    <mergeCell ref="X9:X12"/>
    <mergeCell ref="A17:A18"/>
    <mergeCell ref="B17:G18"/>
    <mergeCell ref="H17:H18"/>
    <mergeCell ref="I17:I18"/>
    <mergeCell ref="J17:J18"/>
    <mergeCell ref="K17:K18"/>
    <mergeCell ref="L17:L18"/>
    <mergeCell ref="M17:M18"/>
    <mergeCell ref="J22:J25"/>
    <mergeCell ref="K22:K25"/>
    <mergeCell ref="Z17:AA17"/>
    <mergeCell ref="AB17:AC17"/>
    <mergeCell ref="Z22:Z25"/>
    <mergeCell ref="Q21:Q32"/>
    <mergeCell ref="N21:N32"/>
    <mergeCell ref="AA22:AA25"/>
    <mergeCell ref="AD17:AE17"/>
    <mergeCell ref="N17:O17"/>
    <mergeCell ref="P17:Q17"/>
    <mergeCell ref="R17:S17"/>
    <mergeCell ref="T17:U17"/>
    <mergeCell ref="AE21:AE32"/>
    <mergeCell ref="R22:R25"/>
    <mergeCell ref="W22:W25"/>
    <mergeCell ref="X22:X25"/>
    <mergeCell ref="Y22:Y25"/>
    <mergeCell ref="B19:G19"/>
    <mergeCell ref="A21:A32"/>
    <mergeCell ref="B21:B32"/>
    <mergeCell ref="G22:G25"/>
    <mergeCell ref="H22:H25"/>
    <mergeCell ref="I22:I25"/>
    <mergeCell ref="F22:F25"/>
    <mergeCell ref="E22:E25"/>
    <mergeCell ref="G29:G31"/>
    <mergeCell ref="H29:H31"/>
    <mergeCell ref="AI17:AI18"/>
    <mergeCell ref="AF17:AF18"/>
    <mergeCell ref="AG17:AG18"/>
    <mergeCell ref="AH17:AH18"/>
    <mergeCell ref="V17:W17"/>
    <mergeCell ref="S22:S25"/>
    <mergeCell ref="T22:T25"/>
    <mergeCell ref="AG21:AG32"/>
    <mergeCell ref="U22:U25"/>
    <mergeCell ref="V22:V25"/>
    <mergeCell ref="AB22:AB25"/>
    <mergeCell ref="AC22:AC25"/>
    <mergeCell ref="G26:G28"/>
    <mergeCell ref="H26:H28"/>
    <mergeCell ref="I26:I28"/>
    <mergeCell ref="J26:J28"/>
    <mergeCell ref="K26:K28"/>
    <mergeCell ref="V26:V28"/>
    <mergeCell ref="AC26:AC28"/>
    <mergeCell ref="X26:X28"/>
    <mergeCell ref="Y26:Y28"/>
    <mergeCell ref="Z26:Z28"/>
    <mergeCell ref="AA26:AA28"/>
    <mergeCell ref="W26:W28"/>
    <mergeCell ref="U29:U31"/>
    <mergeCell ref="R26:R28"/>
    <mergeCell ref="S26:S28"/>
    <mergeCell ref="T26:T28"/>
    <mergeCell ref="U26:U28"/>
    <mergeCell ref="T29:T31"/>
    <mergeCell ref="AB26:AB28"/>
    <mergeCell ref="R29:R31"/>
    <mergeCell ref="S29:S31"/>
    <mergeCell ref="A33:C33"/>
    <mergeCell ref="E33:M33"/>
    <mergeCell ref="N33:AE33"/>
    <mergeCell ref="I29:I31"/>
    <mergeCell ref="J29:J31"/>
    <mergeCell ref="K29:K31"/>
    <mergeCell ref="L29:L31"/>
    <mergeCell ref="AF33:AI33"/>
    <mergeCell ref="P21:P32"/>
    <mergeCell ref="Y29:Y31"/>
    <mergeCell ref="Z29:Z31"/>
    <mergeCell ref="AA29:AA31"/>
    <mergeCell ref="AB29:AB31"/>
    <mergeCell ref="AC29:AC31"/>
    <mergeCell ref="V29:V31"/>
    <mergeCell ref="W29:W31"/>
    <mergeCell ref="X29:X31"/>
    <mergeCell ref="Z34:AA34"/>
    <mergeCell ref="A34:A35"/>
    <mergeCell ref="B34:G35"/>
    <mergeCell ref="H34:H35"/>
    <mergeCell ref="I34:I35"/>
    <mergeCell ref="J34:J35"/>
    <mergeCell ref="K34:K35"/>
    <mergeCell ref="AD34:AE34"/>
    <mergeCell ref="AF34:AF35"/>
    <mergeCell ref="AG34:AG35"/>
    <mergeCell ref="AH34:AH35"/>
    <mergeCell ref="AI34:AI35"/>
    <mergeCell ref="P34:Q34"/>
    <mergeCell ref="R34:S34"/>
    <mergeCell ref="T34:U34"/>
    <mergeCell ref="V34:W34"/>
    <mergeCell ref="X34:Y34"/>
    <mergeCell ref="B36:G36"/>
    <mergeCell ref="A37:AI37"/>
    <mergeCell ref="B39:B41"/>
    <mergeCell ref="G39:G48"/>
    <mergeCell ref="H39:H48"/>
    <mergeCell ref="I39:I48"/>
    <mergeCell ref="R39:R48"/>
    <mergeCell ref="T39:T48"/>
    <mergeCell ref="U39:U48"/>
    <mergeCell ref="J39:J48"/>
    <mergeCell ref="A39:A48"/>
    <mergeCell ref="S40:S48"/>
    <mergeCell ref="AD39:AD48"/>
    <mergeCell ref="AF39:AF48"/>
    <mergeCell ref="V39:V48"/>
    <mergeCell ref="W39:W48"/>
    <mergeCell ref="X39:X48"/>
    <mergeCell ref="Y39:Y48"/>
    <mergeCell ref="Q40:Q48"/>
    <mergeCell ref="AC39:AC48"/>
    <mergeCell ref="B42:B45"/>
    <mergeCell ref="B46:B48"/>
    <mergeCell ref="AG39:AG48"/>
    <mergeCell ref="Z39:Z48"/>
    <mergeCell ref="AA39:AA48"/>
    <mergeCell ref="P39:P48"/>
    <mergeCell ref="AB39:AB48"/>
    <mergeCell ref="K39:K48"/>
    <mergeCell ref="O39:O48"/>
    <mergeCell ref="N39:N48"/>
    <mergeCell ref="AE40:AE48"/>
    <mergeCell ref="Y9:Y16"/>
    <mergeCell ref="AI21:AI32"/>
    <mergeCell ref="AH21:AH32"/>
    <mergeCell ref="AF29:AF31"/>
    <mergeCell ref="AF22:AF25"/>
    <mergeCell ref="AF26:AF28"/>
    <mergeCell ref="AH39:AH48"/>
    <mergeCell ref="AI39:AI48"/>
    <mergeCell ref="AB34:A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selection activeCell="A2" sqref="A2:G2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.75" thickBot="1">
      <c r="A1" s="1624" t="s">
        <v>1450</v>
      </c>
      <c r="B1" s="1625"/>
      <c r="C1" s="1625"/>
      <c r="D1" s="1625"/>
      <c r="E1" s="1625"/>
      <c r="F1" s="1625"/>
      <c r="G1" s="1625"/>
      <c r="H1" s="1625"/>
      <c r="I1" s="1625"/>
      <c r="J1" s="1625"/>
      <c r="K1" s="1625"/>
      <c r="L1" s="1625"/>
      <c r="M1" s="1625"/>
      <c r="N1" s="1625"/>
      <c r="O1" s="1625"/>
      <c r="P1" s="1625"/>
      <c r="Q1" s="1625"/>
      <c r="R1" s="1625"/>
      <c r="S1" s="1625"/>
      <c r="T1" s="1625"/>
      <c r="U1" s="1625"/>
      <c r="V1" s="1625"/>
      <c r="W1" s="1625"/>
      <c r="X1" s="1625"/>
      <c r="Y1" s="1625"/>
      <c r="Z1" s="1625"/>
      <c r="AA1" s="1625"/>
      <c r="AB1" s="1625"/>
      <c r="AC1" s="1625"/>
      <c r="AD1" s="1625"/>
      <c r="AE1" s="1625"/>
      <c r="AF1" s="1625"/>
      <c r="AG1" s="1625"/>
      <c r="AH1" s="1625"/>
      <c r="AI1" s="1626"/>
    </row>
    <row r="2" spans="1:35" ht="15">
      <c r="A2" s="1627" t="s">
        <v>822</v>
      </c>
      <c r="B2" s="1628"/>
      <c r="C2" s="1628"/>
      <c r="D2" s="1628"/>
      <c r="E2" s="1628"/>
      <c r="F2" s="1628"/>
      <c r="G2" s="1629"/>
      <c r="H2" s="1630" t="s">
        <v>870</v>
      </c>
      <c r="I2" s="1631"/>
      <c r="J2" s="1631"/>
      <c r="K2" s="1631"/>
      <c r="L2" s="1631"/>
      <c r="M2" s="1631"/>
      <c r="N2" s="1631"/>
      <c r="O2" s="1631"/>
      <c r="P2" s="1631"/>
      <c r="Q2" s="1631"/>
      <c r="R2" s="1631"/>
      <c r="S2" s="1632"/>
      <c r="T2" s="1630" t="s">
        <v>823</v>
      </c>
      <c r="U2" s="1633"/>
      <c r="V2" s="1633"/>
      <c r="W2" s="1633"/>
      <c r="X2" s="1633"/>
      <c r="Y2" s="1633"/>
      <c r="Z2" s="1633"/>
      <c r="AA2" s="1633"/>
      <c r="AB2" s="1633"/>
      <c r="AC2" s="1633"/>
      <c r="AD2" s="1633"/>
      <c r="AE2" s="1633"/>
      <c r="AF2" s="1633"/>
      <c r="AG2" s="1633"/>
      <c r="AH2" s="1633"/>
      <c r="AI2" s="1634"/>
    </row>
    <row r="3" spans="1:35" ht="51" customHeight="1" thickBot="1">
      <c r="A3" s="1619" t="s">
        <v>871</v>
      </c>
      <c r="B3" s="1620"/>
      <c r="C3" s="1621"/>
      <c r="D3" s="359"/>
      <c r="E3" s="1003" t="s">
        <v>872</v>
      </c>
      <c r="F3" s="1003"/>
      <c r="G3" s="1003"/>
      <c r="H3" s="1003"/>
      <c r="I3" s="1003"/>
      <c r="J3" s="1003"/>
      <c r="K3" s="1003"/>
      <c r="L3" s="1003"/>
      <c r="M3" s="1004"/>
      <c r="N3" s="1005" t="s">
        <v>407</v>
      </c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7"/>
      <c r="AF3" s="1008" t="s">
        <v>408</v>
      </c>
      <c r="AG3" s="1009"/>
      <c r="AH3" s="1009"/>
      <c r="AI3" s="1010"/>
    </row>
    <row r="4" spans="1:35" ht="15">
      <c r="A4" s="1011" t="s">
        <v>873</v>
      </c>
      <c r="B4" s="1013" t="s">
        <v>409</v>
      </c>
      <c r="C4" s="1014"/>
      <c r="D4" s="1014"/>
      <c r="E4" s="1014"/>
      <c r="F4" s="1014"/>
      <c r="G4" s="1014"/>
      <c r="H4" s="1017" t="s">
        <v>410</v>
      </c>
      <c r="I4" s="1019" t="s">
        <v>425</v>
      </c>
      <c r="J4" s="1019" t="s">
        <v>411</v>
      </c>
      <c r="K4" s="1021" t="s">
        <v>1356</v>
      </c>
      <c r="L4" s="995" t="s">
        <v>426</v>
      </c>
      <c r="M4" s="997" t="s">
        <v>427</v>
      </c>
      <c r="N4" s="999" t="s">
        <v>534</v>
      </c>
      <c r="O4" s="991"/>
      <c r="P4" s="990" t="s">
        <v>535</v>
      </c>
      <c r="Q4" s="991"/>
      <c r="R4" s="990" t="s">
        <v>536</v>
      </c>
      <c r="S4" s="991"/>
      <c r="T4" s="990" t="s">
        <v>414</v>
      </c>
      <c r="U4" s="991"/>
      <c r="V4" s="990" t="s">
        <v>413</v>
      </c>
      <c r="W4" s="991"/>
      <c r="X4" s="990" t="s">
        <v>537</v>
      </c>
      <c r="Y4" s="991"/>
      <c r="Z4" s="990" t="s">
        <v>412</v>
      </c>
      <c r="AA4" s="991"/>
      <c r="AB4" s="990" t="s">
        <v>415</v>
      </c>
      <c r="AC4" s="991"/>
      <c r="AD4" s="990" t="s">
        <v>416</v>
      </c>
      <c r="AE4" s="992"/>
      <c r="AF4" s="993" t="s">
        <v>417</v>
      </c>
      <c r="AG4" s="979" t="s">
        <v>418</v>
      </c>
      <c r="AH4" s="981" t="s">
        <v>419</v>
      </c>
      <c r="AI4" s="983" t="s">
        <v>428</v>
      </c>
    </row>
    <row r="5" spans="1:35" ht="45" thickBot="1">
      <c r="A5" s="1012"/>
      <c r="B5" s="1015"/>
      <c r="C5" s="1016"/>
      <c r="D5" s="1016"/>
      <c r="E5" s="1016"/>
      <c r="F5" s="1016"/>
      <c r="G5" s="1016"/>
      <c r="H5" s="1018"/>
      <c r="I5" s="1020" t="s">
        <v>425</v>
      </c>
      <c r="J5" s="1020"/>
      <c r="K5" s="1022"/>
      <c r="L5" s="996"/>
      <c r="M5" s="998"/>
      <c r="N5" s="2" t="s">
        <v>429</v>
      </c>
      <c r="O5" s="42" t="s">
        <v>430</v>
      </c>
      <c r="P5" s="3" t="s">
        <v>429</v>
      </c>
      <c r="Q5" s="42" t="s">
        <v>430</v>
      </c>
      <c r="R5" s="3" t="s">
        <v>429</v>
      </c>
      <c r="S5" s="42" t="s">
        <v>430</v>
      </c>
      <c r="T5" s="3" t="s">
        <v>429</v>
      </c>
      <c r="U5" s="42" t="s">
        <v>430</v>
      </c>
      <c r="V5" s="3" t="s">
        <v>429</v>
      </c>
      <c r="W5" s="42" t="s">
        <v>430</v>
      </c>
      <c r="X5" s="3" t="s">
        <v>429</v>
      </c>
      <c r="Y5" s="42" t="s">
        <v>430</v>
      </c>
      <c r="Z5" s="3" t="s">
        <v>429</v>
      </c>
      <c r="AA5" s="42" t="s">
        <v>431</v>
      </c>
      <c r="AB5" s="3" t="s">
        <v>429</v>
      </c>
      <c r="AC5" s="42" t="s">
        <v>431</v>
      </c>
      <c r="AD5" s="3" t="s">
        <v>429</v>
      </c>
      <c r="AE5" s="43" t="s">
        <v>431</v>
      </c>
      <c r="AF5" s="994"/>
      <c r="AG5" s="980"/>
      <c r="AH5" s="982"/>
      <c r="AI5" s="984"/>
    </row>
    <row r="6" spans="1:35" ht="45.75" thickBot="1">
      <c r="A6" s="4" t="s">
        <v>821</v>
      </c>
      <c r="B6" s="985" t="s">
        <v>244</v>
      </c>
      <c r="C6" s="986"/>
      <c r="D6" s="986"/>
      <c r="E6" s="986"/>
      <c r="F6" s="986"/>
      <c r="G6" s="986"/>
      <c r="H6" s="44" t="s">
        <v>246</v>
      </c>
      <c r="I6" s="300"/>
      <c r="J6" s="306"/>
      <c r="K6" s="306"/>
      <c r="L6" s="301"/>
      <c r="M6" s="301"/>
      <c r="N6" s="5" t="e">
        <f>N8+#REF!+#REF!</f>
        <v>#REF!</v>
      </c>
      <c r="O6" s="6" t="e">
        <f>O8+#REF!+#REF!</f>
        <v>#REF!</v>
      </c>
      <c r="P6" s="6" t="e">
        <f>P8+#REF!+#REF!</f>
        <v>#REF!</v>
      </c>
      <c r="Q6" s="6" t="e">
        <f>Q8+#REF!+#REF!</f>
        <v>#REF!</v>
      </c>
      <c r="R6" s="6" t="e">
        <f>R8+#REF!+#REF!</f>
        <v>#REF!</v>
      </c>
      <c r="S6" s="6" t="e">
        <f>S8+#REF!+#REF!</f>
        <v>#REF!</v>
      </c>
      <c r="T6" s="6" t="e">
        <f>T8+#REF!+#REF!</f>
        <v>#REF!</v>
      </c>
      <c r="U6" s="6" t="e">
        <f>U8+#REF!+#REF!</f>
        <v>#REF!</v>
      </c>
      <c r="V6" s="6" t="e">
        <f>V8+#REF!+#REF!</f>
        <v>#REF!</v>
      </c>
      <c r="W6" s="6" t="e">
        <f>W8+#REF!+#REF!</f>
        <v>#REF!</v>
      </c>
      <c r="X6" s="6" t="e">
        <f>X8+#REF!+#REF!</f>
        <v>#REF!</v>
      </c>
      <c r="Y6" s="6" t="e">
        <f>Y8+#REF!+#REF!</f>
        <v>#REF!</v>
      </c>
      <c r="Z6" s="6" t="e">
        <f>Z8+#REF!+#REF!</f>
        <v>#REF!</v>
      </c>
      <c r="AA6" s="6" t="e">
        <f>AA8+#REF!+#REF!</f>
        <v>#REF!</v>
      </c>
      <c r="AB6" s="6" t="e">
        <f>AB8+#REF!+#REF!</f>
        <v>#REF!</v>
      </c>
      <c r="AC6" s="6" t="e">
        <f>AC8+#REF!+#REF!</f>
        <v>#REF!</v>
      </c>
      <c r="AD6" s="6" t="e">
        <f>+AD8+#REF!+#REF!</f>
        <v>#REF!</v>
      </c>
      <c r="AE6" s="7" t="e">
        <f>AE8+#REF!+#REF!</f>
        <v>#REF!</v>
      </c>
      <c r="AF6" s="8" t="e">
        <f>AF8+#REF!+#REF!</f>
        <v>#REF!</v>
      </c>
      <c r="AG6" s="9"/>
      <c r="AH6" s="9"/>
      <c r="AI6" s="10"/>
    </row>
    <row r="7" spans="1:35" ht="15.75" thickBot="1">
      <c r="A7" s="987"/>
      <c r="B7" s="988"/>
      <c r="C7" s="988"/>
      <c r="D7" s="988"/>
      <c r="E7" s="988"/>
      <c r="F7" s="988"/>
      <c r="G7" s="988"/>
      <c r="H7" s="988"/>
      <c r="I7" s="988"/>
      <c r="J7" s="988"/>
      <c r="K7" s="988"/>
      <c r="L7" s="988"/>
      <c r="M7" s="988"/>
      <c r="N7" s="988"/>
      <c r="O7" s="988"/>
      <c r="P7" s="988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9"/>
    </row>
    <row r="8" spans="1:35" ht="33.75">
      <c r="A8" s="11" t="s">
        <v>420</v>
      </c>
      <c r="B8" s="12" t="s">
        <v>532</v>
      </c>
      <c r="C8" s="12" t="s">
        <v>421</v>
      </c>
      <c r="D8" s="12" t="s">
        <v>432</v>
      </c>
      <c r="E8" s="13" t="s">
        <v>433</v>
      </c>
      <c r="F8" s="13" t="s">
        <v>434</v>
      </c>
      <c r="G8" s="45" t="s">
        <v>422</v>
      </c>
      <c r="H8" s="309" t="s">
        <v>533</v>
      </c>
      <c r="I8" s="32"/>
      <c r="J8" s="32"/>
      <c r="K8" s="32"/>
      <c r="L8" s="32"/>
      <c r="M8" s="33"/>
      <c r="N8" s="15" t="e">
        <f>SUM(#REF!)</f>
        <v>#REF!</v>
      </c>
      <c r="O8" s="16" t="e">
        <f>SUM(#REF!)</f>
        <v>#REF!</v>
      </c>
      <c r="P8" s="17" t="e">
        <f>SUM(#REF!)</f>
        <v>#REF!</v>
      </c>
      <c r="Q8" s="16" t="e">
        <f>SUM(#REF!)</f>
        <v>#REF!</v>
      </c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8" t="e">
        <f>N8+P8</f>
        <v>#REF!</v>
      </c>
      <c r="AE8" s="16" t="e">
        <f>#REF!</f>
        <v>#REF!</v>
      </c>
      <c r="AF8" s="19" t="e">
        <f>SUM(#REF!)</f>
        <v>#REF!</v>
      </c>
      <c r="AG8" s="20"/>
      <c r="AH8" s="20"/>
      <c r="AI8" s="21"/>
    </row>
    <row r="9" spans="1:35" ht="22.5">
      <c r="A9" s="975" t="s">
        <v>1024</v>
      </c>
      <c r="B9" s="360"/>
      <c r="C9" s="360" t="s">
        <v>1363</v>
      </c>
      <c r="D9" s="975" t="s">
        <v>837</v>
      </c>
      <c r="E9" s="605"/>
      <c r="F9" s="361"/>
      <c r="G9" s="1635" t="s">
        <v>1365</v>
      </c>
      <c r="H9" s="1636" t="s">
        <v>694</v>
      </c>
      <c r="I9" s="1623">
        <v>0</v>
      </c>
      <c r="J9" s="1623">
        <v>16</v>
      </c>
      <c r="K9" s="1623">
        <v>4</v>
      </c>
      <c r="L9" s="1623"/>
      <c r="M9" s="1637"/>
      <c r="N9" s="1622"/>
      <c r="O9" s="1622"/>
      <c r="P9" s="1622"/>
      <c r="Q9" s="1622"/>
      <c r="R9" s="1622">
        <v>18950</v>
      </c>
      <c r="S9" s="1622"/>
      <c r="T9" s="1622"/>
      <c r="U9" s="1622"/>
      <c r="V9" s="1622"/>
      <c r="W9" s="1622"/>
      <c r="X9" s="1622"/>
      <c r="Y9" s="1622"/>
      <c r="Z9" s="1622"/>
      <c r="AA9" s="1622"/>
      <c r="AB9" s="1622"/>
      <c r="AC9" s="1622"/>
      <c r="AD9" s="1622"/>
      <c r="AE9" s="1622"/>
      <c r="AF9" s="1622"/>
      <c r="AG9" s="1622"/>
      <c r="AH9" s="1622"/>
      <c r="AI9" s="1622" t="s">
        <v>1153</v>
      </c>
    </row>
    <row r="10" spans="1:35" ht="22.5">
      <c r="A10" s="975"/>
      <c r="B10" s="360"/>
      <c r="C10" s="360" t="s">
        <v>1364</v>
      </c>
      <c r="D10" s="975"/>
      <c r="E10" s="605"/>
      <c r="F10" s="361"/>
      <c r="G10" s="1635"/>
      <c r="H10" s="1636"/>
      <c r="I10" s="1623"/>
      <c r="J10" s="1623"/>
      <c r="K10" s="1623"/>
      <c r="L10" s="1623"/>
      <c r="M10" s="1637"/>
      <c r="N10" s="1622"/>
      <c r="O10" s="1622"/>
      <c r="P10" s="1622"/>
      <c r="Q10" s="1622"/>
      <c r="R10" s="1622"/>
      <c r="S10" s="1622"/>
      <c r="T10" s="1622"/>
      <c r="U10" s="1622"/>
      <c r="V10" s="1622"/>
      <c r="W10" s="1622"/>
      <c r="X10" s="1622"/>
      <c r="Y10" s="1622"/>
      <c r="Z10" s="1622"/>
      <c r="AA10" s="1622"/>
      <c r="AB10" s="1622"/>
      <c r="AC10" s="1622"/>
      <c r="AD10" s="1622"/>
      <c r="AE10" s="1622"/>
      <c r="AF10" s="1622"/>
      <c r="AG10" s="1622"/>
      <c r="AH10" s="1622"/>
      <c r="AI10" s="1622"/>
    </row>
    <row r="12" spans="1:35" ht="15.75" thickBot="1">
      <c r="A12" s="1624" t="s">
        <v>1022</v>
      </c>
      <c r="B12" s="1625"/>
      <c r="C12" s="1625"/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5"/>
      <c r="P12" s="1625"/>
      <c r="Q12" s="1625"/>
      <c r="R12" s="1625"/>
      <c r="S12" s="1625"/>
      <c r="T12" s="1625"/>
      <c r="U12" s="1625"/>
      <c r="V12" s="1625"/>
      <c r="W12" s="1625"/>
      <c r="X12" s="1625"/>
      <c r="Y12" s="1625"/>
      <c r="Z12" s="1625"/>
      <c r="AA12" s="1625"/>
      <c r="AB12" s="1625"/>
      <c r="AC12" s="1625"/>
      <c r="AD12" s="1625"/>
      <c r="AE12" s="1625"/>
      <c r="AF12" s="1625"/>
      <c r="AG12" s="1625"/>
      <c r="AH12" s="1625"/>
      <c r="AI12" s="1626"/>
    </row>
    <row r="13" spans="1:35" ht="53.25" customHeight="1">
      <c r="A13" s="1627" t="s">
        <v>822</v>
      </c>
      <c r="B13" s="1628"/>
      <c r="C13" s="1628"/>
      <c r="D13" s="1628"/>
      <c r="E13" s="1628"/>
      <c r="F13" s="1628"/>
      <c r="G13" s="1629"/>
      <c r="H13" s="1630" t="s">
        <v>870</v>
      </c>
      <c r="I13" s="1631"/>
      <c r="J13" s="1631"/>
      <c r="K13" s="1631"/>
      <c r="L13" s="1631"/>
      <c r="M13" s="1631"/>
      <c r="N13" s="1631"/>
      <c r="O13" s="1631"/>
      <c r="P13" s="1631"/>
      <c r="Q13" s="1631"/>
      <c r="R13" s="1631"/>
      <c r="S13" s="1632"/>
      <c r="T13" s="1630" t="s">
        <v>823</v>
      </c>
      <c r="U13" s="1633"/>
      <c r="V13" s="1633"/>
      <c r="W13" s="1633"/>
      <c r="X13" s="1633"/>
      <c r="Y13" s="1633"/>
      <c r="Z13" s="1633"/>
      <c r="AA13" s="1633"/>
      <c r="AB13" s="1633"/>
      <c r="AC13" s="1633"/>
      <c r="AD13" s="1633"/>
      <c r="AE13" s="1633"/>
      <c r="AF13" s="1633"/>
      <c r="AG13" s="1633"/>
      <c r="AH13" s="1633"/>
      <c r="AI13" s="1634"/>
    </row>
    <row r="14" spans="1:35" ht="32.25" customHeight="1" thickBot="1">
      <c r="A14" s="1619" t="s">
        <v>871</v>
      </c>
      <c r="B14" s="1620"/>
      <c r="C14" s="1621"/>
      <c r="D14" s="359"/>
      <c r="E14" s="1003" t="s">
        <v>872</v>
      </c>
      <c r="F14" s="1003"/>
      <c r="G14" s="1003"/>
      <c r="H14" s="1003"/>
      <c r="I14" s="1003"/>
      <c r="J14" s="1003"/>
      <c r="K14" s="1003"/>
      <c r="L14" s="1003"/>
      <c r="M14" s="1004"/>
      <c r="N14" s="1005" t="s">
        <v>407</v>
      </c>
      <c r="O14" s="1006"/>
      <c r="P14" s="1006"/>
      <c r="Q14" s="1006"/>
      <c r="R14" s="1006"/>
      <c r="S14" s="1006"/>
      <c r="T14" s="1006"/>
      <c r="U14" s="1006"/>
      <c r="V14" s="1006"/>
      <c r="W14" s="1006"/>
      <c r="X14" s="1006"/>
      <c r="Y14" s="1006"/>
      <c r="Z14" s="1006"/>
      <c r="AA14" s="1006"/>
      <c r="AB14" s="1006"/>
      <c r="AC14" s="1006"/>
      <c r="AD14" s="1006"/>
      <c r="AE14" s="1007"/>
      <c r="AF14" s="1008" t="s">
        <v>408</v>
      </c>
      <c r="AG14" s="1009"/>
      <c r="AH14" s="1009"/>
      <c r="AI14" s="1010"/>
    </row>
    <row r="15" spans="1:35" ht="22.5" customHeight="1">
      <c r="A15" s="1011" t="s">
        <v>873</v>
      </c>
      <c r="B15" s="1013" t="s">
        <v>409</v>
      </c>
      <c r="C15" s="1014"/>
      <c r="D15" s="1014"/>
      <c r="E15" s="1014"/>
      <c r="F15" s="1014"/>
      <c r="G15" s="1014"/>
      <c r="H15" s="1017" t="s">
        <v>410</v>
      </c>
      <c r="I15" s="1019" t="s">
        <v>425</v>
      </c>
      <c r="J15" s="1019" t="s">
        <v>411</v>
      </c>
      <c r="K15" s="1021" t="s">
        <v>1356</v>
      </c>
      <c r="L15" s="995" t="s">
        <v>426</v>
      </c>
      <c r="M15" s="997" t="s">
        <v>427</v>
      </c>
      <c r="N15" s="999" t="s">
        <v>534</v>
      </c>
      <c r="O15" s="991"/>
      <c r="P15" s="990" t="s">
        <v>535</v>
      </c>
      <c r="Q15" s="991"/>
      <c r="R15" s="990" t="s">
        <v>536</v>
      </c>
      <c r="S15" s="991"/>
      <c r="T15" s="990" t="s">
        <v>414</v>
      </c>
      <c r="U15" s="991"/>
      <c r="V15" s="990" t="s">
        <v>413</v>
      </c>
      <c r="W15" s="991"/>
      <c r="X15" s="990" t="s">
        <v>537</v>
      </c>
      <c r="Y15" s="991"/>
      <c r="Z15" s="990" t="s">
        <v>412</v>
      </c>
      <c r="AA15" s="991"/>
      <c r="AB15" s="990" t="s">
        <v>415</v>
      </c>
      <c r="AC15" s="991"/>
      <c r="AD15" s="990" t="s">
        <v>416</v>
      </c>
      <c r="AE15" s="992"/>
      <c r="AF15" s="993" t="s">
        <v>417</v>
      </c>
      <c r="AG15" s="979" t="s">
        <v>418</v>
      </c>
      <c r="AH15" s="981" t="s">
        <v>419</v>
      </c>
      <c r="AI15" s="983" t="s">
        <v>428</v>
      </c>
    </row>
    <row r="16" spans="1:35" ht="45" thickBot="1">
      <c r="A16" s="1012"/>
      <c r="B16" s="1015"/>
      <c r="C16" s="1016"/>
      <c r="D16" s="1016"/>
      <c r="E16" s="1016"/>
      <c r="F16" s="1016"/>
      <c r="G16" s="1016"/>
      <c r="H16" s="1018"/>
      <c r="I16" s="1020" t="s">
        <v>425</v>
      </c>
      <c r="J16" s="1020"/>
      <c r="K16" s="1022"/>
      <c r="L16" s="996"/>
      <c r="M16" s="998"/>
      <c r="N16" s="2" t="s">
        <v>429</v>
      </c>
      <c r="O16" s="42" t="s">
        <v>430</v>
      </c>
      <c r="P16" s="3" t="s">
        <v>429</v>
      </c>
      <c r="Q16" s="42" t="s">
        <v>430</v>
      </c>
      <c r="R16" s="3" t="s">
        <v>429</v>
      </c>
      <c r="S16" s="42" t="s">
        <v>430</v>
      </c>
      <c r="T16" s="3" t="s">
        <v>429</v>
      </c>
      <c r="U16" s="42" t="s">
        <v>430</v>
      </c>
      <c r="V16" s="3" t="s">
        <v>429</v>
      </c>
      <c r="W16" s="42" t="s">
        <v>430</v>
      </c>
      <c r="X16" s="3" t="s">
        <v>429</v>
      </c>
      <c r="Y16" s="42" t="s">
        <v>430</v>
      </c>
      <c r="Z16" s="3" t="s">
        <v>429</v>
      </c>
      <c r="AA16" s="42" t="s">
        <v>431</v>
      </c>
      <c r="AB16" s="3" t="s">
        <v>429</v>
      </c>
      <c r="AC16" s="42" t="s">
        <v>431</v>
      </c>
      <c r="AD16" s="3" t="s">
        <v>429</v>
      </c>
      <c r="AE16" s="43" t="s">
        <v>431</v>
      </c>
      <c r="AF16" s="994"/>
      <c r="AG16" s="980"/>
      <c r="AH16" s="982"/>
      <c r="AI16" s="984"/>
    </row>
    <row r="17" spans="1:35" ht="45.75" thickBot="1">
      <c r="A17" s="4" t="s">
        <v>821</v>
      </c>
      <c r="B17" s="985" t="s">
        <v>244</v>
      </c>
      <c r="C17" s="986"/>
      <c r="D17" s="986"/>
      <c r="E17" s="986"/>
      <c r="F17" s="986"/>
      <c r="G17" s="986"/>
      <c r="H17" s="44" t="s">
        <v>246</v>
      </c>
      <c r="I17" s="300"/>
      <c r="J17" s="306"/>
      <c r="K17" s="306"/>
      <c r="L17" s="301"/>
      <c r="M17" s="301"/>
      <c r="N17" s="5" t="e">
        <f>N19+N26+#REF!</f>
        <v>#REF!</v>
      </c>
      <c r="O17" s="6" t="e">
        <f>O19+O26+#REF!</f>
        <v>#REF!</v>
      </c>
      <c r="P17" s="6" t="e">
        <f>P19+P26+#REF!</f>
        <v>#REF!</v>
      </c>
      <c r="Q17" s="6" t="e">
        <f>Q19+Q26+#REF!</f>
        <v>#REF!</v>
      </c>
      <c r="R17" s="6" t="e">
        <f>R19+R26+#REF!</f>
        <v>#REF!</v>
      </c>
      <c r="S17" s="6" t="e">
        <f>S19+S26+#REF!</f>
        <v>#REF!</v>
      </c>
      <c r="T17" s="6" t="e">
        <f>T19+T26+#REF!</f>
        <v>#REF!</v>
      </c>
      <c r="U17" s="6" t="e">
        <f>U19+U26+#REF!</f>
        <v>#REF!</v>
      </c>
      <c r="V17" s="6" t="e">
        <f>V19+V26+#REF!</f>
        <v>#REF!</v>
      </c>
      <c r="W17" s="6" t="e">
        <f>W19+W26+#REF!</f>
        <v>#REF!</v>
      </c>
      <c r="X17" s="6" t="e">
        <f>X19+X26+#REF!</f>
        <v>#REF!</v>
      </c>
      <c r="Y17" s="6" t="e">
        <f>Y19+Y26+#REF!</f>
        <v>#REF!</v>
      </c>
      <c r="Z17" s="6" t="e">
        <f>Z19+Z26+#REF!</f>
        <v>#REF!</v>
      </c>
      <c r="AA17" s="6" t="e">
        <f>AA19+AA26+#REF!</f>
        <v>#REF!</v>
      </c>
      <c r="AB17" s="6" t="e">
        <f>AB19+AB26+#REF!</f>
        <v>#REF!</v>
      </c>
      <c r="AC17" s="6" t="e">
        <f>AC19+AC26+#REF!</f>
        <v>#REF!</v>
      </c>
      <c r="AD17" s="6" t="e">
        <f>+AD19+AD26+#REF!</f>
        <v>#VALUE!</v>
      </c>
      <c r="AE17" s="7" t="e">
        <f>AE19+AE26+#REF!</f>
        <v>#REF!</v>
      </c>
      <c r="AF17" s="8" t="e">
        <f>AF19+AF26+#REF!</f>
        <v>#REF!</v>
      </c>
      <c r="AG17" s="9"/>
      <c r="AH17" s="9"/>
      <c r="AI17" s="10"/>
    </row>
    <row r="18" spans="1:35" ht="15.75" thickBot="1">
      <c r="A18" s="987"/>
      <c r="B18" s="988"/>
      <c r="C18" s="988"/>
      <c r="D18" s="988"/>
      <c r="E18" s="988"/>
      <c r="F18" s="988"/>
      <c r="G18" s="988"/>
      <c r="H18" s="988"/>
      <c r="I18" s="988"/>
      <c r="J18" s="988"/>
      <c r="K18" s="988"/>
      <c r="L18" s="988"/>
      <c r="M18" s="988"/>
      <c r="N18" s="988"/>
      <c r="O18" s="988"/>
      <c r="P18" s="988"/>
      <c r="Q18" s="988"/>
      <c r="R18" s="988"/>
      <c r="S18" s="988"/>
      <c r="T18" s="988"/>
      <c r="U18" s="988"/>
      <c r="V18" s="988"/>
      <c r="W18" s="988"/>
      <c r="X18" s="988"/>
      <c r="Y18" s="988"/>
      <c r="Z18" s="988"/>
      <c r="AA18" s="988"/>
      <c r="AB18" s="988"/>
      <c r="AC18" s="988"/>
      <c r="AD18" s="988"/>
      <c r="AE18" s="988"/>
      <c r="AF18" s="988"/>
      <c r="AG18" s="988"/>
      <c r="AH18" s="988"/>
      <c r="AI18" s="989"/>
    </row>
    <row r="19" spans="1:35" ht="34.5" thickBot="1">
      <c r="A19" s="11" t="s">
        <v>420</v>
      </c>
      <c r="B19" s="12" t="s">
        <v>532</v>
      </c>
      <c r="C19" s="12" t="s">
        <v>421</v>
      </c>
      <c r="D19" s="12" t="s">
        <v>432</v>
      </c>
      <c r="E19" s="13" t="s">
        <v>433</v>
      </c>
      <c r="F19" s="13" t="s">
        <v>434</v>
      </c>
      <c r="G19" s="45" t="s">
        <v>422</v>
      </c>
      <c r="H19" s="309" t="s">
        <v>533</v>
      </c>
      <c r="I19" s="32"/>
      <c r="J19" s="32"/>
      <c r="K19" s="32"/>
      <c r="L19" s="32"/>
      <c r="M19" s="33"/>
      <c r="N19" s="15">
        <f>SUM(N20:N20)</f>
        <v>0</v>
      </c>
      <c r="O19" s="16">
        <f>SUM(O20:O20)</f>
        <v>0</v>
      </c>
      <c r="P19" s="17">
        <f>SUM(P20:P20)</f>
        <v>30066</v>
      </c>
      <c r="Q19" s="16">
        <f>SUM(Q20:Q20)</f>
        <v>0</v>
      </c>
      <c r="R19" s="17"/>
      <c r="S19" s="16"/>
      <c r="T19" s="17"/>
      <c r="U19" s="16"/>
      <c r="V19" s="17"/>
      <c r="W19" s="16"/>
      <c r="X19" s="17"/>
      <c r="Y19" s="16"/>
      <c r="Z19" s="17"/>
      <c r="AA19" s="16"/>
      <c r="AB19" s="17"/>
      <c r="AC19" s="16"/>
      <c r="AD19" s="18"/>
      <c r="AE19" s="16">
        <f>AE20</f>
        <v>0</v>
      </c>
      <c r="AF19" s="19">
        <f>SUM(AF20:AF20)</f>
        <v>0</v>
      </c>
      <c r="AG19" s="20"/>
      <c r="AH19" s="20"/>
      <c r="AI19" s="21"/>
    </row>
    <row r="20" spans="1:35" ht="52.5">
      <c r="A20" s="1156" t="s">
        <v>1317</v>
      </c>
      <c r="B20" s="1638"/>
      <c r="C20" s="360" t="s">
        <v>1309</v>
      </c>
      <c r="D20" s="24" t="s">
        <v>851</v>
      </c>
      <c r="E20" s="363"/>
      <c r="F20" s="363"/>
      <c r="G20" s="536" t="s">
        <v>681</v>
      </c>
      <c r="H20" s="536" t="s">
        <v>571</v>
      </c>
      <c r="I20" s="363">
        <v>1</v>
      </c>
      <c r="J20" s="363">
        <v>1</v>
      </c>
      <c r="K20" s="363">
        <v>1</v>
      </c>
      <c r="L20" s="363"/>
      <c r="M20" s="363"/>
      <c r="N20" s="365"/>
      <c r="O20" s="753"/>
      <c r="P20" s="754">
        <v>30066</v>
      </c>
      <c r="Q20" s="754"/>
      <c r="R20" s="754">
        <v>30000</v>
      </c>
      <c r="S20" s="754"/>
      <c r="T20" s="753"/>
      <c r="U20" s="753"/>
      <c r="V20" s="753"/>
      <c r="W20" s="753"/>
      <c r="X20" s="753"/>
      <c r="Y20" s="754"/>
      <c r="Z20" s="753"/>
      <c r="AA20" s="753"/>
      <c r="AB20" s="753"/>
      <c r="AC20" s="754"/>
      <c r="AD20" s="754">
        <v>60066</v>
      </c>
      <c r="AE20" s="686"/>
      <c r="AF20" s="365" t="s">
        <v>683</v>
      </c>
      <c r="AG20" s="1107"/>
      <c r="AH20" s="1640"/>
      <c r="AI20" s="1107" t="s">
        <v>874</v>
      </c>
    </row>
    <row r="21" spans="1:35" ht="56.25">
      <c r="A21" s="1157"/>
      <c r="B21" s="1454"/>
      <c r="C21" s="360" t="s">
        <v>1310</v>
      </c>
      <c r="D21" s="24" t="s">
        <v>851</v>
      </c>
      <c r="E21" s="363"/>
      <c r="F21" s="363"/>
      <c r="G21" s="24" t="s">
        <v>685</v>
      </c>
      <c r="H21" s="24" t="s">
        <v>571</v>
      </c>
      <c r="I21" s="363">
        <v>1</v>
      </c>
      <c r="J21" s="363">
        <v>1</v>
      </c>
      <c r="K21" s="363">
        <v>1</v>
      </c>
      <c r="L21" s="363"/>
      <c r="M21" s="363"/>
      <c r="N21" s="364">
        <v>25441</v>
      </c>
      <c r="O21" s="317"/>
      <c r="P21" s="754">
        <v>8105</v>
      </c>
      <c r="Q21" s="317"/>
      <c r="R21" s="317">
        <v>558699</v>
      </c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>
        <v>34105</v>
      </c>
      <c r="AE21" s="686"/>
      <c r="AF21" s="367" t="s">
        <v>683</v>
      </c>
      <c r="AG21" s="1639"/>
      <c r="AH21" s="1641"/>
      <c r="AI21" s="1639"/>
    </row>
    <row r="22" spans="1:35" ht="15.75" thickBot="1">
      <c r="A22" s="1619" t="s">
        <v>871</v>
      </c>
      <c r="B22" s="1620"/>
      <c r="C22" s="1621"/>
      <c r="D22" s="359"/>
      <c r="E22" s="1003" t="s">
        <v>875</v>
      </c>
      <c r="F22" s="1003"/>
      <c r="G22" s="1003"/>
      <c r="H22" s="1003"/>
      <c r="I22" s="1003"/>
      <c r="J22" s="1003"/>
      <c r="K22" s="1003"/>
      <c r="L22" s="1003"/>
      <c r="M22" s="1004"/>
      <c r="N22" s="1005" t="s">
        <v>407</v>
      </c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6"/>
      <c r="AA22" s="1006"/>
      <c r="AB22" s="1006"/>
      <c r="AC22" s="1006"/>
      <c r="AD22" s="1006"/>
      <c r="AE22" s="1007"/>
      <c r="AF22" s="1008" t="s">
        <v>408</v>
      </c>
      <c r="AG22" s="1009"/>
      <c r="AH22" s="1009"/>
      <c r="AI22" s="1010"/>
    </row>
    <row r="23" spans="1:35" ht="15" customHeight="1">
      <c r="A23" s="1011" t="s">
        <v>424</v>
      </c>
      <c r="B23" s="1013" t="s">
        <v>409</v>
      </c>
      <c r="C23" s="1361"/>
      <c r="D23" s="1361"/>
      <c r="E23" s="1361"/>
      <c r="F23" s="1361"/>
      <c r="G23" s="1361"/>
      <c r="H23" s="1642" t="s">
        <v>533</v>
      </c>
      <c r="I23" s="1643" t="s">
        <v>425</v>
      </c>
      <c r="J23" s="1020" t="s">
        <v>411</v>
      </c>
      <c r="K23" s="1021" t="s">
        <v>1356</v>
      </c>
      <c r="L23" s="996" t="s">
        <v>426</v>
      </c>
      <c r="M23" s="998" t="s">
        <v>427</v>
      </c>
      <c r="N23" s="1323" t="s">
        <v>534</v>
      </c>
      <c r="O23" s="1305"/>
      <c r="P23" s="1304" t="s">
        <v>535</v>
      </c>
      <c r="Q23" s="1305"/>
      <c r="R23" s="1304" t="s">
        <v>536</v>
      </c>
      <c r="S23" s="1305"/>
      <c r="T23" s="1304" t="s">
        <v>414</v>
      </c>
      <c r="U23" s="1305"/>
      <c r="V23" s="1304" t="s">
        <v>413</v>
      </c>
      <c r="W23" s="1305"/>
      <c r="X23" s="1304" t="s">
        <v>537</v>
      </c>
      <c r="Y23" s="1305"/>
      <c r="Z23" s="1304" t="s">
        <v>412</v>
      </c>
      <c r="AA23" s="1305"/>
      <c r="AB23" s="1304" t="s">
        <v>415</v>
      </c>
      <c r="AC23" s="1305"/>
      <c r="AD23" s="1304" t="s">
        <v>416</v>
      </c>
      <c r="AE23" s="1306"/>
      <c r="AF23" s="993" t="s">
        <v>417</v>
      </c>
      <c r="AG23" s="979" t="s">
        <v>418</v>
      </c>
      <c r="AH23" s="981" t="s">
        <v>419</v>
      </c>
      <c r="AI23" s="983" t="s">
        <v>428</v>
      </c>
    </row>
    <row r="24" spans="1:35" ht="45" thickBot="1">
      <c r="A24" s="1012"/>
      <c r="B24" s="1015"/>
      <c r="C24" s="1016"/>
      <c r="D24" s="1016"/>
      <c r="E24" s="1016"/>
      <c r="F24" s="1016"/>
      <c r="G24" s="1016"/>
      <c r="H24" s="1602"/>
      <c r="I24" s="1643" t="s">
        <v>425</v>
      </c>
      <c r="J24" s="1020"/>
      <c r="K24" s="1022"/>
      <c r="L24" s="996"/>
      <c r="M24" s="998"/>
      <c r="N24" s="2" t="s">
        <v>429</v>
      </c>
      <c r="O24" s="42" t="s">
        <v>430</v>
      </c>
      <c r="P24" s="3" t="s">
        <v>429</v>
      </c>
      <c r="Q24" s="42" t="s">
        <v>430</v>
      </c>
      <c r="R24" s="3" t="s">
        <v>429</v>
      </c>
      <c r="S24" s="42" t="s">
        <v>430</v>
      </c>
      <c r="T24" s="3" t="s">
        <v>429</v>
      </c>
      <c r="U24" s="42" t="s">
        <v>430</v>
      </c>
      <c r="V24" s="3" t="s">
        <v>429</v>
      </c>
      <c r="W24" s="42" t="s">
        <v>430</v>
      </c>
      <c r="X24" s="3" t="s">
        <v>429</v>
      </c>
      <c r="Y24" s="42" t="s">
        <v>430</v>
      </c>
      <c r="Z24" s="3" t="s">
        <v>429</v>
      </c>
      <c r="AA24" s="42" t="s">
        <v>431</v>
      </c>
      <c r="AB24" s="3" t="s">
        <v>429</v>
      </c>
      <c r="AC24" s="42" t="s">
        <v>431</v>
      </c>
      <c r="AD24" s="3" t="s">
        <v>429</v>
      </c>
      <c r="AE24" s="43" t="s">
        <v>431</v>
      </c>
      <c r="AF24" s="994"/>
      <c r="AG24" s="980"/>
      <c r="AH24" s="982"/>
      <c r="AI24" s="984"/>
    </row>
    <row r="25" spans="1:35" ht="41.25" thickBot="1">
      <c r="A25" s="307" t="s">
        <v>874</v>
      </c>
      <c r="B25" s="1536" t="s">
        <v>245</v>
      </c>
      <c r="C25" s="1537"/>
      <c r="D25" s="1537"/>
      <c r="E25" s="1537"/>
      <c r="F25" s="1537"/>
      <c r="G25" s="1538"/>
      <c r="H25" s="305" t="s">
        <v>247</v>
      </c>
      <c r="I25" s="300">
        <v>0</v>
      </c>
      <c r="J25" s="306">
        <v>1</v>
      </c>
      <c r="K25" s="306">
        <v>0</v>
      </c>
      <c r="L25" s="301">
        <v>0</v>
      </c>
      <c r="M25" s="301">
        <v>0</v>
      </c>
      <c r="N25" s="5" t="e">
        <f>N27+#REF!+#REF!</f>
        <v>#REF!</v>
      </c>
      <c r="O25" s="6" t="e">
        <f>O27+#REF!+#REF!</f>
        <v>#REF!</v>
      </c>
      <c r="P25" s="6" t="e">
        <f>P27+#REF!+#REF!</f>
        <v>#VALUE!</v>
      </c>
      <c r="Q25" s="6" t="e">
        <f>Q27+#REF!+#REF!</f>
        <v>#REF!</v>
      </c>
      <c r="R25" s="6" t="e">
        <f>R27+#REF!+#REF!</f>
        <v>#REF!</v>
      </c>
      <c r="S25" s="6" t="e">
        <f>S27+#REF!+#REF!</f>
        <v>#REF!</v>
      </c>
      <c r="T25" s="6" t="e">
        <f>T27+#REF!+#REF!</f>
        <v>#REF!</v>
      </c>
      <c r="U25" s="6" t="e">
        <f>U27+#REF!+#REF!</f>
        <v>#REF!</v>
      </c>
      <c r="V25" s="6" t="e">
        <f>V27+#REF!+#REF!</f>
        <v>#REF!</v>
      </c>
      <c r="W25" s="6" t="e">
        <f>W27+#REF!+#REF!</f>
        <v>#REF!</v>
      </c>
      <c r="X25" s="6" t="e">
        <f>X27+#REF!+#REF!</f>
        <v>#REF!</v>
      </c>
      <c r="Y25" s="6" t="e">
        <f>Y27+#REF!+#REF!</f>
        <v>#REF!</v>
      </c>
      <c r="Z25" s="6" t="e">
        <f>Z27+#REF!+#REF!</f>
        <v>#REF!</v>
      </c>
      <c r="AA25" s="6" t="e">
        <f>AA27+#REF!+#REF!</f>
        <v>#REF!</v>
      </c>
      <c r="AB25" s="6" t="e">
        <f>AB27+#REF!+#REF!</f>
        <v>#REF!</v>
      </c>
      <c r="AC25" s="6" t="e">
        <f>AC27+#REF!+#REF!</f>
        <v>#REF!</v>
      </c>
      <c r="AD25" s="6" t="e">
        <f>+AD27+#REF!+#REF!</f>
        <v>#VALUE!</v>
      </c>
      <c r="AE25" s="7" t="e">
        <f>AE27+#REF!+#REF!</f>
        <v>#REF!</v>
      </c>
      <c r="AF25" s="8" t="e">
        <f>AF27+#REF!+#REF!</f>
        <v>#VALUE!</v>
      </c>
      <c r="AG25" s="9"/>
      <c r="AH25" s="9"/>
      <c r="AI25" s="10"/>
    </row>
    <row r="26" spans="1:35" ht="33.75">
      <c r="A26" s="11" t="s">
        <v>420</v>
      </c>
      <c r="B26" s="12" t="s">
        <v>532</v>
      </c>
      <c r="C26" s="12" t="s">
        <v>421</v>
      </c>
      <c r="D26" s="12" t="s">
        <v>531</v>
      </c>
      <c r="E26" s="13" t="s">
        <v>433</v>
      </c>
      <c r="F26" s="13" t="s">
        <v>434</v>
      </c>
      <c r="G26" s="45" t="s">
        <v>423</v>
      </c>
      <c r="H26" s="309" t="s">
        <v>533</v>
      </c>
      <c r="I26" s="14"/>
      <c r="J26" s="31"/>
      <c r="K26" s="31"/>
      <c r="L26" s="32"/>
      <c r="M26" s="33"/>
      <c r="N26" s="15">
        <f>SUM(N27:N27)</f>
        <v>0</v>
      </c>
      <c r="O26" s="16">
        <f>SUM(O27:O27)</f>
        <v>0</v>
      </c>
      <c r="P26" s="17">
        <f>SUM(P27:P27)</f>
        <v>0</v>
      </c>
      <c r="Q26" s="16">
        <f>SUM(Q27:Q27)</f>
        <v>0</v>
      </c>
      <c r="R26" s="17"/>
      <c r="S26" s="16"/>
      <c r="T26" s="17"/>
      <c r="U26" s="16"/>
      <c r="V26" s="17"/>
      <c r="W26" s="16"/>
      <c r="X26" s="17"/>
      <c r="Y26" s="16"/>
      <c r="Z26" s="17"/>
      <c r="AA26" s="16"/>
      <c r="AB26" s="17"/>
      <c r="AC26" s="16"/>
      <c r="AD26" s="17" t="str">
        <f>AD27</f>
        <v>11.927.</v>
      </c>
      <c r="AE26" s="16">
        <f>AE27</f>
        <v>0</v>
      </c>
      <c r="AF26" s="19">
        <f>SUM(AF27:AF27)</f>
        <v>0</v>
      </c>
      <c r="AG26" s="20"/>
      <c r="AH26" s="20"/>
      <c r="AI26" s="21"/>
    </row>
    <row r="27" spans="1:35" ht="67.5">
      <c r="A27" s="310" t="str">
        <f>A20</f>
        <v>BRINDAR CALIDAD EDUCATIVA A LOS ESTUDIANTES DEL MUNICIPIO DE GAMA</v>
      </c>
      <c r="B27" s="310"/>
      <c r="C27" s="360" t="s">
        <v>1311</v>
      </c>
      <c r="D27" s="24" t="s">
        <v>837</v>
      </c>
      <c r="E27" s="35"/>
      <c r="F27" s="24"/>
      <c r="G27" s="24" t="s">
        <v>1312</v>
      </c>
      <c r="H27" s="24" t="s">
        <v>687</v>
      </c>
      <c r="I27" s="36">
        <v>0</v>
      </c>
      <c r="J27" s="371">
        <v>16</v>
      </c>
      <c r="K27" s="372">
        <v>5</v>
      </c>
      <c r="L27" s="372"/>
      <c r="M27" s="373"/>
      <c r="N27" s="29"/>
      <c r="O27" s="29"/>
      <c r="P27" s="29" t="s">
        <v>1361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 t="s">
        <v>1361</v>
      </c>
      <c r="AE27" s="29"/>
      <c r="AF27" s="38" t="s">
        <v>683</v>
      </c>
      <c r="AG27" s="303"/>
      <c r="AH27" s="755"/>
      <c r="AI27" s="314" t="s">
        <v>874</v>
      </c>
    </row>
    <row r="28" spans="1:35" ht="15.75" thickBot="1">
      <c r="A28" s="1619" t="s">
        <v>876</v>
      </c>
      <c r="B28" s="1620"/>
      <c r="C28" s="1621"/>
      <c r="D28" s="1"/>
      <c r="E28" s="1003">
        <v>16</v>
      </c>
      <c r="F28" s="1003"/>
      <c r="G28" s="1003"/>
      <c r="H28" s="1003"/>
      <c r="I28" s="1003"/>
      <c r="J28" s="1003"/>
      <c r="K28" s="1003"/>
      <c r="L28" s="1003"/>
      <c r="M28" s="1004"/>
      <c r="N28" s="1005" t="s">
        <v>407</v>
      </c>
      <c r="O28" s="1006"/>
      <c r="P28" s="1006"/>
      <c r="Q28" s="1006"/>
      <c r="R28" s="1006"/>
      <c r="S28" s="1006"/>
      <c r="T28" s="1006"/>
      <c r="U28" s="1006"/>
      <c r="V28" s="1006"/>
      <c r="W28" s="1006"/>
      <c r="X28" s="1006"/>
      <c r="Y28" s="1006"/>
      <c r="Z28" s="1006"/>
      <c r="AA28" s="1006"/>
      <c r="AB28" s="1006"/>
      <c r="AC28" s="1006"/>
      <c r="AD28" s="1006"/>
      <c r="AE28" s="1007"/>
      <c r="AF28" s="1008" t="s">
        <v>408</v>
      </c>
      <c r="AG28" s="1009"/>
      <c r="AH28" s="1009"/>
      <c r="AI28" s="1010"/>
    </row>
    <row r="29" spans="1:35" ht="25.5" customHeight="1">
      <c r="A29" s="1011" t="s">
        <v>873</v>
      </c>
      <c r="B29" s="1013" t="s">
        <v>409</v>
      </c>
      <c r="C29" s="1014"/>
      <c r="D29" s="1014"/>
      <c r="E29" s="1014"/>
      <c r="F29" s="1014"/>
      <c r="G29" s="1014"/>
      <c r="H29" s="1017" t="s">
        <v>410</v>
      </c>
      <c r="I29" s="1019" t="s">
        <v>425</v>
      </c>
      <c r="J29" s="1019" t="s">
        <v>411</v>
      </c>
      <c r="K29" s="1021" t="s">
        <v>1356</v>
      </c>
      <c r="L29" s="995" t="s">
        <v>426</v>
      </c>
      <c r="M29" s="997" t="s">
        <v>427</v>
      </c>
      <c r="N29" s="999" t="s">
        <v>534</v>
      </c>
      <c r="O29" s="991"/>
      <c r="P29" s="990" t="s">
        <v>535</v>
      </c>
      <c r="Q29" s="991"/>
      <c r="R29" s="990" t="s">
        <v>536</v>
      </c>
      <c r="S29" s="991"/>
      <c r="T29" s="990" t="s">
        <v>414</v>
      </c>
      <c r="U29" s="991"/>
      <c r="V29" s="990" t="s">
        <v>413</v>
      </c>
      <c r="W29" s="991"/>
      <c r="X29" s="990" t="s">
        <v>537</v>
      </c>
      <c r="Y29" s="991"/>
      <c r="Z29" s="990" t="s">
        <v>412</v>
      </c>
      <c r="AA29" s="991"/>
      <c r="AB29" s="990" t="s">
        <v>415</v>
      </c>
      <c r="AC29" s="991"/>
      <c r="AD29" s="990" t="s">
        <v>416</v>
      </c>
      <c r="AE29" s="992"/>
      <c r="AF29" s="993" t="s">
        <v>417</v>
      </c>
      <c r="AG29" s="979" t="s">
        <v>418</v>
      </c>
      <c r="AH29" s="981" t="s">
        <v>419</v>
      </c>
      <c r="AI29" s="983" t="s">
        <v>428</v>
      </c>
    </row>
    <row r="30" spans="1:35" ht="45" thickBot="1">
      <c r="A30" s="1012"/>
      <c r="B30" s="1015"/>
      <c r="C30" s="1016"/>
      <c r="D30" s="1016"/>
      <c r="E30" s="1016"/>
      <c r="F30" s="1016"/>
      <c r="G30" s="1016"/>
      <c r="H30" s="1018"/>
      <c r="I30" s="1020" t="s">
        <v>425</v>
      </c>
      <c r="J30" s="1020"/>
      <c r="K30" s="1022"/>
      <c r="L30" s="996"/>
      <c r="M30" s="998"/>
      <c r="N30" s="2" t="s">
        <v>429</v>
      </c>
      <c r="O30" s="42" t="s">
        <v>430</v>
      </c>
      <c r="P30" s="3" t="s">
        <v>429</v>
      </c>
      <c r="Q30" s="42" t="s">
        <v>430</v>
      </c>
      <c r="R30" s="3" t="s">
        <v>429</v>
      </c>
      <c r="S30" s="42" t="s">
        <v>430</v>
      </c>
      <c r="T30" s="3" t="s">
        <v>429</v>
      </c>
      <c r="U30" s="42" t="s">
        <v>430</v>
      </c>
      <c r="V30" s="3" t="s">
        <v>429</v>
      </c>
      <c r="W30" s="42" t="s">
        <v>430</v>
      </c>
      <c r="X30" s="3" t="s">
        <v>429</v>
      </c>
      <c r="Y30" s="42" t="s">
        <v>430</v>
      </c>
      <c r="Z30" s="3" t="s">
        <v>429</v>
      </c>
      <c r="AA30" s="42" t="s">
        <v>431</v>
      </c>
      <c r="AB30" s="3" t="s">
        <v>429</v>
      </c>
      <c r="AC30" s="42" t="s">
        <v>431</v>
      </c>
      <c r="AD30" s="3" t="s">
        <v>429</v>
      </c>
      <c r="AE30" s="43" t="s">
        <v>431</v>
      </c>
      <c r="AF30" s="994"/>
      <c r="AG30" s="980"/>
      <c r="AH30" s="982"/>
      <c r="AI30" s="984"/>
    </row>
    <row r="31" spans="1:35" ht="45.75" thickBot="1">
      <c r="A31" s="4" t="s">
        <v>821</v>
      </c>
      <c r="B31" s="985" t="s">
        <v>696</v>
      </c>
      <c r="C31" s="986"/>
      <c r="D31" s="986"/>
      <c r="E31" s="986"/>
      <c r="F31" s="986"/>
      <c r="G31" s="986"/>
      <c r="H31" s="44" t="s">
        <v>697</v>
      </c>
      <c r="I31" s="376">
        <v>0</v>
      </c>
      <c r="J31" s="377">
        <v>0.5</v>
      </c>
      <c r="K31" s="306">
        <v>0</v>
      </c>
      <c r="L31" s="301">
        <v>0</v>
      </c>
      <c r="M31" s="301">
        <v>0</v>
      </c>
      <c r="N31" s="5" t="e">
        <f>N33+#REF!+#REF!</f>
        <v>#REF!</v>
      </c>
      <c r="O31" s="6" t="e">
        <f>O33+#REF!+#REF!</f>
        <v>#REF!</v>
      </c>
      <c r="P31" s="6" t="e">
        <f>P33+#REF!+#REF!</f>
        <v>#REF!</v>
      </c>
      <c r="Q31" s="6" t="e">
        <f>Q33+#REF!+#REF!</f>
        <v>#REF!</v>
      </c>
      <c r="R31" s="6" t="e">
        <f>R33+#REF!+#REF!</f>
        <v>#REF!</v>
      </c>
      <c r="S31" s="6" t="e">
        <f>S33+#REF!+#REF!</f>
        <v>#REF!</v>
      </c>
      <c r="T31" s="6" t="e">
        <f>T33+#REF!+#REF!</f>
        <v>#REF!</v>
      </c>
      <c r="U31" s="6" t="e">
        <f>U33+#REF!+#REF!</f>
        <v>#REF!</v>
      </c>
      <c r="V31" s="6" t="e">
        <f>V33+#REF!+#REF!</f>
        <v>#REF!</v>
      </c>
      <c r="W31" s="6" t="e">
        <f>W33+#REF!+#REF!</f>
        <v>#REF!</v>
      </c>
      <c r="X31" s="6" t="e">
        <f>X33+#REF!+#REF!</f>
        <v>#REF!</v>
      </c>
      <c r="Y31" s="6" t="e">
        <f>Y33+#REF!+#REF!</f>
        <v>#REF!</v>
      </c>
      <c r="Z31" s="6" t="e">
        <f>Z33+#REF!+#REF!</f>
        <v>#REF!</v>
      </c>
      <c r="AA31" s="6" t="e">
        <f>AA33+#REF!+#REF!</f>
        <v>#REF!</v>
      </c>
      <c r="AB31" s="6" t="e">
        <f>AB33+#REF!+#REF!</f>
        <v>#REF!</v>
      </c>
      <c r="AC31" s="6" t="e">
        <f>AC33+#REF!+#REF!</f>
        <v>#REF!</v>
      </c>
      <c r="AD31" s="6" t="e">
        <f>+AD33+#REF!+#REF!</f>
        <v>#REF!</v>
      </c>
      <c r="AE31" s="7" t="e">
        <f>AE33+#REF!+#REF!</f>
        <v>#REF!</v>
      </c>
      <c r="AF31" s="8" t="e">
        <f>AF33+#REF!+#REF!</f>
        <v>#REF!</v>
      </c>
      <c r="AG31" s="9"/>
      <c r="AH31" s="9"/>
      <c r="AI31" s="10"/>
    </row>
    <row r="32" spans="1:35" ht="15.75" thickBot="1">
      <c r="A32" s="987"/>
      <c r="B32" s="988"/>
      <c r="C32" s="988"/>
      <c r="D32" s="988"/>
      <c r="E32" s="988"/>
      <c r="F32" s="988"/>
      <c r="G32" s="988"/>
      <c r="H32" s="988"/>
      <c r="I32" s="988"/>
      <c r="J32" s="988"/>
      <c r="K32" s="988"/>
      <c r="L32" s="988"/>
      <c r="M32" s="988"/>
      <c r="N32" s="988"/>
      <c r="O32" s="988"/>
      <c r="P32" s="988"/>
      <c r="Q32" s="988"/>
      <c r="R32" s="988"/>
      <c r="S32" s="988"/>
      <c r="T32" s="988"/>
      <c r="U32" s="988"/>
      <c r="V32" s="988"/>
      <c r="W32" s="988"/>
      <c r="X32" s="988"/>
      <c r="Y32" s="988"/>
      <c r="Z32" s="988"/>
      <c r="AA32" s="988"/>
      <c r="AB32" s="988"/>
      <c r="AC32" s="988"/>
      <c r="AD32" s="988"/>
      <c r="AE32" s="988"/>
      <c r="AF32" s="988"/>
      <c r="AG32" s="988"/>
      <c r="AH32" s="988"/>
      <c r="AI32" s="989"/>
    </row>
    <row r="33" spans="1:35" ht="33.75">
      <c r="A33" s="11" t="s">
        <v>420</v>
      </c>
      <c r="B33" s="12" t="s">
        <v>532</v>
      </c>
      <c r="C33" s="12" t="s">
        <v>421</v>
      </c>
      <c r="D33" s="12" t="s">
        <v>432</v>
      </c>
      <c r="E33" s="13" t="s">
        <v>433</v>
      </c>
      <c r="F33" s="13" t="s">
        <v>434</v>
      </c>
      <c r="G33" s="45" t="s">
        <v>422</v>
      </c>
      <c r="H33" s="309" t="s">
        <v>533</v>
      </c>
      <c r="I33" s="32"/>
      <c r="J33" s="32"/>
      <c r="K33" s="32"/>
      <c r="L33" s="32"/>
      <c r="M33" s="33"/>
      <c r="N33" s="15"/>
      <c r="O33" s="16"/>
      <c r="P33" s="17"/>
      <c r="Q33" s="16"/>
      <c r="R33" s="17"/>
      <c r="S33" s="16"/>
      <c r="T33" s="17"/>
      <c r="U33" s="16"/>
      <c r="V33" s="17"/>
      <c r="W33" s="16"/>
      <c r="X33" s="17"/>
      <c r="Y33" s="16"/>
      <c r="Z33" s="17"/>
      <c r="AA33" s="16"/>
      <c r="AB33" s="17"/>
      <c r="AC33" s="16"/>
      <c r="AD33" s="18"/>
      <c r="AE33" s="16"/>
      <c r="AF33" s="19"/>
      <c r="AG33" s="20"/>
      <c r="AH33" s="20"/>
      <c r="AI33" s="21"/>
    </row>
    <row r="34" spans="1:35" ht="77.25">
      <c r="A34" s="1130" t="str">
        <f>A27</f>
        <v>BRINDAR CALIDAD EDUCATIVA A LOS ESTUDIANTES DEL MUNICIPIO DE GAMA</v>
      </c>
      <c r="B34" s="1618"/>
      <c r="C34" s="379" t="s">
        <v>1359</v>
      </c>
      <c r="D34" s="24" t="s">
        <v>851</v>
      </c>
      <c r="E34" s="361"/>
      <c r="F34" s="361"/>
      <c r="G34" s="24" t="s">
        <v>699</v>
      </c>
      <c r="H34" s="24" t="s">
        <v>700</v>
      </c>
      <c r="I34" s="380">
        <v>0</v>
      </c>
      <c r="J34" s="363">
        <v>1</v>
      </c>
      <c r="K34" s="363">
        <v>0.25</v>
      </c>
      <c r="L34" s="363"/>
      <c r="M34" s="381"/>
      <c r="N34" s="364"/>
      <c r="O34" s="25"/>
      <c r="P34" s="976" t="s">
        <v>1361</v>
      </c>
      <c r="Q34" s="74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976" t="s">
        <v>1361</v>
      </c>
      <c r="AE34" s="28"/>
      <c r="AF34" s="30" t="s">
        <v>701</v>
      </c>
      <c r="AG34" s="303"/>
      <c r="AH34" s="303"/>
      <c r="AI34" s="1505" t="s">
        <v>874</v>
      </c>
    </row>
    <row r="35" spans="1:35" ht="45">
      <c r="A35" s="1130"/>
      <c r="B35" s="1618"/>
      <c r="C35" s="379" t="s">
        <v>1313</v>
      </c>
      <c r="D35" s="24" t="s">
        <v>837</v>
      </c>
      <c r="E35" s="361"/>
      <c r="F35" s="361"/>
      <c r="G35" s="24" t="s">
        <v>702</v>
      </c>
      <c r="H35" s="24" t="s">
        <v>703</v>
      </c>
      <c r="I35" s="380">
        <v>0</v>
      </c>
      <c r="J35" s="718">
        <v>1</v>
      </c>
      <c r="K35" s="718">
        <v>1</v>
      </c>
      <c r="L35" s="363"/>
      <c r="M35" s="381"/>
      <c r="N35" s="364"/>
      <c r="O35" s="25"/>
      <c r="P35" s="97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977"/>
      <c r="AE35" s="28"/>
      <c r="AF35" s="30" t="s">
        <v>1353</v>
      </c>
      <c r="AG35" s="303"/>
      <c r="AH35" s="303"/>
      <c r="AI35" s="1510"/>
    </row>
    <row r="36" spans="1:35" ht="56.25">
      <c r="A36" s="1130"/>
      <c r="B36" s="1618"/>
      <c r="C36" s="379" t="s">
        <v>1314</v>
      </c>
      <c r="D36" s="24" t="s">
        <v>837</v>
      </c>
      <c r="E36" s="24"/>
      <c r="F36" s="24"/>
      <c r="G36" s="24" t="s">
        <v>1360</v>
      </c>
      <c r="H36" s="24" t="s">
        <v>703</v>
      </c>
      <c r="I36" s="380">
        <v>0</v>
      </c>
      <c r="J36" s="383">
        <v>2</v>
      </c>
      <c r="K36" s="383">
        <v>1</v>
      </c>
      <c r="L36" s="24"/>
      <c r="M36" s="24"/>
      <c r="N36" s="364"/>
      <c r="O36" s="25"/>
      <c r="P36" s="97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977"/>
      <c r="AE36" s="28"/>
      <c r="AF36" s="1209" t="s">
        <v>695</v>
      </c>
      <c r="AG36" s="303"/>
      <c r="AH36" s="303"/>
      <c r="AI36" s="1510"/>
    </row>
    <row r="37" spans="1:35" ht="45">
      <c r="A37" s="1130"/>
      <c r="B37" s="1618"/>
      <c r="C37" s="360" t="s">
        <v>1354</v>
      </c>
      <c r="D37" s="24" t="s">
        <v>837</v>
      </c>
      <c r="E37" s="24"/>
      <c r="F37" s="24"/>
      <c r="G37" s="24" t="s">
        <v>706</v>
      </c>
      <c r="H37" s="24" t="s">
        <v>707</v>
      </c>
      <c r="I37" s="380">
        <v>70</v>
      </c>
      <c r="J37" s="383">
        <v>100</v>
      </c>
      <c r="K37" s="383">
        <v>15</v>
      </c>
      <c r="L37" s="24"/>
      <c r="M37" s="24"/>
      <c r="N37" s="364"/>
      <c r="O37" s="25"/>
      <c r="P37" s="977"/>
      <c r="Q37" s="74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977"/>
      <c r="AE37" s="28"/>
      <c r="AF37" s="1210"/>
      <c r="AG37" s="303"/>
      <c r="AH37" s="303"/>
      <c r="AI37" s="1510"/>
    </row>
    <row r="38" spans="1:35" ht="45">
      <c r="A38" s="1130"/>
      <c r="B38" s="1618"/>
      <c r="C38" s="362" t="s">
        <v>1315</v>
      </c>
      <c r="D38" s="24" t="s">
        <v>837</v>
      </c>
      <c r="E38" s="24"/>
      <c r="F38" s="24"/>
      <c r="G38" s="24" t="s">
        <v>708</v>
      </c>
      <c r="H38" s="24" t="s">
        <v>709</v>
      </c>
      <c r="I38" s="380">
        <v>0</v>
      </c>
      <c r="J38" s="383">
        <v>2</v>
      </c>
      <c r="K38" s="383">
        <v>0</v>
      </c>
      <c r="L38" s="383"/>
      <c r="M38" s="36"/>
      <c r="N38" s="364"/>
      <c r="O38" s="25"/>
      <c r="P38" s="978"/>
      <c r="Q38" s="74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978"/>
      <c r="AE38" s="28"/>
      <c r="AF38" s="1211"/>
      <c r="AG38" s="303"/>
      <c r="AH38" s="303"/>
      <c r="AI38" s="1506"/>
    </row>
    <row r="39" spans="1:35" ht="15.75" thickBot="1">
      <c r="A39" s="1619" t="s">
        <v>877</v>
      </c>
      <c r="B39" s="1620"/>
      <c r="C39" s="1621"/>
      <c r="D39" s="1"/>
      <c r="E39" s="1003" t="s">
        <v>878</v>
      </c>
      <c r="F39" s="1003"/>
      <c r="G39" s="1003"/>
      <c r="H39" s="1003"/>
      <c r="I39" s="1003"/>
      <c r="J39" s="1003"/>
      <c r="K39" s="1003"/>
      <c r="L39" s="1003"/>
      <c r="M39" s="1004"/>
      <c r="N39" s="1005" t="s">
        <v>407</v>
      </c>
      <c r="O39" s="1006"/>
      <c r="P39" s="1006"/>
      <c r="Q39" s="1006"/>
      <c r="R39" s="1006"/>
      <c r="S39" s="1006"/>
      <c r="T39" s="1006"/>
      <c r="U39" s="1006"/>
      <c r="V39" s="1006"/>
      <c r="W39" s="1006"/>
      <c r="X39" s="1006"/>
      <c r="Y39" s="1006"/>
      <c r="Z39" s="1006"/>
      <c r="AA39" s="1006"/>
      <c r="AB39" s="1006"/>
      <c r="AC39" s="1006"/>
      <c r="AD39" s="1006"/>
      <c r="AE39" s="1007"/>
      <c r="AF39" s="1008" t="s">
        <v>408</v>
      </c>
      <c r="AG39" s="1009"/>
      <c r="AH39" s="1009"/>
      <c r="AI39" s="1010"/>
    </row>
    <row r="40" spans="1:35" ht="15" customHeight="1">
      <c r="A40" s="1011" t="s">
        <v>873</v>
      </c>
      <c r="B40" s="1013" t="s">
        <v>409</v>
      </c>
      <c r="C40" s="1014"/>
      <c r="D40" s="1014"/>
      <c r="E40" s="1014"/>
      <c r="F40" s="1014"/>
      <c r="G40" s="1014"/>
      <c r="H40" s="1017" t="s">
        <v>410</v>
      </c>
      <c r="I40" s="1019" t="s">
        <v>425</v>
      </c>
      <c r="J40" s="1019" t="s">
        <v>411</v>
      </c>
      <c r="K40" s="1021" t="s">
        <v>1356</v>
      </c>
      <c r="L40" s="995" t="s">
        <v>426</v>
      </c>
      <c r="M40" s="997" t="s">
        <v>427</v>
      </c>
      <c r="N40" s="999" t="s">
        <v>534</v>
      </c>
      <c r="O40" s="991"/>
      <c r="P40" s="990" t="s">
        <v>535</v>
      </c>
      <c r="Q40" s="991"/>
      <c r="R40" s="990" t="s">
        <v>536</v>
      </c>
      <c r="S40" s="991"/>
      <c r="T40" s="990" t="s">
        <v>414</v>
      </c>
      <c r="U40" s="991"/>
      <c r="V40" s="990" t="s">
        <v>413</v>
      </c>
      <c r="W40" s="991"/>
      <c r="X40" s="990" t="s">
        <v>537</v>
      </c>
      <c r="Y40" s="991"/>
      <c r="Z40" s="990" t="s">
        <v>412</v>
      </c>
      <c r="AA40" s="991"/>
      <c r="AB40" s="990" t="s">
        <v>415</v>
      </c>
      <c r="AC40" s="991"/>
      <c r="AD40" s="990" t="s">
        <v>416</v>
      </c>
      <c r="AE40" s="992"/>
      <c r="AF40" s="993" t="s">
        <v>417</v>
      </c>
      <c r="AG40" s="979" t="s">
        <v>418</v>
      </c>
      <c r="AH40" s="981" t="s">
        <v>419</v>
      </c>
      <c r="AI40" s="983" t="s">
        <v>428</v>
      </c>
    </row>
    <row r="41" spans="1:35" ht="45" thickBot="1">
      <c r="A41" s="1012"/>
      <c r="B41" s="1015"/>
      <c r="C41" s="1016"/>
      <c r="D41" s="1016"/>
      <c r="E41" s="1016"/>
      <c r="F41" s="1016"/>
      <c r="G41" s="1016"/>
      <c r="H41" s="1018"/>
      <c r="I41" s="1020" t="s">
        <v>425</v>
      </c>
      <c r="J41" s="1020"/>
      <c r="K41" s="1022"/>
      <c r="L41" s="996"/>
      <c r="M41" s="998"/>
      <c r="N41" s="2" t="s">
        <v>429</v>
      </c>
      <c r="O41" s="42" t="s">
        <v>430</v>
      </c>
      <c r="P41" s="3" t="s">
        <v>429</v>
      </c>
      <c r="Q41" s="42" t="s">
        <v>430</v>
      </c>
      <c r="R41" s="3" t="s">
        <v>429</v>
      </c>
      <c r="S41" s="42" t="s">
        <v>430</v>
      </c>
      <c r="T41" s="3" t="s">
        <v>429</v>
      </c>
      <c r="U41" s="42" t="s">
        <v>430</v>
      </c>
      <c r="V41" s="3" t="s">
        <v>429</v>
      </c>
      <c r="W41" s="42" t="s">
        <v>430</v>
      </c>
      <c r="X41" s="3" t="s">
        <v>429</v>
      </c>
      <c r="Y41" s="42" t="s">
        <v>430</v>
      </c>
      <c r="Z41" s="3" t="s">
        <v>429</v>
      </c>
      <c r="AA41" s="42" t="s">
        <v>431</v>
      </c>
      <c r="AB41" s="3" t="s">
        <v>429</v>
      </c>
      <c r="AC41" s="42" t="s">
        <v>431</v>
      </c>
      <c r="AD41" s="3" t="s">
        <v>429</v>
      </c>
      <c r="AE41" s="43" t="s">
        <v>431</v>
      </c>
      <c r="AF41" s="994"/>
      <c r="AG41" s="980"/>
      <c r="AH41" s="982"/>
      <c r="AI41" s="984"/>
    </row>
    <row r="42" spans="1:35" ht="45.75" thickBot="1">
      <c r="A42" s="4" t="s">
        <v>821</v>
      </c>
      <c r="B42" s="985" t="s">
        <v>711</v>
      </c>
      <c r="C42" s="986"/>
      <c r="D42" s="986"/>
      <c r="E42" s="986"/>
      <c r="F42" s="986"/>
      <c r="G42" s="986"/>
      <c r="H42" s="44" t="s">
        <v>712</v>
      </c>
      <c r="I42" s="376">
        <v>0</v>
      </c>
      <c r="J42" s="376">
        <v>397</v>
      </c>
      <c r="K42" s="384">
        <v>24</v>
      </c>
      <c r="L42" s="306">
        <v>0</v>
      </c>
      <c r="M42" s="384">
        <v>24</v>
      </c>
      <c r="N42" s="5" t="e">
        <f>N44+#REF!+#REF!</f>
        <v>#REF!</v>
      </c>
      <c r="O42" s="6" t="e">
        <f>O44+#REF!+#REF!</f>
        <v>#REF!</v>
      </c>
      <c r="P42" s="6" t="e">
        <f>P44+#REF!+#REF!</f>
        <v>#REF!</v>
      </c>
      <c r="Q42" s="6" t="e">
        <f>Q44+#REF!+#REF!</f>
        <v>#REF!</v>
      </c>
      <c r="R42" s="6" t="e">
        <f>R44+#REF!+#REF!</f>
        <v>#REF!</v>
      </c>
      <c r="S42" s="6" t="e">
        <f>S44+#REF!+#REF!</f>
        <v>#REF!</v>
      </c>
      <c r="T42" s="6" t="e">
        <f>T44+#REF!+#REF!</f>
        <v>#REF!</v>
      </c>
      <c r="U42" s="6" t="e">
        <f>U44+#REF!+#REF!</f>
        <v>#REF!</v>
      </c>
      <c r="V42" s="6" t="e">
        <f>V44+#REF!+#REF!</f>
        <v>#REF!</v>
      </c>
      <c r="W42" s="6" t="e">
        <f>W44+#REF!+#REF!</f>
        <v>#REF!</v>
      </c>
      <c r="X42" s="6" t="e">
        <f>X44+#REF!+#REF!</f>
        <v>#REF!</v>
      </c>
      <c r="Y42" s="6" t="e">
        <f>Y44+#REF!+#REF!</f>
        <v>#REF!</v>
      </c>
      <c r="Z42" s="6" t="e">
        <f>Z44+#REF!+#REF!</f>
        <v>#REF!</v>
      </c>
      <c r="AA42" s="6" t="e">
        <f>AA44+#REF!+#REF!</f>
        <v>#REF!</v>
      </c>
      <c r="AB42" s="6" t="e">
        <f>AB44+#REF!+#REF!</f>
        <v>#REF!</v>
      </c>
      <c r="AC42" s="6" t="e">
        <f>AC44+#REF!+#REF!</f>
        <v>#REF!</v>
      </c>
      <c r="AD42" s="6" t="e">
        <f>+AD44+#REF!+#REF!</f>
        <v>#REF!</v>
      </c>
      <c r="AE42" s="7" t="e">
        <f>AE44+#REF!+#REF!</f>
        <v>#REF!</v>
      </c>
      <c r="AF42" s="8" t="e">
        <f>AF44+#REF!+#REF!</f>
        <v>#REF!</v>
      </c>
      <c r="AG42" s="9"/>
      <c r="AH42" s="9"/>
      <c r="AI42" s="10"/>
    </row>
    <row r="43" spans="1:35" ht="15.75" thickBot="1">
      <c r="A43" s="987"/>
      <c r="B43" s="988"/>
      <c r="C43" s="988"/>
      <c r="D43" s="988"/>
      <c r="E43" s="988"/>
      <c r="F43" s="988"/>
      <c r="G43" s="988"/>
      <c r="H43" s="988"/>
      <c r="I43" s="988"/>
      <c r="J43" s="988"/>
      <c r="K43" s="988"/>
      <c r="L43" s="988"/>
      <c r="M43" s="988"/>
      <c r="N43" s="988"/>
      <c r="O43" s="988"/>
      <c r="P43" s="988"/>
      <c r="Q43" s="988"/>
      <c r="R43" s="988"/>
      <c r="S43" s="988"/>
      <c r="T43" s="988"/>
      <c r="U43" s="988"/>
      <c r="V43" s="988"/>
      <c r="W43" s="988"/>
      <c r="X43" s="988"/>
      <c r="Y43" s="988"/>
      <c r="Z43" s="988"/>
      <c r="AA43" s="988"/>
      <c r="AB43" s="988"/>
      <c r="AC43" s="988"/>
      <c r="AD43" s="988"/>
      <c r="AE43" s="988"/>
      <c r="AF43" s="988"/>
      <c r="AG43" s="988"/>
      <c r="AH43" s="988"/>
      <c r="AI43" s="989"/>
    </row>
    <row r="44" spans="1:35" ht="34.5" thickBot="1">
      <c r="A44" s="11" t="s">
        <v>420</v>
      </c>
      <c r="B44" s="12" t="s">
        <v>532</v>
      </c>
      <c r="C44" s="12" t="s">
        <v>421</v>
      </c>
      <c r="D44" s="12" t="s">
        <v>432</v>
      </c>
      <c r="E44" s="13" t="s">
        <v>433</v>
      </c>
      <c r="F44" s="13" t="s">
        <v>434</v>
      </c>
      <c r="G44" s="45" t="s">
        <v>422</v>
      </c>
      <c r="H44" s="46" t="s">
        <v>533</v>
      </c>
      <c r="I44" s="32"/>
      <c r="J44" s="32"/>
      <c r="K44" s="32"/>
      <c r="L44" s="32"/>
      <c r="M44" s="33"/>
      <c r="N44" s="15"/>
      <c r="O44" s="16"/>
      <c r="P44" s="17"/>
      <c r="Q44" s="16"/>
      <c r="R44" s="17"/>
      <c r="S44" s="16"/>
      <c r="T44" s="17"/>
      <c r="U44" s="16"/>
      <c r="V44" s="17"/>
      <c r="W44" s="16"/>
      <c r="X44" s="17"/>
      <c r="Y44" s="16"/>
      <c r="Z44" s="17"/>
      <c r="AA44" s="16"/>
      <c r="AB44" s="17"/>
      <c r="AC44" s="16"/>
      <c r="AD44" s="18"/>
      <c r="AE44" s="16"/>
      <c r="AF44" s="19"/>
      <c r="AG44" s="20"/>
      <c r="AH44" s="20"/>
      <c r="AI44" s="21"/>
    </row>
    <row r="45" spans="1:35" ht="53.25" customHeight="1">
      <c r="A45" s="1453" t="str">
        <f>A34</f>
        <v>BRINDAR CALIDAD EDUCATIVA A LOS ESTUDIANTES DEL MUNICIPIO DE GAMA</v>
      </c>
      <c r="B45" s="378"/>
      <c r="C45" s="360" t="s">
        <v>1316</v>
      </c>
      <c r="D45" s="24" t="s">
        <v>837</v>
      </c>
      <c r="E45" s="385"/>
      <c r="F45" s="24"/>
      <c r="G45" s="24" t="s">
        <v>715</v>
      </c>
      <c r="H45" s="24" t="s">
        <v>716</v>
      </c>
      <c r="I45" s="383">
        <v>1</v>
      </c>
      <c r="J45" s="383">
        <v>2</v>
      </c>
      <c r="K45" s="383">
        <v>2</v>
      </c>
      <c r="L45" s="383"/>
      <c r="M45" s="383"/>
      <c r="N45" s="1179">
        <v>15000</v>
      </c>
      <c r="P45" s="976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1179">
        <v>15000</v>
      </c>
      <c r="AE45" s="976"/>
      <c r="AF45" s="1209" t="s">
        <v>719</v>
      </c>
      <c r="AG45" s="303"/>
      <c r="AH45" s="303"/>
      <c r="AI45" s="1505" t="s">
        <v>874</v>
      </c>
    </row>
    <row r="46" spans="1:35" ht="45.75" thickBot="1">
      <c r="A46" s="1485"/>
      <c r="B46" s="378"/>
      <c r="C46" s="379" t="s">
        <v>1355</v>
      </c>
      <c r="D46" s="24" t="s">
        <v>837</v>
      </c>
      <c r="E46" s="385"/>
      <c r="F46" s="24"/>
      <c r="G46" s="407" t="s">
        <v>717</v>
      </c>
      <c r="H46" s="407" t="s">
        <v>718</v>
      </c>
      <c r="I46" s="383">
        <v>23</v>
      </c>
      <c r="J46" s="383">
        <v>5</v>
      </c>
      <c r="K46" s="383">
        <v>5</v>
      </c>
      <c r="L46" s="385"/>
      <c r="M46" s="24"/>
      <c r="N46" s="1180"/>
      <c r="P46" s="977"/>
      <c r="Q46" s="749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1180"/>
      <c r="AE46" s="977"/>
      <c r="AF46" s="1211"/>
      <c r="AG46" s="303"/>
      <c r="AH46" s="303"/>
      <c r="AI46" s="1506"/>
    </row>
    <row r="47" spans="1:35" ht="15.75" thickBot="1">
      <c r="A47" s="1435" t="s">
        <v>1022</v>
      </c>
      <c r="B47" s="1436"/>
      <c r="C47" s="1436"/>
      <c r="D47" s="1436"/>
      <c r="E47" s="1436"/>
      <c r="F47" s="1436"/>
      <c r="G47" s="1436"/>
      <c r="H47" s="1436"/>
      <c r="I47" s="1436"/>
      <c r="J47" s="1436"/>
      <c r="K47" s="1436"/>
      <c r="L47" s="1436"/>
      <c r="M47" s="1436"/>
      <c r="N47" s="1436"/>
      <c r="O47" s="1436"/>
      <c r="P47" s="1436"/>
      <c r="Q47" s="1436"/>
      <c r="R47" s="1436"/>
      <c r="S47" s="1436"/>
      <c r="T47" s="1436"/>
      <c r="U47" s="1436"/>
      <c r="V47" s="1436"/>
      <c r="W47" s="1436"/>
      <c r="X47" s="1436"/>
      <c r="Y47" s="1436"/>
      <c r="Z47" s="1436"/>
      <c r="AA47" s="1436"/>
      <c r="AB47" s="1436"/>
      <c r="AC47" s="1436"/>
      <c r="AD47" s="1436"/>
      <c r="AE47" s="1436"/>
      <c r="AF47" s="1436"/>
      <c r="AG47" s="1436"/>
      <c r="AH47" s="1436"/>
      <c r="AI47" s="1437"/>
    </row>
  </sheetData>
  <sheetProtection/>
  <mergeCells count="192">
    <mergeCell ref="AE45:AE46"/>
    <mergeCell ref="AF45:AF46"/>
    <mergeCell ref="AI45:AI46"/>
    <mergeCell ref="AD34:AD38"/>
    <mergeCell ref="A1:AI1"/>
    <mergeCell ref="A2:G2"/>
    <mergeCell ref="H2:S2"/>
    <mergeCell ref="T2:AI2"/>
    <mergeCell ref="A3:C3"/>
    <mergeCell ref="E3:M3"/>
    <mergeCell ref="N3:AE3"/>
    <mergeCell ref="AF3:AI3"/>
    <mergeCell ref="A4:A5"/>
    <mergeCell ref="B4:G5"/>
    <mergeCell ref="H4:H5"/>
    <mergeCell ref="I4:I5"/>
    <mergeCell ref="J4:J5"/>
    <mergeCell ref="K4:K5"/>
    <mergeCell ref="L4:L5"/>
    <mergeCell ref="M4:M5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F5"/>
    <mergeCell ref="AG23:AG24"/>
    <mergeCell ref="AH23:AH24"/>
    <mergeCell ref="AG4:AG5"/>
    <mergeCell ref="AH4:AH5"/>
    <mergeCell ref="AF22:AI22"/>
    <mergeCell ref="AE9:AE10"/>
    <mergeCell ref="AI4:AI5"/>
    <mergeCell ref="B6:G6"/>
    <mergeCell ref="A7:AI7"/>
    <mergeCell ref="Z9:Z10"/>
    <mergeCell ref="AA9:AA10"/>
    <mergeCell ref="AB9:AB10"/>
    <mergeCell ref="R9:R10"/>
    <mergeCell ref="S9:S10"/>
    <mergeCell ref="T9:T10"/>
    <mergeCell ref="U9:U10"/>
    <mergeCell ref="X9:X10"/>
    <mergeCell ref="Y9:Y10"/>
    <mergeCell ref="A18:AI18"/>
    <mergeCell ref="A22:C22"/>
    <mergeCell ref="E22:M22"/>
    <mergeCell ref="N22:AE22"/>
    <mergeCell ref="P9:P10"/>
    <mergeCell ref="Q9:Q10"/>
    <mergeCell ref="AD15:AE15"/>
    <mergeCell ref="AF15:AF16"/>
    <mergeCell ref="A23:A24"/>
    <mergeCell ref="B23:G24"/>
    <mergeCell ref="H23:H24"/>
    <mergeCell ref="I23:I24"/>
    <mergeCell ref="J23:J24"/>
    <mergeCell ref="K23:K24"/>
    <mergeCell ref="L23:L24"/>
    <mergeCell ref="M23:M24"/>
    <mergeCell ref="B20:B21"/>
    <mergeCell ref="AI20:AI21"/>
    <mergeCell ref="AG20:AG21"/>
    <mergeCell ref="AH20:AH21"/>
    <mergeCell ref="Z23:AA23"/>
    <mergeCell ref="AB23:AC23"/>
    <mergeCell ref="AD23:AE23"/>
    <mergeCell ref="AF23:AF24"/>
    <mergeCell ref="AG15:AG16"/>
    <mergeCell ref="AH15:AH16"/>
    <mergeCell ref="AI15:AI16"/>
    <mergeCell ref="B17:G17"/>
    <mergeCell ref="AC9:AC10"/>
    <mergeCell ref="AD9:AD10"/>
    <mergeCell ref="R15:S15"/>
    <mergeCell ref="T15:U15"/>
    <mergeCell ref="V15:W15"/>
    <mergeCell ref="X15:Y15"/>
    <mergeCell ref="Z15:AA15"/>
    <mergeCell ref="AB15:AC15"/>
    <mergeCell ref="V9:V10"/>
    <mergeCell ref="W9:W10"/>
    <mergeCell ref="AF14:AI14"/>
    <mergeCell ref="B15:G16"/>
    <mergeCell ref="H15:H16"/>
    <mergeCell ref="I15:I16"/>
    <mergeCell ref="J15:J16"/>
    <mergeCell ref="K15:K16"/>
    <mergeCell ref="A9:A10"/>
    <mergeCell ref="D9:D10"/>
    <mergeCell ref="G9:G10"/>
    <mergeCell ref="H9:H10"/>
    <mergeCell ref="I9:I10"/>
    <mergeCell ref="N9:N10"/>
    <mergeCell ref="K9:K10"/>
    <mergeCell ref="L9:L10"/>
    <mergeCell ref="M9:M10"/>
    <mergeCell ref="O9:O10"/>
    <mergeCell ref="A14:C14"/>
    <mergeCell ref="E14:M14"/>
    <mergeCell ref="N14:AE14"/>
    <mergeCell ref="A15:A16"/>
    <mergeCell ref="A12:AI12"/>
    <mergeCell ref="A13:G13"/>
    <mergeCell ref="H13:S13"/>
    <mergeCell ref="T13:AI13"/>
    <mergeCell ref="L15:L16"/>
    <mergeCell ref="M15:M16"/>
    <mergeCell ref="A32:AI32"/>
    <mergeCell ref="A29:A30"/>
    <mergeCell ref="B29:G30"/>
    <mergeCell ref="H29:H30"/>
    <mergeCell ref="I29:I30"/>
    <mergeCell ref="B25:G25"/>
    <mergeCell ref="A28:C28"/>
    <mergeCell ref="E28:M28"/>
    <mergeCell ref="N28:AE28"/>
    <mergeCell ref="AF28:AI28"/>
    <mergeCell ref="AF9:AF10"/>
    <mergeCell ref="AG9:AG10"/>
    <mergeCell ref="AH9:AH10"/>
    <mergeCell ref="AI9:AI10"/>
    <mergeCell ref="A20:A21"/>
    <mergeCell ref="AI23:AI24"/>
    <mergeCell ref="N15:O15"/>
    <mergeCell ref="P15:Q15"/>
    <mergeCell ref="J9:J10"/>
    <mergeCell ref="N23:O23"/>
    <mergeCell ref="P23:Q23"/>
    <mergeCell ref="R23:S23"/>
    <mergeCell ref="T23:U23"/>
    <mergeCell ref="V23:W23"/>
    <mergeCell ref="X23:Y23"/>
    <mergeCell ref="Z29:AA29"/>
    <mergeCell ref="AB29:AC29"/>
    <mergeCell ref="J29:J30"/>
    <mergeCell ref="K29:K30"/>
    <mergeCell ref="L29:L30"/>
    <mergeCell ref="M29:M30"/>
    <mergeCell ref="N29:O29"/>
    <mergeCell ref="P29:Q29"/>
    <mergeCell ref="AD29:AE29"/>
    <mergeCell ref="AF29:AF30"/>
    <mergeCell ref="AG29:AG30"/>
    <mergeCell ref="AH29:AH30"/>
    <mergeCell ref="AI29:AI30"/>
    <mergeCell ref="B31:G31"/>
    <mergeCell ref="R29:S29"/>
    <mergeCell ref="T29:U29"/>
    <mergeCell ref="V29:W29"/>
    <mergeCell ref="X29:Y29"/>
    <mergeCell ref="A34:A38"/>
    <mergeCell ref="B34:B38"/>
    <mergeCell ref="A39:C39"/>
    <mergeCell ref="E39:M39"/>
    <mergeCell ref="N39:AE39"/>
    <mergeCell ref="AF39:AI39"/>
    <mergeCell ref="P34:P38"/>
    <mergeCell ref="AI34:AI38"/>
    <mergeCell ref="AF36:AF38"/>
    <mergeCell ref="R40:S40"/>
    <mergeCell ref="T40:U40"/>
    <mergeCell ref="A40:A41"/>
    <mergeCell ref="B40:G41"/>
    <mergeCell ref="H40:H41"/>
    <mergeCell ref="I40:I41"/>
    <mergeCell ref="J40:J41"/>
    <mergeCell ref="K40:K41"/>
    <mergeCell ref="A47:AI47"/>
    <mergeCell ref="A45:A46"/>
    <mergeCell ref="P45:P46"/>
    <mergeCell ref="V40:W40"/>
    <mergeCell ref="X40:Y40"/>
    <mergeCell ref="Z40:AA40"/>
    <mergeCell ref="AB40:AC40"/>
    <mergeCell ref="AD40:AE40"/>
    <mergeCell ref="AF40:AF41"/>
    <mergeCell ref="L40:L41"/>
    <mergeCell ref="N45:N46"/>
    <mergeCell ref="AD45:AD46"/>
    <mergeCell ref="AG40:AG41"/>
    <mergeCell ref="AH40:AH41"/>
    <mergeCell ref="AI40:AI41"/>
    <mergeCell ref="B42:G42"/>
    <mergeCell ref="A43:AI43"/>
    <mergeCell ref="M40:M41"/>
    <mergeCell ref="N40:O40"/>
    <mergeCell ref="P40:Q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B208"/>
  <sheetViews>
    <sheetView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F7" sqref="F7:F10"/>
    </sheetView>
  </sheetViews>
  <sheetFormatPr defaultColWidth="11.421875" defaultRowHeight="15"/>
  <cols>
    <col min="1" max="1" width="11.421875" style="70" customWidth="1"/>
    <col min="2" max="2" width="27.8515625" style="69" customWidth="1"/>
    <col min="3" max="3" width="27.28125" style="69" customWidth="1"/>
    <col min="4" max="4" width="45.7109375" style="69" customWidth="1"/>
    <col min="5" max="5" width="21.421875" style="69" customWidth="1"/>
    <col min="6" max="6" width="50.7109375" style="69" customWidth="1"/>
    <col min="7" max="7" width="17.8515625" style="69" customWidth="1"/>
    <col min="8" max="8" width="57.421875" style="70" customWidth="1"/>
    <col min="9" max="9" width="45.7109375" style="70" customWidth="1"/>
    <col min="10" max="10" width="31.57421875" style="70" customWidth="1"/>
    <col min="11" max="11" width="26.140625" style="70" customWidth="1"/>
    <col min="12" max="12" width="26.140625" style="71" customWidth="1"/>
    <col min="13" max="13" width="26.140625" style="70" customWidth="1"/>
    <col min="14" max="14" width="29.8515625" style="70" customWidth="1"/>
    <col min="15" max="15" width="11.421875" style="72" customWidth="1"/>
    <col min="16" max="16" width="14.421875" style="70" customWidth="1"/>
    <col min="17" max="17" width="50.8515625" style="70" customWidth="1"/>
    <col min="18" max="18" width="53.00390625" style="70" customWidth="1"/>
    <col min="19" max="19" width="47.421875" style="70" customWidth="1"/>
    <col min="20" max="20" width="19.00390625" style="70" customWidth="1"/>
    <col min="21" max="21" width="27.8515625" style="70" customWidth="1"/>
    <col min="22" max="22" width="30.140625" style="70" customWidth="1"/>
    <col min="23" max="23" width="25.140625" style="70" customWidth="1"/>
    <col min="24" max="24" width="34.421875" style="70" customWidth="1"/>
    <col min="25" max="25" width="24.57421875" style="73" customWidth="1"/>
    <col min="26" max="26" width="24.57421875" style="70" customWidth="1"/>
    <col min="27" max="27" width="18.8515625" style="70" customWidth="1"/>
    <col min="28" max="28" width="23.140625" style="73" customWidth="1"/>
    <col min="29" max="29" width="23.140625" style="70" customWidth="1"/>
    <col min="30" max="30" width="18.8515625" style="70" customWidth="1"/>
    <col min="31" max="31" width="24.140625" style="73" customWidth="1"/>
    <col min="32" max="32" width="23.8515625" style="70" customWidth="1"/>
    <col min="33" max="33" width="18.8515625" style="70" customWidth="1"/>
    <col min="34" max="34" width="22.8515625" style="73" customWidth="1"/>
    <col min="35" max="35" width="24.28125" style="70" customWidth="1"/>
    <col min="36" max="36" width="18.8515625" style="70" customWidth="1"/>
    <col min="37" max="37" width="32.28125" style="253" hidden="1" customWidth="1"/>
    <col min="38" max="38" width="25.00390625" style="70" hidden="1" customWidth="1"/>
    <col min="39" max="40" width="39.140625" style="70" bestFit="1" customWidth="1"/>
    <col min="41" max="41" width="47.28125" style="70" bestFit="1" customWidth="1"/>
    <col min="42" max="42" width="24.8515625" style="70" bestFit="1" customWidth="1"/>
    <col min="43" max="43" width="32.7109375" style="70" bestFit="1" customWidth="1"/>
    <col min="44" max="44" width="13.7109375" style="70" customWidth="1"/>
    <col min="45" max="45" width="15.140625" style="70" customWidth="1"/>
    <col min="46" max="46" width="40.421875" style="70" bestFit="1" customWidth="1"/>
    <col min="47" max="47" width="26.57421875" style="70" bestFit="1" customWidth="1"/>
    <col min="48" max="48" width="21.00390625" style="70" bestFit="1" customWidth="1"/>
    <col min="49" max="49" width="41.28125" style="70" bestFit="1" customWidth="1"/>
    <col min="50" max="50" width="39.140625" style="70" bestFit="1" customWidth="1"/>
    <col min="51" max="51" width="47.28125" style="70" bestFit="1" customWidth="1"/>
    <col min="52" max="52" width="24.8515625" style="70" bestFit="1" customWidth="1"/>
    <col min="53" max="53" width="32.7109375" style="70" bestFit="1" customWidth="1"/>
    <col min="54" max="54" width="13.7109375" style="70" bestFit="1" customWidth="1"/>
    <col min="55" max="55" width="15.140625" style="70" customWidth="1"/>
    <col min="56" max="56" width="40.421875" style="70" bestFit="1" customWidth="1"/>
    <col min="57" max="57" width="26.57421875" style="70" bestFit="1" customWidth="1"/>
    <col min="58" max="58" width="25.421875" style="70" bestFit="1" customWidth="1"/>
    <col min="59" max="59" width="41.28125" style="70" bestFit="1" customWidth="1"/>
    <col min="60" max="60" width="39.140625" style="70" bestFit="1" customWidth="1"/>
    <col min="61" max="61" width="47.28125" style="70" bestFit="1" customWidth="1"/>
    <col min="62" max="62" width="24.8515625" style="70" bestFit="1" customWidth="1"/>
    <col min="63" max="63" width="32.7109375" style="70" bestFit="1" customWidth="1"/>
    <col min="64" max="64" width="13.7109375" style="70" bestFit="1" customWidth="1"/>
    <col min="65" max="65" width="15.140625" style="70" bestFit="1" customWidth="1"/>
    <col min="66" max="66" width="40.421875" style="70" bestFit="1" customWidth="1"/>
    <col min="67" max="67" width="26.57421875" style="70" bestFit="1" customWidth="1"/>
    <col min="68" max="68" width="25.421875" style="70" bestFit="1" customWidth="1"/>
    <col min="69" max="69" width="41.28125" style="70" bestFit="1" customWidth="1"/>
    <col min="70" max="70" width="39.140625" style="70" bestFit="1" customWidth="1"/>
    <col min="71" max="71" width="47.28125" style="70" bestFit="1" customWidth="1"/>
    <col min="72" max="72" width="24.8515625" style="70" bestFit="1" customWidth="1"/>
    <col min="73" max="73" width="32.7109375" style="70" bestFit="1" customWidth="1"/>
    <col min="74" max="74" width="13.7109375" style="70" bestFit="1" customWidth="1"/>
    <col min="75" max="75" width="15.140625" style="70" bestFit="1" customWidth="1"/>
    <col min="76" max="76" width="40.421875" style="70" bestFit="1" customWidth="1"/>
    <col min="77" max="77" width="26.57421875" style="70" bestFit="1" customWidth="1"/>
    <col min="78" max="78" width="25.421875" style="70" bestFit="1" customWidth="1"/>
    <col min="79" max="79" width="35.140625" style="70" bestFit="1" customWidth="1"/>
    <col min="80" max="80" width="34.00390625" style="70" customWidth="1"/>
    <col min="81" max="81" width="24.7109375" style="70" customWidth="1"/>
    <col min="82" max="16384" width="11.421875" style="70" customWidth="1"/>
  </cols>
  <sheetData>
    <row r="1" ht="16.5" thickBot="1"/>
    <row r="2" spans="2:80" ht="26.25">
      <c r="B2" s="1689" t="s">
        <v>545</v>
      </c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  <c r="O2" s="1690"/>
      <c r="P2" s="1690"/>
      <c r="Q2" s="1690"/>
      <c r="R2" s="1690"/>
      <c r="S2" s="1690"/>
      <c r="T2" s="1690"/>
      <c r="U2" s="1690"/>
      <c r="V2" s="1690"/>
      <c r="W2" s="1690"/>
      <c r="X2" s="1690"/>
      <c r="Y2" s="1690"/>
      <c r="Z2" s="1690"/>
      <c r="AA2" s="1690"/>
      <c r="AB2" s="1690"/>
      <c r="AC2" s="1690"/>
      <c r="AD2" s="1690"/>
      <c r="AE2" s="1690"/>
      <c r="AF2" s="1690"/>
      <c r="AG2" s="1690"/>
      <c r="AH2" s="1690"/>
      <c r="AI2" s="1690"/>
      <c r="AJ2" s="1690"/>
      <c r="AK2" s="1690"/>
      <c r="AL2" s="1690"/>
      <c r="AM2" s="1690"/>
      <c r="AN2" s="1690"/>
      <c r="AO2" s="1690"/>
      <c r="AP2" s="1690"/>
      <c r="AQ2" s="1690"/>
      <c r="AR2" s="1690"/>
      <c r="AS2" s="1690"/>
      <c r="AT2" s="1690"/>
      <c r="AU2" s="1690"/>
      <c r="AV2" s="1690"/>
      <c r="AW2" s="1690"/>
      <c r="AX2" s="1690"/>
      <c r="AY2" s="1690"/>
      <c r="AZ2" s="1690"/>
      <c r="BA2" s="1690"/>
      <c r="BB2" s="1690"/>
      <c r="BC2" s="1690"/>
      <c r="BD2" s="1690"/>
      <c r="BE2" s="1690"/>
      <c r="BF2" s="1690"/>
      <c r="BG2" s="1690"/>
      <c r="BH2" s="1690"/>
      <c r="BI2" s="1690"/>
      <c r="BJ2" s="1690"/>
      <c r="BK2" s="1690"/>
      <c r="BL2" s="1690"/>
      <c r="BM2" s="1690"/>
      <c r="BN2" s="1690"/>
      <c r="BO2" s="1690"/>
      <c r="BP2" s="1690"/>
      <c r="BQ2" s="1690"/>
      <c r="BR2" s="1690"/>
      <c r="BS2" s="1690"/>
      <c r="BT2" s="1690"/>
      <c r="BU2" s="1690"/>
      <c r="BV2" s="1690"/>
      <c r="BW2" s="1690"/>
      <c r="BX2" s="1690"/>
      <c r="BY2" s="1690"/>
      <c r="BZ2" s="1690"/>
      <c r="CA2" s="1690"/>
      <c r="CB2" s="1691"/>
    </row>
    <row r="3" spans="2:80" ht="17.25" customHeight="1" thickBot="1">
      <c r="B3" s="1692" t="s">
        <v>544</v>
      </c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  <c r="O3" s="1693"/>
      <c r="P3" s="1693"/>
      <c r="Q3" s="1693"/>
      <c r="R3" s="1693"/>
      <c r="S3" s="1693"/>
      <c r="T3" s="1693"/>
      <c r="U3" s="1693"/>
      <c r="V3" s="1693"/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3"/>
      <c r="AM3" s="1693"/>
      <c r="AN3" s="1693"/>
      <c r="AO3" s="1693"/>
      <c r="AP3" s="1693"/>
      <c r="AQ3" s="1693"/>
      <c r="AR3" s="1693"/>
      <c r="AS3" s="1693"/>
      <c r="AT3" s="1693"/>
      <c r="AU3" s="1693"/>
      <c r="AV3" s="1693"/>
      <c r="AW3" s="1693"/>
      <c r="AX3" s="1693"/>
      <c r="AY3" s="1693"/>
      <c r="AZ3" s="1693"/>
      <c r="BA3" s="1693"/>
      <c r="BB3" s="1693"/>
      <c r="BC3" s="1693"/>
      <c r="BD3" s="1693"/>
      <c r="BE3" s="1693"/>
      <c r="BF3" s="1693"/>
      <c r="BG3" s="1693"/>
      <c r="BH3" s="1693"/>
      <c r="BI3" s="1693"/>
      <c r="BJ3" s="1693"/>
      <c r="BK3" s="1693"/>
      <c r="BL3" s="1693"/>
      <c r="BM3" s="1693"/>
      <c r="BN3" s="1693"/>
      <c r="BO3" s="1693"/>
      <c r="BP3" s="1693"/>
      <c r="BQ3" s="1693"/>
      <c r="BR3" s="1693"/>
      <c r="BS3" s="1693"/>
      <c r="BT3" s="1693"/>
      <c r="BU3" s="1693"/>
      <c r="BV3" s="1693"/>
      <c r="BW3" s="1693"/>
      <c r="BX3" s="1693"/>
      <c r="BY3" s="1693"/>
      <c r="BZ3" s="1693"/>
      <c r="CA3" s="1693"/>
      <c r="CB3" s="1694"/>
    </row>
    <row r="4" spans="2:80" ht="26.25" hidden="1">
      <c r="B4" s="1692" t="s">
        <v>372</v>
      </c>
      <c r="C4" s="1693"/>
      <c r="D4" s="1693"/>
      <c r="E4" s="1693"/>
      <c r="F4" s="1693"/>
      <c r="G4" s="1693"/>
      <c r="H4" s="1693"/>
      <c r="I4" s="1693"/>
      <c r="J4" s="1693"/>
      <c r="K4" s="1693"/>
      <c r="L4" s="1693"/>
      <c r="M4" s="1693"/>
      <c r="N4" s="1693"/>
      <c r="O4" s="1693"/>
      <c r="P4" s="1693"/>
      <c r="Q4" s="1693"/>
      <c r="R4" s="1693"/>
      <c r="S4" s="1693"/>
      <c r="T4" s="1693"/>
      <c r="U4" s="1693"/>
      <c r="V4" s="1693"/>
      <c r="W4" s="1693"/>
      <c r="X4" s="1693"/>
      <c r="Y4" s="1693"/>
      <c r="Z4" s="1693"/>
      <c r="AA4" s="1693"/>
      <c r="AB4" s="1693"/>
      <c r="AC4" s="1693"/>
      <c r="AD4" s="1693"/>
      <c r="AE4" s="1693"/>
      <c r="AF4" s="1693"/>
      <c r="AG4" s="1693"/>
      <c r="AH4" s="1693"/>
      <c r="AI4" s="1693"/>
      <c r="AJ4" s="1693"/>
      <c r="AK4" s="1693"/>
      <c r="AL4" s="1693"/>
      <c r="AM4" s="1693"/>
      <c r="AN4" s="1693"/>
      <c r="AO4" s="1693"/>
      <c r="AP4" s="1693"/>
      <c r="AQ4" s="1693"/>
      <c r="AR4" s="1693"/>
      <c r="AS4" s="1693"/>
      <c r="AT4" s="1693"/>
      <c r="AU4" s="1693"/>
      <c r="AV4" s="1693"/>
      <c r="AW4" s="1693"/>
      <c r="AX4" s="1693"/>
      <c r="AY4" s="1693"/>
      <c r="AZ4" s="1693"/>
      <c r="BA4" s="1693"/>
      <c r="BB4" s="1693"/>
      <c r="BC4" s="1693"/>
      <c r="BD4" s="1693"/>
      <c r="BE4" s="1693"/>
      <c r="BF4" s="1693"/>
      <c r="BG4" s="1693"/>
      <c r="BH4" s="1693"/>
      <c r="BI4" s="1693"/>
      <c r="BJ4" s="1693"/>
      <c r="BK4" s="1693"/>
      <c r="BL4" s="1693"/>
      <c r="BM4" s="1693"/>
      <c r="BN4" s="1693"/>
      <c r="BO4" s="1693"/>
      <c r="BP4" s="1693"/>
      <c r="BQ4" s="1693"/>
      <c r="BR4" s="1693"/>
      <c r="BS4" s="1693"/>
      <c r="BT4" s="1693"/>
      <c r="BU4" s="1693"/>
      <c r="BV4" s="1693"/>
      <c r="BW4" s="1693"/>
      <c r="BX4" s="1693"/>
      <c r="BY4" s="1693"/>
      <c r="BZ4" s="1693"/>
      <c r="CA4" s="1693"/>
      <c r="CB4" s="1694"/>
    </row>
    <row r="5" spans="2:80" ht="15.75" hidden="1" thickBot="1">
      <c r="B5" s="1695"/>
      <c r="C5" s="1696"/>
      <c r="D5" s="1696"/>
      <c r="E5" s="1696"/>
      <c r="F5" s="1696"/>
      <c r="G5" s="1696"/>
      <c r="H5" s="1696"/>
      <c r="I5" s="1696"/>
      <c r="J5" s="1696"/>
      <c r="K5" s="1696"/>
      <c r="L5" s="1696"/>
      <c r="M5" s="1696"/>
      <c r="N5" s="1696"/>
      <c r="O5" s="1696"/>
      <c r="P5" s="1696"/>
      <c r="Q5" s="1696"/>
      <c r="R5" s="1696"/>
      <c r="S5" s="1696"/>
      <c r="T5" s="1696"/>
      <c r="U5" s="1696"/>
      <c r="V5" s="1696"/>
      <c r="W5" s="1696"/>
      <c r="X5" s="1696"/>
      <c r="Y5" s="1696"/>
      <c r="Z5" s="1696"/>
      <c r="AA5" s="1696"/>
      <c r="AB5" s="1696"/>
      <c r="AC5" s="1696"/>
      <c r="AD5" s="1696"/>
      <c r="AE5" s="1696"/>
      <c r="AF5" s="1696"/>
      <c r="AG5" s="1696"/>
      <c r="AH5" s="1696"/>
      <c r="AI5" s="1696"/>
      <c r="AJ5" s="1696"/>
      <c r="AK5" s="1696"/>
      <c r="AL5" s="1696"/>
      <c r="AM5" s="1696"/>
      <c r="AN5" s="1696"/>
      <c r="AO5" s="1696"/>
      <c r="AP5" s="1696"/>
      <c r="AQ5" s="1696"/>
      <c r="AR5" s="1696"/>
      <c r="AS5" s="1696"/>
      <c r="AT5" s="1696"/>
      <c r="AU5" s="1696"/>
      <c r="AV5" s="1696"/>
      <c r="AW5" s="1696"/>
      <c r="AX5" s="1696"/>
      <c r="AY5" s="1696"/>
      <c r="AZ5" s="1696"/>
      <c r="BA5" s="1696"/>
      <c r="BB5" s="1696"/>
      <c r="BC5" s="1696"/>
      <c r="BD5" s="1696"/>
      <c r="BE5" s="1696"/>
      <c r="BF5" s="1696"/>
      <c r="BG5" s="1696"/>
      <c r="BH5" s="1696"/>
      <c r="BI5" s="1696"/>
      <c r="BJ5" s="1696"/>
      <c r="BK5" s="1696"/>
      <c r="BL5" s="1696"/>
      <c r="BM5" s="1696"/>
      <c r="BN5" s="1696"/>
      <c r="BO5" s="1696"/>
      <c r="BP5" s="1696"/>
      <c r="BQ5" s="1696"/>
      <c r="BR5" s="1696"/>
      <c r="BS5" s="1696"/>
      <c r="BT5" s="1696"/>
      <c r="BU5" s="1696"/>
      <c r="BV5" s="1696"/>
      <c r="BW5" s="1696"/>
      <c r="BX5" s="1696"/>
      <c r="BY5" s="1696"/>
      <c r="BZ5" s="1696"/>
      <c r="CA5" s="1696"/>
      <c r="CB5" s="1697"/>
    </row>
    <row r="6" spans="2:80" s="69" customFormat="1" ht="99.75" customHeight="1" thickBot="1">
      <c r="B6" s="67" t="s">
        <v>363</v>
      </c>
      <c r="C6" s="68" t="s">
        <v>543</v>
      </c>
      <c r="D6" s="47" t="s">
        <v>364</v>
      </c>
      <c r="E6" s="47" t="s">
        <v>377</v>
      </c>
      <c r="F6" s="48" t="s">
        <v>365</v>
      </c>
      <c r="G6" s="49" t="s">
        <v>369</v>
      </c>
      <c r="H6" s="49" t="s">
        <v>374</v>
      </c>
      <c r="I6" s="49" t="s">
        <v>375</v>
      </c>
      <c r="J6" s="49" t="s">
        <v>373</v>
      </c>
      <c r="K6" s="49" t="s">
        <v>406</v>
      </c>
      <c r="L6" s="65" t="s">
        <v>376</v>
      </c>
      <c r="M6" s="49" t="s">
        <v>378</v>
      </c>
      <c r="N6" s="49" t="s">
        <v>379</v>
      </c>
      <c r="O6" s="50" t="s">
        <v>370</v>
      </c>
      <c r="P6" s="51" t="s">
        <v>366</v>
      </c>
      <c r="Q6" s="51" t="s">
        <v>538</v>
      </c>
      <c r="R6" s="51" t="s">
        <v>380</v>
      </c>
      <c r="S6" s="51" t="s">
        <v>381</v>
      </c>
      <c r="T6" s="51" t="s">
        <v>367</v>
      </c>
      <c r="U6" s="51" t="s">
        <v>371</v>
      </c>
      <c r="V6" s="51" t="s">
        <v>382</v>
      </c>
      <c r="W6" s="51" t="s">
        <v>383</v>
      </c>
      <c r="X6" s="51" t="s">
        <v>384</v>
      </c>
      <c r="Y6" s="62" t="s">
        <v>385</v>
      </c>
      <c r="Z6" s="52" t="s">
        <v>389</v>
      </c>
      <c r="AA6" s="52" t="s">
        <v>390</v>
      </c>
      <c r="AB6" s="61" t="s">
        <v>386</v>
      </c>
      <c r="AC6" s="53" t="s">
        <v>391</v>
      </c>
      <c r="AD6" s="53" t="s">
        <v>392</v>
      </c>
      <c r="AE6" s="63" t="s">
        <v>387</v>
      </c>
      <c r="AF6" s="54" t="s">
        <v>393</v>
      </c>
      <c r="AG6" s="54" t="s">
        <v>394</v>
      </c>
      <c r="AH6" s="64" t="s">
        <v>388</v>
      </c>
      <c r="AI6" s="55" t="s">
        <v>395</v>
      </c>
      <c r="AJ6" s="55" t="s">
        <v>396</v>
      </c>
      <c r="AK6" s="66" t="s">
        <v>344</v>
      </c>
      <c r="AL6" s="55" t="s">
        <v>343</v>
      </c>
      <c r="AM6" s="51" t="s">
        <v>397</v>
      </c>
      <c r="AN6" s="52" t="s">
        <v>398</v>
      </c>
      <c r="AO6" s="56" t="s">
        <v>435</v>
      </c>
      <c r="AP6" s="56" t="s">
        <v>436</v>
      </c>
      <c r="AQ6" s="56" t="s">
        <v>437</v>
      </c>
      <c r="AR6" s="56" t="s">
        <v>438</v>
      </c>
      <c r="AS6" s="56" t="s">
        <v>439</v>
      </c>
      <c r="AT6" s="56" t="s">
        <v>440</v>
      </c>
      <c r="AU6" s="56" t="s">
        <v>441</v>
      </c>
      <c r="AV6" s="56" t="s">
        <v>442</v>
      </c>
      <c r="AW6" s="52" t="s">
        <v>399</v>
      </c>
      <c r="AX6" s="53" t="s">
        <v>400</v>
      </c>
      <c r="AY6" s="57" t="s">
        <v>435</v>
      </c>
      <c r="AZ6" s="57" t="s">
        <v>436</v>
      </c>
      <c r="BA6" s="57" t="s">
        <v>437</v>
      </c>
      <c r="BB6" s="57" t="s">
        <v>438</v>
      </c>
      <c r="BC6" s="57" t="s">
        <v>439</v>
      </c>
      <c r="BD6" s="57" t="s">
        <v>440</v>
      </c>
      <c r="BE6" s="57" t="s">
        <v>441</v>
      </c>
      <c r="BF6" s="57" t="s">
        <v>442</v>
      </c>
      <c r="BG6" s="53" t="s">
        <v>401</v>
      </c>
      <c r="BH6" s="54" t="s">
        <v>402</v>
      </c>
      <c r="BI6" s="58" t="s">
        <v>435</v>
      </c>
      <c r="BJ6" s="58" t="s">
        <v>436</v>
      </c>
      <c r="BK6" s="58" t="s">
        <v>437</v>
      </c>
      <c r="BL6" s="58" t="s">
        <v>438</v>
      </c>
      <c r="BM6" s="58" t="s">
        <v>439</v>
      </c>
      <c r="BN6" s="58" t="s">
        <v>440</v>
      </c>
      <c r="BO6" s="58" t="s">
        <v>441</v>
      </c>
      <c r="BP6" s="58" t="s">
        <v>442</v>
      </c>
      <c r="BQ6" s="54" t="s">
        <v>403</v>
      </c>
      <c r="BR6" s="55" t="s">
        <v>404</v>
      </c>
      <c r="BS6" s="59" t="s">
        <v>435</v>
      </c>
      <c r="BT6" s="59" t="s">
        <v>436</v>
      </c>
      <c r="BU6" s="59" t="s">
        <v>437</v>
      </c>
      <c r="BV6" s="59" t="s">
        <v>438</v>
      </c>
      <c r="BW6" s="59" t="s">
        <v>439</v>
      </c>
      <c r="BX6" s="59" t="s">
        <v>440</v>
      </c>
      <c r="BY6" s="59" t="s">
        <v>441</v>
      </c>
      <c r="BZ6" s="59" t="s">
        <v>442</v>
      </c>
      <c r="CA6" s="55" t="s">
        <v>405</v>
      </c>
      <c r="CB6" s="60" t="s">
        <v>368</v>
      </c>
    </row>
    <row r="7" spans="2:80" s="74" customFormat="1" ht="30">
      <c r="B7" s="1677" t="s">
        <v>547</v>
      </c>
      <c r="C7" s="1680">
        <f>SUM(E7:E100)</f>
        <v>0.3501715066231706</v>
      </c>
      <c r="D7" s="1683" t="s">
        <v>677</v>
      </c>
      <c r="E7" s="1686">
        <f>SUM(L7:L17)</f>
        <v>0.08000000000000002</v>
      </c>
      <c r="F7" s="1649" t="s">
        <v>680</v>
      </c>
      <c r="G7" s="1824">
        <v>1</v>
      </c>
      <c r="H7" s="1793" t="s">
        <v>244</v>
      </c>
      <c r="I7" s="1793" t="s">
        <v>246</v>
      </c>
      <c r="J7" s="1830">
        <v>1</v>
      </c>
      <c r="K7" s="1781">
        <v>1</v>
      </c>
      <c r="L7" s="1796">
        <f>SUM(X7:X8)</f>
        <v>0.06214610896098274</v>
      </c>
      <c r="M7" s="1781">
        <v>1</v>
      </c>
      <c r="N7" s="1781">
        <v>1</v>
      </c>
      <c r="O7" s="204">
        <v>1</v>
      </c>
      <c r="P7" s="88" t="s">
        <v>448</v>
      </c>
      <c r="Q7" s="205" t="s">
        <v>208</v>
      </c>
      <c r="R7" s="205" t="s">
        <v>681</v>
      </c>
      <c r="S7" s="205" t="s">
        <v>571</v>
      </c>
      <c r="T7" s="205" t="s">
        <v>682</v>
      </c>
      <c r="U7" s="205" t="s">
        <v>683</v>
      </c>
      <c r="V7" s="206">
        <v>1</v>
      </c>
      <c r="W7" s="206">
        <v>1</v>
      </c>
      <c r="X7" s="256">
        <f>IF(AM7,8%/(SUM($AM$7:$AM$17))*(AM7*100%),0.001%)</f>
        <v>0.02413196175459666</v>
      </c>
      <c r="Y7" s="89">
        <f>100%/(SUM($AN$7:$AN$203))*AN7</f>
        <v>0.04555482708532199</v>
      </c>
      <c r="Z7" s="206">
        <v>1</v>
      </c>
      <c r="AA7" s="205"/>
      <c r="AB7" s="89">
        <f aca="true" t="shared" si="0" ref="AB7:AB30">100%/(SUM($AX$7:$AX$203))*AX7</f>
        <v>0.014831762592945096</v>
      </c>
      <c r="AC7" s="206">
        <v>1</v>
      </c>
      <c r="AD7" s="205"/>
      <c r="AE7" s="89">
        <f aca="true" t="shared" si="1" ref="AE7:AE30">100%/(SUM($BH$7:$BH$203))*BH7</f>
        <v>0.03505441695011373</v>
      </c>
      <c r="AF7" s="206">
        <v>1</v>
      </c>
      <c r="AG7" s="205"/>
      <c r="AH7" s="89">
        <f aca="true" t="shared" si="2" ref="AH7:AH30">100%/(SUM($BR$7:$BR$203))*BR7</f>
        <v>0.04117900411753761</v>
      </c>
      <c r="AI7" s="206">
        <v>1</v>
      </c>
      <c r="AJ7" s="205"/>
      <c r="AK7" s="1653">
        <v>1382284201.582</v>
      </c>
      <c r="AL7" s="1659">
        <f>AK7-(SUM(AM7:AM17))</f>
        <v>0</v>
      </c>
      <c r="AM7" s="90">
        <f>SUM(AN7,AX7,BH7,BR7)</f>
        <v>416965368.582</v>
      </c>
      <c r="AN7" s="90">
        <f>SUM(AO7:AV7)</f>
        <v>99666000</v>
      </c>
      <c r="AO7" s="90">
        <v>49833000</v>
      </c>
      <c r="AP7" s="90">
        <v>0</v>
      </c>
      <c r="AQ7" s="90">
        <v>0</v>
      </c>
      <c r="AR7" s="90">
        <v>0</v>
      </c>
      <c r="AS7" s="90">
        <v>0</v>
      </c>
      <c r="AT7" s="90">
        <v>0</v>
      </c>
      <c r="AU7" s="90">
        <v>49833000</v>
      </c>
      <c r="AV7" s="90">
        <v>0</v>
      </c>
      <c r="AW7" s="90">
        <v>0</v>
      </c>
      <c r="AX7" s="90">
        <f>SUM(AY7:BF7)</f>
        <v>102655980</v>
      </c>
      <c r="AY7" s="90">
        <f>AO7*1.03</f>
        <v>51327990</v>
      </c>
      <c r="AZ7" s="90">
        <f>AP7*1.03</f>
        <v>0</v>
      </c>
      <c r="BA7" s="90">
        <f aca="true" t="shared" si="3" ref="BA7:BF7">AQ7*1.03</f>
        <v>0</v>
      </c>
      <c r="BB7" s="90">
        <f t="shared" si="3"/>
        <v>0</v>
      </c>
      <c r="BC7" s="90">
        <f t="shared" si="3"/>
        <v>0</v>
      </c>
      <c r="BD7" s="90">
        <f t="shared" si="3"/>
        <v>0</v>
      </c>
      <c r="BE7" s="90">
        <f t="shared" si="3"/>
        <v>51327990</v>
      </c>
      <c r="BF7" s="90">
        <f t="shared" si="3"/>
        <v>0</v>
      </c>
      <c r="BG7" s="90">
        <v>0</v>
      </c>
      <c r="BH7" s="90">
        <f>SUM(BI7:BP7)</f>
        <v>105735659.4</v>
      </c>
      <c r="BI7" s="90">
        <f>AY7*1.03</f>
        <v>52867829.7</v>
      </c>
      <c r="BJ7" s="90">
        <f>AZ7*1.03</f>
        <v>0</v>
      </c>
      <c r="BK7" s="90">
        <f aca="true" t="shared" si="4" ref="BK7:BP8">BA7*1.03</f>
        <v>0</v>
      </c>
      <c r="BL7" s="90">
        <f t="shared" si="4"/>
        <v>0</v>
      </c>
      <c r="BM7" s="90">
        <f t="shared" si="4"/>
        <v>0</v>
      </c>
      <c r="BN7" s="90">
        <f t="shared" si="4"/>
        <v>0</v>
      </c>
      <c r="BO7" s="90">
        <f t="shared" si="4"/>
        <v>52867829.7</v>
      </c>
      <c r="BP7" s="90">
        <f t="shared" si="4"/>
        <v>0</v>
      </c>
      <c r="BQ7" s="90">
        <v>0</v>
      </c>
      <c r="BR7" s="90">
        <f>SUM(BS7:BZ7)</f>
        <v>108907729.18200001</v>
      </c>
      <c r="BS7" s="90">
        <f>BI7*1.03</f>
        <v>54453864.591000006</v>
      </c>
      <c r="BT7" s="90">
        <f>BJ7*1.03</f>
        <v>0</v>
      </c>
      <c r="BU7" s="90">
        <f aca="true" t="shared" si="5" ref="BU7:BZ8">BK7*1.03</f>
        <v>0</v>
      </c>
      <c r="BV7" s="90">
        <f t="shared" si="5"/>
        <v>0</v>
      </c>
      <c r="BW7" s="90">
        <f t="shared" si="5"/>
        <v>0</v>
      </c>
      <c r="BX7" s="90">
        <f t="shared" si="5"/>
        <v>0</v>
      </c>
      <c r="BY7" s="90">
        <f t="shared" si="5"/>
        <v>54453864.591000006</v>
      </c>
      <c r="BZ7" s="90">
        <f t="shared" si="5"/>
        <v>0</v>
      </c>
      <c r="CA7" s="90">
        <v>0</v>
      </c>
      <c r="CB7" s="91"/>
    </row>
    <row r="8" spans="2:80" s="74" customFormat="1" ht="30.75" customHeight="1">
      <c r="B8" s="1678"/>
      <c r="C8" s="1681"/>
      <c r="D8" s="1684"/>
      <c r="E8" s="1687"/>
      <c r="F8" s="1647"/>
      <c r="G8" s="1698"/>
      <c r="H8" s="1699"/>
      <c r="I8" s="1699"/>
      <c r="J8" s="1831"/>
      <c r="K8" s="1700"/>
      <c r="L8" s="1701"/>
      <c r="M8" s="1700"/>
      <c r="N8" s="1700"/>
      <c r="O8" s="200">
        <v>2</v>
      </c>
      <c r="P8" s="92" t="s">
        <v>446</v>
      </c>
      <c r="Q8" s="199" t="s">
        <v>209</v>
      </c>
      <c r="R8" s="199" t="s">
        <v>685</v>
      </c>
      <c r="S8" s="199" t="s">
        <v>571</v>
      </c>
      <c r="T8" s="199" t="s">
        <v>682</v>
      </c>
      <c r="U8" s="199" t="s">
        <v>683</v>
      </c>
      <c r="V8" s="207">
        <v>1</v>
      </c>
      <c r="W8" s="207">
        <v>1</v>
      </c>
      <c r="X8" s="258">
        <f aca="true" t="shared" si="6" ref="X8:X17">IF(AM8,8%/(SUM($AM$7:$AM$17))*(AM8*100%),0.001%)</f>
        <v>0.03801414720638608</v>
      </c>
      <c r="Y8" s="93">
        <f aca="true" t="shared" si="7" ref="Y8:Y30">100%/(SUM($AN$7:$AN$203))*AN8</f>
        <v>0.07176075946055378</v>
      </c>
      <c r="Z8" s="207">
        <v>1</v>
      </c>
      <c r="AA8" s="199"/>
      <c r="AB8" s="93">
        <f t="shared" si="0"/>
        <v>0.02336390270596171</v>
      </c>
      <c r="AC8" s="207">
        <v>1</v>
      </c>
      <c r="AD8" s="199"/>
      <c r="AE8" s="93">
        <f t="shared" si="1"/>
        <v>0.05521986897405188</v>
      </c>
      <c r="AF8" s="207">
        <v>1</v>
      </c>
      <c r="AG8" s="199"/>
      <c r="AH8" s="93">
        <f t="shared" si="2"/>
        <v>0.06486769456437906</v>
      </c>
      <c r="AI8" s="207">
        <v>1</v>
      </c>
      <c r="AJ8" s="199"/>
      <c r="AK8" s="1654"/>
      <c r="AL8" s="1660"/>
      <c r="AM8" s="94">
        <f>SUM(AN8,AX8,BH8,BR8)</f>
        <v>656829439</v>
      </c>
      <c r="AN8" s="94">
        <f aca="true" t="shared" si="8" ref="AN8:AN26">SUM(AO8:AV8)</f>
        <v>157000000</v>
      </c>
      <c r="AO8" s="94">
        <v>0</v>
      </c>
      <c r="AP8" s="94">
        <v>9000000</v>
      </c>
      <c r="AQ8" s="94">
        <v>3000000</v>
      </c>
      <c r="AR8" s="94">
        <v>0</v>
      </c>
      <c r="AS8" s="94">
        <v>0</v>
      </c>
      <c r="AT8" s="94">
        <v>136000000</v>
      </c>
      <c r="AU8" s="94">
        <v>0</v>
      </c>
      <c r="AV8" s="94">
        <v>9000000</v>
      </c>
      <c r="AW8" s="94">
        <v>0</v>
      </c>
      <c r="AX8" s="94">
        <f aca="true" t="shared" si="9" ref="AX8:AX26">SUM(AY8:BF8)</f>
        <v>161710000</v>
      </c>
      <c r="AY8" s="94">
        <f aca="true" t="shared" si="10" ref="AY8:BF23">AO8*1.03</f>
        <v>0</v>
      </c>
      <c r="AZ8" s="94">
        <f t="shared" si="10"/>
        <v>9270000</v>
      </c>
      <c r="BA8" s="94">
        <f t="shared" si="10"/>
        <v>3090000</v>
      </c>
      <c r="BB8" s="94">
        <f t="shared" si="10"/>
        <v>0</v>
      </c>
      <c r="BC8" s="94">
        <f t="shared" si="10"/>
        <v>0</v>
      </c>
      <c r="BD8" s="94">
        <f t="shared" si="10"/>
        <v>140080000</v>
      </c>
      <c r="BE8" s="94">
        <f t="shared" si="10"/>
        <v>0</v>
      </c>
      <c r="BF8" s="94">
        <f t="shared" si="10"/>
        <v>9270000</v>
      </c>
      <c r="BG8" s="94">
        <v>0</v>
      </c>
      <c r="BH8" s="94">
        <f aca="true" t="shared" si="11" ref="BH8:BH26">SUM(BI8:BP8)</f>
        <v>166561300</v>
      </c>
      <c r="BI8" s="94">
        <f aca="true" t="shared" si="12" ref="BI8:BP23">AY8*1.03</f>
        <v>0</v>
      </c>
      <c r="BJ8" s="94">
        <f t="shared" si="12"/>
        <v>9548100</v>
      </c>
      <c r="BK8" s="94">
        <f t="shared" si="4"/>
        <v>3182700</v>
      </c>
      <c r="BL8" s="94">
        <f t="shared" si="4"/>
        <v>0</v>
      </c>
      <c r="BM8" s="94">
        <f t="shared" si="4"/>
        <v>0</v>
      </c>
      <c r="BN8" s="94">
        <f t="shared" si="4"/>
        <v>144282400</v>
      </c>
      <c r="BO8" s="94">
        <f t="shared" si="4"/>
        <v>0</v>
      </c>
      <c r="BP8" s="94">
        <f t="shared" si="4"/>
        <v>9548100</v>
      </c>
      <c r="BQ8" s="94">
        <v>0</v>
      </c>
      <c r="BR8" s="94">
        <f aca="true" t="shared" si="13" ref="BR8:BR26">SUM(BS8:BZ8)</f>
        <v>171558139</v>
      </c>
      <c r="BS8" s="94">
        <f aca="true" t="shared" si="14" ref="BS8:BZ23">BI8*1.03</f>
        <v>0</v>
      </c>
      <c r="BT8" s="94">
        <f t="shared" si="14"/>
        <v>9834543</v>
      </c>
      <c r="BU8" s="94">
        <f t="shared" si="5"/>
        <v>3278181</v>
      </c>
      <c r="BV8" s="94">
        <f t="shared" si="5"/>
        <v>0</v>
      </c>
      <c r="BW8" s="94">
        <f t="shared" si="5"/>
        <v>0</v>
      </c>
      <c r="BX8" s="94">
        <f t="shared" si="5"/>
        <v>148610872</v>
      </c>
      <c r="BY8" s="94">
        <f t="shared" si="5"/>
        <v>0</v>
      </c>
      <c r="BZ8" s="94">
        <f t="shared" si="5"/>
        <v>9834543</v>
      </c>
      <c r="CA8" s="94">
        <v>0</v>
      </c>
      <c r="CB8" s="95"/>
    </row>
    <row r="9" spans="2:80" s="74" customFormat="1" ht="45">
      <c r="B9" s="1678"/>
      <c r="C9" s="1681"/>
      <c r="D9" s="1684"/>
      <c r="E9" s="1687"/>
      <c r="F9" s="1647"/>
      <c r="G9" s="1698">
        <v>2</v>
      </c>
      <c r="H9" s="1699" t="s">
        <v>245</v>
      </c>
      <c r="I9" s="1699" t="s">
        <v>247</v>
      </c>
      <c r="J9" s="1699"/>
      <c r="K9" s="1700">
        <v>0.01</v>
      </c>
      <c r="L9" s="1701">
        <f>SUM(X9:X10)</f>
        <v>0.011008737785315189</v>
      </c>
      <c r="M9" s="1835">
        <v>0.0005</v>
      </c>
      <c r="N9" s="1700">
        <v>0.01</v>
      </c>
      <c r="O9" s="200">
        <v>3</v>
      </c>
      <c r="P9" s="92" t="s">
        <v>447</v>
      </c>
      <c r="Q9" s="199" t="s">
        <v>210</v>
      </c>
      <c r="R9" s="199" t="s">
        <v>686</v>
      </c>
      <c r="S9" s="199" t="s">
        <v>687</v>
      </c>
      <c r="T9" s="199" t="s">
        <v>688</v>
      </c>
      <c r="U9" s="199" t="s">
        <v>683</v>
      </c>
      <c r="V9" s="199">
        <v>0</v>
      </c>
      <c r="W9" s="199">
        <v>16</v>
      </c>
      <c r="X9" s="258">
        <f t="shared" si="6"/>
        <v>0.0042056248008526045</v>
      </c>
      <c r="Y9" s="93">
        <f t="shared" si="7"/>
        <v>0.0077702733173848045</v>
      </c>
      <c r="Z9" s="199">
        <v>2</v>
      </c>
      <c r="AA9" s="199"/>
      <c r="AB9" s="93">
        <f t="shared" si="0"/>
        <v>0.0026020894671595477</v>
      </c>
      <c r="AC9" s="199">
        <v>7</v>
      </c>
      <c r="AD9" s="199"/>
      <c r="AE9" s="93">
        <f t="shared" si="1"/>
        <v>0.006149958816539945</v>
      </c>
      <c r="AF9" s="199">
        <v>12</v>
      </c>
      <c r="AG9" s="199"/>
      <c r="AH9" s="93">
        <f t="shared" si="2"/>
        <v>0.00722445846951003</v>
      </c>
      <c r="AI9" s="199">
        <v>16</v>
      </c>
      <c r="AJ9" s="199"/>
      <c r="AK9" s="1654"/>
      <c r="AL9" s="1660"/>
      <c r="AM9" s="94">
        <f>SUM(AN9,AX9,BH9,BR9)</f>
        <v>72667109</v>
      </c>
      <c r="AN9" s="94">
        <f t="shared" si="8"/>
        <v>17000000</v>
      </c>
      <c r="AO9" s="94">
        <v>0</v>
      </c>
      <c r="AP9" s="94">
        <v>10000000</v>
      </c>
      <c r="AQ9" s="94">
        <v>0</v>
      </c>
      <c r="AR9" s="94">
        <v>0</v>
      </c>
      <c r="AS9" s="94">
        <v>0</v>
      </c>
      <c r="AT9" s="94">
        <v>0</v>
      </c>
      <c r="AU9" s="94">
        <v>0</v>
      </c>
      <c r="AV9" s="94">
        <v>7000000</v>
      </c>
      <c r="AW9" s="94">
        <v>0</v>
      </c>
      <c r="AX9" s="94">
        <f t="shared" si="9"/>
        <v>18010000</v>
      </c>
      <c r="AY9" s="94">
        <v>500000</v>
      </c>
      <c r="AZ9" s="94">
        <f t="shared" si="10"/>
        <v>10300000</v>
      </c>
      <c r="BA9" s="94">
        <f t="shared" si="10"/>
        <v>0</v>
      </c>
      <c r="BB9" s="94">
        <f t="shared" si="10"/>
        <v>0</v>
      </c>
      <c r="BC9" s="94">
        <f t="shared" si="10"/>
        <v>0</v>
      </c>
      <c r="BD9" s="94">
        <f t="shared" si="10"/>
        <v>0</v>
      </c>
      <c r="BE9" s="94">
        <f t="shared" si="10"/>
        <v>0</v>
      </c>
      <c r="BF9" s="94">
        <f t="shared" si="10"/>
        <v>7210000</v>
      </c>
      <c r="BG9" s="94">
        <v>0</v>
      </c>
      <c r="BH9" s="94">
        <f t="shared" si="11"/>
        <v>18550300</v>
      </c>
      <c r="BI9" s="94">
        <f t="shared" si="12"/>
        <v>515000</v>
      </c>
      <c r="BJ9" s="94">
        <f t="shared" si="12"/>
        <v>10609000</v>
      </c>
      <c r="BK9" s="94">
        <f t="shared" si="12"/>
        <v>0</v>
      </c>
      <c r="BL9" s="94">
        <f t="shared" si="12"/>
        <v>0</v>
      </c>
      <c r="BM9" s="94">
        <f t="shared" si="12"/>
        <v>0</v>
      </c>
      <c r="BN9" s="94">
        <f t="shared" si="12"/>
        <v>0</v>
      </c>
      <c r="BO9" s="94">
        <f t="shared" si="12"/>
        <v>0</v>
      </c>
      <c r="BP9" s="94">
        <f t="shared" si="12"/>
        <v>7426300</v>
      </c>
      <c r="BQ9" s="94">
        <v>0</v>
      </c>
      <c r="BR9" s="94">
        <f t="shared" si="13"/>
        <v>19106809</v>
      </c>
      <c r="BS9" s="94">
        <f t="shared" si="14"/>
        <v>530450</v>
      </c>
      <c r="BT9" s="94">
        <f t="shared" si="14"/>
        <v>10927270</v>
      </c>
      <c r="BU9" s="94">
        <f t="shared" si="14"/>
        <v>0</v>
      </c>
      <c r="BV9" s="94">
        <f t="shared" si="14"/>
        <v>0</v>
      </c>
      <c r="BW9" s="94">
        <f t="shared" si="14"/>
        <v>0</v>
      </c>
      <c r="BX9" s="94">
        <f t="shared" si="14"/>
        <v>0</v>
      </c>
      <c r="BY9" s="94">
        <f t="shared" si="14"/>
        <v>0</v>
      </c>
      <c r="BZ9" s="94">
        <f t="shared" si="14"/>
        <v>7649089</v>
      </c>
      <c r="CA9" s="94">
        <v>0</v>
      </c>
      <c r="CB9" s="95"/>
    </row>
    <row r="10" spans="2:80" s="74" customFormat="1" ht="30">
      <c r="B10" s="1678"/>
      <c r="C10" s="1681"/>
      <c r="D10" s="1684"/>
      <c r="E10" s="1687"/>
      <c r="F10" s="1648"/>
      <c r="G10" s="1698"/>
      <c r="H10" s="1699"/>
      <c r="I10" s="1699" t="s">
        <v>690</v>
      </c>
      <c r="J10" s="1699">
        <v>0.102</v>
      </c>
      <c r="K10" s="1699" t="s">
        <v>691</v>
      </c>
      <c r="L10" s="1701"/>
      <c r="M10" s="1699" t="s">
        <v>692</v>
      </c>
      <c r="N10" s="1699" t="s">
        <v>691</v>
      </c>
      <c r="O10" s="200">
        <v>4</v>
      </c>
      <c r="P10" s="199" t="s">
        <v>445</v>
      </c>
      <c r="Q10" s="199" t="s">
        <v>211</v>
      </c>
      <c r="R10" s="199" t="s">
        <v>693</v>
      </c>
      <c r="S10" s="199" t="s">
        <v>694</v>
      </c>
      <c r="T10" s="199" t="s">
        <v>682</v>
      </c>
      <c r="U10" s="199" t="s">
        <v>695</v>
      </c>
      <c r="V10" s="199">
        <v>0</v>
      </c>
      <c r="W10" s="199">
        <v>16</v>
      </c>
      <c r="X10" s="258">
        <f t="shared" si="6"/>
        <v>0.006803112984462584</v>
      </c>
      <c r="Y10" s="93">
        <f t="shared" si="7"/>
        <v>0.011426872525565889</v>
      </c>
      <c r="Z10" s="199">
        <v>2</v>
      </c>
      <c r="AA10" s="199"/>
      <c r="AB10" s="93">
        <f t="shared" si="0"/>
        <v>0.003864846932066513</v>
      </c>
      <c r="AC10" s="199">
        <v>5</v>
      </c>
      <c r="AD10" s="199"/>
      <c r="AE10" s="93">
        <f t="shared" si="1"/>
        <v>0.009134447437115131</v>
      </c>
      <c r="AF10" s="199">
        <v>5</v>
      </c>
      <c r="AG10" s="199"/>
      <c r="AH10" s="93">
        <f t="shared" si="2"/>
        <v>0.014460951017536734</v>
      </c>
      <c r="AI10" s="199">
        <v>4</v>
      </c>
      <c r="AJ10" s="199"/>
      <c r="AK10" s="1654"/>
      <c r="AL10" s="1660"/>
      <c r="AM10" s="94">
        <f>SUM(AN10,AX10,BH10,BR10)</f>
        <v>117547945</v>
      </c>
      <c r="AN10" s="94">
        <f t="shared" si="8"/>
        <v>25000000</v>
      </c>
      <c r="AO10" s="94">
        <v>0</v>
      </c>
      <c r="AP10" s="94">
        <v>15000000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10000000</v>
      </c>
      <c r="AW10" s="94">
        <v>0</v>
      </c>
      <c r="AX10" s="94">
        <f t="shared" si="9"/>
        <v>26750000</v>
      </c>
      <c r="AY10" s="94">
        <f t="shared" si="10"/>
        <v>0</v>
      </c>
      <c r="AZ10" s="94">
        <f t="shared" si="10"/>
        <v>15450000</v>
      </c>
      <c r="BA10" s="94">
        <v>1000000</v>
      </c>
      <c r="BB10" s="94">
        <f t="shared" si="10"/>
        <v>0</v>
      </c>
      <c r="BC10" s="94">
        <f t="shared" si="10"/>
        <v>0</v>
      </c>
      <c r="BD10" s="94">
        <f t="shared" si="10"/>
        <v>0</v>
      </c>
      <c r="BE10" s="94">
        <f t="shared" si="10"/>
        <v>0</v>
      </c>
      <c r="BF10" s="94">
        <f t="shared" si="10"/>
        <v>10300000</v>
      </c>
      <c r="BG10" s="94">
        <v>0</v>
      </c>
      <c r="BH10" s="94">
        <f t="shared" si="11"/>
        <v>27552500</v>
      </c>
      <c r="BI10" s="94">
        <f t="shared" si="12"/>
        <v>0</v>
      </c>
      <c r="BJ10" s="94">
        <f t="shared" si="12"/>
        <v>15913500</v>
      </c>
      <c r="BK10" s="94">
        <f t="shared" si="12"/>
        <v>1030000</v>
      </c>
      <c r="BL10" s="94">
        <f t="shared" si="12"/>
        <v>0</v>
      </c>
      <c r="BM10" s="94">
        <f t="shared" si="12"/>
        <v>0</v>
      </c>
      <c r="BN10" s="94">
        <f t="shared" si="12"/>
        <v>0</v>
      </c>
      <c r="BO10" s="94">
        <f t="shared" si="12"/>
        <v>0</v>
      </c>
      <c r="BP10" s="94">
        <f t="shared" si="12"/>
        <v>10609000</v>
      </c>
      <c r="BQ10" s="94">
        <v>0</v>
      </c>
      <c r="BR10" s="94">
        <f t="shared" si="13"/>
        <v>38245445</v>
      </c>
      <c r="BS10" s="94">
        <f t="shared" si="14"/>
        <v>0</v>
      </c>
      <c r="BT10" s="94">
        <f t="shared" si="14"/>
        <v>16390905</v>
      </c>
      <c r="BU10" s="94">
        <v>10927270</v>
      </c>
      <c r="BV10" s="94">
        <f t="shared" si="14"/>
        <v>0</v>
      </c>
      <c r="BW10" s="94">
        <f t="shared" si="14"/>
        <v>0</v>
      </c>
      <c r="BX10" s="94">
        <f t="shared" si="14"/>
        <v>0</v>
      </c>
      <c r="BY10" s="94">
        <f t="shared" si="14"/>
        <v>0</v>
      </c>
      <c r="BZ10" s="94">
        <f t="shared" si="14"/>
        <v>10927270</v>
      </c>
      <c r="CA10" s="94">
        <v>0</v>
      </c>
      <c r="CB10" s="95"/>
    </row>
    <row r="11" spans="2:80" s="74" customFormat="1" ht="60">
      <c r="B11" s="1678"/>
      <c r="C11" s="1681"/>
      <c r="D11" s="1684"/>
      <c r="E11" s="1687"/>
      <c r="F11" s="1646" t="s">
        <v>689</v>
      </c>
      <c r="G11" s="1698">
        <v>3</v>
      </c>
      <c r="H11" s="1699" t="s">
        <v>696</v>
      </c>
      <c r="I11" s="1699" t="s">
        <v>697</v>
      </c>
      <c r="J11" s="1700" t="s">
        <v>698</v>
      </c>
      <c r="K11" s="1699" t="s">
        <v>698</v>
      </c>
      <c r="L11" s="1701">
        <f>SUM(X11:X15)</f>
        <v>0.0048049498304318095</v>
      </c>
      <c r="M11" s="1699" t="s">
        <v>698</v>
      </c>
      <c r="N11" s="1699" t="s">
        <v>698</v>
      </c>
      <c r="O11" s="200">
        <v>5</v>
      </c>
      <c r="P11" s="199" t="s">
        <v>451</v>
      </c>
      <c r="Q11" s="199" t="s">
        <v>212</v>
      </c>
      <c r="R11" s="199" t="s">
        <v>699</v>
      </c>
      <c r="S11" s="199" t="s">
        <v>700</v>
      </c>
      <c r="T11" s="199" t="s">
        <v>688</v>
      </c>
      <c r="U11" s="199" t="s">
        <v>701</v>
      </c>
      <c r="V11" s="207">
        <v>0</v>
      </c>
      <c r="W11" s="207">
        <v>1</v>
      </c>
      <c r="X11" s="258">
        <f t="shared" si="6"/>
        <v>0.0004842566523106507</v>
      </c>
      <c r="Y11" s="93">
        <f t="shared" si="7"/>
        <v>0.0009141498020452711</v>
      </c>
      <c r="Z11" s="207">
        <v>0.25</v>
      </c>
      <c r="AA11" s="199"/>
      <c r="AB11" s="93">
        <f t="shared" si="0"/>
        <v>0.0002976293338339072</v>
      </c>
      <c r="AC11" s="207">
        <v>0.5</v>
      </c>
      <c r="AD11" s="199"/>
      <c r="AE11" s="93">
        <f t="shared" si="1"/>
        <v>0.0007034378213255016</v>
      </c>
      <c r="AF11" s="207">
        <v>0.75</v>
      </c>
      <c r="AG11" s="199"/>
      <c r="AH11" s="93">
        <f t="shared" si="2"/>
        <v>0.0008263400581449562</v>
      </c>
      <c r="AI11" s="207">
        <v>1</v>
      </c>
      <c r="AJ11" s="199"/>
      <c r="AK11" s="1654"/>
      <c r="AL11" s="1660"/>
      <c r="AM11" s="94">
        <f aca="true" t="shared" si="15" ref="AM11:AM26">SUM(AN11,AX11,BH11,BR11)</f>
        <v>8367254</v>
      </c>
      <c r="AN11" s="94">
        <f t="shared" si="8"/>
        <v>2000000</v>
      </c>
      <c r="AO11" s="94">
        <v>2000000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f t="shared" si="9"/>
        <v>2060000</v>
      </c>
      <c r="AY11" s="94">
        <f t="shared" si="10"/>
        <v>2060000</v>
      </c>
      <c r="AZ11" s="94">
        <f t="shared" si="10"/>
        <v>0</v>
      </c>
      <c r="BA11" s="94">
        <f t="shared" si="10"/>
        <v>0</v>
      </c>
      <c r="BB11" s="94">
        <f t="shared" si="10"/>
        <v>0</v>
      </c>
      <c r="BC11" s="94">
        <f t="shared" si="10"/>
        <v>0</v>
      </c>
      <c r="BD11" s="94">
        <f t="shared" si="10"/>
        <v>0</v>
      </c>
      <c r="BE11" s="94">
        <f t="shared" si="10"/>
        <v>0</v>
      </c>
      <c r="BF11" s="94">
        <f t="shared" si="10"/>
        <v>0</v>
      </c>
      <c r="BG11" s="94">
        <v>0</v>
      </c>
      <c r="BH11" s="94">
        <f t="shared" si="11"/>
        <v>2121800</v>
      </c>
      <c r="BI11" s="94">
        <f t="shared" si="12"/>
        <v>2121800</v>
      </c>
      <c r="BJ11" s="94">
        <f t="shared" si="12"/>
        <v>0</v>
      </c>
      <c r="BK11" s="94">
        <f t="shared" si="12"/>
        <v>0</v>
      </c>
      <c r="BL11" s="94">
        <f t="shared" si="12"/>
        <v>0</v>
      </c>
      <c r="BM11" s="94">
        <f t="shared" si="12"/>
        <v>0</v>
      </c>
      <c r="BN11" s="94">
        <f t="shared" si="12"/>
        <v>0</v>
      </c>
      <c r="BO11" s="94">
        <f t="shared" si="12"/>
        <v>0</v>
      </c>
      <c r="BP11" s="94">
        <f t="shared" si="12"/>
        <v>0</v>
      </c>
      <c r="BQ11" s="94">
        <v>0</v>
      </c>
      <c r="BR11" s="94">
        <f t="shared" si="13"/>
        <v>2185454</v>
      </c>
      <c r="BS11" s="94">
        <f t="shared" si="14"/>
        <v>2185454</v>
      </c>
      <c r="BT11" s="94">
        <f t="shared" si="14"/>
        <v>0</v>
      </c>
      <c r="BU11" s="94">
        <f t="shared" si="14"/>
        <v>0</v>
      </c>
      <c r="BV11" s="94">
        <f t="shared" si="14"/>
        <v>0</v>
      </c>
      <c r="BW11" s="94">
        <f t="shared" si="14"/>
        <v>0</v>
      </c>
      <c r="BX11" s="94">
        <f t="shared" si="14"/>
        <v>0</v>
      </c>
      <c r="BY11" s="94">
        <f t="shared" si="14"/>
        <v>0</v>
      </c>
      <c r="BZ11" s="94">
        <f t="shared" si="14"/>
        <v>0</v>
      </c>
      <c r="CA11" s="94">
        <v>0</v>
      </c>
      <c r="CB11" s="95"/>
    </row>
    <row r="12" spans="2:80" s="74" customFormat="1" ht="30">
      <c r="B12" s="1678"/>
      <c r="C12" s="1681"/>
      <c r="D12" s="1684"/>
      <c r="E12" s="1687"/>
      <c r="F12" s="1647"/>
      <c r="G12" s="1698"/>
      <c r="H12" s="1699"/>
      <c r="I12" s="1699"/>
      <c r="J12" s="1700"/>
      <c r="K12" s="1699"/>
      <c r="L12" s="1701"/>
      <c r="M12" s="1699"/>
      <c r="N12" s="1699"/>
      <c r="O12" s="200">
        <v>6</v>
      </c>
      <c r="P12" s="199" t="s">
        <v>451</v>
      </c>
      <c r="Q12" s="199" t="s">
        <v>212</v>
      </c>
      <c r="R12" s="199" t="s">
        <v>702</v>
      </c>
      <c r="S12" s="199" t="s">
        <v>703</v>
      </c>
      <c r="T12" s="199" t="s">
        <v>688</v>
      </c>
      <c r="U12" s="199" t="s">
        <v>704</v>
      </c>
      <c r="V12" s="96">
        <v>0</v>
      </c>
      <c r="W12" s="96">
        <v>1</v>
      </c>
      <c r="X12" s="258">
        <f t="shared" si="6"/>
        <v>0.0003577730248482932</v>
      </c>
      <c r="Y12" s="93">
        <f t="shared" si="7"/>
        <v>0</v>
      </c>
      <c r="Z12" s="96">
        <v>0</v>
      </c>
      <c r="AA12" s="199"/>
      <c r="AB12" s="93">
        <f t="shared" si="0"/>
        <v>0.00028896051828534677</v>
      </c>
      <c r="AC12" s="96">
        <v>1</v>
      </c>
      <c r="AD12" s="199"/>
      <c r="AE12" s="93">
        <f t="shared" si="1"/>
        <v>0.0006829493410927201</v>
      </c>
      <c r="AF12" s="96">
        <v>1</v>
      </c>
      <c r="AG12" s="199"/>
      <c r="AH12" s="93">
        <f t="shared" si="2"/>
        <v>0.000802271901111608</v>
      </c>
      <c r="AI12" s="96">
        <v>1</v>
      </c>
      <c r="AJ12" s="199"/>
      <c r="AK12" s="1654"/>
      <c r="AL12" s="1660"/>
      <c r="AM12" s="94">
        <f t="shared" si="15"/>
        <v>6181800</v>
      </c>
      <c r="AN12" s="94">
        <f>SUM(AO12:AV12)</f>
        <v>0</v>
      </c>
      <c r="AO12" s="94">
        <v>0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94">
        <v>0</v>
      </c>
      <c r="AX12" s="94">
        <f t="shared" si="9"/>
        <v>2000000</v>
      </c>
      <c r="AY12" s="94">
        <f t="shared" si="10"/>
        <v>0</v>
      </c>
      <c r="AZ12" s="94">
        <v>2000000</v>
      </c>
      <c r="BA12" s="94">
        <f t="shared" si="10"/>
        <v>0</v>
      </c>
      <c r="BB12" s="94">
        <f t="shared" si="10"/>
        <v>0</v>
      </c>
      <c r="BC12" s="94">
        <f t="shared" si="10"/>
        <v>0</v>
      </c>
      <c r="BD12" s="94">
        <f t="shared" si="10"/>
        <v>0</v>
      </c>
      <c r="BE12" s="94">
        <f t="shared" si="10"/>
        <v>0</v>
      </c>
      <c r="BF12" s="94">
        <f t="shared" si="10"/>
        <v>0</v>
      </c>
      <c r="BG12" s="94">
        <v>0</v>
      </c>
      <c r="BH12" s="94">
        <f t="shared" si="11"/>
        <v>2060000</v>
      </c>
      <c r="BI12" s="94">
        <f t="shared" si="12"/>
        <v>0</v>
      </c>
      <c r="BJ12" s="94">
        <f t="shared" si="12"/>
        <v>2060000</v>
      </c>
      <c r="BK12" s="94">
        <f t="shared" si="12"/>
        <v>0</v>
      </c>
      <c r="BL12" s="94">
        <f t="shared" si="12"/>
        <v>0</v>
      </c>
      <c r="BM12" s="94">
        <f t="shared" si="12"/>
        <v>0</v>
      </c>
      <c r="BN12" s="94">
        <f t="shared" si="12"/>
        <v>0</v>
      </c>
      <c r="BO12" s="94">
        <f t="shared" si="12"/>
        <v>0</v>
      </c>
      <c r="BP12" s="94">
        <f t="shared" si="12"/>
        <v>0</v>
      </c>
      <c r="BQ12" s="94">
        <v>0</v>
      </c>
      <c r="BR12" s="94">
        <f t="shared" si="13"/>
        <v>2121800</v>
      </c>
      <c r="BS12" s="94">
        <f t="shared" si="14"/>
        <v>0</v>
      </c>
      <c r="BT12" s="94">
        <f t="shared" si="14"/>
        <v>2121800</v>
      </c>
      <c r="BU12" s="94">
        <f t="shared" si="14"/>
        <v>0</v>
      </c>
      <c r="BV12" s="94">
        <f t="shared" si="14"/>
        <v>0</v>
      </c>
      <c r="BW12" s="94">
        <f t="shared" si="14"/>
        <v>0</v>
      </c>
      <c r="BX12" s="94">
        <f t="shared" si="14"/>
        <v>0</v>
      </c>
      <c r="BY12" s="94">
        <f t="shared" si="14"/>
        <v>0</v>
      </c>
      <c r="BZ12" s="94">
        <f t="shared" si="14"/>
        <v>0</v>
      </c>
      <c r="CA12" s="94">
        <v>0</v>
      </c>
      <c r="CB12" s="95"/>
    </row>
    <row r="13" spans="2:80" s="74" customFormat="1" ht="30" customHeight="1">
      <c r="B13" s="1678"/>
      <c r="C13" s="1681"/>
      <c r="D13" s="1684"/>
      <c r="E13" s="1687"/>
      <c r="F13" s="1647"/>
      <c r="G13" s="1698"/>
      <c r="H13" s="1699"/>
      <c r="I13" s="1699"/>
      <c r="J13" s="1700"/>
      <c r="K13" s="1699"/>
      <c r="L13" s="1701"/>
      <c r="M13" s="1699"/>
      <c r="N13" s="1699"/>
      <c r="O13" s="200">
        <v>7</v>
      </c>
      <c r="P13" s="199" t="s">
        <v>451</v>
      </c>
      <c r="Q13" s="199" t="s">
        <v>212</v>
      </c>
      <c r="R13" s="199" t="s">
        <v>705</v>
      </c>
      <c r="S13" s="199" t="s">
        <v>703</v>
      </c>
      <c r="T13" s="199" t="s">
        <v>688</v>
      </c>
      <c r="U13" s="199" t="s">
        <v>647</v>
      </c>
      <c r="V13" s="96">
        <v>0</v>
      </c>
      <c r="W13" s="96">
        <v>2</v>
      </c>
      <c r="X13" s="258">
        <f>IF(AM13,8%/(SUM($AM$7:$AM$17))*(AM13*100%),0.001%)</f>
        <v>0.00023497338653532472</v>
      </c>
      <c r="Y13" s="93">
        <f t="shared" si="7"/>
        <v>0</v>
      </c>
      <c r="Z13" s="96">
        <v>0</v>
      </c>
      <c r="AA13" s="199"/>
      <c r="AB13" s="93">
        <f t="shared" si="0"/>
        <v>0.00028896051828534677</v>
      </c>
      <c r="AC13" s="96">
        <v>1</v>
      </c>
      <c r="AD13" s="199"/>
      <c r="AE13" s="93">
        <f t="shared" si="1"/>
        <v>0.0006829493410927201</v>
      </c>
      <c r="AF13" s="96">
        <v>2</v>
      </c>
      <c r="AG13" s="199"/>
      <c r="AH13" s="93">
        <f t="shared" si="2"/>
        <v>0</v>
      </c>
      <c r="AI13" s="96">
        <v>2</v>
      </c>
      <c r="AJ13" s="199"/>
      <c r="AK13" s="1654"/>
      <c r="AL13" s="1660"/>
      <c r="AM13" s="94">
        <f t="shared" si="15"/>
        <v>4060000</v>
      </c>
      <c r="AN13" s="94">
        <f t="shared" si="8"/>
        <v>0</v>
      </c>
      <c r="AO13" s="94">
        <v>0</v>
      </c>
      <c r="AP13" s="94">
        <v>0</v>
      </c>
      <c r="AQ13" s="94">
        <v>0</v>
      </c>
      <c r="AR13" s="94">
        <v>0</v>
      </c>
      <c r="AS13" s="94">
        <v>0</v>
      </c>
      <c r="AT13" s="94">
        <v>0</v>
      </c>
      <c r="AU13" s="94">
        <v>0</v>
      </c>
      <c r="AV13" s="94">
        <v>0</v>
      </c>
      <c r="AW13" s="94">
        <v>0</v>
      </c>
      <c r="AX13" s="94">
        <f t="shared" si="9"/>
        <v>2000000</v>
      </c>
      <c r="AY13" s="94">
        <f t="shared" si="10"/>
        <v>0</v>
      </c>
      <c r="AZ13" s="94">
        <v>2000000</v>
      </c>
      <c r="BA13" s="94">
        <f t="shared" si="10"/>
        <v>0</v>
      </c>
      <c r="BB13" s="94">
        <f t="shared" si="10"/>
        <v>0</v>
      </c>
      <c r="BC13" s="94">
        <f t="shared" si="10"/>
        <v>0</v>
      </c>
      <c r="BD13" s="94">
        <f t="shared" si="10"/>
        <v>0</v>
      </c>
      <c r="BE13" s="94">
        <f t="shared" si="10"/>
        <v>0</v>
      </c>
      <c r="BF13" s="94">
        <f t="shared" si="10"/>
        <v>0</v>
      </c>
      <c r="BG13" s="94">
        <v>0</v>
      </c>
      <c r="BH13" s="94">
        <f t="shared" si="11"/>
        <v>2060000</v>
      </c>
      <c r="BI13" s="94">
        <f t="shared" si="12"/>
        <v>0</v>
      </c>
      <c r="BJ13" s="94">
        <f t="shared" si="12"/>
        <v>2060000</v>
      </c>
      <c r="BK13" s="94">
        <f t="shared" si="12"/>
        <v>0</v>
      </c>
      <c r="BL13" s="94">
        <f t="shared" si="12"/>
        <v>0</v>
      </c>
      <c r="BM13" s="94">
        <f t="shared" si="12"/>
        <v>0</v>
      </c>
      <c r="BN13" s="94">
        <f t="shared" si="12"/>
        <v>0</v>
      </c>
      <c r="BO13" s="94">
        <f t="shared" si="12"/>
        <v>0</v>
      </c>
      <c r="BP13" s="94">
        <f t="shared" si="12"/>
        <v>0</v>
      </c>
      <c r="BQ13" s="94">
        <v>0</v>
      </c>
      <c r="BR13" s="94"/>
      <c r="BS13" s="94">
        <f t="shared" si="14"/>
        <v>0</v>
      </c>
      <c r="BT13" s="94">
        <v>0</v>
      </c>
      <c r="BU13" s="94">
        <f t="shared" si="14"/>
        <v>0</v>
      </c>
      <c r="BV13" s="94">
        <f t="shared" si="14"/>
        <v>0</v>
      </c>
      <c r="BW13" s="94">
        <f t="shared" si="14"/>
        <v>0</v>
      </c>
      <c r="BX13" s="94">
        <f t="shared" si="14"/>
        <v>0</v>
      </c>
      <c r="BY13" s="94">
        <f t="shared" si="14"/>
        <v>0</v>
      </c>
      <c r="BZ13" s="94">
        <f t="shared" si="14"/>
        <v>0</v>
      </c>
      <c r="CA13" s="94">
        <v>0</v>
      </c>
      <c r="CB13" s="95"/>
    </row>
    <row r="14" spans="2:80" s="74" customFormat="1" ht="45">
      <c r="B14" s="1678"/>
      <c r="C14" s="1681"/>
      <c r="D14" s="1684"/>
      <c r="E14" s="1687"/>
      <c r="F14" s="1647"/>
      <c r="G14" s="1698"/>
      <c r="H14" s="1699"/>
      <c r="I14" s="1699"/>
      <c r="J14" s="1700"/>
      <c r="K14" s="1699"/>
      <c r="L14" s="1701"/>
      <c r="M14" s="1699"/>
      <c r="N14" s="1699"/>
      <c r="O14" s="200">
        <v>8</v>
      </c>
      <c r="P14" s="92" t="s">
        <v>449</v>
      </c>
      <c r="Q14" s="199" t="s">
        <v>213</v>
      </c>
      <c r="R14" s="199" t="s">
        <v>706</v>
      </c>
      <c r="S14" s="199" t="s">
        <v>707</v>
      </c>
      <c r="T14" s="199" t="s">
        <v>688</v>
      </c>
      <c r="U14" s="199" t="s">
        <v>695</v>
      </c>
      <c r="V14" s="199">
        <v>70</v>
      </c>
      <c r="W14" s="199">
        <v>100</v>
      </c>
      <c r="X14" s="258">
        <f t="shared" si="6"/>
        <v>0.002905539913863904</v>
      </c>
      <c r="Y14" s="93">
        <f t="shared" si="7"/>
        <v>0.005484898812271627</v>
      </c>
      <c r="Z14" s="199">
        <v>5</v>
      </c>
      <c r="AA14" s="199"/>
      <c r="AB14" s="93">
        <f t="shared" si="0"/>
        <v>0.001785776003003443</v>
      </c>
      <c r="AC14" s="199">
        <v>13</v>
      </c>
      <c r="AD14" s="199"/>
      <c r="AE14" s="93">
        <f t="shared" si="1"/>
        <v>0.00422062692795301</v>
      </c>
      <c r="AF14" s="199">
        <v>22</v>
      </c>
      <c r="AG14" s="199"/>
      <c r="AH14" s="93">
        <f t="shared" si="2"/>
        <v>0.004958040348869737</v>
      </c>
      <c r="AI14" s="199">
        <v>30</v>
      </c>
      <c r="AJ14" s="199"/>
      <c r="AK14" s="1654"/>
      <c r="AL14" s="1660"/>
      <c r="AM14" s="94">
        <f t="shared" si="15"/>
        <v>50203524</v>
      </c>
      <c r="AN14" s="94">
        <f t="shared" si="8"/>
        <v>12000000</v>
      </c>
      <c r="AO14" s="94">
        <v>0</v>
      </c>
      <c r="AP14" s="94">
        <v>5000000</v>
      </c>
      <c r="AQ14" s="94">
        <v>0</v>
      </c>
      <c r="AR14" s="94">
        <v>0</v>
      </c>
      <c r="AS14" s="94">
        <v>0</v>
      </c>
      <c r="AT14" s="94">
        <v>7000000</v>
      </c>
      <c r="AU14" s="94">
        <v>0</v>
      </c>
      <c r="AV14" s="94">
        <v>0</v>
      </c>
      <c r="AW14" s="94">
        <v>0</v>
      </c>
      <c r="AX14" s="94">
        <f t="shared" si="9"/>
        <v>12360000</v>
      </c>
      <c r="AY14" s="94">
        <f t="shared" si="10"/>
        <v>0</v>
      </c>
      <c r="AZ14" s="94">
        <f t="shared" si="10"/>
        <v>5150000</v>
      </c>
      <c r="BA14" s="94">
        <f t="shared" si="10"/>
        <v>0</v>
      </c>
      <c r="BB14" s="94">
        <f t="shared" si="10"/>
        <v>0</v>
      </c>
      <c r="BC14" s="94">
        <f t="shared" si="10"/>
        <v>0</v>
      </c>
      <c r="BD14" s="94">
        <f t="shared" si="10"/>
        <v>7210000</v>
      </c>
      <c r="BE14" s="94">
        <f t="shared" si="10"/>
        <v>0</v>
      </c>
      <c r="BF14" s="94">
        <f t="shared" si="10"/>
        <v>0</v>
      </c>
      <c r="BG14" s="94">
        <v>0</v>
      </c>
      <c r="BH14" s="94">
        <f t="shared" si="11"/>
        <v>12730800</v>
      </c>
      <c r="BI14" s="94">
        <f t="shared" si="12"/>
        <v>0</v>
      </c>
      <c r="BJ14" s="94">
        <f t="shared" si="12"/>
        <v>5304500</v>
      </c>
      <c r="BK14" s="94">
        <f t="shared" si="12"/>
        <v>0</v>
      </c>
      <c r="BL14" s="94">
        <f t="shared" si="12"/>
        <v>0</v>
      </c>
      <c r="BM14" s="94">
        <f t="shared" si="12"/>
        <v>0</v>
      </c>
      <c r="BN14" s="94">
        <f t="shared" si="12"/>
        <v>7426300</v>
      </c>
      <c r="BO14" s="94">
        <f t="shared" si="12"/>
        <v>0</v>
      </c>
      <c r="BP14" s="94">
        <f t="shared" si="12"/>
        <v>0</v>
      </c>
      <c r="BQ14" s="94">
        <v>0</v>
      </c>
      <c r="BR14" s="94">
        <f t="shared" si="13"/>
        <v>13112724</v>
      </c>
      <c r="BS14" s="94">
        <f t="shared" si="14"/>
        <v>0</v>
      </c>
      <c r="BT14" s="94">
        <f t="shared" si="14"/>
        <v>5463635</v>
      </c>
      <c r="BU14" s="94">
        <f t="shared" si="14"/>
        <v>0</v>
      </c>
      <c r="BV14" s="94">
        <f t="shared" si="14"/>
        <v>0</v>
      </c>
      <c r="BW14" s="94">
        <f t="shared" si="14"/>
        <v>0</v>
      </c>
      <c r="BX14" s="94">
        <f t="shared" si="14"/>
        <v>7649089</v>
      </c>
      <c r="BY14" s="94">
        <f t="shared" si="14"/>
        <v>0</v>
      </c>
      <c r="BZ14" s="94">
        <f t="shared" si="14"/>
        <v>0</v>
      </c>
      <c r="CA14" s="94">
        <v>0</v>
      </c>
      <c r="CB14" s="95"/>
    </row>
    <row r="15" spans="2:80" s="74" customFormat="1" ht="30">
      <c r="B15" s="1678"/>
      <c r="C15" s="1681"/>
      <c r="D15" s="1684"/>
      <c r="E15" s="1687"/>
      <c r="F15" s="1648"/>
      <c r="G15" s="1698"/>
      <c r="H15" s="1699"/>
      <c r="I15" s="1699"/>
      <c r="J15" s="1700"/>
      <c r="K15" s="1699"/>
      <c r="L15" s="1701"/>
      <c r="M15" s="1699"/>
      <c r="N15" s="1699"/>
      <c r="O15" s="200">
        <v>9</v>
      </c>
      <c r="P15" s="92" t="s">
        <v>450</v>
      </c>
      <c r="Q15" s="199" t="s">
        <v>213</v>
      </c>
      <c r="R15" s="199" t="s">
        <v>708</v>
      </c>
      <c r="S15" s="199" t="s">
        <v>709</v>
      </c>
      <c r="T15" s="199" t="s">
        <v>682</v>
      </c>
      <c r="U15" s="199" t="s">
        <v>695</v>
      </c>
      <c r="V15" s="199">
        <v>0</v>
      </c>
      <c r="W15" s="199">
        <v>2</v>
      </c>
      <c r="X15" s="258">
        <f t="shared" si="6"/>
        <v>0.0008224068528736365</v>
      </c>
      <c r="Y15" s="93">
        <f t="shared" si="7"/>
        <v>0</v>
      </c>
      <c r="Z15" s="199">
        <v>0</v>
      </c>
      <c r="AA15" s="199"/>
      <c r="AB15" s="93">
        <f t="shared" si="0"/>
        <v>0.0010113618139987136</v>
      </c>
      <c r="AC15" s="199">
        <v>1</v>
      </c>
      <c r="AD15" s="199"/>
      <c r="AE15" s="93">
        <f t="shared" si="1"/>
        <v>0</v>
      </c>
      <c r="AF15" s="199">
        <v>0</v>
      </c>
      <c r="AG15" s="199"/>
      <c r="AH15" s="93">
        <f t="shared" si="2"/>
        <v>0.0027261666542627455</v>
      </c>
      <c r="AI15" s="199">
        <v>1</v>
      </c>
      <c r="AJ15" s="199"/>
      <c r="AK15" s="1654"/>
      <c r="AL15" s="1660"/>
      <c r="AM15" s="94">
        <f t="shared" si="15"/>
        <v>14210000</v>
      </c>
      <c r="AN15" s="94">
        <f t="shared" si="8"/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0</v>
      </c>
      <c r="AW15" s="94">
        <v>0</v>
      </c>
      <c r="AX15" s="94">
        <f t="shared" si="9"/>
        <v>7000000</v>
      </c>
      <c r="AY15" s="94">
        <f t="shared" si="10"/>
        <v>0</v>
      </c>
      <c r="AZ15" s="94">
        <f t="shared" si="10"/>
        <v>0</v>
      </c>
      <c r="BA15" s="94">
        <v>7000000</v>
      </c>
      <c r="BB15" s="94">
        <f t="shared" si="10"/>
        <v>0</v>
      </c>
      <c r="BC15" s="94">
        <f t="shared" si="10"/>
        <v>0</v>
      </c>
      <c r="BD15" s="94">
        <f t="shared" si="10"/>
        <v>0</v>
      </c>
      <c r="BE15" s="94">
        <f t="shared" si="10"/>
        <v>0</v>
      </c>
      <c r="BF15" s="94">
        <f t="shared" si="10"/>
        <v>0</v>
      </c>
      <c r="BG15" s="94">
        <v>0</v>
      </c>
      <c r="BH15" s="94">
        <f t="shared" si="11"/>
        <v>0</v>
      </c>
      <c r="BI15" s="94">
        <f t="shared" si="12"/>
        <v>0</v>
      </c>
      <c r="BJ15" s="94">
        <f t="shared" si="12"/>
        <v>0</v>
      </c>
      <c r="BK15" s="94">
        <v>0</v>
      </c>
      <c r="BL15" s="94">
        <f t="shared" si="12"/>
        <v>0</v>
      </c>
      <c r="BM15" s="94">
        <f t="shared" si="12"/>
        <v>0</v>
      </c>
      <c r="BN15" s="94">
        <f t="shared" si="12"/>
        <v>0</v>
      </c>
      <c r="BO15" s="94">
        <f t="shared" si="12"/>
        <v>0</v>
      </c>
      <c r="BP15" s="94">
        <f t="shared" si="12"/>
        <v>0</v>
      </c>
      <c r="BQ15" s="94">
        <v>0</v>
      </c>
      <c r="BR15" s="94">
        <f t="shared" si="13"/>
        <v>7210000</v>
      </c>
      <c r="BS15" s="94">
        <f t="shared" si="14"/>
        <v>0</v>
      </c>
      <c r="BT15" s="94">
        <f t="shared" si="14"/>
        <v>0</v>
      </c>
      <c r="BU15" s="94">
        <v>7210000</v>
      </c>
      <c r="BV15" s="94">
        <f t="shared" si="14"/>
        <v>0</v>
      </c>
      <c r="BW15" s="94">
        <f t="shared" si="14"/>
        <v>0</v>
      </c>
      <c r="BX15" s="94">
        <f t="shared" si="14"/>
        <v>0</v>
      </c>
      <c r="BY15" s="94">
        <f t="shared" si="14"/>
        <v>0</v>
      </c>
      <c r="BZ15" s="94">
        <f t="shared" si="14"/>
        <v>0</v>
      </c>
      <c r="CA15" s="94">
        <v>0</v>
      </c>
      <c r="CB15" s="95"/>
    </row>
    <row r="16" spans="2:80" s="74" customFormat="1" ht="30">
      <c r="B16" s="1678"/>
      <c r="C16" s="1681"/>
      <c r="D16" s="1684"/>
      <c r="E16" s="1687"/>
      <c r="F16" s="1698" t="s">
        <v>710</v>
      </c>
      <c r="G16" s="1698">
        <v>4</v>
      </c>
      <c r="H16" s="1699" t="s">
        <v>711</v>
      </c>
      <c r="I16" s="1699" t="s">
        <v>712</v>
      </c>
      <c r="J16" s="1699" t="s">
        <v>698</v>
      </c>
      <c r="K16" s="1699" t="s">
        <v>713</v>
      </c>
      <c r="L16" s="1701">
        <f>SUM(X16:X17)</f>
        <v>0.002040203423270264</v>
      </c>
      <c r="M16" s="1699" t="s">
        <v>714</v>
      </c>
      <c r="N16" s="1699" t="s">
        <v>713</v>
      </c>
      <c r="O16" s="200">
        <v>10</v>
      </c>
      <c r="P16" s="199" t="s">
        <v>451</v>
      </c>
      <c r="Q16" s="199" t="s">
        <v>212</v>
      </c>
      <c r="R16" s="199" t="s">
        <v>715</v>
      </c>
      <c r="S16" s="199" t="s">
        <v>716</v>
      </c>
      <c r="T16" s="199" t="s">
        <v>688</v>
      </c>
      <c r="U16" s="199" t="s">
        <v>647</v>
      </c>
      <c r="V16" s="199">
        <v>1</v>
      </c>
      <c r="W16" s="199">
        <v>2</v>
      </c>
      <c r="X16" s="258">
        <f t="shared" si="6"/>
        <v>0.0005874334663383118</v>
      </c>
      <c r="Y16" s="93">
        <f t="shared" si="7"/>
        <v>0.0022853745051131776</v>
      </c>
      <c r="Z16" s="199">
        <v>0</v>
      </c>
      <c r="AA16" s="199"/>
      <c r="AB16" s="93">
        <f t="shared" si="0"/>
        <v>0.0007440733345847679</v>
      </c>
      <c r="AC16" s="199">
        <v>1</v>
      </c>
      <c r="AD16" s="199"/>
      <c r="AE16" s="93">
        <f t="shared" si="1"/>
        <v>0</v>
      </c>
      <c r="AF16" s="199">
        <v>2</v>
      </c>
      <c r="AG16" s="199"/>
      <c r="AH16" s="93">
        <f t="shared" si="2"/>
        <v>0</v>
      </c>
      <c r="AI16" s="199">
        <v>2</v>
      </c>
      <c r="AJ16" s="199"/>
      <c r="AK16" s="1654"/>
      <c r="AL16" s="1660"/>
      <c r="AM16" s="94">
        <f t="shared" si="15"/>
        <v>10150000</v>
      </c>
      <c r="AN16" s="94">
        <f t="shared" si="8"/>
        <v>5000000</v>
      </c>
      <c r="AO16" s="94">
        <v>0</v>
      </c>
      <c r="AP16" s="94">
        <v>5000000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4">
        <v>0</v>
      </c>
      <c r="AW16" s="94">
        <v>0</v>
      </c>
      <c r="AX16" s="94">
        <f t="shared" si="9"/>
        <v>5150000</v>
      </c>
      <c r="AY16" s="94">
        <f t="shared" si="10"/>
        <v>0</v>
      </c>
      <c r="AZ16" s="94">
        <f t="shared" si="10"/>
        <v>5150000</v>
      </c>
      <c r="BA16" s="94">
        <f t="shared" si="10"/>
        <v>0</v>
      </c>
      <c r="BB16" s="94">
        <f t="shared" si="10"/>
        <v>0</v>
      </c>
      <c r="BC16" s="94">
        <f t="shared" si="10"/>
        <v>0</v>
      </c>
      <c r="BD16" s="94">
        <f t="shared" si="10"/>
        <v>0</v>
      </c>
      <c r="BE16" s="94">
        <f t="shared" si="10"/>
        <v>0</v>
      </c>
      <c r="BF16" s="94">
        <f t="shared" si="10"/>
        <v>0</v>
      </c>
      <c r="BG16" s="94">
        <v>0</v>
      </c>
      <c r="BH16" s="94">
        <f t="shared" si="11"/>
        <v>0</v>
      </c>
      <c r="BI16" s="94">
        <f t="shared" si="12"/>
        <v>0</v>
      </c>
      <c r="BJ16" s="94">
        <v>0</v>
      </c>
      <c r="BK16" s="94">
        <f t="shared" si="12"/>
        <v>0</v>
      </c>
      <c r="BL16" s="94">
        <f t="shared" si="12"/>
        <v>0</v>
      </c>
      <c r="BM16" s="94">
        <f t="shared" si="12"/>
        <v>0</v>
      </c>
      <c r="BN16" s="94">
        <f t="shared" si="12"/>
        <v>0</v>
      </c>
      <c r="BO16" s="94">
        <f t="shared" si="12"/>
        <v>0</v>
      </c>
      <c r="BP16" s="94">
        <f t="shared" si="12"/>
        <v>0</v>
      </c>
      <c r="BQ16" s="94">
        <v>0</v>
      </c>
      <c r="BR16" s="94">
        <f t="shared" si="13"/>
        <v>0</v>
      </c>
      <c r="BS16" s="94">
        <f t="shared" si="14"/>
        <v>0</v>
      </c>
      <c r="BT16" s="94">
        <f t="shared" si="14"/>
        <v>0</v>
      </c>
      <c r="BU16" s="94">
        <f t="shared" si="14"/>
        <v>0</v>
      </c>
      <c r="BV16" s="94">
        <f t="shared" si="14"/>
        <v>0</v>
      </c>
      <c r="BW16" s="94">
        <f t="shared" si="14"/>
        <v>0</v>
      </c>
      <c r="BX16" s="94">
        <f t="shared" si="14"/>
        <v>0</v>
      </c>
      <c r="BY16" s="94">
        <f t="shared" si="14"/>
        <v>0</v>
      </c>
      <c r="BZ16" s="94">
        <f t="shared" si="14"/>
        <v>0</v>
      </c>
      <c r="CA16" s="94">
        <v>0</v>
      </c>
      <c r="CB16" s="95"/>
    </row>
    <row r="17" spans="2:80" s="74" customFormat="1" ht="30.75" thickBot="1">
      <c r="B17" s="1678"/>
      <c r="C17" s="1681"/>
      <c r="D17" s="1685"/>
      <c r="E17" s="1688"/>
      <c r="F17" s="1702"/>
      <c r="G17" s="1702"/>
      <c r="H17" s="1703"/>
      <c r="I17" s="1703"/>
      <c r="J17" s="1703"/>
      <c r="K17" s="1703"/>
      <c r="L17" s="1715"/>
      <c r="M17" s="1703"/>
      <c r="N17" s="1703"/>
      <c r="O17" s="201">
        <v>11</v>
      </c>
      <c r="P17" s="202" t="s">
        <v>451</v>
      </c>
      <c r="Q17" s="202" t="s">
        <v>212</v>
      </c>
      <c r="R17" s="202" t="s">
        <v>717</v>
      </c>
      <c r="S17" s="202" t="s">
        <v>718</v>
      </c>
      <c r="T17" s="202" t="s">
        <v>688</v>
      </c>
      <c r="U17" s="202" t="s">
        <v>719</v>
      </c>
      <c r="V17" s="202">
        <v>23</v>
      </c>
      <c r="W17" s="202">
        <v>5</v>
      </c>
      <c r="X17" s="259">
        <f t="shared" si="6"/>
        <v>0.001452769956931952</v>
      </c>
      <c r="Y17" s="97">
        <f t="shared" si="7"/>
        <v>0.0027424494061358135</v>
      </c>
      <c r="Z17" s="202">
        <v>1</v>
      </c>
      <c r="AA17" s="202"/>
      <c r="AB17" s="97">
        <f t="shared" si="0"/>
        <v>0.0008928880015017215</v>
      </c>
      <c r="AC17" s="202">
        <v>3</v>
      </c>
      <c r="AD17" s="202"/>
      <c r="AE17" s="97">
        <f t="shared" si="1"/>
        <v>0.002110313463976505</v>
      </c>
      <c r="AF17" s="202">
        <v>4</v>
      </c>
      <c r="AG17" s="202"/>
      <c r="AH17" s="97">
        <f t="shared" si="2"/>
        <v>0.0024790201744348686</v>
      </c>
      <c r="AI17" s="202">
        <v>5</v>
      </c>
      <c r="AJ17" s="202"/>
      <c r="AK17" s="1655"/>
      <c r="AL17" s="1661"/>
      <c r="AM17" s="98">
        <f t="shared" si="15"/>
        <v>25101762</v>
      </c>
      <c r="AN17" s="98">
        <f t="shared" si="8"/>
        <v>6000000</v>
      </c>
      <c r="AO17" s="98">
        <v>6000000</v>
      </c>
      <c r="AP17" s="98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0</v>
      </c>
      <c r="AX17" s="98">
        <f t="shared" si="9"/>
        <v>6180000</v>
      </c>
      <c r="AY17" s="98">
        <f t="shared" si="10"/>
        <v>6180000</v>
      </c>
      <c r="AZ17" s="98">
        <f t="shared" si="10"/>
        <v>0</v>
      </c>
      <c r="BA17" s="98">
        <f t="shared" si="10"/>
        <v>0</v>
      </c>
      <c r="BB17" s="98">
        <f t="shared" si="10"/>
        <v>0</v>
      </c>
      <c r="BC17" s="98">
        <f t="shared" si="10"/>
        <v>0</v>
      </c>
      <c r="BD17" s="98">
        <f t="shared" si="10"/>
        <v>0</v>
      </c>
      <c r="BE17" s="98">
        <f t="shared" si="10"/>
        <v>0</v>
      </c>
      <c r="BF17" s="98">
        <f t="shared" si="10"/>
        <v>0</v>
      </c>
      <c r="BG17" s="98">
        <v>0</v>
      </c>
      <c r="BH17" s="98">
        <f t="shared" si="11"/>
        <v>6365400</v>
      </c>
      <c r="BI17" s="98">
        <f t="shared" si="12"/>
        <v>6365400</v>
      </c>
      <c r="BJ17" s="98">
        <f t="shared" si="12"/>
        <v>0</v>
      </c>
      <c r="BK17" s="98">
        <f t="shared" si="12"/>
        <v>0</v>
      </c>
      <c r="BL17" s="98">
        <f t="shared" si="12"/>
        <v>0</v>
      </c>
      <c r="BM17" s="98">
        <f t="shared" si="12"/>
        <v>0</v>
      </c>
      <c r="BN17" s="98">
        <f t="shared" si="12"/>
        <v>0</v>
      </c>
      <c r="BO17" s="98">
        <f t="shared" si="12"/>
        <v>0</v>
      </c>
      <c r="BP17" s="98">
        <f t="shared" si="12"/>
        <v>0</v>
      </c>
      <c r="BQ17" s="98">
        <v>0</v>
      </c>
      <c r="BR17" s="98">
        <f t="shared" si="13"/>
        <v>6556362</v>
      </c>
      <c r="BS17" s="98">
        <f t="shared" si="14"/>
        <v>6556362</v>
      </c>
      <c r="BT17" s="98">
        <f t="shared" si="14"/>
        <v>0</v>
      </c>
      <c r="BU17" s="98">
        <f t="shared" si="14"/>
        <v>0</v>
      </c>
      <c r="BV17" s="98">
        <f t="shared" si="14"/>
        <v>0</v>
      </c>
      <c r="BW17" s="98">
        <f t="shared" si="14"/>
        <v>0</v>
      </c>
      <c r="BX17" s="98">
        <f t="shared" si="14"/>
        <v>0</v>
      </c>
      <c r="BY17" s="98">
        <f t="shared" si="14"/>
        <v>0</v>
      </c>
      <c r="BZ17" s="98">
        <f t="shared" si="14"/>
        <v>0</v>
      </c>
      <c r="CA17" s="98">
        <v>0</v>
      </c>
      <c r="CB17" s="99"/>
    </row>
    <row r="18" spans="2:80" s="74" customFormat="1" ht="30" customHeight="1">
      <c r="B18" s="1678"/>
      <c r="C18" s="1681"/>
      <c r="D18" s="1704" t="s">
        <v>720</v>
      </c>
      <c r="E18" s="1707">
        <f>SUM(L18:L26)</f>
        <v>0.060009999999999994</v>
      </c>
      <c r="F18" s="1710" t="s">
        <v>721</v>
      </c>
      <c r="G18" s="1710">
        <v>5</v>
      </c>
      <c r="H18" s="1712" t="s">
        <v>722</v>
      </c>
      <c r="I18" s="1712" t="s">
        <v>723</v>
      </c>
      <c r="J18" s="1665">
        <v>0.99</v>
      </c>
      <c r="K18" s="1712" t="s">
        <v>684</v>
      </c>
      <c r="L18" s="1717">
        <f>SUM(X18:X19)</f>
        <v>0.058205045372523884</v>
      </c>
      <c r="M18" s="1718">
        <v>0.995</v>
      </c>
      <c r="N18" s="1712" t="s">
        <v>684</v>
      </c>
      <c r="O18" s="241">
        <v>12</v>
      </c>
      <c r="P18" s="238" t="s">
        <v>452</v>
      </c>
      <c r="Q18" s="238" t="s">
        <v>214</v>
      </c>
      <c r="R18" s="355" t="s">
        <v>860</v>
      </c>
      <c r="S18" s="355" t="s">
        <v>861</v>
      </c>
      <c r="T18" s="238" t="s">
        <v>682</v>
      </c>
      <c r="U18" s="238" t="s">
        <v>647</v>
      </c>
      <c r="V18" s="236">
        <v>0.99</v>
      </c>
      <c r="W18" s="236">
        <v>0.99</v>
      </c>
      <c r="X18" s="257">
        <f>IF(AM18,6%/(SUM($AM$18:$AM$26))*(AM18*100%),0.001%)</f>
        <v>0.0581055367924171</v>
      </c>
      <c r="Y18" s="77">
        <f t="shared" si="7"/>
        <v>0.26689741175847825</v>
      </c>
      <c r="Z18" s="236">
        <v>0.99</v>
      </c>
      <c r="AA18" s="238"/>
      <c r="AB18" s="77">
        <f t="shared" si="0"/>
        <v>0.08689658815868342</v>
      </c>
      <c r="AC18" s="236">
        <v>0.99</v>
      </c>
      <c r="AD18" s="238"/>
      <c r="AE18" s="77">
        <f t="shared" si="1"/>
        <v>0.20537742657138555</v>
      </c>
      <c r="AF18" s="236">
        <v>0.99</v>
      </c>
      <c r="AG18" s="238"/>
      <c r="AH18" s="77">
        <f t="shared" si="2"/>
        <v>0.24126026419061364</v>
      </c>
      <c r="AI18" s="236">
        <v>0.99</v>
      </c>
      <c r="AJ18" s="238"/>
      <c r="AK18" s="1653">
        <v>2522572623.69372</v>
      </c>
      <c r="AL18" s="1659">
        <f>AK18-(SUM(AM18:AM26))</f>
        <v>0</v>
      </c>
      <c r="AM18" s="78">
        <f t="shared" si="15"/>
        <v>2442923939.959657</v>
      </c>
      <c r="AN18" s="78">
        <f t="shared" si="8"/>
        <v>583924891</v>
      </c>
      <c r="AO18" s="78">
        <v>12000000</v>
      </c>
      <c r="AP18" s="78">
        <v>571924891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 t="shared" si="9"/>
        <v>601442637.73</v>
      </c>
      <c r="AY18" s="78">
        <f t="shared" si="10"/>
        <v>12360000</v>
      </c>
      <c r="AZ18" s="78">
        <f t="shared" si="10"/>
        <v>589082637.73</v>
      </c>
      <c r="BA18" s="78">
        <f t="shared" si="10"/>
        <v>0</v>
      </c>
      <c r="BB18" s="78">
        <f t="shared" si="10"/>
        <v>0</v>
      </c>
      <c r="BC18" s="78">
        <f t="shared" si="10"/>
        <v>0</v>
      </c>
      <c r="BD18" s="78">
        <f t="shared" si="10"/>
        <v>0</v>
      </c>
      <c r="BE18" s="78">
        <f t="shared" si="10"/>
        <v>0</v>
      </c>
      <c r="BF18" s="78">
        <f t="shared" si="10"/>
        <v>0</v>
      </c>
      <c r="BG18" s="78">
        <v>0</v>
      </c>
      <c r="BH18" s="78">
        <f t="shared" si="11"/>
        <v>619485916.8619001</v>
      </c>
      <c r="BI18" s="78">
        <f t="shared" si="12"/>
        <v>12730800</v>
      </c>
      <c r="BJ18" s="78">
        <f t="shared" si="12"/>
        <v>606755116.8619001</v>
      </c>
      <c r="BK18" s="78">
        <f t="shared" si="12"/>
        <v>0</v>
      </c>
      <c r="BL18" s="78">
        <f t="shared" si="12"/>
        <v>0</v>
      </c>
      <c r="BM18" s="78">
        <f t="shared" si="12"/>
        <v>0</v>
      </c>
      <c r="BN18" s="78">
        <f t="shared" si="12"/>
        <v>0</v>
      </c>
      <c r="BO18" s="78">
        <f t="shared" si="12"/>
        <v>0</v>
      </c>
      <c r="BP18" s="78">
        <f t="shared" si="12"/>
        <v>0</v>
      </c>
      <c r="BQ18" s="78">
        <v>0</v>
      </c>
      <c r="BR18" s="78">
        <f t="shared" si="13"/>
        <v>638070494.3677571</v>
      </c>
      <c r="BS18" s="78">
        <f t="shared" si="14"/>
        <v>13112724</v>
      </c>
      <c r="BT18" s="78">
        <f t="shared" si="14"/>
        <v>624957770.3677571</v>
      </c>
      <c r="BU18" s="78">
        <f t="shared" si="14"/>
        <v>0</v>
      </c>
      <c r="BV18" s="78">
        <f t="shared" si="14"/>
        <v>0</v>
      </c>
      <c r="BW18" s="78">
        <f t="shared" si="14"/>
        <v>0</v>
      </c>
      <c r="BX18" s="78">
        <f t="shared" si="14"/>
        <v>0</v>
      </c>
      <c r="BY18" s="78">
        <f t="shared" si="14"/>
        <v>0</v>
      </c>
      <c r="BZ18" s="78">
        <f t="shared" si="14"/>
        <v>0</v>
      </c>
      <c r="CA18" s="78">
        <v>0</v>
      </c>
      <c r="CB18" s="79"/>
    </row>
    <row r="19" spans="2:80" s="74" customFormat="1" ht="30">
      <c r="B19" s="1678"/>
      <c r="C19" s="1681"/>
      <c r="D19" s="1705"/>
      <c r="E19" s="1708"/>
      <c r="F19" s="1711"/>
      <c r="G19" s="1711"/>
      <c r="H19" s="1644"/>
      <c r="I19" s="1644"/>
      <c r="J19" s="1671"/>
      <c r="K19" s="1644"/>
      <c r="L19" s="1713"/>
      <c r="M19" s="1644"/>
      <c r="N19" s="1644"/>
      <c r="O19" s="239">
        <v>13</v>
      </c>
      <c r="P19" s="237" t="s">
        <v>452</v>
      </c>
      <c r="Q19" s="237" t="s">
        <v>214</v>
      </c>
      <c r="R19" s="237" t="s">
        <v>724</v>
      </c>
      <c r="S19" s="237" t="s">
        <v>725</v>
      </c>
      <c r="T19" s="237" t="s">
        <v>726</v>
      </c>
      <c r="U19" s="237" t="s">
        <v>727</v>
      </c>
      <c r="V19" s="222">
        <v>0.01</v>
      </c>
      <c r="W19" s="222">
        <v>0.01</v>
      </c>
      <c r="X19" s="260">
        <f>IF(AM19,6%/(SUM($AM$18:$AM$26))*(AM19*100%),0.001%)</f>
        <v>9.95085801067814E-05</v>
      </c>
      <c r="Y19" s="81">
        <f t="shared" si="7"/>
        <v>0.00045707490102263554</v>
      </c>
      <c r="Z19" s="110">
        <v>0.007</v>
      </c>
      <c r="AA19" s="237"/>
      <c r="AB19" s="81">
        <f t="shared" si="0"/>
        <v>0.0001488146669169536</v>
      </c>
      <c r="AC19" s="110">
        <v>0.005</v>
      </c>
      <c r="AD19" s="237"/>
      <c r="AE19" s="81">
        <f t="shared" si="1"/>
        <v>0.0003517189106627508</v>
      </c>
      <c r="AF19" s="110">
        <v>0.002</v>
      </c>
      <c r="AG19" s="237"/>
      <c r="AH19" s="81">
        <f t="shared" si="2"/>
        <v>0.0004131700290724781</v>
      </c>
      <c r="AI19" s="110">
        <v>0</v>
      </c>
      <c r="AJ19" s="237"/>
      <c r="AK19" s="1654"/>
      <c r="AL19" s="1660"/>
      <c r="AM19" s="82">
        <f t="shared" si="15"/>
        <v>4183627</v>
      </c>
      <c r="AN19" s="82">
        <f t="shared" si="8"/>
        <v>1000000</v>
      </c>
      <c r="AO19" s="82">
        <v>0</v>
      </c>
      <c r="AP19" s="82">
        <v>1000000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0</v>
      </c>
      <c r="AX19" s="82">
        <f t="shared" si="9"/>
        <v>1030000</v>
      </c>
      <c r="AY19" s="82">
        <f t="shared" si="10"/>
        <v>0</v>
      </c>
      <c r="AZ19" s="82">
        <f t="shared" si="10"/>
        <v>1030000</v>
      </c>
      <c r="BA19" s="82">
        <f t="shared" si="10"/>
        <v>0</v>
      </c>
      <c r="BB19" s="82">
        <f t="shared" si="10"/>
        <v>0</v>
      </c>
      <c r="BC19" s="82">
        <f t="shared" si="10"/>
        <v>0</v>
      </c>
      <c r="BD19" s="82">
        <f t="shared" si="10"/>
        <v>0</v>
      </c>
      <c r="BE19" s="82">
        <f t="shared" si="10"/>
        <v>0</v>
      </c>
      <c r="BF19" s="82">
        <f t="shared" si="10"/>
        <v>0</v>
      </c>
      <c r="BG19" s="82">
        <v>0</v>
      </c>
      <c r="BH19" s="82">
        <f t="shared" si="11"/>
        <v>1060900</v>
      </c>
      <c r="BI19" s="82">
        <f t="shared" si="12"/>
        <v>0</v>
      </c>
      <c r="BJ19" s="82">
        <f t="shared" si="12"/>
        <v>1060900</v>
      </c>
      <c r="BK19" s="82">
        <f t="shared" si="12"/>
        <v>0</v>
      </c>
      <c r="BL19" s="82">
        <f t="shared" si="12"/>
        <v>0</v>
      </c>
      <c r="BM19" s="82">
        <f t="shared" si="12"/>
        <v>0</v>
      </c>
      <c r="BN19" s="82">
        <f t="shared" si="12"/>
        <v>0</v>
      </c>
      <c r="BO19" s="82">
        <f t="shared" si="12"/>
        <v>0</v>
      </c>
      <c r="BP19" s="82">
        <f t="shared" si="12"/>
        <v>0</v>
      </c>
      <c r="BQ19" s="82">
        <v>0</v>
      </c>
      <c r="BR19" s="82">
        <f t="shared" si="13"/>
        <v>1092727</v>
      </c>
      <c r="BS19" s="82">
        <f t="shared" si="14"/>
        <v>0</v>
      </c>
      <c r="BT19" s="82">
        <f t="shared" si="14"/>
        <v>1092727</v>
      </c>
      <c r="BU19" s="82">
        <f t="shared" si="14"/>
        <v>0</v>
      </c>
      <c r="BV19" s="82">
        <f t="shared" si="14"/>
        <v>0</v>
      </c>
      <c r="BW19" s="82">
        <f t="shared" si="14"/>
        <v>0</v>
      </c>
      <c r="BX19" s="82">
        <f t="shared" si="14"/>
        <v>0</v>
      </c>
      <c r="BY19" s="82">
        <f t="shared" si="14"/>
        <v>0</v>
      </c>
      <c r="BZ19" s="82">
        <f t="shared" si="14"/>
        <v>0</v>
      </c>
      <c r="CA19" s="82">
        <v>0</v>
      </c>
      <c r="CB19" s="83"/>
    </row>
    <row r="20" spans="2:80" s="74" customFormat="1" ht="33" customHeight="1">
      <c r="B20" s="1678"/>
      <c r="C20" s="1681"/>
      <c r="D20" s="1705"/>
      <c r="E20" s="1708"/>
      <c r="F20" s="1711"/>
      <c r="G20" s="1711">
        <v>6</v>
      </c>
      <c r="H20" s="1644" t="s">
        <v>248</v>
      </c>
      <c r="I20" s="1714" t="s">
        <v>249</v>
      </c>
      <c r="J20" s="1644">
        <v>1</v>
      </c>
      <c r="K20" s="1644" t="s">
        <v>728</v>
      </c>
      <c r="L20" s="1713">
        <f>SUM(X20:X24)</f>
        <v>0.0014555884384650165</v>
      </c>
      <c r="M20" s="1644">
        <v>1</v>
      </c>
      <c r="N20" s="1644">
        <v>1</v>
      </c>
      <c r="O20" s="239">
        <v>14</v>
      </c>
      <c r="P20" s="237" t="s">
        <v>459</v>
      </c>
      <c r="Q20" s="237" t="s">
        <v>215</v>
      </c>
      <c r="R20" s="237" t="s">
        <v>729</v>
      </c>
      <c r="S20" s="237" t="s">
        <v>730</v>
      </c>
      <c r="T20" s="237" t="s">
        <v>688</v>
      </c>
      <c r="U20" s="237" t="s">
        <v>647</v>
      </c>
      <c r="V20" s="237">
        <v>0</v>
      </c>
      <c r="W20" s="237">
        <v>3</v>
      </c>
      <c r="X20" s="260">
        <f aca="true" t="shared" si="16" ref="X20:X26">IF(AM20,6%/(SUM($AM$18:$AM$26))*(AM20*100%),0.001%)</f>
        <v>0.0001470356082184433</v>
      </c>
      <c r="Y20" s="81">
        <f t="shared" si="7"/>
        <v>0</v>
      </c>
      <c r="Z20" s="237">
        <v>0</v>
      </c>
      <c r="AA20" s="237"/>
      <c r="AB20" s="81">
        <f t="shared" si="0"/>
        <v>0.00028896051828534677</v>
      </c>
      <c r="AC20" s="237">
        <v>1</v>
      </c>
      <c r="AD20" s="237"/>
      <c r="AE20" s="81">
        <f t="shared" si="1"/>
        <v>0.0006829493410927201</v>
      </c>
      <c r="AF20" s="237">
        <v>2</v>
      </c>
      <c r="AG20" s="237"/>
      <c r="AH20" s="81">
        <f t="shared" si="2"/>
        <v>0.000802271901111608</v>
      </c>
      <c r="AI20" s="237">
        <v>3</v>
      </c>
      <c r="AJ20" s="237"/>
      <c r="AK20" s="1654"/>
      <c r="AL20" s="1660"/>
      <c r="AM20" s="82">
        <f t="shared" si="15"/>
        <v>6181800</v>
      </c>
      <c r="AN20" s="82">
        <f t="shared" si="8"/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82">
        <f t="shared" si="9"/>
        <v>2000000</v>
      </c>
      <c r="AY20" s="82">
        <f t="shared" si="10"/>
        <v>0</v>
      </c>
      <c r="AZ20" s="82">
        <v>2000000</v>
      </c>
      <c r="BA20" s="82">
        <f t="shared" si="10"/>
        <v>0</v>
      </c>
      <c r="BB20" s="82">
        <f t="shared" si="10"/>
        <v>0</v>
      </c>
      <c r="BC20" s="82">
        <f t="shared" si="10"/>
        <v>0</v>
      </c>
      <c r="BD20" s="82">
        <f t="shared" si="10"/>
        <v>0</v>
      </c>
      <c r="BE20" s="82">
        <f t="shared" si="10"/>
        <v>0</v>
      </c>
      <c r="BF20" s="82">
        <f t="shared" si="10"/>
        <v>0</v>
      </c>
      <c r="BG20" s="82">
        <v>0</v>
      </c>
      <c r="BH20" s="82">
        <f t="shared" si="11"/>
        <v>2060000</v>
      </c>
      <c r="BI20" s="82">
        <f t="shared" si="12"/>
        <v>0</v>
      </c>
      <c r="BJ20" s="82">
        <f t="shared" si="12"/>
        <v>2060000</v>
      </c>
      <c r="BK20" s="82">
        <f t="shared" si="12"/>
        <v>0</v>
      </c>
      <c r="BL20" s="82">
        <f t="shared" si="12"/>
        <v>0</v>
      </c>
      <c r="BM20" s="82">
        <f t="shared" si="12"/>
        <v>0</v>
      </c>
      <c r="BN20" s="82">
        <f t="shared" si="12"/>
        <v>0</v>
      </c>
      <c r="BO20" s="82">
        <f t="shared" si="12"/>
        <v>0</v>
      </c>
      <c r="BP20" s="82">
        <f t="shared" si="12"/>
        <v>0</v>
      </c>
      <c r="BQ20" s="82">
        <v>0</v>
      </c>
      <c r="BR20" s="82">
        <f t="shared" si="13"/>
        <v>2121800</v>
      </c>
      <c r="BS20" s="82">
        <f t="shared" si="14"/>
        <v>0</v>
      </c>
      <c r="BT20" s="82">
        <f t="shared" si="14"/>
        <v>2121800</v>
      </c>
      <c r="BU20" s="82">
        <f t="shared" si="14"/>
        <v>0</v>
      </c>
      <c r="BV20" s="82">
        <f t="shared" si="14"/>
        <v>0</v>
      </c>
      <c r="BW20" s="82">
        <f t="shared" si="14"/>
        <v>0</v>
      </c>
      <c r="BX20" s="82">
        <f t="shared" si="14"/>
        <v>0</v>
      </c>
      <c r="BY20" s="82">
        <f t="shared" si="14"/>
        <v>0</v>
      </c>
      <c r="BZ20" s="82">
        <f t="shared" si="14"/>
        <v>0</v>
      </c>
      <c r="CA20" s="82">
        <v>0</v>
      </c>
      <c r="CB20" s="83"/>
    </row>
    <row r="21" spans="2:80" s="74" customFormat="1" ht="30">
      <c r="B21" s="1678"/>
      <c r="C21" s="1681"/>
      <c r="D21" s="1705"/>
      <c r="E21" s="1708"/>
      <c r="F21" s="1711"/>
      <c r="G21" s="1711"/>
      <c r="H21" s="1644"/>
      <c r="I21" s="1714"/>
      <c r="J21" s="1644"/>
      <c r="K21" s="1644"/>
      <c r="L21" s="1713"/>
      <c r="M21" s="1644"/>
      <c r="N21" s="1644"/>
      <c r="O21" s="239">
        <v>15</v>
      </c>
      <c r="P21" s="237" t="s">
        <v>459</v>
      </c>
      <c r="Q21" s="237" t="s">
        <v>215</v>
      </c>
      <c r="R21" s="356" t="s">
        <v>731</v>
      </c>
      <c r="S21" s="237" t="s">
        <v>550</v>
      </c>
      <c r="T21" s="237" t="s">
        <v>688</v>
      </c>
      <c r="U21" s="237" t="s">
        <v>647</v>
      </c>
      <c r="V21" s="237">
        <v>0</v>
      </c>
      <c r="W21" s="237">
        <v>10</v>
      </c>
      <c r="X21" s="260">
        <f t="shared" si="16"/>
        <v>0.00020395844907197764</v>
      </c>
      <c r="Y21" s="81">
        <f t="shared" si="7"/>
        <v>0.0009141498020452711</v>
      </c>
      <c r="Z21" s="237">
        <v>2</v>
      </c>
      <c r="AA21" s="237"/>
      <c r="AB21" s="81">
        <f t="shared" si="0"/>
        <v>0.00036120064785668345</v>
      </c>
      <c r="AC21" s="237">
        <v>5</v>
      </c>
      <c r="AD21" s="237"/>
      <c r="AE21" s="81">
        <f t="shared" si="1"/>
        <v>0.0008536866763659001</v>
      </c>
      <c r="AF21" s="237">
        <v>7</v>
      </c>
      <c r="AG21" s="237"/>
      <c r="AH21" s="81">
        <f t="shared" si="2"/>
        <v>0.0005671636590005712</v>
      </c>
      <c r="AI21" s="237">
        <v>10</v>
      </c>
      <c r="AJ21" s="237"/>
      <c r="AK21" s="1654"/>
      <c r="AL21" s="1660"/>
      <c r="AM21" s="82">
        <f t="shared" si="15"/>
        <v>8575000</v>
      </c>
      <c r="AN21" s="82">
        <f t="shared" si="8"/>
        <v>2000000</v>
      </c>
      <c r="AO21" s="82">
        <v>0</v>
      </c>
      <c r="AP21" s="82">
        <v>0</v>
      </c>
      <c r="AQ21" s="82">
        <v>2000000</v>
      </c>
      <c r="AR21" s="82">
        <v>0</v>
      </c>
      <c r="AS21" s="82">
        <v>0</v>
      </c>
      <c r="AT21" s="82">
        <v>0</v>
      </c>
      <c r="AU21" s="82">
        <v>0</v>
      </c>
      <c r="AV21" s="82">
        <v>0</v>
      </c>
      <c r="AW21" s="82">
        <v>0</v>
      </c>
      <c r="AX21" s="82">
        <f t="shared" si="9"/>
        <v>2500000</v>
      </c>
      <c r="AY21" s="82">
        <f t="shared" si="10"/>
        <v>0</v>
      </c>
      <c r="AZ21" s="82">
        <f t="shared" si="10"/>
        <v>0</v>
      </c>
      <c r="BA21" s="82">
        <v>2500000</v>
      </c>
      <c r="BB21" s="82">
        <f t="shared" si="10"/>
        <v>0</v>
      </c>
      <c r="BC21" s="82">
        <f t="shared" si="10"/>
        <v>0</v>
      </c>
      <c r="BD21" s="82">
        <f t="shared" si="10"/>
        <v>0</v>
      </c>
      <c r="BE21" s="82">
        <f t="shared" si="10"/>
        <v>0</v>
      </c>
      <c r="BF21" s="82">
        <f t="shared" si="10"/>
        <v>0</v>
      </c>
      <c r="BG21" s="82">
        <v>0</v>
      </c>
      <c r="BH21" s="82">
        <f t="shared" si="11"/>
        <v>2575000</v>
      </c>
      <c r="BI21" s="82">
        <f t="shared" si="12"/>
        <v>0</v>
      </c>
      <c r="BJ21" s="82">
        <f t="shared" si="12"/>
        <v>0</v>
      </c>
      <c r="BK21" s="82">
        <f t="shared" si="12"/>
        <v>2575000</v>
      </c>
      <c r="BL21" s="82">
        <f t="shared" si="12"/>
        <v>0</v>
      </c>
      <c r="BM21" s="82">
        <f t="shared" si="12"/>
        <v>0</v>
      </c>
      <c r="BN21" s="82">
        <f t="shared" si="12"/>
        <v>0</v>
      </c>
      <c r="BO21" s="82">
        <f t="shared" si="12"/>
        <v>0</v>
      </c>
      <c r="BP21" s="82">
        <f t="shared" si="12"/>
        <v>0</v>
      </c>
      <c r="BQ21" s="82">
        <v>0</v>
      </c>
      <c r="BR21" s="82">
        <f t="shared" si="13"/>
        <v>1500000</v>
      </c>
      <c r="BS21" s="82">
        <f t="shared" si="14"/>
        <v>0</v>
      </c>
      <c r="BT21" s="82">
        <f t="shared" si="14"/>
        <v>0</v>
      </c>
      <c r="BU21" s="82">
        <v>1500000</v>
      </c>
      <c r="BV21" s="82">
        <f t="shared" si="14"/>
        <v>0</v>
      </c>
      <c r="BW21" s="82">
        <f t="shared" si="14"/>
        <v>0</v>
      </c>
      <c r="BX21" s="82">
        <f t="shared" si="14"/>
        <v>0</v>
      </c>
      <c r="BY21" s="82">
        <f t="shared" si="14"/>
        <v>0</v>
      </c>
      <c r="BZ21" s="82">
        <f t="shared" si="14"/>
        <v>0</v>
      </c>
      <c r="CA21" s="82">
        <v>0</v>
      </c>
      <c r="CB21" s="83"/>
    </row>
    <row r="22" spans="2:80" s="74" customFormat="1" ht="30">
      <c r="B22" s="1678"/>
      <c r="C22" s="1681"/>
      <c r="D22" s="1705"/>
      <c r="E22" s="1708"/>
      <c r="F22" s="1711"/>
      <c r="G22" s="1711"/>
      <c r="H22" s="1644"/>
      <c r="I22" s="1714"/>
      <c r="J22" s="1644"/>
      <c r="K22" s="1644"/>
      <c r="L22" s="1713"/>
      <c r="M22" s="1644"/>
      <c r="N22" s="1644"/>
      <c r="O22" s="239">
        <v>16</v>
      </c>
      <c r="P22" s="237" t="s">
        <v>454</v>
      </c>
      <c r="Q22" s="237" t="s">
        <v>216</v>
      </c>
      <c r="R22" s="357" t="s">
        <v>732</v>
      </c>
      <c r="S22" s="251" t="s">
        <v>733</v>
      </c>
      <c r="T22" s="237" t="s">
        <v>682</v>
      </c>
      <c r="U22" s="237" t="s">
        <v>734</v>
      </c>
      <c r="V22" s="222">
        <v>0</v>
      </c>
      <c r="W22" s="222">
        <v>0</v>
      </c>
      <c r="X22" s="260">
        <f t="shared" si="16"/>
        <v>0.0005472971905872978</v>
      </c>
      <c r="Y22" s="81">
        <f t="shared" si="7"/>
        <v>0.0025139119556244955</v>
      </c>
      <c r="Z22" s="237">
        <v>0</v>
      </c>
      <c r="AA22" s="237"/>
      <c r="AB22" s="81">
        <f t="shared" si="0"/>
        <v>0.0008184806680432448</v>
      </c>
      <c r="AC22" s="222">
        <v>0</v>
      </c>
      <c r="AD22" s="237"/>
      <c r="AE22" s="81">
        <f t="shared" si="1"/>
        <v>0.0019344540086451297</v>
      </c>
      <c r="AF22" s="222">
        <v>0</v>
      </c>
      <c r="AG22" s="237"/>
      <c r="AH22" s="81">
        <f t="shared" si="2"/>
        <v>0.0022724351598986297</v>
      </c>
      <c r="AI22" s="222">
        <v>0</v>
      </c>
      <c r="AJ22" s="237"/>
      <c r="AK22" s="1654"/>
      <c r="AL22" s="1660"/>
      <c r="AM22" s="82">
        <f t="shared" si="15"/>
        <v>23009948.5</v>
      </c>
      <c r="AN22" s="82">
        <f t="shared" si="8"/>
        <v>5500000</v>
      </c>
      <c r="AO22" s="82">
        <v>0</v>
      </c>
      <c r="AP22" s="82">
        <v>5500000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2">
        <f t="shared" si="9"/>
        <v>5665000</v>
      </c>
      <c r="AY22" s="82">
        <f t="shared" si="10"/>
        <v>0</v>
      </c>
      <c r="AZ22" s="82">
        <f t="shared" si="10"/>
        <v>5665000</v>
      </c>
      <c r="BA22" s="82">
        <f t="shared" si="10"/>
        <v>0</v>
      </c>
      <c r="BB22" s="82">
        <f t="shared" si="10"/>
        <v>0</v>
      </c>
      <c r="BC22" s="82">
        <f t="shared" si="10"/>
        <v>0</v>
      </c>
      <c r="BD22" s="82">
        <f t="shared" si="10"/>
        <v>0</v>
      </c>
      <c r="BE22" s="82">
        <f t="shared" si="10"/>
        <v>0</v>
      </c>
      <c r="BF22" s="82">
        <f t="shared" si="10"/>
        <v>0</v>
      </c>
      <c r="BG22" s="82">
        <v>0</v>
      </c>
      <c r="BH22" s="82">
        <f t="shared" si="11"/>
        <v>5834950</v>
      </c>
      <c r="BI22" s="82">
        <f t="shared" si="12"/>
        <v>0</v>
      </c>
      <c r="BJ22" s="82">
        <f t="shared" si="12"/>
        <v>5834950</v>
      </c>
      <c r="BK22" s="82">
        <f t="shared" si="12"/>
        <v>0</v>
      </c>
      <c r="BL22" s="82">
        <f t="shared" si="12"/>
        <v>0</v>
      </c>
      <c r="BM22" s="82">
        <f t="shared" si="12"/>
        <v>0</v>
      </c>
      <c r="BN22" s="82">
        <f t="shared" si="12"/>
        <v>0</v>
      </c>
      <c r="BO22" s="82">
        <f t="shared" si="12"/>
        <v>0</v>
      </c>
      <c r="BP22" s="82">
        <f t="shared" si="12"/>
        <v>0</v>
      </c>
      <c r="BQ22" s="82">
        <v>0</v>
      </c>
      <c r="BR22" s="82">
        <f t="shared" si="13"/>
        <v>6009998.5</v>
      </c>
      <c r="BS22" s="82">
        <f t="shared" si="14"/>
        <v>0</v>
      </c>
      <c r="BT22" s="82">
        <f t="shared" si="14"/>
        <v>6009998.5</v>
      </c>
      <c r="BU22" s="82">
        <f t="shared" si="14"/>
        <v>0</v>
      </c>
      <c r="BV22" s="82">
        <f t="shared" si="14"/>
        <v>0</v>
      </c>
      <c r="BW22" s="82">
        <f t="shared" si="14"/>
        <v>0</v>
      </c>
      <c r="BX22" s="82">
        <f t="shared" si="14"/>
        <v>0</v>
      </c>
      <c r="BY22" s="82">
        <f t="shared" si="14"/>
        <v>0</v>
      </c>
      <c r="BZ22" s="82">
        <f t="shared" si="14"/>
        <v>0</v>
      </c>
      <c r="CA22" s="82">
        <v>0</v>
      </c>
      <c r="CB22" s="83"/>
    </row>
    <row r="23" spans="2:80" s="74" customFormat="1" ht="30">
      <c r="B23" s="1678"/>
      <c r="C23" s="1681"/>
      <c r="D23" s="1705"/>
      <c r="E23" s="1708"/>
      <c r="F23" s="1711"/>
      <c r="G23" s="1711"/>
      <c r="H23" s="1644"/>
      <c r="I23" s="1714"/>
      <c r="J23" s="1644"/>
      <c r="K23" s="1644"/>
      <c r="L23" s="1713"/>
      <c r="M23" s="1644"/>
      <c r="N23" s="1644"/>
      <c r="O23" s="239">
        <v>17</v>
      </c>
      <c r="P23" s="237" t="s">
        <v>457</v>
      </c>
      <c r="Q23" s="237" t="s">
        <v>217</v>
      </c>
      <c r="R23" s="356" t="s">
        <v>735</v>
      </c>
      <c r="S23" s="237" t="s">
        <v>736</v>
      </c>
      <c r="T23" s="237" t="s">
        <v>682</v>
      </c>
      <c r="U23" s="237" t="s">
        <v>734</v>
      </c>
      <c r="V23" s="222">
        <v>0</v>
      </c>
      <c r="W23" s="222">
        <v>0</v>
      </c>
      <c r="X23" s="260">
        <f t="shared" si="16"/>
        <v>0.0005472971905872978</v>
      </c>
      <c r="Y23" s="81">
        <f t="shared" si="7"/>
        <v>0.0025139119556244955</v>
      </c>
      <c r="Z23" s="222">
        <v>0</v>
      </c>
      <c r="AA23" s="237"/>
      <c r="AB23" s="81">
        <f t="shared" si="0"/>
        <v>0.0008184806680432448</v>
      </c>
      <c r="AC23" s="222">
        <v>0</v>
      </c>
      <c r="AD23" s="237"/>
      <c r="AE23" s="81">
        <f t="shared" si="1"/>
        <v>0.0019344540086451297</v>
      </c>
      <c r="AF23" s="222">
        <v>0</v>
      </c>
      <c r="AG23" s="237"/>
      <c r="AH23" s="81">
        <f t="shared" si="2"/>
        <v>0.0022724351598986297</v>
      </c>
      <c r="AI23" s="222">
        <v>0</v>
      </c>
      <c r="AJ23" s="237"/>
      <c r="AK23" s="1654"/>
      <c r="AL23" s="1660"/>
      <c r="AM23" s="82">
        <f t="shared" si="15"/>
        <v>23009948.5</v>
      </c>
      <c r="AN23" s="82">
        <f t="shared" si="8"/>
        <v>5500000</v>
      </c>
      <c r="AO23" s="82">
        <v>0</v>
      </c>
      <c r="AP23" s="82">
        <v>5500000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0</v>
      </c>
      <c r="AW23" s="82">
        <v>0</v>
      </c>
      <c r="AX23" s="82">
        <f t="shared" si="9"/>
        <v>5665000</v>
      </c>
      <c r="AY23" s="82">
        <f t="shared" si="10"/>
        <v>0</v>
      </c>
      <c r="AZ23" s="82">
        <f t="shared" si="10"/>
        <v>5665000</v>
      </c>
      <c r="BA23" s="82">
        <f t="shared" si="10"/>
        <v>0</v>
      </c>
      <c r="BB23" s="82">
        <f t="shared" si="10"/>
        <v>0</v>
      </c>
      <c r="BC23" s="82">
        <f t="shared" si="10"/>
        <v>0</v>
      </c>
      <c r="BD23" s="82">
        <f t="shared" si="10"/>
        <v>0</v>
      </c>
      <c r="BE23" s="82">
        <f t="shared" si="10"/>
        <v>0</v>
      </c>
      <c r="BF23" s="82">
        <f t="shared" si="10"/>
        <v>0</v>
      </c>
      <c r="BG23" s="82">
        <v>0</v>
      </c>
      <c r="BH23" s="82">
        <f t="shared" si="11"/>
        <v>5834950</v>
      </c>
      <c r="BI23" s="82">
        <f t="shared" si="12"/>
        <v>0</v>
      </c>
      <c r="BJ23" s="82">
        <f t="shared" si="12"/>
        <v>5834950</v>
      </c>
      <c r="BK23" s="82">
        <f t="shared" si="12"/>
        <v>0</v>
      </c>
      <c r="BL23" s="82">
        <f t="shared" si="12"/>
        <v>0</v>
      </c>
      <c r="BM23" s="82">
        <f t="shared" si="12"/>
        <v>0</v>
      </c>
      <c r="BN23" s="82">
        <f t="shared" si="12"/>
        <v>0</v>
      </c>
      <c r="BO23" s="82">
        <f t="shared" si="12"/>
        <v>0</v>
      </c>
      <c r="BP23" s="82">
        <f t="shared" si="12"/>
        <v>0</v>
      </c>
      <c r="BQ23" s="82">
        <v>0</v>
      </c>
      <c r="BR23" s="82">
        <f t="shared" si="13"/>
        <v>6009998.5</v>
      </c>
      <c r="BS23" s="82">
        <f t="shared" si="14"/>
        <v>0</v>
      </c>
      <c r="BT23" s="82">
        <f t="shared" si="14"/>
        <v>6009998.5</v>
      </c>
      <c r="BU23" s="82">
        <f t="shared" si="14"/>
        <v>0</v>
      </c>
      <c r="BV23" s="82">
        <f t="shared" si="14"/>
        <v>0</v>
      </c>
      <c r="BW23" s="82">
        <f t="shared" si="14"/>
        <v>0</v>
      </c>
      <c r="BX23" s="82">
        <f t="shared" si="14"/>
        <v>0</v>
      </c>
      <c r="BY23" s="82">
        <f t="shared" si="14"/>
        <v>0</v>
      </c>
      <c r="BZ23" s="82">
        <f t="shared" si="14"/>
        <v>0</v>
      </c>
      <c r="CA23" s="82">
        <v>0</v>
      </c>
      <c r="CB23" s="83"/>
    </row>
    <row r="24" spans="2:80" s="74" customFormat="1" ht="45">
      <c r="B24" s="1678"/>
      <c r="C24" s="1681"/>
      <c r="D24" s="1705"/>
      <c r="E24" s="1708"/>
      <c r="F24" s="1711"/>
      <c r="G24" s="1711"/>
      <c r="H24" s="1644"/>
      <c r="I24" s="1714"/>
      <c r="J24" s="1644"/>
      <c r="K24" s="1644"/>
      <c r="L24" s="1713"/>
      <c r="M24" s="1644"/>
      <c r="N24" s="1644"/>
      <c r="O24" s="239">
        <v>18</v>
      </c>
      <c r="P24" s="237" t="s">
        <v>459</v>
      </c>
      <c r="Q24" s="237" t="s">
        <v>215</v>
      </c>
      <c r="R24" s="237" t="s">
        <v>737</v>
      </c>
      <c r="S24" s="237" t="s">
        <v>612</v>
      </c>
      <c r="T24" s="237" t="s">
        <v>688</v>
      </c>
      <c r="U24" s="237" t="s">
        <v>647</v>
      </c>
      <c r="V24" s="84">
        <v>0</v>
      </c>
      <c r="W24" s="84">
        <v>1</v>
      </c>
      <c r="X24" s="260">
        <f t="shared" si="16"/>
        <v>1E-05</v>
      </c>
      <c r="Y24" s="81">
        <f t="shared" si="7"/>
        <v>0</v>
      </c>
      <c r="Z24" s="84">
        <v>0</v>
      </c>
      <c r="AA24" s="237"/>
      <c r="AB24" s="81">
        <f t="shared" si="0"/>
        <v>0</v>
      </c>
      <c r="AC24" s="84">
        <v>1</v>
      </c>
      <c r="AD24" s="237"/>
      <c r="AE24" s="81">
        <f t="shared" si="1"/>
        <v>0</v>
      </c>
      <c r="AF24" s="84">
        <v>1</v>
      </c>
      <c r="AG24" s="237"/>
      <c r="AH24" s="81">
        <f t="shared" si="2"/>
        <v>0</v>
      </c>
      <c r="AI24" s="84">
        <v>1</v>
      </c>
      <c r="AJ24" s="237"/>
      <c r="AK24" s="1654"/>
      <c r="AL24" s="1660"/>
      <c r="AM24" s="82">
        <f t="shared" si="15"/>
        <v>0</v>
      </c>
      <c r="AN24" s="82">
        <f t="shared" si="8"/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2">
        <f t="shared" si="9"/>
        <v>0</v>
      </c>
      <c r="AY24" s="82">
        <f aca="true" t="shared" si="17" ref="AY24:BF30">AO24*1.03</f>
        <v>0</v>
      </c>
      <c r="AZ24" s="82">
        <f t="shared" si="17"/>
        <v>0</v>
      </c>
      <c r="BA24" s="82">
        <f t="shared" si="17"/>
        <v>0</v>
      </c>
      <c r="BB24" s="82">
        <f t="shared" si="17"/>
        <v>0</v>
      </c>
      <c r="BC24" s="82">
        <f t="shared" si="17"/>
        <v>0</v>
      </c>
      <c r="BD24" s="82">
        <f t="shared" si="17"/>
        <v>0</v>
      </c>
      <c r="BE24" s="82">
        <f t="shared" si="17"/>
        <v>0</v>
      </c>
      <c r="BF24" s="82">
        <f t="shared" si="17"/>
        <v>0</v>
      </c>
      <c r="BG24" s="82">
        <v>0</v>
      </c>
      <c r="BH24" s="82">
        <f t="shared" si="11"/>
        <v>0</v>
      </c>
      <c r="BI24" s="82">
        <f aca="true" t="shared" si="18" ref="BI24:BP30">AY24*1.03</f>
        <v>0</v>
      </c>
      <c r="BJ24" s="82">
        <f t="shared" si="18"/>
        <v>0</v>
      </c>
      <c r="BK24" s="82">
        <f t="shared" si="18"/>
        <v>0</v>
      </c>
      <c r="BL24" s="82">
        <f t="shared" si="18"/>
        <v>0</v>
      </c>
      <c r="BM24" s="82">
        <f t="shared" si="18"/>
        <v>0</v>
      </c>
      <c r="BN24" s="82">
        <f t="shared" si="18"/>
        <v>0</v>
      </c>
      <c r="BO24" s="82">
        <f t="shared" si="18"/>
        <v>0</v>
      </c>
      <c r="BP24" s="82">
        <f t="shared" si="18"/>
        <v>0</v>
      </c>
      <c r="BQ24" s="82">
        <v>0</v>
      </c>
      <c r="BR24" s="82">
        <f t="shared" si="13"/>
        <v>0</v>
      </c>
      <c r="BS24" s="82">
        <f aca="true" t="shared" si="19" ref="BS24:BZ34">BI24*1.03</f>
        <v>0</v>
      </c>
      <c r="BT24" s="82">
        <f t="shared" si="19"/>
        <v>0</v>
      </c>
      <c r="BU24" s="82">
        <f t="shared" si="19"/>
        <v>0</v>
      </c>
      <c r="BV24" s="82">
        <f t="shared" si="19"/>
        <v>0</v>
      </c>
      <c r="BW24" s="82">
        <f t="shared" si="19"/>
        <v>0</v>
      </c>
      <c r="BX24" s="82">
        <f t="shared" si="19"/>
        <v>0</v>
      </c>
      <c r="BY24" s="82">
        <f t="shared" si="19"/>
        <v>0</v>
      </c>
      <c r="BZ24" s="82">
        <f t="shared" si="19"/>
        <v>0</v>
      </c>
      <c r="CA24" s="82">
        <v>0</v>
      </c>
      <c r="CB24" s="83"/>
    </row>
    <row r="25" spans="2:80" s="74" customFormat="1" ht="30" customHeight="1">
      <c r="B25" s="1678"/>
      <c r="C25" s="1681"/>
      <c r="D25" s="1705"/>
      <c r="E25" s="1708"/>
      <c r="F25" s="1711" t="s">
        <v>738</v>
      </c>
      <c r="G25" s="1711">
        <v>7</v>
      </c>
      <c r="H25" s="1644" t="s">
        <v>739</v>
      </c>
      <c r="I25" s="1644" t="s">
        <v>740</v>
      </c>
      <c r="J25" s="1644">
        <v>1</v>
      </c>
      <c r="K25" s="1644" t="s">
        <v>742</v>
      </c>
      <c r="L25" s="1713">
        <f>SUM(X25:X26)</f>
        <v>0.0003493661890110978</v>
      </c>
      <c r="M25" s="1644">
        <v>1</v>
      </c>
      <c r="N25" s="1644">
        <v>1</v>
      </c>
      <c r="O25" s="239">
        <v>19</v>
      </c>
      <c r="P25" s="237" t="s">
        <v>453</v>
      </c>
      <c r="Q25" s="237" t="s">
        <v>218</v>
      </c>
      <c r="R25" s="356" t="s">
        <v>250</v>
      </c>
      <c r="S25" s="237" t="s">
        <v>743</v>
      </c>
      <c r="T25" s="237" t="s">
        <v>688</v>
      </c>
      <c r="U25" s="237" t="s">
        <v>647</v>
      </c>
      <c r="V25" s="237">
        <v>1</v>
      </c>
      <c r="W25" s="237">
        <v>1</v>
      </c>
      <c r="X25" s="260">
        <f t="shared" si="16"/>
        <v>0.00011892620937141553</v>
      </c>
      <c r="Y25" s="81">
        <f t="shared" si="7"/>
        <v>0.0022853745051131776</v>
      </c>
      <c r="Z25" s="84">
        <v>1</v>
      </c>
      <c r="AA25" s="237"/>
      <c r="AB25" s="81">
        <f t="shared" si="0"/>
        <v>0</v>
      </c>
      <c r="AC25" s="237">
        <v>1</v>
      </c>
      <c r="AD25" s="237"/>
      <c r="AE25" s="81">
        <f t="shared" si="1"/>
        <v>0</v>
      </c>
      <c r="AF25" s="237">
        <v>1</v>
      </c>
      <c r="AG25" s="237"/>
      <c r="AH25" s="81">
        <f t="shared" si="2"/>
        <v>0</v>
      </c>
      <c r="AI25" s="237">
        <v>1</v>
      </c>
      <c r="AJ25" s="237"/>
      <c r="AK25" s="1654"/>
      <c r="AL25" s="1660"/>
      <c r="AM25" s="82">
        <f t="shared" si="15"/>
        <v>5000000</v>
      </c>
      <c r="AN25" s="82">
        <f t="shared" si="8"/>
        <v>5000000</v>
      </c>
      <c r="AO25" s="82">
        <v>0</v>
      </c>
      <c r="AP25" s="82">
        <v>5000000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82">
        <v>0</v>
      </c>
      <c r="AW25" s="82">
        <v>0</v>
      </c>
      <c r="AX25" s="82">
        <f t="shared" si="9"/>
        <v>0</v>
      </c>
      <c r="AY25" s="82">
        <f t="shared" si="17"/>
        <v>0</v>
      </c>
      <c r="AZ25" s="82">
        <v>0</v>
      </c>
      <c r="BA25" s="82">
        <f t="shared" si="17"/>
        <v>0</v>
      </c>
      <c r="BB25" s="82">
        <f t="shared" si="17"/>
        <v>0</v>
      </c>
      <c r="BC25" s="82">
        <f t="shared" si="17"/>
        <v>0</v>
      </c>
      <c r="BD25" s="82">
        <f t="shared" si="17"/>
        <v>0</v>
      </c>
      <c r="BE25" s="82">
        <f t="shared" si="17"/>
        <v>0</v>
      </c>
      <c r="BF25" s="82">
        <f t="shared" si="17"/>
        <v>0</v>
      </c>
      <c r="BG25" s="82">
        <v>0</v>
      </c>
      <c r="BH25" s="82">
        <f t="shared" si="11"/>
        <v>0</v>
      </c>
      <c r="BI25" s="82">
        <f t="shared" si="18"/>
        <v>0</v>
      </c>
      <c r="BJ25" s="82">
        <f t="shared" si="18"/>
        <v>0</v>
      </c>
      <c r="BK25" s="82">
        <f t="shared" si="18"/>
        <v>0</v>
      </c>
      <c r="BL25" s="82">
        <f t="shared" si="18"/>
        <v>0</v>
      </c>
      <c r="BM25" s="82">
        <f t="shared" si="18"/>
        <v>0</v>
      </c>
      <c r="BN25" s="82">
        <f t="shared" si="18"/>
        <v>0</v>
      </c>
      <c r="BO25" s="82">
        <f t="shared" si="18"/>
        <v>0</v>
      </c>
      <c r="BP25" s="82">
        <f t="shared" si="18"/>
        <v>0</v>
      </c>
      <c r="BQ25" s="82">
        <v>0</v>
      </c>
      <c r="BR25" s="82">
        <f t="shared" si="13"/>
        <v>0</v>
      </c>
      <c r="BS25" s="82">
        <f t="shared" si="19"/>
        <v>0</v>
      </c>
      <c r="BT25" s="82">
        <f t="shared" si="19"/>
        <v>0</v>
      </c>
      <c r="BU25" s="82">
        <f t="shared" si="19"/>
        <v>0</v>
      </c>
      <c r="BV25" s="82">
        <f t="shared" si="19"/>
        <v>0</v>
      </c>
      <c r="BW25" s="82">
        <f t="shared" si="19"/>
        <v>0</v>
      </c>
      <c r="BX25" s="82">
        <f t="shared" si="19"/>
        <v>0</v>
      </c>
      <c r="BY25" s="82">
        <f t="shared" si="19"/>
        <v>0</v>
      </c>
      <c r="BZ25" s="82">
        <f t="shared" si="19"/>
        <v>0</v>
      </c>
      <c r="CA25" s="82">
        <v>0</v>
      </c>
      <c r="CB25" s="83"/>
    </row>
    <row r="26" spans="2:80" s="74" customFormat="1" ht="45.75" thickBot="1">
      <c r="B26" s="1678"/>
      <c r="C26" s="1681"/>
      <c r="D26" s="1706"/>
      <c r="E26" s="1709"/>
      <c r="F26" s="1723"/>
      <c r="G26" s="1723"/>
      <c r="H26" s="1716"/>
      <c r="I26" s="1716"/>
      <c r="J26" s="1716"/>
      <c r="K26" s="1716"/>
      <c r="L26" s="1722"/>
      <c r="M26" s="1716"/>
      <c r="N26" s="1716"/>
      <c r="O26" s="240">
        <v>20</v>
      </c>
      <c r="P26" s="242" t="s">
        <v>458</v>
      </c>
      <c r="Q26" s="242" t="s">
        <v>218</v>
      </c>
      <c r="R26" s="358" t="s">
        <v>251</v>
      </c>
      <c r="S26" s="242" t="s">
        <v>744</v>
      </c>
      <c r="T26" s="242" t="s">
        <v>682</v>
      </c>
      <c r="U26" s="242" t="s">
        <v>647</v>
      </c>
      <c r="V26" s="111">
        <v>1</v>
      </c>
      <c r="W26" s="111">
        <v>1</v>
      </c>
      <c r="X26" s="261">
        <f t="shared" si="16"/>
        <v>0.00023043997963968226</v>
      </c>
      <c r="Y26" s="85">
        <f t="shared" si="7"/>
        <v>0.001058484914290199</v>
      </c>
      <c r="Z26" s="222">
        <v>1</v>
      </c>
      <c r="AA26" s="242"/>
      <c r="AB26" s="81">
        <f t="shared" si="0"/>
        <v>0.00034462202935294276</v>
      </c>
      <c r="AC26" s="111">
        <v>1</v>
      </c>
      <c r="AD26" s="242"/>
      <c r="AE26" s="81">
        <f t="shared" si="1"/>
        <v>0.0008145036189345851</v>
      </c>
      <c r="AF26" s="111">
        <v>1</v>
      </c>
      <c r="AG26" s="242"/>
      <c r="AH26" s="85">
        <f t="shared" si="2"/>
        <v>0.0009568108899254633</v>
      </c>
      <c r="AI26" s="111">
        <v>1</v>
      </c>
      <c r="AJ26" s="242"/>
      <c r="AK26" s="1655"/>
      <c r="AL26" s="1661"/>
      <c r="AM26" s="86">
        <f t="shared" si="15"/>
        <v>9688359.73406</v>
      </c>
      <c r="AN26" s="86">
        <f t="shared" si="8"/>
        <v>2315780</v>
      </c>
      <c r="AO26" s="86">
        <v>0</v>
      </c>
      <c r="AP26" s="86">
        <v>2315780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f t="shared" si="9"/>
        <v>2385253.4</v>
      </c>
      <c r="AY26" s="86">
        <f t="shared" si="17"/>
        <v>0</v>
      </c>
      <c r="AZ26" s="86">
        <f t="shared" si="17"/>
        <v>2385253.4</v>
      </c>
      <c r="BA26" s="86">
        <f t="shared" si="17"/>
        <v>0</v>
      </c>
      <c r="BB26" s="86">
        <f t="shared" si="17"/>
        <v>0</v>
      </c>
      <c r="BC26" s="86">
        <f t="shared" si="17"/>
        <v>0</v>
      </c>
      <c r="BD26" s="86">
        <f t="shared" si="17"/>
        <v>0</v>
      </c>
      <c r="BE26" s="86">
        <f t="shared" si="17"/>
        <v>0</v>
      </c>
      <c r="BF26" s="86">
        <f t="shared" si="17"/>
        <v>0</v>
      </c>
      <c r="BG26" s="86">
        <v>0</v>
      </c>
      <c r="BH26" s="86">
        <f t="shared" si="11"/>
        <v>2456811.002</v>
      </c>
      <c r="BI26" s="86">
        <f t="shared" si="18"/>
        <v>0</v>
      </c>
      <c r="BJ26" s="86">
        <f t="shared" si="18"/>
        <v>2456811.002</v>
      </c>
      <c r="BK26" s="86">
        <f t="shared" si="18"/>
        <v>0</v>
      </c>
      <c r="BL26" s="86">
        <f t="shared" si="18"/>
        <v>0</v>
      </c>
      <c r="BM26" s="86">
        <f t="shared" si="18"/>
        <v>0</v>
      </c>
      <c r="BN26" s="86">
        <f t="shared" si="18"/>
        <v>0</v>
      </c>
      <c r="BO26" s="86">
        <f t="shared" si="18"/>
        <v>0</v>
      </c>
      <c r="BP26" s="86">
        <f t="shared" si="18"/>
        <v>0</v>
      </c>
      <c r="BQ26" s="86">
        <v>0</v>
      </c>
      <c r="BR26" s="86">
        <f t="shared" si="13"/>
        <v>2530515.33206</v>
      </c>
      <c r="BS26" s="86">
        <f t="shared" si="19"/>
        <v>0</v>
      </c>
      <c r="BT26" s="86">
        <f t="shared" si="19"/>
        <v>2530515.33206</v>
      </c>
      <c r="BU26" s="86">
        <f t="shared" si="19"/>
        <v>0</v>
      </c>
      <c r="BV26" s="86">
        <f t="shared" si="19"/>
        <v>0</v>
      </c>
      <c r="BW26" s="86">
        <f t="shared" si="19"/>
        <v>0</v>
      </c>
      <c r="BX26" s="86">
        <f t="shared" si="19"/>
        <v>0</v>
      </c>
      <c r="BY26" s="86">
        <f t="shared" si="19"/>
        <v>0</v>
      </c>
      <c r="BZ26" s="86">
        <f t="shared" si="19"/>
        <v>0</v>
      </c>
      <c r="CA26" s="86">
        <v>0</v>
      </c>
      <c r="CB26" s="87"/>
    </row>
    <row r="27" spans="2:80" s="74" customFormat="1" ht="31.5" customHeight="1">
      <c r="B27" s="1678"/>
      <c r="C27" s="1681"/>
      <c r="D27" s="1724" t="s">
        <v>754</v>
      </c>
      <c r="E27" s="1727">
        <f>SUM(L27)</f>
        <v>0.009999999999999998</v>
      </c>
      <c r="F27" s="230" t="s">
        <v>755</v>
      </c>
      <c r="G27" s="1730">
        <v>8</v>
      </c>
      <c r="H27" s="1719" t="s">
        <v>756</v>
      </c>
      <c r="I27" s="1719" t="s">
        <v>757</v>
      </c>
      <c r="J27" s="1719" t="s">
        <v>551</v>
      </c>
      <c r="K27" s="1740" t="s">
        <v>758</v>
      </c>
      <c r="L27" s="1741">
        <f>SUM(X27:X30)</f>
        <v>0.009999999999999998</v>
      </c>
      <c r="M27" s="1740" t="s">
        <v>758</v>
      </c>
      <c r="N27" s="1740" t="s">
        <v>758</v>
      </c>
      <c r="O27" s="230">
        <v>21</v>
      </c>
      <c r="P27" s="219" t="s">
        <v>528</v>
      </c>
      <c r="Q27" s="219" t="s">
        <v>219</v>
      </c>
      <c r="R27" s="219" t="s">
        <v>759</v>
      </c>
      <c r="S27" s="219" t="s">
        <v>760</v>
      </c>
      <c r="T27" s="219" t="s">
        <v>688</v>
      </c>
      <c r="U27" s="219" t="s">
        <v>647</v>
      </c>
      <c r="V27" s="219">
        <v>0</v>
      </c>
      <c r="W27" s="219">
        <v>5</v>
      </c>
      <c r="X27" s="263">
        <f>IF(AM27,1%/(SUM($AM$27:$AM$30))*(AM27*100%),0.001%)</f>
        <v>0.006382303336257819</v>
      </c>
      <c r="Y27" s="112">
        <f t="shared" si="7"/>
        <v>0.011426872525565889</v>
      </c>
      <c r="Z27" s="219">
        <v>1</v>
      </c>
      <c r="AA27" s="219"/>
      <c r="AB27" s="112">
        <f t="shared" si="0"/>
        <v>0.0037203666729238396</v>
      </c>
      <c r="AC27" s="219">
        <v>2</v>
      </c>
      <c r="AD27" s="219"/>
      <c r="AE27" s="112">
        <f t="shared" si="1"/>
        <v>0.008792972766568772</v>
      </c>
      <c r="AF27" s="219">
        <v>4</v>
      </c>
      <c r="AG27" s="219"/>
      <c r="AH27" s="112">
        <f t="shared" si="2"/>
        <v>0.010329250726811953</v>
      </c>
      <c r="AI27" s="219">
        <v>5</v>
      </c>
      <c r="AJ27" s="219"/>
      <c r="AK27" s="1653">
        <v>163876064</v>
      </c>
      <c r="AL27" s="1659">
        <f>AK27-(SUM(AM27:AM30))</f>
        <v>0</v>
      </c>
      <c r="AM27" s="113">
        <f aca="true" t="shared" si="20" ref="AM27:AM38">SUM(AN27,AX27,BH27,BR27)</f>
        <v>104590675</v>
      </c>
      <c r="AN27" s="113">
        <f aca="true" t="shared" si="21" ref="AN27:AN38">SUM(AO27:AV27)</f>
        <v>25000000</v>
      </c>
      <c r="AO27" s="113">
        <v>25000000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f aca="true" t="shared" si="22" ref="AX27:AX38">SUM(AY27:BF27)</f>
        <v>25750000</v>
      </c>
      <c r="AY27" s="113">
        <f t="shared" si="17"/>
        <v>25750000</v>
      </c>
      <c r="AZ27" s="113">
        <f t="shared" si="17"/>
        <v>0</v>
      </c>
      <c r="BA27" s="113">
        <f t="shared" si="17"/>
        <v>0</v>
      </c>
      <c r="BB27" s="113">
        <f t="shared" si="17"/>
        <v>0</v>
      </c>
      <c r="BC27" s="113">
        <f t="shared" si="17"/>
        <v>0</v>
      </c>
      <c r="BD27" s="113">
        <f t="shared" si="17"/>
        <v>0</v>
      </c>
      <c r="BE27" s="113">
        <f t="shared" si="17"/>
        <v>0</v>
      </c>
      <c r="BF27" s="113">
        <f t="shared" si="17"/>
        <v>0</v>
      </c>
      <c r="BG27" s="113">
        <v>0</v>
      </c>
      <c r="BH27" s="113">
        <f aca="true" t="shared" si="23" ref="BH27:BH38">SUM(BI27:BP27)</f>
        <v>26522500</v>
      </c>
      <c r="BI27" s="113">
        <f t="shared" si="18"/>
        <v>26522500</v>
      </c>
      <c r="BJ27" s="113">
        <f t="shared" si="18"/>
        <v>0</v>
      </c>
      <c r="BK27" s="113">
        <f t="shared" si="18"/>
        <v>0</v>
      </c>
      <c r="BL27" s="113">
        <f t="shared" si="18"/>
        <v>0</v>
      </c>
      <c r="BM27" s="113">
        <f t="shared" si="18"/>
        <v>0</v>
      </c>
      <c r="BN27" s="113">
        <f t="shared" si="18"/>
        <v>0</v>
      </c>
      <c r="BO27" s="113">
        <f t="shared" si="18"/>
        <v>0</v>
      </c>
      <c r="BP27" s="113">
        <f t="shared" si="18"/>
        <v>0</v>
      </c>
      <c r="BQ27" s="113">
        <v>0</v>
      </c>
      <c r="BR27" s="113">
        <f aca="true" t="shared" si="24" ref="BR27:BR38">SUM(BS27:BZ27)</f>
        <v>27318175</v>
      </c>
      <c r="BS27" s="113">
        <f t="shared" si="19"/>
        <v>27318175</v>
      </c>
      <c r="BT27" s="113">
        <f t="shared" si="19"/>
        <v>0</v>
      </c>
      <c r="BU27" s="113">
        <f t="shared" si="19"/>
        <v>0</v>
      </c>
      <c r="BV27" s="113">
        <f t="shared" si="19"/>
        <v>0</v>
      </c>
      <c r="BW27" s="113">
        <f t="shared" si="19"/>
        <v>0</v>
      </c>
      <c r="BX27" s="113">
        <f t="shared" si="19"/>
        <v>0</v>
      </c>
      <c r="BY27" s="113">
        <f t="shared" si="19"/>
        <v>0</v>
      </c>
      <c r="BZ27" s="113">
        <f t="shared" si="19"/>
        <v>0</v>
      </c>
      <c r="CA27" s="113">
        <v>0</v>
      </c>
      <c r="CB27" s="114"/>
    </row>
    <row r="28" spans="2:80" s="74" customFormat="1" ht="45">
      <c r="B28" s="1678"/>
      <c r="C28" s="1681"/>
      <c r="D28" s="1725"/>
      <c r="E28" s="1728"/>
      <c r="F28" s="228" t="s">
        <v>761</v>
      </c>
      <c r="G28" s="1731"/>
      <c r="H28" s="1720"/>
      <c r="I28" s="1720"/>
      <c r="J28" s="1720"/>
      <c r="K28" s="1720"/>
      <c r="L28" s="1742"/>
      <c r="M28" s="1720"/>
      <c r="N28" s="1720"/>
      <c r="O28" s="228">
        <v>22</v>
      </c>
      <c r="P28" s="220" t="s">
        <v>762</v>
      </c>
      <c r="Q28" s="220" t="s">
        <v>219</v>
      </c>
      <c r="R28" s="220" t="s">
        <v>763</v>
      </c>
      <c r="S28" s="220" t="s">
        <v>562</v>
      </c>
      <c r="T28" s="220" t="s">
        <v>688</v>
      </c>
      <c r="U28" s="220" t="s">
        <v>647</v>
      </c>
      <c r="V28" s="220">
        <v>0</v>
      </c>
      <c r="W28" s="220">
        <v>4</v>
      </c>
      <c r="X28" s="264">
        <f>IF(AM28,1%/(SUM($AM$27:$AM$30))*(AM28*100%),0.001%)</f>
        <v>0.001021168533801251</v>
      </c>
      <c r="Y28" s="115">
        <f t="shared" si="7"/>
        <v>0.0018282996040905422</v>
      </c>
      <c r="Z28" s="220">
        <v>1</v>
      </c>
      <c r="AA28" s="220"/>
      <c r="AB28" s="115">
        <f t="shared" si="0"/>
        <v>0.0005952586676678144</v>
      </c>
      <c r="AC28" s="220">
        <v>2</v>
      </c>
      <c r="AD28" s="220"/>
      <c r="AE28" s="115">
        <f t="shared" si="1"/>
        <v>0.0014068756426510033</v>
      </c>
      <c r="AF28" s="220">
        <v>3</v>
      </c>
      <c r="AG28" s="220"/>
      <c r="AH28" s="115">
        <f t="shared" si="2"/>
        <v>0.0016526801162899125</v>
      </c>
      <c r="AI28" s="220">
        <v>4</v>
      </c>
      <c r="AJ28" s="220"/>
      <c r="AK28" s="1654"/>
      <c r="AL28" s="1660"/>
      <c r="AM28" s="116">
        <f t="shared" si="20"/>
        <v>16734508</v>
      </c>
      <c r="AN28" s="116">
        <f t="shared" si="21"/>
        <v>4000000</v>
      </c>
      <c r="AO28" s="116">
        <v>4000000</v>
      </c>
      <c r="AP28" s="116">
        <v>0</v>
      </c>
      <c r="AQ28" s="116">
        <v>0</v>
      </c>
      <c r="AR28" s="116">
        <v>0</v>
      </c>
      <c r="AS28" s="116"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 t="shared" si="22"/>
        <v>4120000</v>
      </c>
      <c r="AY28" s="116">
        <f t="shared" si="17"/>
        <v>4120000</v>
      </c>
      <c r="AZ28" s="116">
        <f t="shared" si="17"/>
        <v>0</v>
      </c>
      <c r="BA28" s="116">
        <f t="shared" si="17"/>
        <v>0</v>
      </c>
      <c r="BB28" s="116">
        <f t="shared" si="17"/>
        <v>0</v>
      </c>
      <c r="BC28" s="116">
        <f t="shared" si="17"/>
        <v>0</v>
      </c>
      <c r="BD28" s="116">
        <f t="shared" si="17"/>
        <v>0</v>
      </c>
      <c r="BE28" s="116">
        <f t="shared" si="17"/>
        <v>0</v>
      </c>
      <c r="BF28" s="116">
        <f t="shared" si="17"/>
        <v>0</v>
      </c>
      <c r="BG28" s="116">
        <v>0</v>
      </c>
      <c r="BH28" s="116">
        <f t="shared" si="23"/>
        <v>4243600</v>
      </c>
      <c r="BI28" s="116">
        <f t="shared" si="18"/>
        <v>4243600</v>
      </c>
      <c r="BJ28" s="116">
        <f t="shared" si="18"/>
        <v>0</v>
      </c>
      <c r="BK28" s="116">
        <f t="shared" si="18"/>
        <v>0</v>
      </c>
      <c r="BL28" s="116">
        <f t="shared" si="18"/>
        <v>0</v>
      </c>
      <c r="BM28" s="116">
        <f t="shared" si="18"/>
        <v>0</v>
      </c>
      <c r="BN28" s="116">
        <f t="shared" si="18"/>
        <v>0</v>
      </c>
      <c r="BO28" s="116">
        <f t="shared" si="18"/>
        <v>0</v>
      </c>
      <c r="BP28" s="116">
        <f t="shared" si="18"/>
        <v>0</v>
      </c>
      <c r="BQ28" s="116">
        <v>0</v>
      </c>
      <c r="BR28" s="116">
        <f t="shared" si="24"/>
        <v>4370908</v>
      </c>
      <c r="BS28" s="116">
        <f t="shared" si="19"/>
        <v>4370908</v>
      </c>
      <c r="BT28" s="116">
        <f t="shared" si="19"/>
        <v>0</v>
      </c>
      <c r="BU28" s="116">
        <f t="shared" si="19"/>
        <v>0</v>
      </c>
      <c r="BV28" s="116">
        <f t="shared" si="19"/>
        <v>0</v>
      </c>
      <c r="BW28" s="116">
        <f t="shared" si="19"/>
        <v>0</v>
      </c>
      <c r="BX28" s="116">
        <f t="shared" si="19"/>
        <v>0</v>
      </c>
      <c r="BY28" s="116">
        <f t="shared" si="19"/>
        <v>0</v>
      </c>
      <c r="BZ28" s="116">
        <f t="shared" si="19"/>
        <v>0</v>
      </c>
      <c r="CA28" s="116">
        <v>0</v>
      </c>
      <c r="CB28" s="117"/>
    </row>
    <row r="29" spans="2:80" s="74" customFormat="1" ht="45">
      <c r="B29" s="1678"/>
      <c r="C29" s="1681"/>
      <c r="D29" s="1725"/>
      <c r="E29" s="1728"/>
      <c r="F29" s="228" t="s">
        <v>764</v>
      </c>
      <c r="G29" s="1731"/>
      <c r="H29" s="1720"/>
      <c r="I29" s="1720"/>
      <c r="J29" s="1720"/>
      <c r="K29" s="1720"/>
      <c r="L29" s="1742"/>
      <c r="M29" s="1720"/>
      <c r="N29" s="1720"/>
      <c r="O29" s="228">
        <v>23</v>
      </c>
      <c r="P29" s="220" t="s">
        <v>529</v>
      </c>
      <c r="Q29" s="220" t="s">
        <v>219</v>
      </c>
      <c r="R29" s="220" t="s">
        <v>765</v>
      </c>
      <c r="S29" s="220" t="s">
        <v>766</v>
      </c>
      <c r="T29" s="220" t="s">
        <v>688</v>
      </c>
      <c r="U29" s="220" t="s">
        <v>647</v>
      </c>
      <c r="V29" s="220">
        <v>0</v>
      </c>
      <c r="W29" s="220">
        <v>1</v>
      </c>
      <c r="X29" s="264">
        <f>IF(AM29,1%/(SUM($AM$27:$AM$30))*(AM29*100%),0.001%)</f>
        <v>0.0018306517295899906</v>
      </c>
      <c r="Y29" s="115">
        <f t="shared" si="7"/>
        <v>0</v>
      </c>
      <c r="Z29" s="220">
        <v>0</v>
      </c>
      <c r="AA29" s="220"/>
      <c r="AB29" s="115">
        <f t="shared" si="0"/>
        <v>0.004334407774280202</v>
      </c>
      <c r="AC29" s="220">
        <v>1</v>
      </c>
      <c r="AD29" s="220"/>
      <c r="AE29" s="115">
        <f t="shared" si="1"/>
        <v>0</v>
      </c>
      <c r="AF29" s="220">
        <v>1</v>
      </c>
      <c r="AG29" s="220"/>
      <c r="AH29" s="115">
        <f t="shared" si="2"/>
        <v>0</v>
      </c>
      <c r="AI29" s="220">
        <v>1</v>
      </c>
      <c r="AJ29" s="220"/>
      <c r="AK29" s="1654"/>
      <c r="AL29" s="1660"/>
      <c r="AM29" s="116">
        <f t="shared" si="20"/>
        <v>30000000</v>
      </c>
      <c r="AN29" s="116">
        <f t="shared" si="21"/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 t="shared" si="22"/>
        <v>30000000</v>
      </c>
      <c r="AY29" s="116">
        <v>30000000</v>
      </c>
      <c r="AZ29" s="116">
        <f t="shared" si="17"/>
        <v>0</v>
      </c>
      <c r="BA29" s="116">
        <f t="shared" si="17"/>
        <v>0</v>
      </c>
      <c r="BB29" s="116">
        <f t="shared" si="17"/>
        <v>0</v>
      </c>
      <c r="BC29" s="116">
        <f t="shared" si="17"/>
        <v>0</v>
      </c>
      <c r="BD29" s="116">
        <f t="shared" si="17"/>
        <v>0</v>
      </c>
      <c r="BE29" s="116">
        <f t="shared" si="17"/>
        <v>0</v>
      </c>
      <c r="BF29" s="116">
        <f t="shared" si="17"/>
        <v>0</v>
      </c>
      <c r="BG29" s="116">
        <v>0</v>
      </c>
      <c r="BH29" s="116">
        <f t="shared" si="23"/>
        <v>0</v>
      </c>
      <c r="BI29" s="116">
        <v>0</v>
      </c>
      <c r="BJ29" s="116">
        <f t="shared" si="18"/>
        <v>0</v>
      </c>
      <c r="BK29" s="116">
        <f t="shared" si="18"/>
        <v>0</v>
      </c>
      <c r="BL29" s="116">
        <f t="shared" si="18"/>
        <v>0</v>
      </c>
      <c r="BM29" s="116">
        <f t="shared" si="18"/>
        <v>0</v>
      </c>
      <c r="BN29" s="116">
        <f t="shared" si="18"/>
        <v>0</v>
      </c>
      <c r="BO29" s="116">
        <f t="shared" si="18"/>
        <v>0</v>
      </c>
      <c r="BP29" s="116">
        <f t="shared" si="18"/>
        <v>0</v>
      </c>
      <c r="BQ29" s="116">
        <v>0</v>
      </c>
      <c r="BR29" s="116">
        <f t="shared" si="24"/>
        <v>0</v>
      </c>
      <c r="BS29" s="116">
        <f t="shared" si="19"/>
        <v>0</v>
      </c>
      <c r="BT29" s="116">
        <f t="shared" si="19"/>
        <v>0</v>
      </c>
      <c r="BU29" s="116">
        <f t="shared" si="19"/>
        <v>0</v>
      </c>
      <c r="BV29" s="116">
        <f t="shared" si="19"/>
        <v>0</v>
      </c>
      <c r="BW29" s="116">
        <f t="shared" si="19"/>
        <v>0</v>
      </c>
      <c r="BX29" s="116">
        <f t="shared" si="19"/>
        <v>0</v>
      </c>
      <c r="BY29" s="116">
        <f t="shared" si="19"/>
        <v>0</v>
      </c>
      <c r="BZ29" s="116">
        <f t="shared" si="19"/>
        <v>0</v>
      </c>
      <c r="CA29" s="116">
        <v>0</v>
      </c>
      <c r="CB29" s="117"/>
    </row>
    <row r="30" spans="2:80" s="74" customFormat="1" ht="45.75" thickBot="1">
      <c r="B30" s="1678"/>
      <c r="C30" s="1681"/>
      <c r="D30" s="1726"/>
      <c r="E30" s="1729"/>
      <c r="F30" s="231" t="s">
        <v>767</v>
      </c>
      <c r="G30" s="1732"/>
      <c r="H30" s="1721"/>
      <c r="I30" s="1721"/>
      <c r="J30" s="1721"/>
      <c r="K30" s="1721"/>
      <c r="L30" s="1743"/>
      <c r="M30" s="1721"/>
      <c r="N30" s="1721"/>
      <c r="O30" s="231">
        <v>24</v>
      </c>
      <c r="P30" s="221" t="s">
        <v>527</v>
      </c>
      <c r="Q30" s="221" t="s">
        <v>220</v>
      </c>
      <c r="R30" s="221" t="s">
        <v>768</v>
      </c>
      <c r="S30" s="221" t="s">
        <v>562</v>
      </c>
      <c r="T30" s="221" t="s">
        <v>688</v>
      </c>
      <c r="U30" s="221" t="s">
        <v>647</v>
      </c>
      <c r="V30" s="221">
        <v>0</v>
      </c>
      <c r="W30" s="221">
        <v>4</v>
      </c>
      <c r="X30" s="265">
        <f>IF(AM30,1%/(SUM($AM$27:$AM$30))*(AM30*100%),0.001%)</f>
        <v>0.0007658764003509384</v>
      </c>
      <c r="Y30" s="294">
        <f t="shared" si="7"/>
        <v>0.0013712247030679067</v>
      </c>
      <c r="Z30" s="295">
        <v>1</v>
      </c>
      <c r="AA30" s="295"/>
      <c r="AB30" s="294">
        <f t="shared" si="0"/>
        <v>0.00044644400075086074</v>
      </c>
      <c r="AC30" s="295">
        <v>2</v>
      </c>
      <c r="AD30" s="295"/>
      <c r="AE30" s="294">
        <f t="shared" si="1"/>
        <v>0.0010551567319882526</v>
      </c>
      <c r="AF30" s="295">
        <v>3</v>
      </c>
      <c r="AG30" s="295"/>
      <c r="AH30" s="294">
        <f t="shared" si="2"/>
        <v>0.0012395100872174343</v>
      </c>
      <c r="AI30" s="221">
        <v>4</v>
      </c>
      <c r="AJ30" s="221"/>
      <c r="AK30" s="1655"/>
      <c r="AL30" s="1661"/>
      <c r="AM30" s="118">
        <f t="shared" si="20"/>
        <v>12550881</v>
      </c>
      <c r="AN30" s="118">
        <f t="shared" si="21"/>
        <v>3000000</v>
      </c>
      <c r="AO30" s="118">
        <v>3000000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18">
        <v>0</v>
      </c>
      <c r="AW30" s="118">
        <v>0</v>
      </c>
      <c r="AX30" s="118">
        <f t="shared" si="22"/>
        <v>3090000</v>
      </c>
      <c r="AY30" s="118">
        <f>AO30*1.03</f>
        <v>3090000</v>
      </c>
      <c r="AZ30" s="118">
        <f t="shared" si="17"/>
        <v>0</v>
      </c>
      <c r="BA30" s="118">
        <f t="shared" si="17"/>
        <v>0</v>
      </c>
      <c r="BB30" s="118">
        <f t="shared" si="17"/>
        <v>0</v>
      </c>
      <c r="BC30" s="118">
        <f t="shared" si="17"/>
        <v>0</v>
      </c>
      <c r="BD30" s="118">
        <f t="shared" si="17"/>
        <v>0</v>
      </c>
      <c r="BE30" s="118">
        <f t="shared" si="17"/>
        <v>0</v>
      </c>
      <c r="BF30" s="118">
        <f t="shared" si="17"/>
        <v>0</v>
      </c>
      <c r="BG30" s="118">
        <v>0</v>
      </c>
      <c r="BH30" s="118">
        <f t="shared" si="23"/>
        <v>3182700</v>
      </c>
      <c r="BI30" s="118">
        <f>AY30*1.03</f>
        <v>3182700</v>
      </c>
      <c r="BJ30" s="118">
        <f t="shared" si="18"/>
        <v>0</v>
      </c>
      <c r="BK30" s="118">
        <f t="shared" si="18"/>
        <v>0</v>
      </c>
      <c r="BL30" s="118">
        <f t="shared" si="18"/>
        <v>0</v>
      </c>
      <c r="BM30" s="118">
        <f t="shared" si="18"/>
        <v>0</v>
      </c>
      <c r="BN30" s="118">
        <f t="shared" si="18"/>
        <v>0</v>
      </c>
      <c r="BO30" s="118">
        <f t="shared" si="18"/>
        <v>0</v>
      </c>
      <c r="BP30" s="118">
        <f t="shared" si="18"/>
        <v>0</v>
      </c>
      <c r="BQ30" s="118">
        <v>0</v>
      </c>
      <c r="BR30" s="118">
        <f t="shared" si="24"/>
        <v>3278181</v>
      </c>
      <c r="BS30" s="118">
        <f t="shared" si="19"/>
        <v>3278181</v>
      </c>
      <c r="BT30" s="118">
        <f t="shared" si="19"/>
        <v>0</v>
      </c>
      <c r="BU30" s="118">
        <f t="shared" si="19"/>
        <v>0</v>
      </c>
      <c r="BV30" s="118">
        <f t="shared" si="19"/>
        <v>0</v>
      </c>
      <c r="BW30" s="118">
        <f t="shared" si="19"/>
        <v>0</v>
      </c>
      <c r="BX30" s="118">
        <f t="shared" si="19"/>
        <v>0</v>
      </c>
      <c r="BY30" s="118">
        <f t="shared" si="19"/>
        <v>0</v>
      </c>
      <c r="BZ30" s="118">
        <f t="shared" si="19"/>
        <v>0</v>
      </c>
      <c r="CA30" s="118">
        <v>0</v>
      </c>
      <c r="CB30" s="119"/>
    </row>
    <row r="31" spans="2:80" s="74" customFormat="1" ht="54" customHeight="1">
      <c r="B31" s="1678"/>
      <c r="C31" s="1681"/>
      <c r="D31" s="1757" t="s">
        <v>745</v>
      </c>
      <c r="E31" s="1737">
        <f>SUM(L31:L34)</f>
        <v>0.03</v>
      </c>
      <c r="F31" s="1733" t="s">
        <v>746</v>
      </c>
      <c r="G31" s="1733">
        <v>9</v>
      </c>
      <c r="H31" s="1736" t="s">
        <v>828</v>
      </c>
      <c r="I31" s="1736" t="s">
        <v>747</v>
      </c>
      <c r="J31" s="1736" t="s">
        <v>741</v>
      </c>
      <c r="K31" s="1736" t="s">
        <v>830</v>
      </c>
      <c r="L31" s="1744">
        <f>SUM(X31:X32)</f>
        <v>0.016213978635978447</v>
      </c>
      <c r="M31" s="1736" t="s">
        <v>832</v>
      </c>
      <c r="N31" s="1736" t="s">
        <v>830</v>
      </c>
      <c r="O31" s="229">
        <v>25</v>
      </c>
      <c r="P31" s="227" t="s">
        <v>487</v>
      </c>
      <c r="Q31" s="227" t="s">
        <v>221</v>
      </c>
      <c r="R31" s="227" t="s">
        <v>748</v>
      </c>
      <c r="S31" s="227" t="s">
        <v>749</v>
      </c>
      <c r="T31" s="227" t="s">
        <v>688</v>
      </c>
      <c r="U31" s="227" t="s">
        <v>647</v>
      </c>
      <c r="V31" s="227">
        <v>0</v>
      </c>
      <c r="W31" s="227">
        <v>1</v>
      </c>
      <c r="X31" s="266">
        <f>IF(AM31,3%/(SUM($AM$31:$AM$34))*(AM31*100%),0.001%)</f>
        <v>0.0024379549605992807</v>
      </c>
      <c r="Y31" s="100">
        <f aca="true" t="shared" si="25" ref="Y31:Y71">100%/(SUM($AN$7:$AN$203))*AN31</f>
        <v>0.003199524307158449</v>
      </c>
      <c r="Z31" s="227">
        <v>1</v>
      </c>
      <c r="AA31" s="227"/>
      <c r="AB31" s="100">
        <f aca="true" t="shared" si="26" ref="AB31:AB70">100%/(SUM($AX$7:$AX$203))*AX31</f>
        <v>0.001041702668418675</v>
      </c>
      <c r="AC31" s="227">
        <v>0</v>
      </c>
      <c r="AD31" s="227"/>
      <c r="AE31" s="100">
        <f aca="true" t="shared" si="27" ref="AE31:AE70">100%/(SUM($BH$7:$BH$203))*BH31</f>
        <v>0.0024620323746392557</v>
      </c>
      <c r="AF31" s="227">
        <v>0</v>
      </c>
      <c r="AG31" s="227"/>
      <c r="AH31" s="100">
        <f aca="true" t="shared" si="28" ref="AH31:AH70">100%/(SUM($BR$7:$BR$203))*BR31</f>
        <v>0.0028921902035073466</v>
      </c>
      <c r="AI31" s="227">
        <v>0</v>
      </c>
      <c r="AJ31" s="227"/>
      <c r="AK31" s="1653">
        <v>360368294</v>
      </c>
      <c r="AL31" s="1659">
        <f>AK31-(SUM(AM31:AM34))</f>
        <v>0</v>
      </c>
      <c r="AM31" s="101">
        <f t="shared" si="20"/>
        <v>29285389</v>
      </c>
      <c r="AN31" s="101">
        <f t="shared" si="21"/>
        <v>7000000</v>
      </c>
      <c r="AO31" s="101">
        <v>0</v>
      </c>
      <c r="AP31" s="101">
        <v>7000000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01">
        <v>0</v>
      </c>
      <c r="AW31" s="101">
        <v>0</v>
      </c>
      <c r="AX31" s="101">
        <f t="shared" si="22"/>
        <v>7210000</v>
      </c>
      <c r="AY31" s="101">
        <f aca="true" t="shared" si="29" ref="AY31:BF34">AO31*1.03</f>
        <v>0</v>
      </c>
      <c r="AZ31" s="101">
        <f t="shared" si="29"/>
        <v>7210000</v>
      </c>
      <c r="BA31" s="101">
        <f t="shared" si="29"/>
        <v>0</v>
      </c>
      <c r="BB31" s="101">
        <f t="shared" si="29"/>
        <v>0</v>
      </c>
      <c r="BC31" s="101">
        <f t="shared" si="29"/>
        <v>0</v>
      </c>
      <c r="BD31" s="101">
        <f t="shared" si="29"/>
        <v>0</v>
      </c>
      <c r="BE31" s="101">
        <f t="shared" si="29"/>
        <v>0</v>
      </c>
      <c r="BF31" s="101">
        <f t="shared" si="29"/>
        <v>0</v>
      </c>
      <c r="BG31" s="101">
        <v>0</v>
      </c>
      <c r="BH31" s="101">
        <f t="shared" si="23"/>
        <v>7426300</v>
      </c>
      <c r="BI31" s="101">
        <f aca="true" t="shared" si="30" ref="BI31:BP34">AY31*1.03</f>
        <v>0</v>
      </c>
      <c r="BJ31" s="101">
        <f t="shared" si="30"/>
        <v>7426300</v>
      </c>
      <c r="BK31" s="101">
        <f t="shared" si="30"/>
        <v>0</v>
      </c>
      <c r="BL31" s="101">
        <f t="shared" si="30"/>
        <v>0</v>
      </c>
      <c r="BM31" s="101">
        <f t="shared" si="30"/>
        <v>0</v>
      </c>
      <c r="BN31" s="101">
        <f t="shared" si="30"/>
        <v>0</v>
      </c>
      <c r="BO31" s="101">
        <f t="shared" si="30"/>
        <v>0</v>
      </c>
      <c r="BP31" s="101">
        <f t="shared" si="30"/>
        <v>0</v>
      </c>
      <c r="BQ31" s="101">
        <v>0</v>
      </c>
      <c r="BR31" s="101">
        <f t="shared" si="24"/>
        <v>7649089</v>
      </c>
      <c r="BS31" s="101">
        <f t="shared" si="19"/>
        <v>0</v>
      </c>
      <c r="BT31" s="101">
        <f t="shared" si="19"/>
        <v>7649089</v>
      </c>
      <c r="BU31" s="101">
        <f t="shared" si="19"/>
        <v>0</v>
      </c>
      <c r="BV31" s="101">
        <f t="shared" si="19"/>
        <v>0</v>
      </c>
      <c r="BW31" s="101">
        <f t="shared" si="19"/>
        <v>0</v>
      </c>
      <c r="BX31" s="101">
        <f t="shared" si="19"/>
        <v>0</v>
      </c>
      <c r="BY31" s="101">
        <f t="shared" si="19"/>
        <v>0</v>
      </c>
      <c r="BZ31" s="101">
        <f t="shared" si="19"/>
        <v>0</v>
      </c>
      <c r="CA31" s="101">
        <v>0</v>
      </c>
      <c r="CB31" s="102" t="s">
        <v>329</v>
      </c>
    </row>
    <row r="32" spans="2:80" s="74" customFormat="1" ht="39" customHeight="1">
      <c r="B32" s="1678"/>
      <c r="C32" s="1681"/>
      <c r="D32" s="1758"/>
      <c r="E32" s="1738"/>
      <c r="F32" s="1734"/>
      <c r="G32" s="1734"/>
      <c r="H32" s="1672"/>
      <c r="I32" s="1672"/>
      <c r="J32" s="1672"/>
      <c r="K32" s="1672"/>
      <c r="L32" s="1745"/>
      <c r="M32" s="1672"/>
      <c r="N32" s="1672"/>
      <c r="O32" s="197">
        <v>26</v>
      </c>
      <c r="P32" s="217" t="s">
        <v>486</v>
      </c>
      <c r="Q32" s="217" t="s">
        <v>222</v>
      </c>
      <c r="R32" s="217" t="s">
        <v>339</v>
      </c>
      <c r="S32" s="217" t="s">
        <v>750</v>
      </c>
      <c r="T32" s="217" t="s">
        <v>682</v>
      </c>
      <c r="U32" s="217" t="s">
        <v>647</v>
      </c>
      <c r="V32" s="217">
        <v>0</v>
      </c>
      <c r="W32" s="217">
        <v>50</v>
      </c>
      <c r="X32" s="267">
        <f>IF(AM32,3%/(SUM($AM$31:$AM$34))*(AM32*100%),0.001%)</f>
        <v>0.013776023675379166</v>
      </c>
      <c r="Y32" s="103">
        <f t="shared" si="25"/>
        <v>0.011426872525565889</v>
      </c>
      <c r="Z32" s="217">
        <v>0</v>
      </c>
      <c r="AA32" s="217"/>
      <c r="AB32" s="103">
        <f t="shared" si="26"/>
        <v>0.006566627778034505</v>
      </c>
      <c r="AC32" s="217">
        <v>20</v>
      </c>
      <c r="AD32" s="217"/>
      <c r="AE32" s="103">
        <f t="shared" si="27"/>
        <v>0.015520023776332064</v>
      </c>
      <c r="AF32" s="217">
        <v>15</v>
      </c>
      <c r="AG32" s="217"/>
      <c r="AH32" s="103">
        <f t="shared" si="28"/>
        <v>0.01823162895276129</v>
      </c>
      <c r="AI32" s="217">
        <v>15</v>
      </c>
      <c r="AJ32" s="217"/>
      <c r="AK32" s="1654"/>
      <c r="AL32" s="1660"/>
      <c r="AM32" s="104">
        <f t="shared" si="20"/>
        <v>165481405</v>
      </c>
      <c r="AN32" s="104">
        <f t="shared" si="21"/>
        <v>25000000</v>
      </c>
      <c r="AO32" s="104">
        <v>0</v>
      </c>
      <c r="AP32" s="104">
        <v>10000000</v>
      </c>
      <c r="AQ32" s="104">
        <v>0</v>
      </c>
      <c r="AR32" s="104">
        <v>0</v>
      </c>
      <c r="AS32" s="104">
        <v>0</v>
      </c>
      <c r="AT32" s="104">
        <v>15000000</v>
      </c>
      <c r="AU32" s="104">
        <v>0</v>
      </c>
      <c r="AV32" s="104">
        <v>0</v>
      </c>
      <c r="AW32" s="104">
        <v>0</v>
      </c>
      <c r="AX32" s="104">
        <f t="shared" si="22"/>
        <v>45450000</v>
      </c>
      <c r="AY32" s="104">
        <f t="shared" si="29"/>
        <v>0</v>
      </c>
      <c r="AZ32" s="104">
        <v>30000000</v>
      </c>
      <c r="BA32" s="104">
        <f t="shared" si="29"/>
        <v>0</v>
      </c>
      <c r="BB32" s="104">
        <f t="shared" si="29"/>
        <v>0</v>
      </c>
      <c r="BC32" s="104">
        <f t="shared" si="29"/>
        <v>0</v>
      </c>
      <c r="BD32" s="104">
        <f t="shared" si="29"/>
        <v>15450000</v>
      </c>
      <c r="BE32" s="104">
        <f t="shared" si="29"/>
        <v>0</v>
      </c>
      <c r="BF32" s="104">
        <f t="shared" si="29"/>
        <v>0</v>
      </c>
      <c r="BG32" s="104">
        <v>0</v>
      </c>
      <c r="BH32" s="104">
        <f t="shared" si="23"/>
        <v>46813500</v>
      </c>
      <c r="BI32" s="104">
        <f t="shared" si="30"/>
        <v>0</v>
      </c>
      <c r="BJ32" s="104">
        <f t="shared" si="30"/>
        <v>30900000</v>
      </c>
      <c r="BK32" s="104">
        <f t="shared" si="30"/>
        <v>0</v>
      </c>
      <c r="BL32" s="104">
        <f t="shared" si="30"/>
        <v>0</v>
      </c>
      <c r="BM32" s="104">
        <f t="shared" si="30"/>
        <v>0</v>
      </c>
      <c r="BN32" s="104">
        <f t="shared" si="30"/>
        <v>15913500</v>
      </c>
      <c r="BO32" s="104">
        <f t="shared" si="30"/>
        <v>0</v>
      </c>
      <c r="BP32" s="104">
        <f t="shared" si="30"/>
        <v>0</v>
      </c>
      <c r="BQ32" s="104">
        <v>0</v>
      </c>
      <c r="BR32" s="104">
        <f t="shared" si="24"/>
        <v>48217905</v>
      </c>
      <c r="BS32" s="104">
        <f t="shared" si="19"/>
        <v>0</v>
      </c>
      <c r="BT32" s="104">
        <f t="shared" si="19"/>
        <v>31827000</v>
      </c>
      <c r="BU32" s="104">
        <f t="shared" si="19"/>
        <v>0</v>
      </c>
      <c r="BV32" s="104">
        <f t="shared" si="19"/>
        <v>0</v>
      </c>
      <c r="BW32" s="104">
        <f t="shared" si="19"/>
        <v>0</v>
      </c>
      <c r="BX32" s="104">
        <f t="shared" si="19"/>
        <v>16390905</v>
      </c>
      <c r="BY32" s="104">
        <f t="shared" si="19"/>
        <v>0</v>
      </c>
      <c r="BZ32" s="104">
        <f t="shared" si="19"/>
        <v>0</v>
      </c>
      <c r="CA32" s="104">
        <v>0</v>
      </c>
      <c r="CB32" s="105" t="s">
        <v>329</v>
      </c>
    </row>
    <row r="33" spans="2:80" s="74" customFormat="1" ht="39" customHeight="1">
      <c r="B33" s="1678"/>
      <c r="C33" s="1681"/>
      <c r="D33" s="1758"/>
      <c r="E33" s="1738"/>
      <c r="F33" s="1734"/>
      <c r="G33" s="1734">
        <v>10</v>
      </c>
      <c r="H33" s="1672" t="s">
        <v>829</v>
      </c>
      <c r="I33" s="1672" t="s">
        <v>751</v>
      </c>
      <c r="J33" s="1672" t="s">
        <v>551</v>
      </c>
      <c r="K33" s="1672" t="s">
        <v>831</v>
      </c>
      <c r="L33" s="1745">
        <f>SUM(X33:X34)</f>
        <v>0.013786021364021553</v>
      </c>
      <c r="M33" s="1672" t="s">
        <v>833</v>
      </c>
      <c r="N33" s="1672" t="s">
        <v>831</v>
      </c>
      <c r="O33" s="197">
        <v>27</v>
      </c>
      <c r="P33" s="217" t="s">
        <v>485</v>
      </c>
      <c r="Q33" s="217" t="s">
        <v>223</v>
      </c>
      <c r="R33" s="217" t="s">
        <v>340</v>
      </c>
      <c r="S33" s="217" t="s">
        <v>751</v>
      </c>
      <c r="T33" s="217" t="s">
        <v>688</v>
      </c>
      <c r="U33" s="217" t="s">
        <v>647</v>
      </c>
      <c r="V33" s="217">
        <v>0</v>
      </c>
      <c r="W33" s="217">
        <v>30</v>
      </c>
      <c r="X33" s="267">
        <f>IF(AM33,3%/(SUM($AM$31:$AM$34))*(AM33*100%),0.001%)</f>
        <v>0.009005911602201053</v>
      </c>
      <c r="Y33" s="103">
        <f t="shared" si="25"/>
        <v>0</v>
      </c>
      <c r="Z33" s="217">
        <v>2</v>
      </c>
      <c r="AA33" s="217"/>
      <c r="AB33" s="103">
        <f t="shared" si="26"/>
        <v>0.005056809069993568</v>
      </c>
      <c r="AC33" s="217">
        <v>15</v>
      </c>
      <c r="AD33" s="217"/>
      <c r="AE33" s="103">
        <f t="shared" si="27"/>
        <v>0.011951613469122602</v>
      </c>
      <c r="AF33" s="217">
        <v>25</v>
      </c>
      <c r="AG33" s="217"/>
      <c r="AH33" s="103">
        <f t="shared" si="28"/>
        <v>0.01403975826945314</v>
      </c>
      <c r="AI33" s="217">
        <v>30</v>
      </c>
      <c r="AJ33" s="217"/>
      <c r="AK33" s="1654"/>
      <c r="AL33" s="1660"/>
      <c r="AM33" s="104">
        <f t="shared" si="20"/>
        <v>108181500</v>
      </c>
      <c r="AN33" s="104">
        <f t="shared" si="21"/>
        <v>0</v>
      </c>
      <c r="AO33" s="104">
        <v>0</v>
      </c>
      <c r="AP33" s="104">
        <v>0</v>
      </c>
      <c r="AQ33" s="104">
        <v>0</v>
      </c>
      <c r="AR33" s="104">
        <v>0</v>
      </c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f t="shared" si="22"/>
        <v>35000000</v>
      </c>
      <c r="AY33" s="104">
        <f t="shared" si="29"/>
        <v>0</v>
      </c>
      <c r="AZ33" s="104">
        <f t="shared" si="29"/>
        <v>0</v>
      </c>
      <c r="BA33" s="104">
        <v>35000000</v>
      </c>
      <c r="BB33" s="104">
        <f t="shared" si="29"/>
        <v>0</v>
      </c>
      <c r="BC33" s="104">
        <f t="shared" si="29"/>
        <v>0</v>
      </c>
      <c r="BD33" s="104">
        <f t="shared" si="29"/>
        <v>0</v>
      </c>
      <c r="BE33" s="104">
        <f t="shared" si="29"/>
        <v>0</v>
      </c>
      <c r="BF33" s="104">
        <f t="shared" si="29"/>
        <v>0</v>
      </c>
      <c r="BG33" s="104">
        <v>0</v>
      </c>
      <c r="BH33" s="104">
        <f t="shared" si="23"/>
        <v>36050000</v>
      </c>
      <c r="BI33" s="104">
        <f t="shared" si="30"/>
        <v>0</v>
      </c>
      <c r="BJ33" s="104">
        <f t="shared" si="30"/>
        <v>0</v>
      </c>
      <c r="BK33" s="104">
        <f t="shared" si="30"/>
        <v>36050000</v>
      </c>
      <c r="BL33" s="104">
        <f t="shared" si="30"/>
        <v>0</v>
      </c>
      <c r="BM33" s="104">
        <f t="shared" si="30"/>
        <v>0</v>
      </c>
      <c r="BN33" s="104">
        <f t="shared" si="30"/>
        <v>0</v>
      </c>
      <c r="BO33" s="104">
        <f t="shared" si="30"/>
        <v>0</v>
      </c>
      <c r="BP33" s="104">
        <f t="shared" si="30"/>
        <v>0</v>
      </c>
      <c r="BQ33" s="104">
        <v>0</v>
      </c>
      <c r="BR33" s="104">
        <f t="shared" si="24"/>
        <v>37131500</v>
      </c>
      <c r="BS33" s="104">
        <f t="shared" si="19"/>
        <v>0</v>
      </c>
      <c r="BT33" s="104">
        <f t="shared" si="19"/>
        <v>0</v>
      </c>
      <c r="BU33" s="104">
        <f t="shared" si="19"/>
        <v>37131500</v>
      </c>
      <c r="BV33" s="104">
        <f t="shared" si="19"/>
        <v>0</v>
      </c>
      <c r="BW33" s="104">
        <f t="shared" si="19"/>
        <v>0</v>
      </c>
      <c r="BX33" s="104">
        <f t="shared" si="19"/>
        <v>0</v>
      </c>
      <c r="BY33" s="104">
        <f t="shared" si="19"/>
        <v>0</v>
      </c>
      <c r="BZ33" s="104">
        <f t="shared" si="19"/>
        <v>0</v>
      </c>
      <c r="CA33" s="104">
        <v>0</v>
      </c>
      <c r="CB33" s="105" t="s">
        <v>329</v>
      </c>
    </row>
    <row r="34" spans="2:80" s="74" customFormat="1" ht="44.25" customHeight="1" thickBot="1">
      <c r="B34" s="1678"/>
      <c r="C34" s="1681"/>
      <c r="D34" s="1759"/>
      <c r="E34" s="1739"/>
      <c r="F34" s="1735"/>
      <c r="G34" s="1735"/>
      <c r="H34" s="1673"/>
      <c r="I34" s="1673"/>
      <c r="J34" s="1673"/>
      <c r="K34" s="1673"/>
      <c r="L34" s="1764"/>
      <c r="M34" s="1673"/>
      <c r="N34" s="1673"/>
      <c r="O34" s="198">
        <v>28</v>
      </c>
      <c r="P34" s="218" t="s">
        <v>487</v>
      </c>
      <c r="Q34" s="218" t="s">
        <v>221</v>
      </c>
      <c r="R34" s="218" t="s">
        <v>752</v>
      </c>
      <c r="S34" s="218" t="s">
        <v>753</v>
      </c>
      <c r="T34" s="218" t="s">
        <v>688</v>
      </c>
      <c r="U34" s="218" t="s">
        <v>647</v>
      </c>
      <c r="V34" s="218">
        <v>0</v>
      </c>
      <c r="W34" s="218">
        <v>4</v>
      </c>
      <c r="X34" s="268">
        <f>IF(AM34,3%/(SUM($AM$31:$AM$34))*(AM34*100%),0.001%)</f>
        <v>0.0047801097618205</v>
      </c>
      <c r="Y34" s="107">
        <f t="shared" si="25"/>
        <v>0.005941973713294262</v>
      </c>
      <c r="Z34" s="218">
        <v>0</v>
      </c>
      <c r="AA34" s="218"/>
      <c r="AB34" s="107">
        <f t="shared" si="26"/>
        <v>0.002022723627997427</v>
      </c>
      <c r="AC34" s="218">
        <v>2</v>
      </c>
      <c r="AD34" s="218"/>
      <c r="AE34" s="107">
        <f t="shared" si="27"/>
        <v>0.0047806453876490405</v>
      </c>
      <c r="AF34" s="218">
        <v>4</v>
      </c>
      <c r="AG34" s="218"/>
      <c r="AH34" s="107">
        <f t="shared" si="28"/>
        <v>0.006049745696006093</v>
      </c>
      <c r="AI34" s="218">
        <v>0</v>
      </c>
      <c r="AJ34" s="218"/>
      <c r="AK34" s="1655"/>
      <c r="AL34" s="1661"/>
      <c r="AM34" s="108">
        <f t="shared" si="20"/>
        <v>57420000</v>
      </c>
      <c r="AN34" s="108">
        <f t="shared" si="21"/>
        <v>13000000</v>
      </c>
      <c r="AO34" s="108">
        <v>0</v>
      </c>
      <c r="AP34" s="108">
        <v>0</v>
      </c>
      <c r="AQ34" s="108">
        <v>0</v>
      </c>
      <c r="AR34" s="108">
        <v>0</v>
      </c>
      <c r="AS34" s="108">
        <v>0</v>
      </c>
      <c r="AT34" s="108">
        <v>0</v>
      </c>
      <c r="AU34" s="108">
        <v>13000000</v>
      </c>
      <c r="AV34" s="108">
        <v>0</v>
      </c>
      <c r="AW34" s="108">
        <v>0</v>
      </c>
      <c r="AX34" s="108">
        <f t="shared" si="22"/>
        <v>14000000</v>
      </c>
      <c r="AY34" s="108">
        <f t="shared" si="29"/>
        <v>0</v>
      </c>
      <c r="AZ34" s="108">
        <f t="shared" si="29"/>
        <v>0</v>
      </c>
      <c r="BA34" s="108">
        <f t="shared" si="29"/>
        <v>0</v>
      </c>
      <c r="BB34" s="108">
        <f t="shared" si="29"/>
        <v>0</v>
      </c>
      <c r="BC34" s="108">
        <f t="shared" si="29"/>
        <v>0</v>
      </c>
      <c r="BD34" s="108">
        <f t="shared" si="29"/>
        <v>0</v>
      </c>
      <c r="BE34" s="108">
        <v>14000000</v>
      </c>
      <c r="BF34" s="108">
        <f t="shared" si="29"/>
        <v>0</v>
      </c>
      <c r="BG34" s="108">
        <v>0</v>
      </c>
      <c r="BH34" s="108">
        <f t="shared" si="23"/>
        <v>14420000</v>
      </c>
      <c r="BI34" s="108">
        <f t="shared" si="30"/>
        <v>0</v>
      </c>
      <c r="BJ34" s="108">
        <f t="shared" si="30"/>
        <v>0</v>
      </c>
      <c r="BK34" s="108">
        <f t="shared" si="30"/>
        <v>0</v>
      </c>
      <c r="BL34" s="108">
        <f t="shared" si="30"/>
        <v>0</v>
      </c>
      <c r="BM34" s="108">
        <f t="shared" si="30"/>
        <v>0</v>
      </c>
      <c r="BN34" s="108">
        <f t="shared" si="30"/>
        <v>0</v>
      </c>
      <c r="BO34" s="108">
        <f t="shared" si="30"/>
        <v>14420000</v>
      </c>
      <c r="BP34" s="108">
        <f t="shared" si="30"/>
        <v>0</v>
      </c>
      <c r="BQ34" s="108">
        <v>0</v>
      </c>
      <c r="BR34" s="108">
        <f t="shared" si="24"/>
        <v>16000000</v>
      </c>
      <c r="BS34" s="108">
        <f t="shared" si="19"/>
        <v>0</v>
      </c>
      <c r="BT34" s="108">
        <f t="shared" si="19"/>
        <v>0</v>
      </c>
      <c r="BU34" s="108">
        <f t="shared" si="19"/>
        <v>0</v>
      </c>
      <c r="BV34" s="108">
        <f t="shared" si="19"/>
        <v>0</v>
      </c>
      <c r="BW34" s="108">
        <f t="shared" si="19"/>
        <v>0</v>
      </c>
      <c r="BX34" s="108">
        <v>16000000</v>
      </c>
      <c r="BY34" s="108">
        <v>0</v>
      </c>
      <c r="BZ34" s="108">
        <f t="shared" si="19"/>
        <v>0</v>
      </c>
      <c r="CA34" s="108">
        <v>0</v>
      </c>
      <c r="CB34" s="109" t="s">
        <v>329</v>
      </c>
    </row>
    <row r="35" spans="2:80" s="74" customFormat="1" ht="45">
      <c r="B35" s="1678"/>
      <c r="C35" s="1681"/>
      <c r="D35" s="1746" t="s">
        <v>769</v>
      </c>
      <c r="E35" s="1749">
        <f>SUM(L35:L38)</f>
        <v>0.010000000000000002</v>
      </c>
      <c r="F35" s="1752" t="s">
        <v>770</v>
      </c>
      <c r="G35" s="1752">
        <v>11</v>
      </c>
      <c r="H35" s="1755" t="s">
        <v>252</v>
      </c>
      <c r="I35" s="1755" t="s">
        <v>253</v>
      </c>
      <c r="J35" s="1755" t="s">
        <v>254</v>
      </c>
      <c r="K35" s="1765">
        <v>1</v>
      </c>
      <c r="L35" s="1766">
        <f>SUM(X35:X36)</f>
        <v>0.003407600572612271</v>
      </c>
      <c r="M35" s="1765">
        <v>1</v>
      </c>
      <c r="N35" s="1765">
        <v>1</v>
      </c>
      <c r="O35" s="244">
        <v>29</v>
      </c>
      <c r="P35" s="247" t="s">
        <v>521</v>
      </c>
      <c r="Q35" s="247" t="s">
        <v>224</v>
      </c>
      <c r="R35" s="247" t="s">
        <v>771</v>
      </c>
      <c r="S35" s="247" t="s">
        <v>772</v>
      </c>
      <c r="T35" s="247" t="s">
        <v>773</v>
      </c>
      <c r="U35" s="247" t="s">
        <v>647</v>
      </c>
      <c r="V35" s="247">
        <v>0</v>
      </c>
      <c r="W35" s="247">
        <v>7</v>
      </c>
      <c r="X35" s="269">
        <f>IF(AM35,1%/(SUM($AM$35:$AM$38))*(AM35*100%),0.001%)</f>
        <v>0.0017115203754792924</v>
      </c>
      <c r="Y35" s="120">
        <f t="shared" si="25"/>
        <v>0.0005484898812271626</v>
      </c>
      <c r="Z35" s="247">
        <v>1</v>
      </c>
      <c r="AA35" s="247"/>
      <c r="AB35" s="120">
        <f t="shared" si="26"/>
        <v>0.0002311684146282774</v>
      </c>
      <c r="AC35" s="247">
        <v>2</v>
      </c>
      <c r="AD35" s="247"/>
      <c r="AE35" s="120">
        <f t="shared" si="27"/>
        <v>0.0005463594728741761</v>
      </c>
      <c r="AF35" s="247">
        <v>5</v>
      </c>
      <c r="AG35" s="247"/>
      <c r="AH35" s="120">
        <f t="shared" si="28"/>
        <v>0.0006418175208892864</v>
      </c>
      <c r="AI35" s="247">
        <v>7</v>
      </c>
      <c r="AJ35" s="247"/>
      <c r="AK35" s="1653">
        <v>35906321</v>
      </c>
      <c r="AL35" s="1659">
        <f>AK35-(SUM(AM35:AM38))</f>
        <v>0</v>
      </c>
      <c r="AM35" s="121">
        <f t="shared" si="20"/>
        <v>6145440</v>
      </c>
      <c r="AN35" s="121">
        <f t="shared" si="21"/>
        <v>1200000</v>
      </c>
      <c r="AO35" s="121">
        <v>0</v>
      </c>
      <c r="AP35" s="121">
        <v>0</v>
      </c>
      <c r="AQ35" s="121">
        <v>1200000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 t="shared" si="22"/>
        <v>1600000</v>
      </c>
      <c r="AY35" s="121">
        <v>0</v>
      </c>
      <c r="AZ35" s="121">
        <v>0</v>
      </c>
      <c r="BA35" s="121">
        <v>1600000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v>0</v>
      </c>
      <c r="BH35" s="121">
        <f t="shared" si="23"/>
        <v>1648000</v>
      </c>
      <c r="BI35" s="121">
        <v>0</v>
      </c>
      <c r="BJ35" s="121">
        <v>0</v>
      </c>
      <c r="BK35" s="121">
        <v>1648000</v>
      </c>
      <c r="BL35" s="121">
        <v>0</v>
      </c>
      <c r="BM35" s="121">
        <v>0</v>
      </c>
      <c r="BN35" s="121">
        <v>0</v>
      </c>
      <c r="BO35" s="121">
        <v>0</v>
      </c>
      <c r="BP35" s="121">
        <v>0</v>
      </c>
      <c r="BQ35" s="121">
        <v>0</v>
      </c>
      <c r="BR35" s="121">
        <f t="shared" si="24"/>
        <v>1697440</v>
      </c>
      <c r="BS35" s="121">
        <v>0</v>
      </c>
      <c r="BT35" s="121">
        <v>0</v>
      </c>
      <c r="BU35" s="121">
        <v>1697440</v>
      </c>
      <c r="BV35" s="121">
        <v>0</v>
      </c>
      <c r="BW35" s="121">
        <v>0</v>
      </c>
      <c r="BX35" s="121">
        <v>0</v>
      </c>
      <c r="BY35" s="121">
        <v>0</v>
      </c>
      <c r="BZ35" s="121">
        <v>0</v>
      </c>
      <c r="CA35" s="121">
        <v>0</v>
      </c>
      <c r="CB35" s="122"/>
    </row>
    <row r="36" spans="2:80" s="74" customFormat="1" ht="60.75" thickBot="1">
      <c r="B36" s="1678"/>
      <c r="C36" s="1681"/>
      <c r="D36" s="1747"/>
      <c r="E36" s="1750"/>
      <c r="F36" s="1753"/>
      <c r="G36" s="1753"/>
      <c r="H36" s="1756"/>
      <c r="I36" s="1756"/>
      <c r="J36" s="1756"/>
      <c r="K36" s="1756"/>
      <c r="L36" s="1762"/>
      <c r="M36" s="1756"/>
      <c r="N36" s="1756"/>
      <c r="O36" s="245">
        <v>30</v>
      </c>
      <c r="P36" s="248" t="s">
        <v>519</v>
      </c>
      <c r="Q36" s="248" t="s">
        <v>774</v>
      </c>
      <c r="R36" s="248" t="s">
        <v>775</v>
      </c>
      <c r="S36" s="248" t="s">
        <v>772</v>
      </c>
      <c r="T36" s="248" t="s">
        <v>773</v>
      </c>
      <c r="U36" s="248" t="s">
        <v>776</v>
      </c>
      <c r="V36" s="248">
        <v>0</v>
      </c>
      <c r="W36" s="248">
        <v>6</v>
      </c>
      <c r="X36" s="270">
        <f>IF(AM36,1%/(SUM($AM$35:$AM$38))*(AM36*100%),0.001%)</f>
        <v>0.0016960801971329785</v>
      </c>
      <c r="Y36" s="123">
        <f t="shared" si="25"/>
        <v>0.0005941973713294262</v>
      </c>
      <c r="Z36" s="248">
        <v>1</v>
      </c>
      <c r="AA36" s="248"/>
      <c r="AB36" s="123">
        <f t="shared" si="26"/>
        <v>0.00019345906699203965</v>
      </c>
      <c r="AC36" s="248">
        <v>2</v>
      </c>
      <c r="AD36" s="248"/>
      <c r="AE36" s="123">
        <f t="shared" si="27"/>
        <v>0.0005635989708046719</v>
      </c>
      <c r="AF36" s="248">
        <v>4</v>
      </c>
      <c r="AG36" s="248"/>
      <c r="AH36" s="123">
        <f t="shared" si="28"/>
        <v>0.0006620690446066668</v>
      </c>
      <c r="AI36" s="248">
        <v>6</v>
      </c>
      <c r="AJ36" s="248"/>
      <c r="AK36" s="1654"/>
      <c r="AL36" s="1660"/>
      <c r="AM36" s="124">
        <f t="shared" si="20"/>
        <v>6090000</v>
      </c>
      <c r="AN36" s="124">
        <f t="shared" si="21"/>
        <v>1300000</v>
      </c>
      <c r="AO36" s="124">
        <v>0</v>
      </c>
      <c r="AP36" s="124"/>
      <c r="AQ36" s="124">
        <v>1300000</v>
      </c>
      <c r="AR36" s="124">
        <v>0</v>
      </c>
      <c r="AS36" s="124">
        <v>0</v>
      </c>
      <c r="AT36" s="124">
        <v>0</v>
      </c>
      <c r="AU36" s="124">
        <v>0</v>
      </c>
      <c r="AV36" s="124">
        <v>0</v>
      </c>
      <c r="AW36" s="124">
        <v>0</v>
      </c>
      <c r="AX36" s="124">
        <f t="shared" si="22"/>
        <v>1339000</v>
      </c>
      <c r="AY36" s="124">
        <v>0</v>
      </c>
      <c r="AZ36" s="124">
        <v>0</v>
      </c>
      <c r="BA36" s="124">
        <v>1339000</v>
      </c>
      <c r="BB36" s="124">
        <v>0</v>
      </c>
      <c r="BC36" s="124">
        <v>0</v>
      </c>
      <c r="BD36" s="124">
        <v>0</v>
      </c>
      <c r="BE36" s="124">
        <v>0</v>
      </c>
      <c r="BF36" s="124">
        <v>0</v>
      </c>
      <c r="BG36" s="124">
        <v>0</v>
      </c>
      <c r="BH36" s="124">
        <f t="shared" si="23"/>
        <v>1700000</v>
      </c>
      <c r="BI36" s="124">
        <v>0</v>
      </c>
      <c r="BJ36" s="124">
        <v>0</v>
      </c>
      <c r="BK36" s="124">
        <v>1700000</v>
      </c>
      <c r="BL36" s="124">
        <v>0</v>
      </c>
      <c r="BM36" s="124">
        <v>0</v>
      </c>
      <c r="BN36" s="124">
        <v>0</v>
      </c>
      <c r="BO36" s="124">
        <v>0</v>
      </c>
      <c r="BP36" s="124">
        <v>0</v>
      </c>
      <c r="BQ36" s="124">
        <v>0</v>
      </c>
      <c r="BR36" s="124">
        <f t="shared" si="24"/>
        <v>1751000</v>
      </c>
      <c r="BS36" s="124">
        <v>0</v>
      </c>
      <c r="BT36" s="124">
        <v>0</v>
      </c>
      <c r="BU36" s="124">
        <v>1751000</v>
      </c>
      <c r="BV36" s="124">
        <v>0</v>
      </c>
      <c r="BW36" s="124">
        <v>0</v>
      </c>
      <c r="BX36" s="124">
        <v>0</v>
      </c>
      <c r="BY36" s="124">
        <v>0</v>
      </c>
      <c r="BZ36" s="124">
        <v>0</v>
      </c>
      <c r="CA36" s="124">
        <v>0</v>
      </c>
      <c r="CB36" s="125"/>
    </row>
    <row r="37" spans="2:80" s="74" customFormat="1" ht="45">
      <c r="B37" s="1678"/>
      <c r="C37" s="1681"/>
      <c r="D37" s="1747"/>
      <c r="E37" s="1750"/>
      <c r="F37" s="1753"/>
      <c r="G37" s="1753">
        <v>12</v>
      </c>
      <c r="H37" s="1755" t="s">
        <v>255</v>
      </c>
      <c r="I37" s="1755" t="s">
        <v>256</v>
      </c>
      <c r="J37" s="1760">
        <v>1</v>
      </c>
      <c r="K37" s="1760">
        <v>1</v>
      </c>
      <c r="L37" s="1762">
        <f>SUM(X37:X38)</f>
        <v>0.00659239942738773</v>
      </c>
      <c r="M37" s="1760">
        <v>1</v>
      </c>
      <c r="N37" s="1760">
        <v>1</v>
      </c>
      <c r="O37" s="245">
        <v>31</v>
      </c>
      <c r="P37" s="248" t="s">
        <v>520</v>
      </c>
      <c r="Q37" s="248" t="s">
        <v>225</v>
      </c>
      <c r="R37" s="248" t="s">
        <v>777</v>
      </c>
      <c r="S37" s="248" t="s">
        <v>562</v>
      </c>
      <c r="T37" s="248" t="s">
        <v>773</v>
      </c>
      <c r="U37" s="248" t="s">
        <v>784</v>
      </c>
      <c r="V37" s="248">
        <v>0</v>
      </c>
      <c r="W37" s="248">
        <v>4</v>
      </c>
      <c r="X37" s="270">
        <f>IF(AM37,1%/(SUM($AM$35:$AM$38))*(AM37*100%),0.001%)</f>
        <v>0.0030969477491163745</v>
      </c>
      <c r="Y37" s="123">
        <f t="shared" si="25"/>
        <v>0</v>
      </c>
      <c r="Z37" s="248">
        <v>1</v>
      </c>
      <c r="AA37" s="248"/>
      <c r="AB37" s="123">
        <f t="shared" si="26"/>
        <v>0.0004334407774280201</v>
      </c>
      <c r="AC37" s="248">
        <v>2</v>
      </c>
      <c r="AD37" s="248"/>
      <c r="AE37" s="123">
        <f t="shared" si="27"/>
        <v>0.0013261152254227574</v>
      </c>
      <c r="AF37" s="248">
        <v>3</v>
      </c>
      <c r="AG37" s="248"/>
      <c r="AH37" s="123">
        <f t="shared" si="28"/>
        <v>0.0015578095167215688</v>
      </c>
      <c r="AI37" s="248">
        <v>4</v>
      </c>
      <c r="AJ37" s="248"/>
      <c r="AK37" s="1654"/>
      <c r="AL37" s="1660"/>
      <c r="AM37" s="124">
        <f t="shared" si="20"/>
        <v>11120000</v>
      </c>
      <c r="AN37" s="124">
        <f t="shared" si="21"/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0</v>
      </c>
      <c r="AX37" s="124">
        <f t="shared" si="22"/>
        <v>3000000</v>
      </c>
      <c r="AY37" s="124">
        <v>0</v>
      </c>
      <c r="AZ37" s="124">
        <v>0</v>
      </c>
      <c r="BA37" s="124">
        <v>3000000</v>
      </c>
      <c r="BB37" s="124">
        <v>0</v>
      </c>
      <c r="BC37" s="124">
        <v>0</v>
      </c>
      <c r="BD37" s="124">
        <v>0</v>
      </c>
      <c r="BE37" s="124">
        <v>0</v>
      </c>
      <c r="BF37" s="124">
        <v>0</v>
      </c>
      <c r="BG37" s="124">
        <v>0</v>
      </c>
      <c r="BH37" s="124">
        <f t="shared" si="23"/>
        <v>4000000</v>
      </c>
      <c r="BI37" s="124">
        <v>0</v>
      </c>
      <c r="BJ37" s="124">
        <v>0</v>
      </c>
      <c r="BK37" s="124">
        <v>4000000</v>
      </c>
      <c r="BL37" s="124">
        <v>0</v>
      </c>
      <c r="BM37" s="124">
        <v>0</v>
      </c>
      <c r="BN37" s="124">
        <v>0</v>
      </c>
      <c r="BO37" s="124">
        <v>0</v>
      </c>
      <c r="BP37" s="124">
        <v>0</v>
      </c>
      <c r="BQ37" s="124">
        <v>0</v>
      </c>
      <c r="BR37" s="124">
        <f t="shared" si="24"/>
        <v>4120000</v>
      </c>
      <c r="BS37" s="124">
        <v>0</v>
      </c>
      <c r="BT37" s="124">
        <v>0</v>
      </c>
      <c r="BU37" s="124">
        <v>4120000</v>
      </c>
      <c r="BV37" s="124">
        <v>0</v>
      </c>
      <c r="BW37" s="124">
        <v>0</v>
      </c>
      <c r="BX37" s="124">
        <v>0</v>
      </c>
      <c r="BY37" s="124">
        <v>0</v>
      </c>
      <c r="BZ37" s="124">
        <v>0</v>
      </c>
      <c r="CA37" s="124">
        <v>0</v>
      </c>
      <c r="CB37" s="125"/>
    </row>
    <row r="38" spans="2:80" s="74" customFormat="1" ht="45.75" thickBot="1">
      <c r="B38" s="1678"/>
      <c r="C38" s="1681"/>
      <c r="D38" s="1748"/>
      <c r="E38" s="1751"/>
      <c r="F38" s="1754"/>
      <c r="G38" s="1754"/>
      <c r="H38" s="1756"/>
      <c r="I38" s="1756"/>
      <c r="J38" s="1761"/>
      <c r="K38" s="1761"/>
      <c r="L38" s="1763"/>
      <c r="M38" s="1761"/>
      <c r="N38" s="1761"/>
      <c r="O38" s="246">
        <v>32</v>
      </c>
      <c r="P38" s="249" t="s">
        <v>520</v>
      </c>
      <c r="Q38" s="249" t="s">
        <v>225</v>
      </c>
      <c r="R38" s="249" t="s">
        <v>778</v>
      </c>
      <c r="S38" s="249" t="s">
        <v>779</v>
      </c>
      <c r="T38" s="249" t="s">
        <v>773</v>
      </c>
      <c r="U38" s="249" t="s">
        <v>346</v>
      </c>
      <c r="V38" s="249">
        <v>0</v>
      </c>
      <c r="W38" s="249">
        <v>4</v>
      </c>
      <c r="X38" s="271">
        <f>IF(AM38,1%/(SUM($AM$35:$AM$38))*(AM38*100%),0.001%)</f>
        <v>0.0034954516782713554</v>
      </c>
      <c r="Y38" s="126">
        <f t="shared" si="25"/>
        <v>0.0013712247030679067</v>
      </c>
      <c r="Z38" s="249">
        <v>1</v>
      </c>
      <c r="AA38" s="249"/>
      <c r="AB38" s="126">
        <f t="shared" si="26"/>
        <v>0.00044644400075086074</v>
      </c>
      <c r="AC38" s="249">
        <v>2</v>
      </c>
      <c r="AD38" s="249"/>
      <c r="AE38" s="126">
        <f t="shared" si="27"/>
        <v>0.0010551567319882526</v>
      </c>
      <c r="AF38" s="249">
        <v>3</v>
      </c>
      <c r="AG38" s="249"/>
      <c r="AH38" s="126">
        <f t="shared" si="28"/>
        <v>0.0012395100872174343</v>
      </c>
      <c r="AI38" s="249">
        <v>4</v>
      </c>
      <c r="AJ38" s="249"/>
      <c r="AK38" s="1655"/>
      <c r="AL38" s="1661"/>
      <c r="AM38" s="127">
        <f t="shared" si="20"/>
        <v>12550881</v>
      </c>
      <c r="AN38" s="127">
        <f t="shared" si="21"/>
        <v>3000000</v>
      </c>
      <c r="AO38" s="127">
        <v>0</v>
      </c>
      <c r="AP38" s="127">
        <v>0</v>
      </c>
      <c r="AQ38" s="127">
        <v>1000000</v>
      </c>
      <c r="AR38" s="127">
        <v>0</v>
      </c>
      <c r="AS38" s="127">
        <v>0</v>
      </c>
      <c r="AT38" s="127">
        <v>0</v>
      </c>
      <c r="AU38" s="127">
        <v>0</v>
      </c>
      <c r="AV38" s="127">
        <v>2000000</v>
      </c>
      <c r="AW38" s="127">
        <v>0</v>
      </c>
      <c r="AX38" s="127">
        <f t="shared" si="22"/>
        <v>3090000</v>
      </c>
      <c r="AY38" s="127">
        <v>0</v>
      </c>
      <c r="AZ38" s="127">
        <v>0</v>
      </c>
      <c r="BA38" s="127">
        <v>1030000</v>
      </c>
      <c r="BB38" s="127">
        <v>0</v>
      </c>
      <c r="BC38" s="127">
        <v>0</v>
      </c>
      <c r="BD38" s="127">
        <v>0</v>
      </c>
      <c r="BE38" s="127">
        <v>0</v>
      </c>
      <c r="BF38" s="127">
        <v>2060000</v>
      </c>
      <c r="BG38" s="127">
        <v>0</v>
      </c>
      <c r="BH38" s="127">
        <f t="shared" si="23"/>
        <v>3182700</v>
      </c>
      <c r="BI38" s="127">
        <v>0</v>
      </c>
      <c r="BJ38" s="127">
        <v>0</v>
      </c>
      <c r="BK38" s="127">
        <v>1060900</v>
      </c>
      <c r="BL38" s="127">
        <v>0</v>
      </c>
      <c r="BM38" s="127">
        <v>0</v>
      </c>
      <c r="BN38" s="127">
        <v>0</v>
      </c>
      <c r="BO38" s="127">
        <v>0</v>
      </c>
      <c r="BP38" s="127">
        <v>2121800</v>
      </c>
      <c r="BQ38" s="127">
        <v>0</v>
      </c>
      <c r="BR38" s="127">
        <f t="shared" si="24"/>
        <v>3278181</v>
      </c>
      <c r="BS38" s="127">
        <v>0</v>
      </c>
      <c r="BT38" s="127">
        <v>0</v>
      </c>
      <c r="BU38" s="127">
        <v>1092727</v>
      </c>
      <c r="BV38" s="127">
        <v>0</v>
      </c>
      <c r="BW38" s="127">
        <v>0</v>
      </c>
      <c r="BX38" s="127">
        <v>0</v>
      </c>
      <c r="BY38" s="127">
        <v>0</v>
      </c>
      <c r="BZ38" s="127">
        <v>2185454</v>
      </c>
      <c r="CA38" s="127">
        <v>0</v>
      </c>
      <c r="CB38" s="128"/>
    </row>
    <row r="39" spans="2:80" s="74" customFormat="1" ht="30" customHeight="1">
      <c r="B39" s="1678"/>
      <c r="C39" s="1681"/>
      <c r="D39" s="1768" t="s">
        <v>780</v>
      </c>
      <c r="E39" s="1707">
        <f>SUM(L39:L53)</f>
        <v>0.03000150662317054</v>
      </c>
      <c r="F39" s="1710" t="s">
        <v>781</v>
      </c>
      <c r="G39" s="1710">
        <v>13</v>
      </c>
      <c r="H39" s="1712" t="s">
        <v>257</v>
      </c>
      <c r="I39" s="1712" t="s">
        <v>258</v>
      </c>
      <c r="J39" s="1712">
        <v>876</v>
      </c>
      <c r="K39" s="1665">
        <v>1</v>
      </c>
      <c r="L39" s="1717">
        <f>SUM(X39:X44)</f>
        <v>0.006031564779130033</v>
      </c>
      <c r="M39" s="1665">
        <v>0.5</v>
      </c>
      <c r="N39" s="1665">
        <v>1</v>
      </c>
      <c r="O39" s="241">
        <v>33</v>
      </c>
      <c r="P39" s="129" t="s">
        <v>480</v>
      </c>
      <c r="Q39" s="129" t="s">
        <v>227</v>
      </c>
      <c r="R39" s="238" t="s">
        <v>782</v>
      </c>
      <c r="S39" s="238" t="s">
        <v>783</v>
      </c>
      <c r="T39" s="238" t="s">
        <v>688</v>
      </c>
      <c r="U39" s="238" t="s">
        <v>784</v>
      </c>
      <c r="V39" s="238">
        <v>0</v>
      </c>
      <c r="W39" s="238">
        <v>400</v>
      </c>
      <c r="X39" s="257">
        <f>IF(AM39,3%/(SUM($AM$39:$AM$53))*(AM39*100%),0.001%)</f>
        <v>0.0007882382251677272</v>
      </c>
      <c r="Y39" s="77">
        <f t="shared" si="25"/>
        <v>0.0006856123515339534</v>
      </c>
      <c r="Z39" s="238">
        <v>50</v>
      </c>
      <c r="AA39" s="238"/>
      <c r="AB39" s="77">
        <f t="shared" si="26"/>
        <v>0.0002600644664568121</v>
      </c>
      <c r="AC39" s="238">
        <v>175</v>
      </c>
      <c r="AD39" s="238"/>
      <c r="AE39" s="77">
        <f t="shared" si="27"/>
        <v>0.0006146544069834481</v>
      </c>
      <c r="AF39" s="238">
        <v>300</v>
      </c>
      <c r="AG39" s="238"/>
      <c r="AH39" s="77">
        <f t="shared" si="28"/>
        <v>0.0007220447110004472</v>
      </c>
      <c r="AI39" s="238">
        <v>400</v>
      </c>
      <c r="AJ39" s="238"/>
      <c r="AK39" s="1653">
        <v>268838268.982589</v>
      </c>
      <c r="AL39" s="1659">
        <f>AK39-(SUM(AM39:AM53))</f>
        <v>0</v>
      </c>
      <c r="AM39" s="78">
        <f>AN39+AX39+BH39+BR39</f>
        <v>7063620</v>
      </c>
      <c r="AN39" s="78">
        <f>AO39+AP39+AQ39+AR39+AS39+AT39+AU39+AV39</f>
        <v>1500000</v>
      </c>
      <c r="AO39" s="78"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v>0</v>
      </c>
      <c r="AU39" s="78">
        <v>0</v>
      </c>
      <c r="AV39" s="78">
        <v>1500000</v>
      </c>
      <c r="AW39" s="78">
        <v>0</v>
      </c>
      <c r="AX39" s="78">
        <f>AY39+AZ39+BA39+BB39+BC39+BD39+BE39+BF39</f>
        <v>1800000</v>
      </c>
      <c r="AY39" s="78">
        <v>0</v>
      </c>
      <c r="AZ39" s="78">
        <v>0</v>
      </c>
      <c r="BA39" s="78">
        <v>0</v>
      </c>
      <c r="BB39" s="78">
        <v>0</v>
      </c>
      <c r="BC39" s="78">
        <v>0</v>
      </c>
      <c r="BD39" s="78">
        <v>0</v>
      </c>
      <c r="BE39" s="78">
        <v>0</v>
      </c>
      <c r="BF39" s="78">
        <v>1800000</v>
      </c>
      <c r="BG39" s="78">
        <v>0</v>
      </c>
      <c r="BH39" s="78">
        <f>BI39+BJ39+BK39+BL39+BM39+BN39+BO39+BP39</f>
        <v>1854000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0</v>
      </c>
      <c r="BO39" s="78">
        <v>0</v>
      </c>
      <c r="BP39" s="78">
        <v>1854000</v>
      </c>
      <c r="BQ39" s="78">
        <v>0</v>
      </c>
      <c r="BR39" s="78">
        <f>BS39+BT39+BU39+BV39+BW39+BX39+BY39+BZ39</f>
        <v>1909620</v>
      </c>
      <c r="BS39" s="78">
        <v>0</v>
      </c>
      <c r="BT39" s="78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1909620</v>
      </c>
      <c r="CA39" s="78">
        <v>0</v>
      </c>
      <c r="CB39" s="79"/>
    </row>
    <row r="40" spans="2:80" s="74" customFormat="1" ht="45">
      <c r="B40" s="1678"/>
      <c r="C40" s="1681"/>
      <c r="D40" s="1769"/>
      <c r="E40" s="1708"/>
      <c r="F40" s="1711"/>
      <c r="G40" s="1711"/>
      <c r="H40" s="1644"/>
      <c r="I40" s="1644"/>
      <c r="J40" s="1644"/>
      <c r="K40" s="1644"/>
      <c r="L40" s="1713"/>
      <c r="M40" s="1644"/>
      <c r="N40" s="1644"/>
      <c r="O40" s="239">
        <v>34</v>
      </c>
      <c r="P40" s="130" t="s">
        <v>480</v>
      </c>
      <c r="Q40" s="130" t="s">
        <v>227</v>
      </c>
      <c r="R40" s="237" t="s">
        <v>785</v>
      </c>
      <c r="S40" s="237" t="s">
        <v>786</v>
      </c>
      <c r="T40" s="237" t="s">
        <v>688</v>
      </c>
      <c r="U40" s="237" t="s">
        <v>784</v>
      </c>
      <c r="V40" s="237">
        <v>9</v>
      </c>
      <c r="W40" s="237">
        <v>16</v>
      </c>
      <c r="X40" s="260">
        <f aca="true" t="shared" si="31" ref="X40:X53">IF(AM40,3%/(SUM($AM$39:$AM$53))*(AM40*100%),0.001%)</f>
        <v>0.0005031738989837073</v>
      </c>
      <c r="Y40" s="81">
        <f t="shared" si="25"/>
        <v>0.00036565992081810845</v>
      </c>
      <c r="Z40" s="237">
        <v>2</v>
      </c>
      <c r="AA40" s="237"/>
      <c r="AB40" s="81">
        <f t="shared" si="26"/>
        <v>0.00017337631097120805</v>
      </c>
      <c r="AC40" s="237">
        <v>6</v>
      </c>
      <c r="AD40" s="237"/>
      <c r="AE40" s="81">
        <f t="shared" si="27"/>
        <v>0.00040976960465563203</v>
      </c>
      <c r="AF40" s="237">
        <v>10</v>
      </c>
      <c r="AG40" s="237"/>
      <c r="AH40" s="81">
        <f t="shared" si="28"/>
        <v>0.0004813631406669648</v>
      </c>
      <c r="AI40" s="237">
        <v>16</v>
      </c>
      <c r="AJ40" s="237"/>
      <c r="AK40" s="1654"/>
      <c r="AL40" s="1660"/>
      <c r="AM40" s="82">
        <f aca="true" t="shared" si="32" ref="AM40:AM53">AN40+AX40+BH40+BR40</f>
        <v>4509080</v>
      </c>
      <c r="AN40" s="82">
        <f aca="true" t="shared" si="33" ref="AN40:AN53">AO40+AP40+AQ40+AR40+AS40+AT40+AU40+AV40</f>
        <v>800000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82">
        <v>800000</v>
      </c>
      <c r="AW40" s="82">
        <v>0</v>
      </c>
      <c r="AX40" s="82">
        <f aca="true" t="shared" si="34" ref="AX40:AX53">AY40+AZ40+BA40+BB40+BC40+BD40+BE40+BF40</f>
        <v>1200000</v>
      </c>
      <c r="AY40" s="82">
        <v>0</v>
      </c>
      <c r="AZ40" s="82">
        <v>0</v>
      </c>
      <c r="BA40" s="82">
        <v>0</v>
      </c>
      <c r="BB40" s="82">
        <v>0</v>
      </c>
      <c r="BC40" s="82">
        <v>0</v>
      </c>
      <c r="BD40" s="82">
        <v>0</v>
      </c>
      <c r="BE40" s="82">
        <v>0</v>
      </c>
      <c r="BF40" s="82">
        <v>1200000</v>
      </c>
      <c r="BG40" s="82">
        <v>0</v>
      </c>
      <c r="BH40" s="82">
        <f aca="true" t="shared" si="35" ref="BH40:BH53">BI40+BJ40+BK40+BL40+BM40+BN40+BO40+BP40</f>
        <v>1236000</v>
      </c>
      <c r="BI40" s="82">
        <v>0</v>
      </c>
      <c r="BJ40" s="82">
        <v>0</v>
      </c>
      <c r="BK40" s="82">
        <v>0</v>
      </c>
      <c r="BL40" s="82">
        <v>0</v>
      </c>
      <c r="BM40" s="82">
        <v>0</v>
      </c>
      <c r="BN40" s="82">
        <v>0</v>
      </c>
      <c r="BO40" s="82">
        <v>0</v>
      </c>
      <c r="BP40" s="82">
        <v>1236000</v>
      </c>
      <c r="BQ40" s="82">
        <v>0</v>
      </c>
      <c r="BR40" s="82">
        <f aca="true" t="shared" si="36" ref="BR40:BR53">BS40+BT40+BU40+BV40+BW40+BX40+BY40+BZ40</f>
        <v>1273080</v>
      </c>
      <c r="BS40" s="82">
        <v>0</v>
      </c>
      <c r="BT40" s="82">
        <v>0</v>
      </c>
      <c r="BU40" s="82">
        <v>0</v>
      </c>
      <c r="BV40" s="82">
        <v>0</v>
      </c>
      <c r="BW40" s="82">
        <v>0</v>
      </c>
      <c r="BX40" s="82">
        <v>0</v>
      </c>
      <c r="BY40" s="82">
        <v>0</v>
      </c>
      <c r="BZ40" s="82">
        <v>1273080</v>
      </c>
      <c r="CA40" s="82">
        <v>0</v>
      </c>
      <c r="CB40" s="83"/>
    </row>
    <row r="41" spans="2:80" s="74" customFormat="1" ht="45">
      <c r="B41" s="1678"/>
      <c r="C41" s="1681"/>
      <c r="D41" s="1769"/>
      <c r="E41" s="1708"/>
      <c r="F41" s="1711"/>
      <c r="G41" s="1711"/>
      <c r="H41" s="1644"/>
      <c r="I41" s="1644"/>
      <c r="J41" s="1644"/>
      <c r="K41" s="1644"/>
      <c r="L41" s="1713"/>
      <c r="M41" s="1644"/>
      <c r="N41" s="1644"/>
      <c r="O41" s="239">
        <v>35</v>
      </c>
      <c r="P41" s="130" t="s">
        <v>480</v>
      </c>
      <c r="Q41" s="130" t="s">
        <v>227</v>
      </c>
      <c r="R41" s="237" t="s">
        <v>787</v>
      </c>
      <c r="S41" s="237" t="s">
        <v>786</v>
      </c>
      <c r="T41" s="237" t="s">
        <v>688</v>
      </c>
      <c r="U41" s="237" t="s">
        <v>788</v>
      </c>
      <c r="V41" s="237">
        <v>9</v>
      </c>
      <c r="W41" s="237">
        <v>18</v>
      </c>
      <c r="X41" s="260">
        <f t="shared" si="31"/>
        <v>0.0007468482473118564</v>
      </c>
      <c r="Y41" s="81">
        <f t="shared" si="25"/>
        <v>0.0006856123515339534</v>
      </c>
      <c r="Z41" s="237">
        <v>3</v>
      </c>
      <c r="AA41" s="237"/>
      <c r="AB41" s="81">
        <f t="shared" si="26"/>
        <v>0.00024272683535969127</v>
      </c>
      <c r="AC41" s="237">
        <v>8</v>
      </c>
      <c r="AD41" s="237"/>
      <c r="AE41" s="81">
        <f t="shared" si="27"/>
        <v>0.0005736774465178848</v>
      </c>
      <c r="AF41" s="237">
        <v>14</v>
      </c>
      <c r="AG41" s="237"/>
      <c r="AH41" s="81">
        <f t="shared" si="28"/>
        <v>0.0006739087750428567</v>
      </c>
      <c r="AI41" s="237">
        <v>18</v>
      </c>
      <c r="AJ41" s="237"/>
      <c r="AK41" s="1654"/>
      <c r="AL41" s="1660"/>
      <c r="AM41" s="82">
        <f t="shared" si="32"/>
        <v>6692713</v>
      </c>
      <c r="AN41" s="82">
        <f t="shared" si="33"/>
        <v>1500000</v>
      </c>
      <c r="AO41" s="82">
        <v>500000</v>
      </c>
      <c r="AP41" s="82"/>
      <c r="AQ41" s="82">
        <v>500000</v>
      </c>
      <c r="AR41" s="82">
        <v>0</v>
      </c>
      <c r="AS41" s="82">
        <v>0</v>
      </c>
      <c r="AT41" s="82">
        <v>0</v>
      </c>
      <c r="AU41" s="82">
        <v>0</v>
      </c>
      <c r="AV41" s="82">
        <v>500000</v>
      </c>
      <c r="AW41" s="82">
        <v>0</v>
      </c>
      <c r="AX41" s="82">
        <f t="shared" si="34"/>
        <v>1680000</v>
      </c>
      <c r="AY41" s="82">
        <v>515000</v>
      </c>
      <c r="AZ41" s="82">
        <v>0</v>
      </c>
      <c r="BA41" s="82">
        <v>650000</v>
      </c>
      <c r="BB41" s="82">
        <v>0</v>
      </c>
      <c r="BC41" s="82">
        <v>0</v>
      </c>
      <c r="BD41" s="82">
        <v>0</v>
      </c>
      <c r="BE41" s="82">
        <v>0</v>
      </c>
      <c r="BF41" s="82">
        <v>515000</v>
      </c>
      <c r="BG41" s="82">
        <v>0</v>
      </c>
      <c r="BH41" s="82">
        <f t="shared" si="35"/>
        <v>1730400</v>
      </c>
      <c r="BI41" s="82">
        <v>530450</v>
      </c>
      <c r="BJ41" s="82">
        <v>0</v>
      </c>
      <c r="BK41" s="82">
        <v>669500</v>
      </c>
      <c r="BL41" s="82">
        <v>0</v>
      </c>
      <c r="BM41" s="82">
        <v>0</v>
      </c>
      <c r="BN41" s="82">
        <v>0</v>
      </c>
      <c r="BO41" s="82">
        <v>0</v>
      </c>
      <c r="BP41" s="82">
        <v>530450</v>
      </c>
      <c r="BQ41" s="82">
        <v>0</v>
      </c>
      <c r="BR41" s="82">
        <f t="shared" si="36"/>
        <v>1782313</v>
      </c>
      <c r="BS41" s="82">
        <v>546364</v>
      </c>
      <c r="BT41" s="82">
        <v>0</v>
      </c>
      <c r="BU41" s="82">
        <v>689585</v>
      </c>
      <c r="BV41" s="82">
        <v>0</v>
      </c>
      <c r="BW41" s="82">
        <v>0</v>
      </c>
      <c r="BX41" s="82">
        <v>0</v>
      </c>
      <c r="BY41" s="82">
        <v>0</v>
      </c>
      <c r="BZ41" s="82">
        <v>546364</v>
      </c>
      <c r="CA41" s="82">
        <v>0</v>
      </c>
      <c r="CB41" s="83"/>
    </row>
    <row r="42" spans="2:80" s="74" customFormat="1" ht="30">
      <c r="B42" s="1678"/>
      <c r="C42" s="1681"/>
      <c r="D42" s="1769"/>
      <c r="E42" s="1708"/>
      <c r="F42" s="1711"/>
      <c r="G42" s="1711"/>
      <c r="H42" s="1644"/>
      <c r="I42" s="1644"/>
      <c r="J42" s="1644"/>
      <c r="K42" s="1644"/>
      <c r="L42" s="1713"/>
      <c r="M42" s="1644"/>
      <c r="N42" s="1644"/>
      <c r="O42" s="239">
        <v>36</v>
      </c>
      <c r="P42" s="130" t="s">
        <v>480</v>
      </c>
      <c r="Q42" s="130" t="s">
        <v>227</v>
      </c>
      <c r="R42" s="237" t="s">
        <v>789</v>
      </c>
      <c r="S42" s="237" t="s">
        <v>562</v>
      </c>
      <c r="T42" s="237" t="s">
        <v>688</v>
      </c>
      <c r="U42" s="237" t="s">
        <v>784</v>
      </c>
      <c r="V42" s="237">
        <v>0</v>
      </c>
      <c r="W42" s="237">
        <v>4</v>
      </c>
      <c r="X42" s="260">
        <f t="shared" si="31"/>
        <v>0.0007002843408882112</v>
      </c>
      <c r="Y42" s="81">
        <f t="shared" si="25"/>
        <v>0.0006856123515339534</v>
      </c>
      <c r="Z42" s="237">
        <v>1</v>
      </c>
      <c r="AA42" s="237"/>
      <c r="AB42" s="81">
        <f t="shared" si="26"/>
        <v>0.00022322200037543037</v>
      </c>
      <c r="AC42" s="237">
        <v>2</v>
      </c>
      <c r="AD42" s="237"/>
      <c r="AE42" s="81">
        <f t="shared" si="27"/>
        <v>0.0005275783659941263</v>
      </c>
      <c r="AF42" s="237">
        <v>3</v>
      </c>
      <c r="AG42" s="237"/>
      <c r="AH42" s="81">
        <f t="shared" si="28"/>
        <v>0.0006197552326632702</v>
      </c>
      <c r="AI42" s="237">
        <v>4</v>
      </c>
      <c r="AJ42" s="237"/>
      <c r="AK42" s="1654"/>
      <c r="AL42" s="1660"/>
      <c r="AM42" s="82">
        <f t="shared" si="32"/>
        <v>6275441</v>
      </c>
      <c r="AN42" s="82">
        <f t="shared" si="33"/>
        <v>1500000</v>
      </c>
      <c r="AO42" s="82"/>
      <c r="AP42" s="82"/>
      <c r="AQ42" s="82"/>
      <c r="AR42" s="82">
        <v>0</v>
      </c>
      <c r="AS42" s="82">
        <v>0</v>
      </c>
      <c r="AT42" s="82">
        <v>0</v>
      </c>
      <c r="AU42" s="82">
        <v>0</v>
      </c>
      <c r="AV42" s="82">
        <v>1500000</v>
      </c>
      <c r="AW42" s="82">
        <v>0</v>
      </c>
      <c r="AX42" s="82">
        <f t="shared" si="34"/>
        <v>1545000</v>
      </c>
      <c r="AY42" s="82">
        <v>0</v>
      </c>
      <c r="AZ42" s="82">
        <v>0</v>
      </c>
      <c r="BA42" s="82"/>
      <c r="BB42" s="82">
        <v>0</v>
      </c>
      <c r="BC42" s="82">
        <v>0</v>
      </c>
      <c r="BD42" s="82">
        <v>0</v>
      </c>
      <c r="BE42" s="82">
        <v>0</v>
      </c>
      <c r="BF42" s="82">
        <v>1545000</v>
      </c>
      <c r="BG42" s="82">
        <v>0</v>
      </c>
      <c r="BH42" s="82">
        <f t="shared" si="35"/>
        <v>1591350</v>
      </c>
      <c r="BI42" s="82">
        <v>0</v>
      </c>
      <c r="BJ42" s="82">
        <v>0</v>
      </c>
      <c r="BK42" s="82"/>
      <c r="BL42" s="82">
        <v>0</v>
      </c>
      <c r="BM42" s="82">
        <v>0</v>
      </c>
      <c r="BN42" s="82">
        <v>0</v>
      </c>
      <c r="BO42" s="82">
        <v>0</v>
      </c>
      <c r="BP42" s="82">
        <v>1591350</v>
      </c>
      <c r="BQ42" s="82">
        <v>0</v>
      </c>
      <c r="BR42" s="82">
        <f t="shared" si="36"/>
        <v>1639091</v>
      </c>
      <c r="BS42" s="82">
        <v>0</v>
      </c>
      <c r="BT42" s="82">
        <v>0</v>
      </c>
      <c r="BU42" s="82">
        <v>0</v>
      </c>
      <c r="BV42" s="82">
        <v>0</v>
      </c>
      <c r="BW42" s="82">
        <v>0</v>
      </c>
      <c r="BX42" s="82">
        <v>0</v>
      </c>
      <c r="BY42" s="82">
        <v>0</v>
      </c>
      <c r="BZ42" s="82">
        <v>1639091</v>
      </c>
      <c r="CA42" s="82">
        <v>0</v>
      </c>
      <c r="CB42" s="83"/>
    </row>
    <row r="43" spans="2:80" s="74" customFormat="1" ht="45">
      <c r="B43" s="1678"/>
      <c r="C43" s="1681"/>
      <c r="D43" s="1769"/>
      <c r="E43" s="1708"/>
      <c r="F43" s="1711"/>
      <c r="G43" s="1711"/>
      <c r="H43" s="1644"/>
      <c r="I43" s="1644"/>
      <c r="J43" s="1644"/>
      <c r="K43" s="1644"/>
      <c r="L43" s="1713"/>
      <c r="M43" s="1644"/>
      <c r="N43" s="1644"/>
      <c r="O43" s="239">
        <v>37</v>
      </c>
      <c r="P43" s="130" t="s">
        <v>476</v>
      </c>
      <c r="Q43" s="130" t="s">
        <v>228</v>
      </c>
      <c r="R43" s="237" t="s">
        <v>790</v>
      </c>
      <c r="S43" s="237" t="s">
        <v>791</v>
      </c>
      <c r="T43" s="237" t="s">
        <v>688</v>
      </c>
      <c r="U43" s="237" t="s">
        <v>784</v>
      </c>
      <c r="V43" s="237">
        <v>12</v>
      </c>
      <c r="W43" s="237">
        <v>21</v>
      </c>
      <c r="X43" s="260">
        <f t="shared" si="31"/>
        <v>0.0017740535222345447</v>
      </c>
      <c r="Y43" s="81">
        <f t="shared" si="25"/>
        <v>0.001736884623886015</v>
      </c>
      <c r="Z43" s="237">
        <v>5</v>
      </c>
      <c r="AA43" s="237"/>
      <c r="AB43" s="81">
        <f t="shared" si="26"/>
        <v>0.0005654957342844236</v>
      </c>
      <c r="AC43" s="237">
        <v>10</v>
      </c>
      <c r="AD43" s="237"/>
      <c r="AE43" s="81">
        <f t="shared" si="27"/>
        <v>0.0013365318605184531</v>
      </c>
      <c r="AF43" s="237">
        <v>15</v>
      </c>
      <c r="AG43" s="237"/>
      <c r="AH43" s="81">
        <f t="shared" si="28"/>
        <v>0.0015700461104754169</v>
      </c>
      <c r="AI43" s="237">
        <v>21</v>
      </c>
      <c r="AJ43" s="237"/>
      <c r="AK43" s="1654"/>
      <c r="AL43" s="1660"/>
      <c r="AM43" s="82">
        <f t="shared" si="32"/>
        <v>15897782.6</v>
      </c>
      <c r="AN43" s="82">
        <f t="shared" si="33"/>
        <v>3800000</v>
      </c>
      <c r="AO43" s="82">
        <v>500000</v>
      </c>
      <c r="AP43" s="82"/>
      <c r="AQ43" s="82">
        <v>1000000</v>
      </c>
      <c r="AR43" s="82">
        <v>0</v>
      </c>
      <c r="AS43" s="82">
        <v>0</v>
      </c>
      <c r="AT43" s="82">
        <v>0</v>
      </c>
      <c r="AU43" s="82">
        <v>0</v>
      </c>
      <c r="AV43" s="82">
        <v>2300000</v>
      </c>
      <c r="AW43" s="82">
        <v>0</v>
      </c>
      <c r="AX43" s="82">
        <f t="shared" si="34"/>
        <v>3914000</v>
      </c>
      <c r="AY43" s="82">
        <v>515000</v>
      </c>
      <c r="AZ43" s="82">
        <v>0</v>
      </c>
      <c r="BA43" s="82">
        <v>1030000</v>
      </c>
      <c r="BB43" s="82">
        <v>0</v>
      </c>
      <c r="BC43" s="82">
        <v>0</v>
      </c>
      <c r="BD43" s="82">
        <v>0</v>
      </c>
      <c r="BE43" s="82">
        <v>0</v>
      </c>
      <c r="BF43" s="82">
        <v>2369000</v>
      </c>
      <c r="BG43" s="82">
        <v>0</v>
      </c>
      <c r="BH43" s="82">
        <f t="shared" si="35"/>
        <v>4031420</v>
      </c>
      <c r="BI43" s="82">
        <v>530450</v>
      </c>
      <c r="BJ43" s="82">
        <v>0</v>
      </c>
      <c r="BK43" s="82">
        <v>1060900</v>
      </c>
      <c r="BL43" s="82">
        <v>0</v>
      </c>
      <c r="BM43" s="82">
        <v>0</v>
      </c>
      <c r="BN43" s="82">
        <v>0</v>
      </c>
      <c r="BO43" s="82">
        <v>0</v>
      </c>
      <c r="BP43" s="82">
        <v>2440070</v>
      </c>
      <c r="BQ43" s="82">
        <v>0</v>
      </c>
      <c r="BR43" s="82">
        <f t="shared" si="36"/>
        <v>4152362.6</v>
      </c>
      <c r="BS43" s="82">
        <v>546363.5</v>
      </c>
      <c r="BT43" s="82">
        <v>0</v>
      </c>
      <c r="BU43" s="82">
        <v>1092727</v>
      </c>
      <c r="BV43" s="82">
        <v>0</v>
      </c>
      <c r="BW43" s="82">
        <v>0</v>
      </c>
      <c r="BX43" s="82">
        <v>0</v>
      </c>
      <c r="BY43" s="82">
        <v>0</v>
      </c>
      <c r="BZ43" s="82">
        <v>2513272.1</v>
      </c>
      <c r="CA43" s="82">
        <v>0</v>
      </c>
      <c r="CB43" s="83"/>
    </row>
    <row r="44" spans="2:80" s="74" customFormat="1" ht="30">
      <c r="B44" s="1678"/>
      <c r="C44" s="1681"/>
      <c r="D44" s="1769"/>
      <c r="E44" s="1708"/>
      <c r="F44" s="1711"/>
      <c r="G44" s="1711"/>
      <c r="H44" s="1644"/>
      <c r="I44" s="1644"/>
      <c r="J44" s="1644"/>
      <c r="K44" s="1644"/>
      <c r="L44" s="1713"/>
      <c r="M44" s="1644"/>
      <c r="N44" s="1644"/>
      <c r="O44" s="239">
        <v>38</v>
      </c>
      <c r="P44" s="130" t="s">
        <v>480</v>
      </c>
      <c r="Q44" s="130" t="s">
        <v>227</v>
      </c>
      <c r="R44" s="237" t="s">
        <v>792</v>
      </c>
      <c r="S44" s="237" t="s">
        <v>793</v>
      </c>
      <c r="T44" s="237" t="s">
        <v>688</v>
      </c>
      <c r="U44" s="237" t="s">
        <v>794</v>
      </c>
      <c r="V44" s="237">
        <v>6</v>
      </c>
      <c r="W44" s="237">
        <v>40</v>
      </c>
      <c r="X44" s="260">
        <f t="shared" si="31"/>
        <v>0.0015189665445439861</v>
      </c>
      <c r="Y44" s="81">
        <f t="shared" si="25"/>
        <v>0.0014871420974915542</v>
      </c>
      <c r="Z44" s="237">
        <v>5</v>
      </c>
      <c r="AA44" s="237"/>
      <c r="AB44" s="81">
        <f t="shared" si="26"/>
        <v>0.00048418441164281415</v>
      </c>
      <c r="AC44" s="237">
        <v>20</v>
      </c>
      <c r="AD44" s="237"/>
      <c r="AE44" s="81">
        <f t="shared" si="27"/>
        <v>0.0011443551097647007</v>
      </c>
      <c r="AF44" s="237">
        <v>30</v>
      </c>
      <c r="AG44" s="237"/>
      <c r="AH44" s="81">
        <f t="shared" si="28"/>
        <v>0.0013442928987804181</v>
      </c>
      <c r="AI44" s="237">
        <v>40</v>
      </c>
      <c r="AJ44" s="237"/>
      <c r="AK44" s="1654"/>
      <c r="AL44" s="1660"/>
      <c r="AM44" s="82">
        <f t="shared" si="32"/>
        <v>13611877.882588997</v>
      </c>
      <c r="AN44" s="82">
        <f t="shared" si="33"/>
        <v>3253607</v>
      </c>
      <c r="AO44" s="82">
        <v>1000000</v>
      </c>
      <c r="AP44" s="82"/>
      <c r="AQ44" s="82">
        <v>1753607</v>
      </c>
      <c r="AR44" s="82">
        <v>0</v>
      </c>
      <c r="AS44" s="82">
        <v>0</v>
      </c>
      <c r="AT44" s="82">
        <v>0</v>
      </c>
      <c r="AU44" s="82">
        <v>0</v>
      </c>
      <c r="AV44" s="82">
        <v>500000</v>
      </c>
      <c r="AW44" s="82">
        <v>0</v>
      </c>
      <c r="AX44" s="82">
        <f t="shared" si="34"/>
        <v>3351215</v>
      </c>
      <c r="AY44" s="82">
        <v>1030000</v>
      </c>
      <c r="AZ44" s="82">
        <v>0</v>
      </c>
      <c r="BA44" s="82">
        <v>1806215</v>
      </c>
      <c r="BB44" s="82">
        <v>0</v>
      </c>
      <c r="BC44" s="82">
        <v>0</v>
      </c>
      <c r="BD44" s="82">
        <v>0</v>
      </c>
      <c r="BE44" s="82">
        <v>0</v>
      </c>
      <c r="BF44" s="82">
        <v>515000</v>
      </c>
      <c r="BG44" s="82">
        <v>0</v>
      </c>
      <c r="BH44" s="82">
        <f t="shared" si="35"/>
        <v>3451751.6662999997</v>
      </c>
      <c r="BI44" s="82">
        <v>1060900</v>
      </c>
      <c r="BJ44" s="82">
        <v>0</v>
      </c>
      <c r="BK44" s="82">
        <v>1860401.6663</v>
      </c>
      <c r="BL44" s="82">
        <v>0</v>
      </c>
      <c r="BM44" s="82">
        <v>0</v>
      </c>
      <c r="BN44" s="82">
        <v>0</v>
      </c>
      <c r="BO44" s="82">
        <v>0</v>
      </c>
      <c r="BP44" s="82">
        <v>530450</v>
      </c>
      <c r="BQ44" s="82">
        <v>0</v>
      </c>
      <c r="BR44" s="82">
        <f t="shared" si="36"/>
        <v>3555304.2162889997</v>
      </c>
      <c r="BS44" s="82">
        <v>1092727</v>
      </c>
      <c r="BT44" s="82">
        <v>0</v>
      </c>
      <c r="BU44" s="82">
        <v>1916213.716289</v>
      </c>
      <c r="BV44" s="82">
        <v>0</v>
      </c>
      <c r="BW44" s="82">
        <v>0</v>
      </c>
      <c r="BX44" s="82">
        <v>0</v>
      </c>
      <c r="BY44" s="82">
        <v>0</v>
      </c>
      <c r="BZ44" s="82">
        <v>546363.5</v>
      </c>
      <c r="CA44" s="82">
        <v>0</v>
      </c>
      <c r="CB44" s="83"/>
    </row>
    <row r="45" spans="2:80" s="74" customFormat="1" ht="30">
      <c r="B45" s="1678"/>
      <c r="C45" s="1681"/>
      <c r="D45" s="1769"/>
      <c r="E45" s="1708"/>
      <c r="F45" s="239" t="s">
        <v>795</v>
      </c>
      <c r="G45" s="239">
        <v>14</v>
      </c>
      <c r="H45" s="237" t="s">
        <v>259</v>
      </c>
      <c r="I45" s="237" t="s">
        <v>260</v>
      </c>
      <c r="J45" s="131">
        <v>8</v>
      </c>
      <c r="K45" s="237">
        <v>8</v>
      </c>
      <c r="L45" s="225">
        <v>0.002</v>
      </c>
      <c r="M45" s="237">
        <v>8</v>
      </c>
      <c r="N45" s="237">
        <v>8</v>
      </c>
      <c r="O45" s="239">
        <v>39</v>
      </c>
      <c r="P45" s="130" t="s">
        <v>480</v>
      </c>
      <c r="Q45" s="130" t="s">
        <v>227</v>
      </c>
      <c r="R45" s="237" t="s">
        <v>261</v>
      </c>
      <c r="S45" s="237" t="s">
        <v>796</v>
      </c>
      <c r="T45" s="237" t="s">
        <v>682</v>
      </c>
      <c r="U45" s="237" t="s">
        <v>797</v>
      </c>
      <c r="V45" s="237">
        <v>8</v>
      </c>
      <c r="W45" s="237">
        <v>8</v>
      </c>
      <c r="X45" s="260">
        <f t="shared" si="31"/>
        <v>0.001998493376829456</v>
      </c>
      <c r="Y45" s="81">
        <f t="shared" si="25"/>
        <v>0.0018282996040905422</v>
      </c>
      <c r="Z45" s="237">
        <v>8</v>
      </c>
      <c r="AA45" s="237"/>
      <c r="AB45" s="81">
        <f t="shared" si="26"/>
        <v>0.0006501611661420303</v>
      </c>
      <c r="AC45" s="237">
        <v>8</v>
      </c>
      <c r="AD45" s="237"/>
      <c r="AE45" s="81">
        <f t="shared" si="27"/>
        <v>0.0015366360174586201</v>
      </c>
      <c r="AF45" s="237">
        <v>8</v>
      </c>
      <c r="AG45" s="237"/>
      <c r="AH45" s="81">
        <f t="shared" si="28"/>
        <v>0.001805111777501118</v>
      </c>
      <c r="AI45" s="237">
        <v>8</v>
      </c>
      <c r="AJ45" s="237"/>
      <c r="AK45" s="1654"/>
      <c r="AL45" s="1660"/>
      <c r="AM45" s="82">
        <f t="shared" si="32"/>
        <v>17909050</v>
      </c>
      <c r="AN45" s="82">
        <f t="shared" si="33"/>
        <v>4000000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82">
        <v>4000000</v>
      </c>
      <c r="AW45" s="82">
        <v>0</v>
      </c>
      <c r="AX45" s="82">
        <f t="shared" si="34"/>
        <v>4500000</v>
      </c>
      <c r="AY45" s="82">
        <v>0</v>
      </c>
      <c r="AZ45" s="82">
        <v>0</v>
      </c>
      <c r="BA45" s="82">
        <v>0</v>
      </c>
      <c r="BB45" s="82">
        <v>0</v>
      </c>
      <c r="BC45" s="82">
        <v>0</v>
      </c>
      <c r="BD45" s="82">
        <v>0</v>
      </c>
      <c r="BE45" s="82">
        <v>0</v>
      </c>
      <c r="BF45" s="82">
        <v>4500000</v>
      </c>
      <c r="BG45" s="82">
        <v>0</v>
      </c>
      <c r="BH45" s="82">
        <f t="shared" si="35"/>
        <v>4635000</v>
      </c>
      <c r="BI45" s="82">
        <v>0</v>
      </c>
      <c r="BJ45" s="82">
        <v>0</v>
      </c>
      <c r="BK45" s="82">
        <v>0</v>
      </c>
      <c r="BL45" s="82">
        <v>0</v>
      </c>
      <c r="BM45" s="82">
        <v>0</v>
      </c>
      <c r="BN45" s="82">
        <v>0</v>
      </c>
      <c r="BO45" s="82">
        <v>0</v>
      </c>
      <c r="BP45" s="82">
        <v>4635000</v>
      </c>
      <c r="BQ45" s="82">
        <v>0</v>
      </c>
      <c r="BR45" s="82">
        <f t="shared" si="36"/>
        <v>4774050</v>
      </c>
      <c r="BS45" s="82">
        <v>0</v>
      </c>
      <c r="BT45" s="82">
        <v>0</v>
      </c>
      <c r="BU45" s="82">
        <v>0</v>
      </c>
      <c r="BV45" s="82">
        <v>0</v>
      </c>
      <c r="BW45" s="82">
        <v>0</v>
      </c>
      <c r="BX45" s="82">
        <v>0</v>
      </c>
      <c r="BY45" s="82">
        <v>0</v>
      </c>
      <c r="BZ45" s="82">
        <v>4774050</v>
      </c>
      <c r="CA45" s="82">
        <v>0</v>
      </c>
      <c r="CB45" s="83"/>
    </row>
    <row r="46" spans="2:80" s="74" customFormat="1" ht="73.5" customHeight="1">
      <c r="B46" s="1678"/>
      <c r="C46" s="1681"/>
      <c r="D46" s="1769"/>
      <c r="E46" s="1708"/>
      <c r="F46" s="1711" t="s">
        <v>798</v>
      </c>
      <c r="G46" s="1711">
        <v>15</v>
      </c>
      <c r="H46" s="1644" t="s">
        <v>266</v>
      </c>
      <c r="I46" s="1644" t="s">
        <v>267</v>
      </c>
      <c r="J46" s="1767">
        <v>1</v>
      </c>
      <c r="K46" s="1671">
        <v>1</v>
      </c>
      <c r="L46" s="1713">
        <f>SUM(X46:X49)</f>
        <v>0.005772303198770043</v>
      </c>
      <c r="M46" s="1671">
        <v>1</v>
      </c>
      <c r="N46" s="1671">
        <v>1</v>
      </c>
      <c r="O46" s="239">
        <v>40</v>
      </c>
      <c r="P46" s="130" t="s">
        <v>477</v>
      </c>
      <c r="Q46" s="130" t="s">
        <v>664</v>
      </c>
      <c r="R46" s="237" t="s">
        <v>799</v>
      </c>
      <c r="S46" s="237" t="s">
        <v>749</v>
      </c>
      <c r="T46" s="237" t="s">
        <v>688</v>
      </c>
      <c r="U46" s="237" t="s">
        <v>784</v>
      </c>
      <c r="V46" s="237">
        <v>0</v>
      </c>
      <c r="W46" s="237">
        <v>1</v>
      </c>
      <c r="X46" s="260">
        <f t="shared" si="31"/>
        <v>0.00044636502256221436</v>
      </c>
      <c r="Y46" s="81">
        <f t="shared" si="25"/>
        <v>0</v>
      </c>
      <c r="Z46" s="237">
        <v>0</v>
      </c>
      <c r="AA46" s="237"/>
      <c r="AB46" s="81">
        <f t="shared" si="26"/>
        <v>0.0005779210365706935</v>
      </c>
      <c r="AC46" s="237">
        <v>1</v>
      </c>
      <c r="AD46" s="237"/>
      <c r="AE46" s="81">
        <f t="shared" si="27"/>
        <v>0</v>
      </c>
      <c r="AF46" s="237">
        <v>1</v>
      </c>
      <c r="AG46" s="237"/>
      <c r="AH46" s="81">
        <f t="shared" si="28"/>
        <v>0</v>
      </c>
      <c r="AI46" s="237">
        <v>1</v>
      </c>
      <c r="AJ46" s="237"/>
      <c r="AK46" s="1654"/>
      <c r="AL46" s="1660"/>
      <c r="AM46" s="82">
        <f t="shared" si="32"/>
        <v>4000000</v>
      </c>
      <c r="AN46" s="82">
        <f t="shared" si="33"/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82">
        <v>0</v>
      </c>
      <c r="AW46" s="82">
        <v>0</v>
      </c>
      <c r="AX46" s="82">
        <f t="shared" si="34"/>
        <v>4000000</v>
      </c>
      <c r="AY46" s="82">
        <v>0</v>
      </c>
      <c r="AZ46" s="82">
        <v>0</v>
      </c>
      <c r="BA46" s="82">
        <v>4000000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  <c r="BG46" s="82">
        <v>0</v>
      </c>
      <c r="BH46" s="82">
        <f t="shared" si="35"/>
        <v>0</v>
      </c>
      <c r="BI46" s="82">
        <v>0</v>
      </c>
      <c r="BJ46" s="82">
        <v>0</v>
      </c>
      <c r="BK46" s="82">
        <v>0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>
        <v>0</v>
      </c>
      <c r="BR46" s="82">
        <f t="shared" si="36"/>
        <v>0</v>
      </c>
      <c r="BS46" s="82">
        <v>0</v>
      </c>
      <c r="BT46" s="82">
        <v>0</v>
      </c>
      <c r="BU46" s="82">
        <v>0</v>
      </c>
      <c r="BV46" s="82">
        <v>0</v>
      </c>
      <c r="BW46" s="82">
        <v>0</v>
      </c>
      <c r="BX46" s="82">
        <v>0</v>
      </c>
      <c r="BY46" s="82">
        <v>0</v>
      </c>
      <c r="BZ46" s="82">
        <v>0</v>
      </c>
      <c r="CA46" s="82">
        <v>0</v>
      </c>
      <c r="CB46" s="83"/>
    </row>
    <row r="47" spans="2:80" s="74" customFormat="1" ht="45">
      <c r="B47" s="1678"/>
      <c r="C47" s="1681"/>
      <c r="D47" s="1769"/>
      <c r="E47" s="1708"/>
      <c r="F47" s="1711"/>
      <c r="G47" s="1711"/>
      <c r="H47" s="1644"/>
      <c r="I47" s="1644"/>
      <c r="J47" s="1644"/>
      <c r="K47" s="1644"/>
      <c r="L47" s="1713"/>
      <c r="M47" s="1644"/>
      <c r="N47" s="1644"/>
      <c r="O47" s="239">
        <v>41</v>
      </c>
      <c r="P47" s="130" t="s">
        <v>476</v>
      </c>
      <c r="Q47" s="130" t="s">
        <v>228</v>
      </c>
      <c r="R47" s="237" t="s">
        <v>800</v>
      </c>
      <c r="S47" s="237" t="s">
        <v>562</v>
      </c>
      <c r="T47" s="237" t="s">
        <v>688</v>
      </c>
      <c r="U47" s="237" t="s">
        <v>784</v>
      </c>
      <c r="V47" s="237">
        <v>0</v>
      </c>
      <c r="W47" s="237">
        <v>3</v>
      </c>
      <c r="X47" s="260">
        <f t="shared" si="31"/>
        <v>0.0027593392964750966</v>
      </c>
      <c r="Y47" s="81">
        <f t="shared" si="25"/>
        <v>0</v>
      </c>
      <c r="Z47" s="237">
        <v>0</v>
      </c>
      <c r="AA47" s="237"/>
      <c r="AB47" s="81">
        <f t="shared" si="26"/>
        <v>0.001155842073141387</v>
      </c>
      <c r="AC47" s="237">
        <v>1</v>
      </c>
      <c r="AD47" s="237"/>
      <c r="AE47" s="81">
        <f t="shared" si="27"/>
        <v>0.0027317973643708805</v>
      </c>
      <c r="AF47" s="237">
        <v>2</v>
      </c>
      <c r="AG47" s="237"/>
      <c r="AH47" s="81">
        <f t="shared" si="28"/>
        <v>0.003209087604446432</v>
      </c>
      <c r="AI47" s="237">
        <v>3</v>
      </c>
      <c r="AJ47" s="237"/>
      <c r="AK47" s="1654"/>
      <c r="AL47" s="1660"/>
      <c r="AM47" s="82">
        <f t="shared" si="32"/>
        <v>24727200</v>
      </c>
      <c r="AN47" s="82">
        <f t="shared" si="33"/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2">
        <v>0</v>
      </c>
      <c r="AW47" s="82">
        <v>0</v>
      </c>
      <c r="AX47" s="82">
        <f t="shared" si="34"/>
        <v>8000000</v>
      </c>
      <c r="AY47" s="82">
        <v>8000000</v>
      </c>
      <c r="AZ47" s="82">
        <v>0</v>
      </c>
      <c r="BA47" s="82">
        <v>0</v>
      </c>
      <c r="BB47" s="82">
        <v>0</v>
      </c>
      <c r="BC47" s="82">
        <v>0</v>
      </c>
      <c r="BD47" s="82">
        <v>0</v>
      </c>
      <c r="BE47" s="82">
        <v>0</v>
      </c>
      <c r="BF47" s="82">
        <v>0</v>
      </c>
      <c r="BG47" s="82">
        <v>0</v>
      </c>
      <c r="BH47" s="82">
        <f t="shared" si="35"/>
        <v>8240000</v>
      </c>
      <c r="BI47" s="82">
        <v>8240000</v>
      </c>
      <c r="BJ47" s="82">
        <v>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f t="shared" si="36"/>
        <v>8487200</v>
      </c>
      <c r="BS47" s="82">
        <v>8487200</v>
      </c>
      <c r="BT47" s="82">
        <v>0</v>
      </c>
      <c r="BU47" s="82">
        <v>0</v>
      </c>
      <c r="BV47" s="82">
        <v>0</v>
      </c>
      <c r="BW47" s="82">
        <v>0</v>
      </c>
      <c r="BX47" s="82">
        <v>0</v>
      </c>
      <c r="BY47" s="82">
        <v>0</v>
      </c>
      <c r="BZ47" s="82">
        <v>0</v>
      </c>
      <c r="CA47" s="82">
        <v>0</v>
      </c>
      <c r="CB47" s="83"/>
    </row>
    <row r="48" spans="2:80" s="74" customFormat="1" ht="45">
      <c r="B48" s="1678"/>
      <c r="C48" s="1681"/>
      <c r="D48" s="1769"/>
      <c r="E48" s="1708"/>
      <c r="F48" s="1711"/>
      <c r="G48" s="1711"/>
      <c r="H48" s="1644"/>
      <c r="I48" s="1644"/>
      <c r="J48" s="1644"/>
      <c r="K48" s="1644"/>
      <c r="L48" s="1713"/>
      <c r="M48" s="1644"/>
      <c r="N48" s="1644"/>
      <c r="O48" s="239">
        <v>42</v>
      </c>
      <c r="P48" s="130" t="s">
        <v>476</v>
      </c>
      <c r="Q48" s="130" t="s">
        <v>228</v>
      </c>
      <c r="R48" s="237" t="s">
        <v>801</v>
      </c>
      <c r="S48" s="237" t="s">
        <v>562</v>
      </c>
      <c r="T48" s="237" t="s">
        <v>688</v>
      </c>
      <c r="U48" s="237" t="s">
        <v>802</v>
      </c>
      <c r="V48" s="237">
        <v>0</v>
      </c>
      <c r="W48" s="237">
        <v>1</v>
      </c>
      <c r="X48" s="260">
        <f t="shared" si="31"/>
        <v>0.0003347737669216608</v>
      </c>
      <c r="Y48" s="81">
        <f t="shared" si="25"/>
        <v>0</v>
      </c>
      <c r="Z48" s="237">
        <v>0</v>
      </c>
      <c r="AA48" s="237"/>
      <c r="AB48" s="81">
        <f t="shared" si="26"/>
        <v>0</v>
      </c>
      <c r="AC48" s="237">
        <v>0</v>
      </c>
      <c r="AD48" s="237"/>
      <c r="AE48" s="81">
        <f t="shared" si="27"/>
        <v>0.0009945864190670682</v>
      </c>
      <c r="AF48" s="237">
        <v>1</v>
      </c>
      <c r="AG48" s="237"/>
      <c r="AH48" s="81">
        <f t="shared" si="28"/>
        <v>0</v>
      </c>
      <c r="AI48" s="237">
        <v>1</v>
      </c>
      <c r="AJ48" s="237"/>
      <c r="AK48" s="1654"/>
      <c r="AL48" s="1660"/>
      <c r="AM48" s="82">
        <f t="shared" si="32"/>
        <v>3000000</v>
      </c>
      <c r="AN48" s="82">
        <f t="shared" si="33"/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2">
        <v>0</v>
      </c>
      <c r="AW48" s="82">
        <v>0</v>
      </c>
      <c r="AX48" s="82">
        <f t="shared" si="34"/>
        <v>0</v>
      </c>
      <c r="AY48" s="82">
        <v>0</v>
      </c>
      <c r="AZ48" s="82">
        <v>0</v>
      </c>
      <c r="BA48" s="82">
        <v>0</v>
      </c>
      <c r="BB48" s="82">
        <v>0</v>
      </c>
      <c r="BC48" s="82">
        <v>0</v>
      </c>
      <c r="BD48" s="82">
        <v>0</v>
      </c>
      <c r="BE48" s="82">
        <v>0</v>
      </c>
      <c r="BF48" s="82">
        <v>0</v>
      </c>
      <c r="BG48" s="82">
        <v>0</v>
      </c>
      <c r="BH48" s="82">
        <f t="shared" si="35"/>
        <v>3000000</v>
      </c>
      <c r="BI48" s="82">
        <v>3000000</v>
      </c>
      <c r="BJ48" s="82">
        <v>0</v>
      </c>
      <c r="BK48" s="82">
        <v>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>
        <f t="shared" si="36"/>
        <v>0</v>
      </c>
      <c r="BS48" s="82">
        <v>0</v>
      </c>
      <c r="BT48" s="82">
        <v>0</v>
      </c>
      <c r="BU48" s="82">
        <v>0</v>
      </c>
      <c r="BV48" s="82">
        <v>0</v>
      </c>
      <c r="BW48" s="82">
        <v>0</v>
      </c>
      <c r="BX48" s="82">
        <v>0</v>
      </c>
      <c r="BY48" s="82">
        <v>0</v>
      </c>
      <c r="BZ48" s="82">
        <v>0</v>
      </c>
      <c r="CA48" s="82">
        <v>0</v>
      </c>
      <c r="CB48" s="83"/>
    </row>
    <row r="49" spans="2:80" s="74" customFormat="1" ht="45">
      <c r="B49" s="1678"/>
      <c r="C49" s="1681"/>
      <c r="D49" s="1769"/>
      <c r="E49" s="1708"/>
      <c r="F49" s="1711"/>
      <c r="G49" s="1711"/>
      <c r="H49" s="1644"/>
      <c r="I49" s="1644"/>
      <c r="J49" s="1644"/>
      <c r="K49" s="1644"/>
      <c r="L49" s="1713"/>
      <c r="M49" s="1644"/>
      <c r="N49" s="1644"/>
      <c r="O49" s="239">
        <v>43</v>
      </c>
      <c r="P49" s="130" t="s">
        <v>478</v>
      </c>
      <c r="Q49" s="130" t="s">
        <v>229</v>
      </c>
      <c r="R49" s="237" t="s">
        <v>803</v>
      </c>
      <c r="S49" s="237" t="s">
        <v>804</v>
      </c>
      <c r="T49" s="237" t="s">
        <v>688</v>
      </c>
      <c r="U49" s="237" t="s">
        <v>784</v>
      </c>
      <c r="V49" s="237">
        <v>0</v>
      </c>
      <c r="W49" s="237">
        <v>1</v>
      </c>
      <c r="X49" s="260">
        <f t="shared" si="31"/>
        <v>0.002231825112811072</v>
      </c>
      <c r="Y49" s="81">
        <f t="shared" si="25"/>
        <v>0</v>
      </c>
      <c r="Z49" s="237">
        <v>0</v>
      </c>
      <c r="AA49" s="237"/>
      <c r="AB49" s="81">
        <f t="shared" si="26"/>
        <v>0.0028896051828534676</v>
      </c>
      <c r="AC49" s="237">
        <v>1</v>
      </c>
      <c r="AD49" s="237"/>
      <c r="AE49" s="81">
        <f t="shared" si="27"/>
        <v>0</v>
      </c>
      <c r="AF49" s="237">
        <v>1</v>
      </c>
      <c r="AG49" s="237"/>
      <c r="AH49" s="81">
        <f t="shared" si="28"/>
        <v>0</v>
      </c>
      <c r="AI49" s="237">
        <v>1</v>
      </c>
      <c r="AJ49" s="237"/>
      <c r="AK49" s="1654"/>
      <c r="AL49" s="1660"/>
      <c r="AM49" s="82">
        <f t="shared" si="32"/>
        <v>20000000</v>
      </c>
      <c r="AN49" s="82">
        <f t="shared" si="33"/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>
        <v>0</v>
      </c>
      <c r="AU49" s="82">
        <v>0</v>
      </c>
      <c r="AV49" s="82">
        <v>0</v>
      </c>
      <c r="AW49" s="82">
        <v>0</v>
      </c>
      <c r="AX49" s="82">
        <f t="shared" si="34"/>
        <v>20000000</v>
      </c>
      <c r="AY49" s="82">
        <v>14000000</v>
      </c>
      <c r="AZ49" s="82">
        <v>0</v>
      </c>
      <c r="BA49" s="82">
        <v>6000000</v>
      </c>
      <c r="BB49" s="82">
        <v>0</v>
      </c>
      <c r="BC49" s="82">
        <v>0</v>
      </c>
      <c r="BD49" s="82">
        <v>0</v>
      </c>
      <c r="BE49" s="82">
        <v>0</v>
      </c>
      <c r="BF49" s="82">
        <v>0</v>
      </c>
      <c r="BG49" s="82">
        <v>0</v>
      </c>
      <c r="BH49" s="82">
        <f t="shared" si="35"/>
        <v>0</v>
      </c>
      <c r="BI49" s="82">
        <v>0</v>
      </c>
      <c r="BJ49" s="82">
        <v>0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f t="shared" si="36"/>
        <v>0</v>
      </c>
      <c r="BS49" s="82">
        <v>0</v>
      </c>
      <c r="BT49" s="82">
        <v>0</v>
      </c>
      <c r="BU49" s="82">
        <v>0</v>
      </c>
      <c r="BV49" s="82">
        <v>0</v>
      </c>
      <c r="BW49" s="82">
        <v>0</v>
      </c>
      <c r="BX49" s="82">
        <v>0</v>
      </c>
      <c r="BY49" s="82">
        <v>0</v>
      </c>
      <c r="BZ49" s="82">
        <v>0</v>
      </c>
      <c r="CA49" s="82">
        <v>0</v>
      </c>
      <c r="CB49" s="83"/>
    </row>
    <row r="50" spans="2:80" s="74" customFormat="1" ht="45">
      <c r="B50" s="1678"/>
      <c r="C50" s="1681"/>
      <c r="D50" s="1769"/>
      <c r="E50" s="1708"/>
      <c r="F50" s="1711"/>
      <c r="G50" s="1711">
        <v>16</v>
      </c>
      <c r="H50" s="1644" t="s">
        <v>268</v>
      </c>
      <c r="I50" s="1644" t="s">
        <v>269</v>
      </c>
      <c r="J50" s="1767">
        <v>1</v>
      </c>
      <c r="K50" s="1671">
        <v>1</v>
      </c>
      <c r="L50" s="1713">
        <f>SUM(X50:X53)</f>
        <v>0.016197638645270462</v>
      </c>
      <c r="M50" s="1671">
        <v>1</v>
      </c>
      <c r="N50" s="1671">
        <v>1</v>
      </c>
      <c r="O50" s="239">
        <v>44</v>
      </c>
      <c r="P50" s="130" t="s">
        <v>478</v>
      </c>
      <c r="Q50" s="130" t="s">
        <v>229</v>
      </c>
      <c r="R50" s="237" t="s">
        <v>262</v>
      </c>
      <c r="S50" s="237" t="s">
        <v>573</v>
      </c>
      <c r="T50" s="237" t="s">
        <v>688</v>
      </c>
      <c r="U50" s="237" t="s">
        <v>784</v>
      </c>
      <c r="V50" s="237">
        <v>3</v>
      </c>
      <c r="W50" s="237">
        <v>1</v>
      </c>
      <c r="X50" s="260">
        <f t="shared" si="31"/>
        <v>0.007469699040987557</v>
      </c>
      <c r="Y50" s="81">
        <f t="shared" si="25"/>
        <v>0.007313198416362169</v>
      </c>
      <c r="Z50" s="237">
        <v>0</v>
      </c>
      <c r="AA50" s="237"/>
      <c r="AB50" s="81">
        <f t="shared" si="26"/>
        <v>0.0023810346706712574</v>
      </c>
      <c r="AC50" s="237">
        <v>0</v>
      </c>
      <c r="AD50" s="237"/>
      <c r="AE50" s="81">
        <f t="shared" si="27"/>
        <v>0.005627502570604013</v>
      </c>
      <c r="AF50" s="237">
        <v>1</v>
      </c>
      <c r="AG50" s="237"/>
      <c r="AH50" s="81">
        <f t="shared" si="28"/>
        <v>0.00661072046515965</v>
      </c>
      <c r="AI50" s="237">
        <v>1</v>
      </c>
      <c r="AJ50" s="237"/>
      <c r="AK50" s="1654"/>
      <c r="AL50" s="1660"/>
      <c r="AM50" s="82">
        <f t="shared" si="32"/>
        <v>66938032</v>
      </c>
      <c r="AN50" s="82">
        <f t="shared" si="33"/>
        <v>16000000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16000000</v>
      </c>
      <c r="AW50" s="82">
        <v>0</v>
      </c>
      <c r="AX50" s="82">
        <f t="shared" si="34"/>
        <v>16480000</v>
      </c>
      <c r="AY50" s="82">
        <v>0</v>
      </c>
      <c r="AZ50" s="82">
        <v>0</v>
      </c>
      <c r="BA50" s="82"/>
      <c r="BB50" s="82">
        <v>0</v>
      </c>
      <c r="BC50" s="82">
        <v>0</v>
      </c>
      <c r="BD50" s="82">
        <v>0</v>
      </c>
      <c r="BE50" s="82">
        <v>0</v>
      </c>
      <c r="BF50" s="82">
        <v>16480000</v>
      </c>
      <c r="BG50" s="82">
        <v>0</v>
      </c>
      <c r="BH50" s="82">
        <f t="shared" si="35"/>
        <v>16974400</v>
      </c>
      <c r="BI50" s="82">
        <v>0</v>
      </c>
      <c r="BJ50" s="82">
        <v>0</v>
      </c>
      <c r="BK50" s="82">
        <v>0</v>
      </c>
      <c r="BL50" s="82">
        <v>0</v>
      </c>
      <c r="BM50" s="82">
        <v>0</v>
      </c>
      <c r="BN50" s="82">
        <v>0</v>
      </c>
      <c r="BO50" s="82">
        <v>0</v>
      </c>
      <c r="BP50" s="82">
        <v>16974400</v>
      </c>
      <c r="BQ50" s="82">
        <v>0</v>
      </c>
      <c r="BR50" s="82">
        <f t="shared" si="36"/>
        <v>17483632</v>
      </c>
      <c r="BS50" s="82">
        <v>0</v>
      </c>
      <c r="BT50" s="82">
        <v>0</v>
      </c>
      <c r="BU50" s="82">
        <v>0</v>
      </c>
      <c r="BV50" s="82">
        <v>0</v>
      </c>
      <c r="BW50" s="82">
        <v>0</v>
      </c>
      <c r="BX50" s="82">
        <v>0</v>
      </c>
      <c r="BY50" s="82">
        <v>0</v>
      </c>
      <c r="BZ50" s="82">
        <v>17483632</v>
      </c>
      <c r="CA50" s="82">
        <v>0</v>
      </c>
      <c r="CB50" s="83"/>
    </row>
    <row r="51" spans="2:80" s="74" customFormat="1" ht="45">
      <c r="B51" s="1678"/>
      <c r="C51" s="1681"/>
      <c r="D51" s="1769"/>
      <c r="E51" s="1708"/>
      <c r="F51" s="1711"/>
      <c r="G51" s="1711"/>
      <c r="H51" s="1644"/>
      <c r="I51" s="1644"/>
      <c r="J51" s="1644"/>
      <c r="K51" s="1644"/>
      <c r="L51" s="1713"/>
      <c r="M51" s="1644"/>
      <c r="N51" s="1644"/>
      <c r="O51" s="239">
        <v>45</v>
      </c>
      <c r="P51" s="130" t="s">
        <v>476</v>
      </c>
      <c r="Q51" s="130" t="s">
        <v>228</v>
      </c>
      <c r="R51" s="237" t="s">
        <v>263</v>
      </c>
      <c r="S51" s="237" t="s">
        <v>805</v>
      </c>
      <c r="T51" s="237" t="s">
        <v>682</v>
      </c>
      <c r="U51" s="237" t="s">
        <v>784</v>
      </c>
      <c r="V51" s="237">
        <v>8</v>
      </c>
      <c r="W51" s="237">
        <v>8</v>
      </c>
      <c r="X51" s="260">
        <f t="shared" si="31"/>
        <v>0.005368846185709806</v>
      </c>
      <c r="Y51" s="81">
        <f t="shared" si="25"/>
        <v>0.0052563613617603085</v>
      </c>
      <c r="Z51" s="237">
        <v>8</v>
      </c>
      <c r="AA51" s="237"/>
      <c r="AB51" s="81">
        <f t="shared" si="26"/>
        <v>0.0017113686695449661</v>
      </c>
      <c r="AC51" s="237">
        <v>8</v>
      </c>
      <c r="AD51" s="237"/>
      <c r="AE51" s="81">
        <f t="shared" si="27"/>
        <v>0.004044767472621635</v>
      </c>
      <c r="AF51" s="237">
        <v>8</v>
      </c>
      <c r="AG51" s="237"/>
      <c r="AH51" s="81">
        <f t="shared" si="28"/>
        <v>0.004751455334333498</v>
      </c>
      <c r="AI51" s="237">
        <v>8</v>
      </c>
      <c r="AJ51" s="237"/>
      <c r="AK51" s="1654"/>
      <c r="AL51" s="1660"/>
      <c r="AM51" s="82">
        <f t="shared" si="32"/>
        <v>48111710.5</v>
      </c>
      <c r="AN51" s="82">
        <f t="shared" si="33"/>
        <v>11500000</v>
      </c>
      <c r="AO51" s="82">
        <v>4000000</v>
      </c>
      <c r="AP51" s="82"/>
      <c r="AQ51" s="82">
        <v>7500000</v>
      </c>
      <c r="AR51" s="82">
        <v>0</v>
      </c>
      <c r="AS51" s="82">
        <v>0</v>
      </c>
      <c r="AT51" s="82">
        <v>0</v>
      </c>
      <c r="AU51" s="82">
        <v>0</v>
      </c>
      <c r="AV51" s="82">
        <v>0</v>
      </c>
      <c r="AW51" s="82">
        <v>0</v>
      </c>
      <c r="AX51" s="82">
        <f t="shared" si="34"/>
        <v>11845000</v>
      </c>
      <c r="AY51" s="82">
        <v>4120000</v>
      </c>
      <c r="AZ51" s="82">
        <v>0</v>
      </c>
      <c r="BA51" s="82">
        <v>7725000</v>
      </c>
      <c r="BB51" s="82">
        <v>0</v>
      </c>
      <c r="BC51" s="82">
        <v>0</v>
      </c>
      <c r="BD51" s="82">
        <v>0</v>
      </c>
      <c r="BE51" s="82">
        <v>0</v>
      </c>
      <c r="BF51" s="82">
        <v>0</v>
      </c>
      <c r="BG51" s="82">
        <v>0</v>
      </c>
      <c r="BH51" s="82">
        <f t="shared" si="35"/>
        <v>12200350</v>
      </c>
      <c r="BI51" s="82">
        <v>4243600</v>
      </c>
      <c r="BJ51" s="82">
        <v>0</v>
      </c>
      <c r="BK51" s="82">
        <v>7956750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>
        <f t="shared" si="36"/>
        <v>12566360.5</v>
      </c>
      <c r="BS51" s="82">
        <v>4370908</v>
      </c>
      <c r="BT51" s="82">
        <v>0</v>
      </c>
      <c r="BU51" s="82">
        <v>8195452.5</v>
      </c>
      <c r="BV51" s="82">
        <v>0</v>
      </c>
      <c r="BW51" s="82">
        <v>0</v>
      </c>
      <c r="BX51" s="82">
        <v>0</v>
      </c>
      <c r="BY51" s="82">
        <v>0</v>
      </c>
      <c r="BZ51" s="82">
        <v>0</v>
      </c>
      <c r="CA51" s="82">
        <v>0</v>
      </c>
      <c r="CB51" s="83"/>
    </row>
    <row r="52" spans="2:80" s="74" customFormat="1" ht="45">
      <c r="B52" s="1678"/>
      <c r="C52" s="1681"/>
      <c r="D52" s="1769"/>
      <c r="E52" s="1708"/>
      <c r="F52" s="1711"/>
      <c r="G52" s="1711"/>
      <c r="H52" s="1644"/>
      <c r="I52" s="1644"/>
      <c r="J52" s="1644"/>
      <c r="K52" s="1644"/>
      <c r="L52" s="1713"/>
      <c r="M52" s="1644"/>
      <c r="N52" s="1644"/>
      <c r="O52" s="239">
        <v>46</v>
      </c>
      <c r="P52" s="130" t="s">
        <v>476</v>
      </c>
      <c r="Q52" s="130" t="s">
        <v>228</v>
      </c>
      <c r="R52" s="237" t="s">
        <v>264</v>
      </c>
      <c r="S52" s="237" t="s">
        <v>562</v>
      </c>
      <c r="T52" s="237" t="s">
        <v>682</v>
      </c>
      <c r="U52" s="237" t="s">
        <v>802</v>
      </c>
      <c r="V52" s="237">
        <v>1</v>
      </c>
      <c r="W52" s="237">
        <v>1</v>
      </c>
      <c r="X52" s="260">
        <f t="shared" si="31"/>
        <v>0.000557956278202768</v>
      </c>
      <c r="Y52" s="81">
        <f t="shared" si="25"/>
        <v>0</v>
      </c>
      <c r="Z52" s="237">
        <v>0</v>
      </c>
      <c r="AA52" s="237"/>
      <c r="AB52" s="81">
        <f t="shared" si="26"/>
        <v>0.0007224012957133669</v>
      </c>
      <c r="AC52" s="237">
        <v>1</v>
      </c>
      <c r="AD52" s="237"/>
      <c r="AE52" s="81">
        <f t="shared" si="27"/>
        <v>0</v>
      </c>
      <c r="AF52" s="237"/>
      <c r="AG52" s="237"/>
      <c r="AH52" s="81">
        <f t="shared" si="28"/>
        <v>0</v>
      </c>
      <c r="AI52" s="237"/>
      <c r="AJ52" s="237"/>
      <c r="AK52" s="1654"/>
      <c r="AL52" s="1660"/>
      <c r="AM52" s="82">
        <f t="shared" si="32"/>
        <v>5000000</v>
      </c>
      <c r="AN52" s="82">
        <f t="shared" si="33"/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0</v>
      </c>
      <c r="AT52" s="82">
        <v>0</v>
      </c>
      <c r="AU52" s="82">
        <v>0</v>
      </c>
      <c r="AV52" s="82">
        <v>0</v>
      </c>
      <c r="AW52" s="82">
        <v>0</v>
      </c>
      <c r="AX52" s="82">
        <f t="shared" si="34"/>
        <v>5000000</v>
      </c>
      <c r="AY52" s="82">
        <v>5000000</v>
      </c>
      <c r="AZ52" s="82">
        <v>0</v>
      </c>
      <c r="BA52" s="82">
        <v>0</v>
      </c>
      <c r="BB52" s="82">
        <v>0</v>
      </c>
      <c r="BC52" s="82">
        <v>0</v>
      </c>
      <c r="BD52" s="82">
        <v>0</v>
      </c>
      <c r="BE52" s="82">
        <v>0</v>
      </c>
      <c r="BF52" s="82">
        <v>0</v>
      </c>
      <c r="BG52" s="82">
        <v>0</v>
      </c>
      <c r="BH52" s="82">
        <f t="shared" si="35"/>
        <v>0</v>
      </c>
      <c r="BI52" s="82">
        <v>0</v>
      </c>
      <c r="BJ52" s="82">
        <v>0</v>
      </c>
      <c r="BK52" s="82">
        <v>0</v>
      </c>
      <c r="BL52" s="82">
        <v>0</v>
      </c>
      <c r="BM52" s="82">
        <v>0</v>
      </c>
      <c r="BN52" s="82">
        <v>0</v>
      </c>
      <c r="BO52" s="82">
        <v>0</v>
      </c>
      <c r="BP52" s="82">
        <v>0</v>
      </c>
      <c r="BQ52" s="82">
        <v>0</v>
      </c>
      <c r="BR52" s="82">
        <f t="shared" si="36"/>
        <v>0</v>
      </c>
      <c r="BS52" s="82">
        <v>0</v>
      </c>
      <c r="BT52" s="82">
        <v>0</v>
      </c>
      <c r="BU52" s="82">
        <v>0</v>
      </c>
      <c r="BV52" s="82">
        <v>0</v>
      </c>
      <c r="BW52" s="82">
        <v>0</v>
      </c>
      <c r="BX52" s="82">
        <v>0</v>
      </c>
      <c r="BY52" s="82">
        <v>0</v>
      </c>
      <c r="BZ52" s="82">
        <v>0</v>
      </c>
      <c r="CA52" s="82">
        <v>0</v>
      </c>
      <c r="CB52" s="83"/>
    </row>
    <row r="53" spans="2:80" s="74" customFormat="1" ht="30.75" thickBot="1">
      <c r="B53" s="1678"/>
      <c r="C53" s="1681"/>
      <c r="D53" s="1770"/>
      <c r="E53" s="1709"/>
      <c r="F53" s="1723"/>
      <c r="G53" s="1723"/>
      <c r="H53" s="1716"/>
      <c r="I53" s="1716"/>
      <c r="J53" s="1716"/>
      <c r="K53" s="1716"/>
      <c r="L53" s="1722"/>
      <c r="M53" s="1716"/>
      <c r="N53" s="1716"/>
      <c r="O53" s="240">
        <v>47</v>
      </c>
      <c r="P53" s="132" t="s">
        <v>479</v>
      </c>
      <c r="Q53" s="132" t="s">
        <v>230</v>
      </c>
      <c r="R53" s="242" t="s">
        <v>265</v>
      </c>
      <c r="S53" s="242" t="s">
        <v>760</v>
      </c>
      <c r="T53" s="242" t="s">
        <v>688</v>
      </c>
      <c r="U53" s="242" t="s">
        <v>784</v>
      </c>
      <c r="V53" s="242">
        <v>2</v>
      </c>
      <c r="W53" s="242">
        <v>4</v>
      </c>
      <c r="X53" s="261">
        <f t="shared" si="31"/>
        <v>0.002801137140370334</v>
      </c>
      <c r="Y53" s="85">
        <f t="shared" si="25"/>
        <v>0.0027424494061358135</v>
      </c>
      <c r="Z53" s="242">
        <v>1</v>
      </c>
      <c r="AA53" s="242"/>
      <c r="AB53" s="85">
        <f t="shared" si="26"/>
        <v>0.0008928880015017215</v>
      </c>
      <c r="AC53" s="242">
        <v>2</v>
      </c>
      <c r="AD53" s="242"/>
      <c r="AE53" s="85">
        <f t="shared" si="27"/>
        <v>0.002110313463976505</v>
      </c>
      <c r="AF53" s="242">
        <v>3</v>
      </c>
      <c r="AG53" s="242"/>
      <c r="AH53" s="85">
        <f t="shared" si="28"/>
        <v>0.0024790201744348686</v>
      </c>
      <c r="AI53" s="242">
        <v>4</v>
      </c>
      <c r="AJ53" s="242"/>
      <c r="AK53" s="1655"/>
      <c r="AL53" s="1661"/>
      <c r="AM53" s="86">
        <f t="shared" si="32"/>
        <v>25101762</v>
      </c>
      <c r="AN53" s="86">
        <f t="shared" si="33"/>
        <v>6000000</v>
      </c>
      <c r="AO53" s="86">
        <v>0</v>
      </c>
      <c r="AP53" s="86">
        <v>0</v>
      </c>
      <c r="AQ53" s="86">
        <v>6000000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0</v>
      </c>
      <c r="AX53" s="86">
        <f t="shared" si="34"/>
        <v>6180000</v>
      </c>
      <c r="AY53" s="86">
        <v>0</v>
      </c>
      <c r="AZ53" s="86">
        <v>0</v>
      </c>
      <c r="BA53" s="86">
        <v>6180000</v>
      </c>
      <c r="BB53" s="86">
        <v>0</v>
      </c>
      <c r="BC53" s="86">
        <v>0</v>
      </c>
      <c r="BD53" s="86">
        <v>0</v>
      </c>
      <c r="BE53" s="86">
        <v>0</v>
      </c>
      <c r="BF53" s="86">
        <v>0</v>
      </c>
      <c r="BG53" s="86">
        <v>0</v>
      </c>
      <c r="BH53" s="86">
        <f t="shared" si="35"/>
        <v>6365400</v>
      </c>
      <c r="BI53" s="86">
        <v>0</v>
      </c>
      <c r="BJ53" s="86">
        <v>0</v>
      </c>
      <c r="BK53" s="86">
        <v>6365400</v>
      </c>
      <c r="BL53" s="86">
        <v>0</v>
      </c>
      <c r="BM53" s="86">
        <v>0</v>
      </c>
      <c r="BN53" s="86">
        <v>0</v>
      </c>
      <c r="BO53" s="86">
        <v>0</v>
      </c>
      <c r="BP53" s="86">
        <v>0</v>
      </c>
      <c r="BQ53" s="86">
        <v>0</v>
      </c>
      <c r="BR53" s="86">
        <f t="shared" si="36"/>
        <v>6556362</v>
      </c>
      <c r="BS53" s="86">
        <v>0</v>
      </c>
      <c r="BT53" s="86">
        <v>0</v>
      </c>
      <c r="BU53" s="86">
        <v>6556362</v>
      </c>
      <c r="BV53" s="86">
        <v>0</v>
      </c>
      <c r="BW53" s="86">
        <v>0</v>
      </c>
      <c r="BX53" s="86">
        <v>0</v>
      </c>
      <c r="BY53" s="86">
        <v>0</v>
      </c>
      <c r="BZ53" s="86">
        <v>0</v>
      </c>
      <c r="CA53" s="86">
        <v>0</v>
      </c>
      <c r="CB53" s="87"/>
    </row>
    <row r="54" spans="2:80" s="74" customFormat="1" ht="45">
      <c r="B54" s="1678"/>
      <c r="C54" s="1681"/>
      <c r="D54" s="1771" t="s">
        <v>806</v>
      </c>
      <c r="E54" s="1774">
        <f>SUM(L54:L62)</f>
        <v>0.030010000000000002</v>
      </c>
      <c r="F54" s="1777" t="s">
        <v>807</v>
      </c>
      <c r="G54" s="1777">
        <v>17</v>
      </c>
      <c r="H54" s="1782" t="s">
        <v>270</v>
      </c>
      <c r="I54" s="1782" t="s">
        <v>271</v>
      </c>
      <c r="J54" s="1779">
        <v>1353</v>
      </c>
      <c r="K54" s="1782">
        <v>271</v>
      </c>
      <c r="L54" s="1783">
        <f>SUM(X54:X58)</f>
        <v>0.018121072380774338</v>
      </c>
      <c r="M54" s="1782">
        <v>1488</v>
      </c>
      <c r="N54" s="1782">
        <v>1623</v>
      </c>
      <c r="O54" s="243">
        <v>48</v>
      </c>
      <c r="P54" s="133" t="s">
        <v>473</v>
      </c>
      <c r="Q54" s="133" t="s">
        <v>54</v>
      </c>
      <c r="R54" s="224" t="s">
        <v>808</v>
      </c>
      <c r="S54" s="224" t="s">
        <v>809</v>
      </c>
      <c r="T54" s="224" t="s">
        <v>688</v>
      </c>
      <c r="U54" s="224" t="s">
        <v>784</v>
      </c>
      <c r="V54" s="224">
        <v>12</v>
      </c>
      <c r="W54" s="224">
        <v>20</v>
      </c>
      <c r="X54" s="272">
        <f>IF(AM54,3%/(SUM($AM$54:$AM$62))*(AM54*100%),0.001%)</f>
        <v>0.004326660540353424</v>
      </c>
      <c r="Y54" s="134">
        <f t="shared" si="25"/>
        <v>0.0038851366586924022</v>
      </c>
      <c r="Z54" s="224">
        <v>5</v>
      </c>
      <c r="AA54" s="224"/>
      <c r="AB54" s="134">
        <f t="shared" si="26"/>
        <v>0.0012649246687941056</v>
      </c>
      <c r="AC54" s="224">
        <v>10</v>
      </c>
      <c r="AD54" s="224"/>
      <c r="AE54" s="134">
        <f t="shared" si="27"/>
        <v>0.002989610740633382</v>
      </c>
      <c r="AF54" s="224">
        <v>15</v>
      </c>
      <c r="AG54" s="224"/>
      <c r="AH54" s="134">
        <f t="shared" si="28"/>
        <v>0.003511945247116064</v>
      </c>
      <c r="AI54" s="224">
        <v>20</v>
      </c>
      <c r="AJ54" s="224"/>
      <c r="AK54" s="1653">
        <v>246570045.2</v>
      </c>
      <c r="AL54" s="1659">
        <f>AK54-(SUM(AM54:AM62))</f>
        <v>0</v>
      </c>
      <c r="AM54" s="135">
        <f aca="true" t="shared" si="37" ref="AM54:AM62">SUM(AN54,AX54,BH54,BR54)</f>
        <v>35560829.5</v>
      </c>
      <c r="AN54" s="135">
        <f aca="true" t="shared" si="38" ref="AN54:AN62">SUM(AO54:AV54)</f>
        <v>8500000</v>
      </c>
      <c r="AO54" s="135">
        <v>0</v>
      </c>
      <c r="AP54" s="135">
        <v>0</v>
      </c>
      <c r="AQ54" s="135">
        <v>7500000</v>
      </c>
      <c r="AR54" s="135">
        <v>0</v>
      </c>
      <c r="AS54" s="135">
        <v>0</v>
      </c>
      <c r="AT54" s="135">
        <v>0</v>
      </c>
      <c r="AU54" s="135">
        <v>0</v>
      </c>
      <c r="AV54" s="135">
        <v>1000000</v>
      </c>
      <c r="AW54" s="135">
        <v>0</v>
      </c>
      <c r="AX54" s="135">
        <f aca="true" t="shared" si="39" ref="AX54:AX62">SUM(AY54:BF54)</f>
        <v>8755000</v>
      </c>
      <c r="AY54" s="135">
        <v>0</v>
      </c>
      <c r="AZ54" s="135">
        <v>0</v>
      </c>
      <c r="BA54" s="135">
        <v>7725000</v>
      </c>
      <c r="BB54" s="135">
        <v>0</v>
      </c>
      <c r="BC54" s="135">
        <v>0</v>
      </c>
      <c r="BD54" s="135">
        <v>0</v>
      </c>
      <c r="BE54" s="135">
        <v>0</v>
      </c>
      <c r="BF54" s="135">
        <v>1030000</v>
      </c>
      <c r="BG54" s="135">
        <v>0</v>
      </c>
      <c r="BH54" s="135">
        <f aca="true" t="shared" si="40" ref="BH54:BH62">SUM(BI54:BP54)</f>
        <v>9017650</v>
      </c>
      <c r="BI54" s="135">
        <v>0</v>
      </c>
      <c r="BJ54" s="135">
        <v>0</v>
      </c>
      <c r="BK54" s="135">
        <v>7956750</v>
      </c>
      <c r="BL54" s="135">
        <v>0</v>
      </c>
      <c r="BM54" s="135">
        <v>0</v>
      </c>
      <c r="BN54" s="135">
        <v>0</v>
      </c>
      <c r="BO54" s="135">
        <v>0</v>
      </c>
      <c r="BP54" s="135">
        <v>1060900</v>
      </c>
      <c r="BQ54" s="135">
        <v>0</v>
      </c>
      <c r="BR54" s="135">
        <f aca="true" t="shared" si="41" ref="BR54:BR62">SUM(BS54:BZ54)</f>
        <v>9288179.5</v>
      </c>
      <c r="BS54" s="135">
        <v>0</v>
      </c>
      <c r="BT54" s="135">
        <v>0</v>
      </c>
      <c r="BU54" s="135">
        <v>8195452.5</v>
      </c>
      <c r="BV54" s="135">
        <v>0</v>
      </c>
      <c r="BW54" s="135">
        <v>0</v>
      </c>
      <c r="BX54" s="135">
        <v>0</v>
      </c>
      <c r="BY54" s="135">
        <v>0</v>
      </c>
      <c r="BZ54" s="135">
        <v>1092727</v>
      </c>
      <c r="CA54" s="135">
        <v>0</v>
      </c>
      <c r="CB54" s="136"/>
    </row>
    <row r="55" spans="2:80" s="74" customFormat="1" ht="45">
      <c r="B55" s="1678"/>
      <c r="C55" s="1681"/>
      <c r="D55" s="1772"/>
      <c r="E55" s="1775"/>
      <c r="F55" s="1778"/>
      <c r="G55" s="1778"/>
      <c r="H55" s="1780"/>
      <c r="I55" s="1780"/>
      <c r="J55" s="1780"/>
      <c r="K55" s="1780"/>
      <c r="L55" s="1784"/>
      <c r="M55" s="1780"/>
      <c r="N55" s="1780"/>
      <c r="O55" s="209">
        <v>49</v>
      </c>
      <c r="P55" s="211" t="s">
        <v>473</v>
      </c>
      <c r="Q55" s="211" t="s">
        <v>54</v>
      </c>
      <c r="R55" s="212" t="s">
        <v>810</v>
      </c>
      <c r="S55" s="212" t="s">
        <v>811</v>
      </c>
      <c r="T55" s="212" t="s">
        <v>688</v>
      </c>
      <c r="U55" s="212" t="s">
        <v>797</v>
      </c>
      <c r="V55" s="212">
        <v>4</v>
      </c>
      <c r="W55" s="212">
        <v>4</v>
      </c>
      <c r="X55" s="273">
        <f aca="true" t="shared" si="42" ref="X55:X62">IF(AM55,3%/(SUM($AM$54:$AM$62))*(AM55*100%),0.001%)</f>
        <v>0.005141090759714069</v>
      </c>
      <c r="Y55" s="137">
        <f t="shared" si="25"/>
        <v>0.004616456500328619</v>
      </c>
      <c r="Z55" s="212">
        <v>1</v>
      </c>
      <c r="AA55" s="212"/>
      <c r="AB55" s="137">
        <f t="shared" si="26"/>
        <v>0.0015030281358612311</v>
      </c>
      <c r="AC55" s="212">
        <v>2</v>
      </c>
      <c r="AD55" s="212"/>
      <c r="AE55" s="137">
        <f t="shared" si="27"/>
        <v>0.0035523609976937836</v>
      </c>
      <c r="AF55" s="212">
        <v>3</v>
      </c>
      <c r="AG55" s="212"/>
      <c r="AH55" s="137">
        <f t="shared" si="28"/>
        <v>0.004173017293632029</v>
      </c>
      <c r="AI55" s="212">
        <v>4</v>
      </c>
      <c r="AJ55" s="212"/>
      <c r="AK55" s="1654"/>
      <c r="AL55" s="1660"/>
      <c r="AM55" s="138">
        <f t="shared" si="37"/>
        <v>42254632.7</v>
      </c>
      <c r="AN55" s="138">
        <f t="shared" si="38"/>
        <v>10100000</v>
      </c>
      <c r="AO55" s="138">
        <v>100000</v>
      </c>
      <c r="AP55" s="138"/>
      <c r="AQ55" s="138">
        <v>7000000</v>
      </c>
      <c r="AR55" s="138">
        <v>0</v>
      </c>
      <c r="AS55" s="138">
        <v>0</v>
      </c>
      <c r="AT55" s="138">
        <v>0</v>
      </c>
      <c r="AU55" s="138">
        <v>0</v>
      </c>
      <c r="AV55" s="138">
        <v>3000000</v>
      </c>
      <c r="AW55" s="138">
        <v>0</v>
      </c>
      <c r="AX55" s="138">
        <f t="shared" si="39"/>
        <v>10403000</v>
      </c>
      <c r="AY55" s="138">
        <v>103000</v>
      </c>
      <c r="AZ55" s="138">
        <v>0</v>
      </c>
      <c r="BA55" s="138">
        <v>7210000</v>
      </c>
      <c r="BB55" s="138">
        <v>0</v>
      </c>
      <c r="BC55" s="138">
        <v>0</v>
      </c>
      <c r="BD55" s="138">
        <v>0</v>
      </c>
      <c r="BE55" s="138">
        <v>0</v>
      </c>
      <c r="BF55" s="138">
        <v>3090000</v>
      </c>
      <c r="BG55" s="138">
        <v>0</v>
      </c>
      <c r="BH55" s="138">
        <f t="shared" si="40"/>
        <v>10715090</v>
      </c>
      <c r="BI55" s="138">
        <v>106090</v>
      </c>
      <c r="BJ55" s="138">
        <v>0</v>
      </c>
      <c r="BK55" s="138">
        <v>7426300</v>
      </c>
      <c r="BL55" s="138">
        <v>0</v>
      </c>
      <c r="BM55" s="138">
        <v>0</v>
      </c>
      <c r="BN55" s="138">
        <v>0</v>
      </c>
      <c r="BO55" s="138">
        <v>0</v>
      </c>
      <c r="BP55" s="138">
        <v>3182700</v>
      </c>
      <c r="BQ55" s="138">
        <v>0</v>
      </c>
      <c r="BR55" s="138">
        <f t="shared" si="41"/>
        <v>11036542.7</v>
      </c>
      <c r="BS55" s="138">
        <v>109272.7</v>
      </c>
      <c r="BT55" s="138">
        <v>0</v>
      </c>
      <c r="BU55" s="138">
        <v>7649089</v>
      </c>
      <c r="BV55" s="138">
        <v>0</v>
      </c>
      <c r="BW55" s="138">
        <v>0</v>
      </c>
      <c r="BX55" s="138">
        <v>0</v>
      </c>
      <c r="BY55" s="138">
        <v>0</v>
      </c>
      <c r="BZ55" s="138">
        <v>3278181</v>
      </c>
      <c r="CA55" s="138">
        <v>0</v>
      </c>
      <c r="CB55" s="139"/>
    </row>
    <row r="56" spans="2:80" s="74" customFormat="1" ht="45">
      <c r="B56" s="1678"/>
      <c r="C56" s="1681"/>
      <c r="D56" s="1772"/>
      <c r="E56" s="1775"/>
      <c r="F56" s="1778"/>
      <c r="G56" s="1778"/>
      <c r="H56" s="1780"/>
      <c r="I56" s="1780"/>
      <c r="J56" s="1780"/>
      <c r="K56" s="1780"/>
      <c r="L56" s="1784"/>
      <c r="M56" s="1780"/>
      <c r="N56" s="1780"/>
      <c r="O56" s="209">
        <v>50</v>
      </c>
      <c r="P56" s="211" t="s">
        <v>473</v>
      </c>
      <c r="Q56" s="211" t="s">
        <v>54</v>
      </c>
      <c r="R56" s="212" t="s">
        <v>812</v>
      </c>
      <c r="S56" s="212" t="s">
        <v>562</v>
      </c>
      <c r="T56" s="212" t="s">
        <v>688</v>
      </c>
      <c r="U56" s="212" t="s">
        <v>784</v>
      </c>
      <c r="V56" s="212">
        <v>20</v>
      </c>
      <c r="W56" s="212">
        <v>40</v>
      </c>
      <c r="X56" s="273">
        <f t="shared" si="42"/>
        <v>0.0030541133226024164</v>
      </c>
      <c r="Y56" s="137">
        <f t="shared" si="25"/>
        <v>0.0027424494061358135</v>
      </c>
      <c r="Z56" s="212">
        <v>10</v>
      </c>
      <c r="AA56" s="212"/>
      <c r="AB56" s="137">
        <f t="shared" si="26"/>
        <v>0.0008928880015017215</v>
      </c>
      <c r="AC56" s="212">
        <v>20</v>
      </c>
      <c r="AD56" s="212"/>
      <c r="AE56" s="137">
        <f t="shared" si="27"/>
        <v>0.002110313463976505</v>
      </c>
      <c r="AF56" s="212">
        <v>30</v>
      </c>
      <c r="AG56" s="212"/>
      <c r="AH56" s="137">
        <f t="shared" si="28"/>
        <v>0.0024790201744348686</v>
      </c>
      <c r="AI56" s="212">
        <v>40</v>
      </c>
      <c r="AJ56" s="212"/>
      <c r="AK56" s="1654"/>
      <c r="AL56" s="1660"/>
      <c r="AM56" s="138">
        <f t="shared" si="37"/>
        <v>25101762</v>
      </c>
      <c r="AN56" s="138">
        <f t="shared" si="38"/>
        <v>6000000</v>
      </c>
      <c r="AO56" s="138">
        <v>0</v>
      </c>
      <c r="AP56" s="138">
        <v>0</v>
      </c>
      <c r="AQ56" s="138">
        <v>5000000</v>
      </c>
      <c r="AR56" s="138">
        <v>0</v>
      </c>
      <c r="AS56" s="138">
        <v>0</v>
      </c>
      <c r="AT56" s="138">
        <v>0</v>
      </c>
      <c r="AU56" s="138">
        <v>0</v>
      </c>
      <c r="AV56" s="138">
        <v>1000000</v>
      </c>
      <c r="AW56" s="138">
        <v>0</v>
      </c>
      <c r="AX56" s="138">
        <f t="shared" si="39"/>
        <v>6180000</v>
      </c>
      <c r="AY56" s="138">
        <v>0</v>
      </c>
      <c r="AZ56" s="138">
        <v>0</v>
      </c>
      <c r="BA56" s="138">
        <v>5150000</v>
      </c>
      <c r="BB56" s="138">
        <v>0</v>
      </c>
      <c r="BC56" s="138">
        <v>0</v>
      </c>
      <c r="BD56" s="138">
        <v>0</v>
      </c>
      <c r="BE56" s="138">
        <v>0</v>
      </c>
      <c r="BF56" s="138">
        <v>1030000</v>
      </c>
      <c r="BG56" s="138">
        <v>0</v>
      </c>
      <c r="BH56" s="138">
        <f t="shared" si="40"/>
        <v>6365400</v>
      </c>
      <c r="BI56" s="138">
        <v>0</v>
      </c>
      <c r="BJ56" s="138">
        <v>0</v>
      </c>
      <c r="BK56" s="138">
        <v>5304500</v>
      </c>
      <c r="BL56" s="138">
        <v>0</v>
      </c>
      <c r="BM56" s="138">
        <v>0</v>
      </c>
      <c r="BN56" s="138">
        <v>0</v>
      </c>
      <c r="BO56" s="138">
        <v>0</v>
      </c>
      <c r="BP56" s="138">
        <v>1060900</v>
      </c>
      <c r="BQ56" s="138">
        <v>0</v>
      </c>
      <c r="BR56" s="138">
        <f t="shared" si="41"/>
        <v>6556362</v>
      </c>
      <c r="BS56" s="138">
        <v>0</v>
      </c>
      <c r="BT56" s="138">
        <v>0</v>
      </c>
      <c r="BU56" s="138">
        <v>5463635</v>
      </c>
      <c r="BV56" s="138">
        <v>0</v>
      </c>
      <c r="BW56" s="138">
        <v>0</v>
      </c>
      <c r="BX56" s="138">
        <v>0</v>
      </c>
      <c r="BY56" s="138">
        <v>0</v>
      </c>
      <c r="BZ56" s="138">
        <v>1092727</v>
      </c>
      <c r="CA56" s="138">
        <v>0</v>
      </c>
      <c r="CB56" s="139"/>
    </row>
    <row r="57" spans="2:80" s="74" customFormat="1" ht="45">
      <c r="B57" s="1678"/>
      <c r="C57" s="1681"/>
      <c r="D57" s="1772"/>
      <c r="E57" s="1775"/>
      <c r="F57" s="1778" t="s">
        <v>813</v>
      </c>
      <c r="G57" s="1778"/>
      <c r="H57" s="1780"/>
      <c r="I57" s="1780"/>
      <c r="J57" s="1780"/>
      <c r="K57" s="1780"/>
      <c r="L57" s="1784"/>
      <c r="M57" s="1780"/>
      <c r="N57" s="1780"/>
      <c r="O57" s="209">
        <v>51</v>
      </c>
      <c r="P57" s="211" t="s">
        <v>473</v>
      </c>
      <c r="Q57" s="211" t="s">
        <v>54</v>
      </c>
      <c r="R57" s="212" t="s">
        <v>814</v>
      </c>
      <c r="S57" s="212" t="s">
        <v>815</v>
      </c>
      <c r="T57" s="212" t="s">
        <v>688</v>
      </c>
      <c r="U57" s="212" t="s">
        <v>788</v>
      </c>
      <c r="V57" s="212">
        <v>0</v>
      </c>
      <c r="W57" s="212">
        <v>4</v>
      </c>
      <c r="X57" s="273">
        <f t="shared" si="42"/>
        <v>0.002799603879052215</v>
      </c>
      <c r="Y57" s="137">
        <f t="shared" si="25"/>
        <v>0.0025139119556244955</v>
      </c>
      <c r="Z57" s="212">
        <v>1</v>
      </c>
      <c r="AA57" s="212"/>
      <c r="AB57" s="137">
        <f t="shared" si="26"/>
        <v>0.0008184806680432448</v>
      </c>
      <c r="AC57" s="212">
        <v>2</v>
      </c>
      <c r="AD57" s="212"/>
      <c r="AE57" s="137">
        <f t="shared" si="27"/>
        <v>0.0019344540086451297</v>
      </c>
      <c r="AF57" s="212">
        <v>3</v>
      </c>
      <c r="AG57" s="212"/>
      <c r="AH57" s="137">
        <f t="shared" si="28"/>
        <v>0.0022724351598986297</v>
      </c>
      <c r="AI57" s="212">
        <v>4</v>
      </c>
      <c r="AJ57" s="212"/>
      <c r="AK57" s="1654"/>
      <c r="AL57" s="1660"/>
      <c r="AM57" s="138">
        <f t="shared" si="37"/>
        <v>23009948.5</v>
      </c>
      <c r="AN57" s="138">
        <f t="shared" si="38"/>
        <v>5500000</v>
      </c>
      <c r="AO57" s="138">
        <v>0</v>
      </c>
      <c r="AP57" s="138">
        <v>0</v>
      </c>
      <c r="AQ57" s="138">
        <v>2000000</v>
      </c>
      <c r="AR57" s="138">
        <v>0</v>
      </c>
      <c r="AS57" s="138">
        <v>0</v>
      </c>
      <c r="AT57" s="138">
        <v>0</v>
      </c>
      <c r="AU57" s="138">
        <v>0</v>
      </c>
      <c r="AV57" s="138">
        <v>3500000</v>
      </c>
      <c r="AW57" s="138">
        <v>0</v>
      </c>
      <c r="AX57" s="138">
        <f t="shared" si="39"/>
        <v>5665000</v>
      </c>
      <c r="AY57" s="138">
        <v>0</v>
      </c>
      <c r="AZ57" s="138">
        <v>0</v>
      </c>
      <c r="BA57" s="138">
        <v>2060000</v>
      </c>
      <c r="BB57" s="138">
        <v>0</v>
      </c>
      <c r="BC57" s="138">
        <v>0</v>
      </c>
      <c r="BD57" s="138">
        <v>0</v>
      </c>
      <c r="BE57" s="138">
        <v>0</v>
      </c>
      <c r="BF57" s="138">
        <v>3605000</v>
      </c>
      <c r="BG57" s="138">
        <v>0</v>
      </c>
      <c r="BH57" s="138">
        <f t="shared" si="40"/>
        <v>5834950</v>
      </c>
      <c r="BI57" s="138">
        <v>0</v>
      </c>
      <c r="BJ57" s="138">
        <v>0</v>
      </c>
      <c r="BK57" s="138">
        <v>2121800</v>
      </c>
      <c r="BL57" s="138">
        <v>0</v>
      </c>
      <c r="BM57" s="138">
        <v>0</v>
      </c>
      <c r="BN57" s="138">
        <v>0</v>
      </c>
      <c r="BO57" s="138">
        <v>0</v>
      </c>
      <c r="BP57" s="138">
        <v>3713150</v>
      </c>
      <c r="BQ57" s="138">
        <v>0</v>
      </c>
      <c r="BR57" s="138">
        <f t="shared" si="41"/>
        <v>6009998.5</v>
      </c>
      <c r="BS57" s="138">
        <v>0</v>
      </c>
      <c r="BT57" s="138">
        <v>0</v>
      </c>
      <c r="BU57" s="138">
        <v>2185454</v>
      </c>
      <c r="BV57" s="138">
        <v>0</v>
      </c>
      <c r="BW57" s="138">
        <v>0</v>
      </c>
      <c r="BX57" s="138">
        <v>0</v>
      </c>
      <c r="BY57" s="138">
        <v>0</v>
      </c>
      <c r="BZ57" s="138">
        <v>3824544.5</v>
      </c>
      <c r="CA57" s="138">
        <v>0</v>
      </c>
      <c r="CB57" s="139"/>
    </row>
    <row r="58" spans="2:80" s="74" customFormat="1" ht="45">
      <c r="B58" s="1678"/>
      <c r="C58" s="1681"/>
      <c r="D58" s="1772"/>
      <c r="E58" s="1775"/>
      <c r="F58" s="1778"/>
      <c r="G58" s="1778"/>
      <c r="H58" s="1780"/>
      <c r="I58" s="1780"/>
      <c r="J58" s="1780"/>
      <c r="K58" s="1780"/>
      <c r="L58" s="1784"/>
      <c r="M58" s="1780"/>
      <c r="N58" s="1780"/>
      <c r="O58" s="209">
        <v>52</v>
      </c>
      <c r="P58" s="211" t="s">
        <v>473</v>
      </c>
      <c r="Q58" s="211" t="s">
        <v>54</v>
      </c>
      <c r="R58" s="212" t="s">
        <v>816</v>
      </c>
      <c r="S58" s="212" t="s">
        <v>817</v>
      </c>
      <c r="T58" s="212" t="s">
        <v>688</v>
      </c>
      <c r="U58" s="212" t="s">
        <v>788</v>
      </c>
      <c r="V58" s="212">
        <v>0</v>
      </c>
      <c r="W58" s="212">
        <v>4</v>
      </c>
      <c r="X58" s="273">
        <f t="shared" si="42"/>
        <v>0.002799603879052215</v>
      </c>
      <c r="Y58" s="137">
        <f t="shared" si="25"/>
        <v>0.0025139119556244955</v>
      </c>
      <c r="Z58" s="212">
        <v>2</v>
      </c>
      <c r="AA58" s="212"/>
      <c r="AB58" s="137">
        <f t="shared" si="26"/>
        <v>0.0008184806680432448</v>
      </c>
      <c r="AC58" s="212">
        <v>2</v>
      </c>
      <c r="AD58" s="212"/>
      <c r="AE58" s="137">
        <f t="shared" si="27"/>
        <v>0.0019344540086451297</v>
      </c>
      <c r="AF58" s="212">
        <v>3</v>
      </c>
      <c r="AG58" s="212"/>
      <c r="AH58" s="137">
        <f t="shared" si="28"/>
        <v>0.0022724351598986297</v>
      </c>
      <c r="AI58" s="212">
        <v>4</v>
      </c>
      <c r="AJ58" s="212"/>
      <c r="AK58" s="1654"/>
      <c r="AL58" s="1660"/>
      <c r="AM58" s="138">
        <f t="shared" si="37"/>
        <v>23009948.5</v>
      </c>
      <c r="AN58" s="138">
        <f t="shared" si="38"/>
        <v>5500000</v>
      </c>
      <c r="AO58" s="138">
        <v>0</v>
      </c>
      <c r="AP58" s="138">
        <v>0</v>
      </c>
      <c r="AQ58" s="138">
        <v>2000000</v>
      </c>
      <c r="AR58" s="138">
        <v>0</v>
      </c>
      <c r="AS58" s="138">
        <v>0</v>
      </c>
      <c r="AT58" s="138">
        <v>0</v>
      </c>
      <c r="AU58" s="138">
        <v>0</v>
      </c>
      <c r="AV58" s="138">
        <v>3500000</v>
      </c>
      <c r="AW58" s="138">
        <v>0</v>
      </c>
      <c r="AX58" s="138">
        <f t="shared" si="39"/>
        <v>5665000</v>
      </c>
      <c r="AY58" s="138">
        <v>0</v>
      </c>
      <c r="AZ58" s="138">
        <v>0</v>
      </c>
      <c r="BA58" s="138">
        <v>2060000</v>
      </c>
      <c r="BB58" s="138">
        <v>0</v>
      </c>
      <c r="BC58" s="138">
        <v>0</v>
      </c>
      <c r="BD58" s="138">
        <v>0</v>
      </c>
      <c r="BE58" s="138">
        <v>0</v>
      </c>
      <c r="BF58" s="138">
        <v>3605000</v>
      </c>
      <c r="BG58" s="138">
        <v>0</v>
      </c>
      <c r="BH58" s="138">
        <f t="shared" si="40"/>
        <v>5834950</v>
      </c>
      <c r="BI58" s="138">
        <v>0</v>
      </c>
      <c r="BJ58" s="138">
        <v>0</v>
      </c>
      <c r="BK58" s="138">
        <v>2121800</v>
      </c>
      <c r="BL58" s="138">
        <v>0</v>
      </c>
      <c r="BM58" s="138">
        <v>0</v>
      </c>
      <c r="BN58" s="138">
        <v>0</v>
      </c>
      <c r="BO58" s="138">
        <v>0</v>
      </c>
      <c r="BP58" s="138">
        <v>3713150</v>
      </c>
      <c r="BQ58" s="138">
        <v>0</v>
      </c>
      <c r="BR58" s="138">
        <f t="shared" si="41"/>
        <v>6009998.5</v>
      </c>
      <c r="BS58" s="138">
        <v>0</v>
      </c>
      <c r="BT58" s="138">
        <v>0</v>
      </c>
      <c r="BU58" s="138">
        <v>2185454</v>
      </c>
      <c r="BV58" s="138">
        <v>0</v>
      </c>
      <c r="BW58" s="138">
        <v>0</v>
      </c>
      <c r="BX58" s="138">
        <v>0</v>
      </c>
      <c r="BY58" s="138">
        <v>0</v>
      </c>
      <c r="BZ58" s="138">
        <v>3824544.5</v>
      </c>
      <c r="CA58" s="138">
        <v>0</v>
      </c>
      <c r="CB58" s="139"/>
    </row>
    <row r="59" spans="2:80" s="74" customFormat="1" ht="30" customHeight="1">
      <c r="B59" s="1678"/>
      <c r="C59" s="1681"/>
      <c r="D59" s="1772"/>
      <c r="E59" s="1775"/>
      <c r="F59" s="1832" t="s">
        <v>818</v>
      </c>
      <c r="G59" s="1832">
        <v>18</v>
      </c>
      <c r="H59" s="1833" t="s">
        <v>272</v>
      </c>
      <c r="I59" s="1833" t="s">
        <v>819</v>
      </c>
      <c r="J59" s="1833">
        <v>299</v>
      </c>
      <c r="K59" s="1833">
        <v>149</v>
      </c>
      <c r="L59" s="1834">
        <f>SUM(X59:X60)</f>
        <v>0.00037500784159324156</v>
      </c>
      <c r="M59" s="1833">
        <v>373</v>
      </c>
      <c r="N59" s="1833">
        <v>445</v>
      </c>
      <c r="O59" s="208"/>
      <c r="P59" s="1833" t="s">
        <v>474</v>
      </c>
      <c r="Q59" s="1780" t="str">
        <f>Q58</f>
        <v>FOMENTO, DESARROLLO Y PRÁCTICA DEL DEPORTE, LA RECREACIÓN Y EL APROVECHAMIENTO DEL TIEMPO LIBRE</v>
      </c>
      <c r="R59" s="1780" t="s">
        <v>273</v>
      </c>
      <c r="S59" s="212" t="s">
        <v>937</v>
      </c>
      <c r="T59" s="212" t="s">
        <v>682</v>
      </c>
      <c r="U59" s="212" t="str">
        <f>U58</f>
        <v>Infancia, Adolecencia y Juventud</v>
      </c>
      <c r="V59" s="212">
        <v>2</v>
      </c>
      <c r="W59" s="212">
        <v>2</v>
      </c>
      <c r="X59" s="273">
        <f t="shared" si="42"/>
        <v>1E-05</v>
      </c>
      <c r="Y59" s="137">
        <f t="shared" si="25"/>
        <v>0</v>
      </c>
      <c r="Z59" s="212">
        <v>2</v>
      </c>
      <c r="AA59" s="212"/>
      <c r="AB59" s="137">
        <f t="shared" si="26"/>
        <v>0</v>
      </c>
      <c r="AC59" s="212">
        <v>2</v>
      </c>
      <c r="AD59" s="212"/>
      <c r="AE59" s="137">
        <f t="shared" si="27"/>
        <v>0</v>
      </c>
      <c r="AF59" s="212">
        <v>2</v>
      </c>
      <c r="AG59" s="212"/>
      <c r="AH59" s="137">
        <f t="shared" si="28"/>
        <v>0</v>
      </c>
      <c r="AI59" s="212">
        <v>2</v>
      </c>
      <c r="AJ59" s="212"/>
      <c r="AK59" s="1654"/>
      <c r="AL59" s="1660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9"/>
    </row>
    <row r="60" spans="2:80" s="74" customFormat="1" ht="30" customHeight="1">
      <c r="B60" s="1678"/>
      <c r="C60" s="1681"/>
      <c r="D60" s="1772"/>
      <c r="E60" s="1775"/>
      <c r="F60" s="1832"/>
      <c r="G60" s="1832"/>
      <c r="H60" s="1833"/>
      <c r="I60" s="1833"/>
      <c r="J60" s="1833"/>
      <c r="K60" s="1833"/>
      <c r="L60" s="1834"/>
      <c r="M60" s="1833"/>
      <c r="N60" s="1833"/>
      <c r="O60" s="208">
        <v>53</v>
      </c>
      <c r="P60" s="1833"/>
      <c r="Q60" s="1780" t="s">
        <v>231</v>
      </c>
      <c r="R60" s="1780"/>
      <c r="S60" s="212" t="s">
        <v>0</v>
      </c>
      <c r="T60" s="212" t="s">
        <v>688</v>
      </c>
      <c r="U60" s="212" t="s">
        <v>784</v>
      </c>
      <c r="V60" s="212">
        <v>0</v>
      </c>
      <c r="W60" s="212">
        <v>1</v>
      </c>
      <c r="X60" s="273">
        <f t="shared" si="42"/>
        <v>0.00036500784159324153</v>
      </c>
      <c r="Y60" s="137">
        <f t="shared" si="25"/>
        <v>0</v>
      </c>
      <c r="Z60" s="212">
        <v>0</v>
      </c>
      <c r="AA60" s="212"/>
      <c r="AB60" s="137">
        <f t="shared" si="26"/>
        <v>0</v>
      </c>
      <c r="AC60" s="212">
        <v>1</v>
      </c>
      <c r="AD60" s="212"/>
      <c r="AE60" s="137">
        <f t="shared" si="27"/>
        <v>0</v>
      </c>
      <c r="AF60" s="212">
        <v>1</v>
      </c>
      <c r="AG60" s="212"/>
      <c r="AH60" s="137">
        <f t="shared" si="28"/>
        <v>0.0011343273180011424</v>
      </c>
      <c r="AI60" s="212">
        <v>1</v>
      </c>
      <c r="AJ60" s="212"/>
      <c r="AK60" s="1654"/>
      <c r="AL60" s="1660"/>
      <c r="AM60" s="138">
        <f t="shared" si="37"/>
        <v>3000000</v>
      </c>
      <c r="AN60" s="138">
        <f t="shared" si="38"/>
        <v>0</v>
      </c>
      <c r="AO60" s="138">
        <v>0</v>
      </c>
      <c r="AP60" s="138">
        <v>0</v>
      </c>
      <c r="AQ60" s="138"/>
      <c r="AR60" s="138">
        <v>0</v>
      </c>
      <c r="AS60" s="138">
        <v>0</v>
      </c>
      <c r="AT60" s="138">
        <v>0</v>
      </c>
      <c r="AU60" s="138">
        <v>0</v>
      </c>
      <c r="AV60" s="138"/>
      <c r="AW60" s="138">
        <v>0</v>
      </c>
      <c r="AX60" s="138">
        <f t="shared" si="39"/>
        <v>0</v>
      </c>
      <c r="AY60" s="138">
        <v>0</v>
      </c>
      <c r="AZ60" s="138">
        <v>0</v>
      </c>
      <c r="BA60" s="138"/>
      <c r="BB60" s="138">
        <v>0</v>
      </c>
      <c r="BC60" s="138">
        <v>0</v>
      </c>
      <c r="BD60" s="138">
        <v>0</v>
      </c>
      <c r="BE60" s="138">
        <v>0</v>
      </c>
      <c r="BF60" s="138">
        <v>0</v>
      </c>
      <c r="BG60" s="138">
        <v>0</v>
      </c>
      <c r="BH60" s="138">
        <f t="shared" si="40"/>
        <v>0</v>
      </c>
      <c r="BI60" s="138">
        <v>0</v>
      </c>
      <c r="BJ60" s="138">
        <v>0</v>
      </c>
      <c r="BK60" s="138">
        <v>0</v>
      </c>
      <c r="BL60" s="138">
        <v>0</v>
      </c>
      <c r="BM60" s="138">
        <v>0</v>
      </c>
      <c r="BN60" s="138">
        <v>0</v>
      </c>
      <c r="BO60" s="138">
        <v>0</v>
      </c>
      <c r="BP60" s="138">
        <v>0</v>
      </c>
      <c r="BQ60" s="138">
        <v>0</v>
      </c>
      <c r="BR60" s="138">
        <f t="shared" si="41"/>
        <v>3000000</v>
      </c>
      <c r="BS60" s="138">
        <v>0</v>
      </c>
      <c r="BT60" s="138">
        <v>0</v>
      </c>
      <c r="BU60" s="138">
        <v>3000000</v>
      </c>
      <c r="BV60" s="138">
        <v>0</v>
      </c>
      <c r="BW60" s="138">
        <v>0</v>
      </c>
      <c r="BX60" s="138">
        <v>0</v>
      </c>
      <c r="BY60" s="138">
        <v>0</v>
      </c>
      <c r="BZ60" s="138"/>
      <c r="CA60" s="138">
        <v>0</v>
      </c>
      <c r="CB60" s="139"/>
    </row>
    <row r="61" spans="2:80" s="74" customFormat="1" ht="45">
      <c r="B61" s="1678"/>
      <c r="C61" s="1681"/>
      <c r="D61" s="1772"/>
      <c r="E61" s="1775"/>
      <c r="F61" s="1778" t="s">
        <v>2</v>
      </c>
      <c r="G61" s="1778">
        <v>19</v>
      </c>
      <c r="H61" s="1780" t="s">
        <v>276</v>
      </c>
      <c r="I61" s="1780" t="s">
        <v>277</v>
      </c>
      <c r="J61" s="1780">
        <v>18</v>
      </c>
      <c r="K61" s="1780">
        <v>10</v>
      </c>
      <c r="L61" s="1784">
        <f>SUM(X61:X62)</f>
        <v>0.011513919777632421</v>
      </c>
      <c r="M61" s="1780">
        <v>5</v>
      </c>
      <c r="N61" s="1780">
        <v>10</v>
      </c>
      <c r="O61" s="209">
        <v>54</v>
      </c>
      <c r="P61" s="211" t="s">
        <v>475</v>
      </c>
      <c r="Q61" s="211" t="s">
        <v>232</v>
      </c>
      <c r="R61" s="212" t="s">
        <v>1</v>
      </c>
      <c r="S61" s="212" t="s">
        <v>760</v>
      </c>
      <c r="T61" s="212" t="s">
        <v>688</v>
      </c>
      <c r="U61" s="212" t="s">
        <v>784</v>
      </c>
      <c r="V61" s="212">
        <v>0</v>
      </c>
      <c r="W61" s="212">
        <v>2</v>
      </c>
      <c r="X61" s="273">
        <f t="shared" si="42"/>
        <v>0.0015817006469040467</v>
      </c>
      <c r="Y61" s="137">
        <f t="shared" si="25"/>
        <v>0</v>
      </c>
      <c r="Z61" s="212">
        <v>0</v>
      </c>
      <c r="AA61" s="212"/>
      <c r="AB61" s="137">
        <f t="shared" si="26"/>
        <v>0.0008668815548560402</v>
      </c>
      <c r="AC61" s="212">
        <v>1</v>
      </c>
      <c r="AD61" s="212"/>
      <c r="AE61" s="137">
        <f t="shared" si="27"/>
        <v>0</v>
      </c>
      <c r="AF61" s="212">
        <v>1</v>
      </c>
      <c r="AG61" s="212"/>
      <c r="AH61" s="137">
        <f t="shared" si="28"/>
        <v>0.002646763742002666</v>
      </c>
      <c r="AI61" s="212">
        <v>2</v>
      </c>
      <c r="AJ61" s="212"/>
      <c r="AK61" s="1654"/>
      <c r="AL61" s="1660"/>
      <c r="AM61" s="138">
        <f t="shared" si="37"/>
        <v>13000000</v>
      </c>
      <c r="AN61" s="138">
        <f t="shared" si="38"/>
        <v>0</v>
      </c>
      <c r="AO61" s="138">
        <v>0</v>
      </c>
      <c r="AP61" s="138">
        <v>0</v>
      </c>
      <c r="AQ61" s="138">
        <v>0</v>
      </c>
      <c r="AR61" s="138">
        <v>0</v>
      </c>
      <c r="AS61" s="138">
        <v>0</v>
      </c>
      <c r="AT61" s="138">
        <v>0</v>
      </c>
      <c r="AU61" s="138">
        <v>0</v>
      </c>
      <c r="AV61" s="138"/>
      <c r="AW61" s="138">
        <v>0</v>
      </c>
      <c r="AX61" s="138">
        <f t="shared" si="39"/>
        <v>6000000</v>
      </c>
      <c r="AY61" s="138">
        <v>0</v>
      </c>
      <c r="AZ61" s="138">
        <v>0</v>
      </c>
      <c r="BA61" s="138">
        <v>6000000</v>
      </c>
      <c r="BB61" s="138">
        <v>0</v>
      </c>
      <c r="BC61" s="138">
        <v>0</v>
      </c>
      <c r="BD61" s="138">
        <v>0</v>
      </c>
      <c r="BE61" s="138">
        <v>0</v>
      </c>
      <c r="BF61" s="138">
        <v>0</v>
      </c>
      <c r="BG61" s="138">
        <v>0</v>
      </c>
      <c r="BH61" s="138">
        <f t="shared" si="40"/>
        <v>0</v>
      </c>
      <c r="BI61" s="138">
        <v>0</v>
      </c>
      <c r="BJ61" s="138">
        <v>0</v>
      </c>
      <c r="BK61" s="138">
        <v>0</v>
      </c>
      <c r="BL61" s="138">
        <v>0</v>
      </c>
      <c r="BM61" s="138">
        <v>0</v>
      </c>
      <c r="BN61" s="138">
        <v>0</v>
      </c>
      <c r="BO61" s="138">
        <v>0</v>
      </c>
      <c r="BP61" s="138">
        <v>0</v>
      </c>
      <c r="BQ61" s="138">
        <v>0</v>
      </c>
      <c r="BR61" s="138">
        <f t="shared" si="41"/>
        <v>7000000</v>
      </c>
      <c r="BS61" s="138">
        <v>0</v>
      </c>
      <c r="BT61" s="138">
        <v>0</v>
      </c>
      <c r="BU61" s="138">
        <v>7000000</v>
      </c>
      <c r="BV61" s="138">
        <v>0</v>
      </c>
      <c r="BW61" s="138">
        <v>0</v>
      </c>
      <c r="BX61" s="138">
        <v>0</v>
      </c>
      <c r="BY61" s="138">
        <v>0</v>
      </c>
      <c r="BZ61" s="138"/>
      <c r="CA61" s="138">
        <v>0</v>
      </c>
      <c r="CB61" s="139"/>
    </row>
    <row r="62" spans="2:80" s="74" customFormat="1" ht="45.75" thickBot="1">
      <c r="B62" s="1678"/>
      <c r="C62" s="1681"/>
      <c r="D62" s="1773"/>
      <c r="E62" s="1776"/>
      <c r="F62" s="1797"/>
      <c r="G62" s="1797"/>
      <c r="H62" s="1786"/>
      <c r="I62" s="1786"/>
      <c r="J62" s="1786"/>
      <c r="K62" s="1786"/>
      <c r="L62" s="1785"/>
      <c r="M62" s="1786"/>
      <c r="N62" s="1786"/>
      <c r="O62" s="210">
        <v>55</v>
      </c>
      <c r="P62" s="140" t="s">
        <v>474</v>
      </c>
      <c r="Q62" s="140" t="s">
        <v>231</v>
      </c>
      <c r="R62" s="213" t="s">
        <v>274</v>
      </c>
      <c r="S62" s="213" t="s">
        <v>275</v>
      </c>
      <c r="T62" s="213" t="s">
        <v>682</v>
      </c>
      <c r="U62" s="213" t="s">
        <v>784</v>
      </c>
      <c r="V62" s="213">
        <v>18</v>
      </c>
      <c r="W62" s="213">
        <v>10</v>
      </c>
      <c r="X62" s="274">
        <f t="shared" si="42"/>
        <v>0.009932219130728375</v>
      </c>
      <c r="Y62" s="141">
        <f t="shared" si="25"/>
        <v>0.01063726877792577</v>
      </c>
      <c r="Z62" s="213">
        <v>2</v>
      </c>
      <c r="AA62" s="213"/>
      <c r="AB62" s="141">
        <f t="shared" si="26"/>
        <v>0.003463287168620915</v>
      </c>
      <c r="AC62" s="213">
        <v>3</v>
      </c>
      <c r="AD62" s="213"/>
      <c r="AE62" s="141">
        <f t="shared" si="27"/>
        <v>0.008185372961055766</v>
      </c>
      <c r="AF62" s="213">
        <v>3</v>
      </c>
      <c r="AG62" s="213"/>
      <c r="AH62" s="141">
        <f t="shared" si="28"/>
        <v>0.0036676583282036937</v>
      </c>
      <c r="AI62" s="213">
        <v>2</v>
      </c>
      <c r="AJ62" s="213"/>
      <c r="AK62" s="1655"/>
      <c r="AL62" s="1661"/>
      <c r="AM62" s="142">
        <f t="shared" si="37"/>
        <v>81632924</v>
      </c>
      <c r="AN62" s="142">
        <f t="shared" si="38"/>
        <v>23272485</v>
      </c>
      <c r="AO62" s="142">
        <v>0</v>
      </c>
      <c r="AP62" s="142">
        <v>0</v>
      </c>
      <c r="AQ62" s="142">
        <v>6272485</v>
      </c>
      <c r="AR62" s="142">
        <v>0</v>
      </c>
      <c r="AS62" s="142">
        <v>0</v>
      </c>
      <c r="AT62" s="142">
        <v>0</v>
      </c>
      <c r="AU62" s="142">
        <v>10000000</v>
      </c>
      <c r="AV62" s="142">
        <v>7000000</v>
      </c>
      <c r="AW62" s="142">
        <v>0</v>
      </c>
      <c r="AX62" s="142">
        <f t="shared" si="39"/>
        <v>23970660</v>
      </c>
      <c r="AY62" s="142">
        <v>0</v>
      </c>
      <c r="AZ62" s="142">
        <v>0</v>
      </c>
      <c r="BA62" s="142">
        <v>6460660</v>
      </c>
      <c r="BB62" s="142">
        <v>0</v>
      </c>
      <c r="BC62" s="142">
        <v>0</v>
      </c>
      <c r="BD62" s="142">
        <v>0</v>
      </c>
      <c r="BE62" s="142">
        <v>10300000</v>
      </c>
      <c r="BF62" s="142">
        <v>7210000</v>
      </c>
      <c r="BG62" s="142">
        <v>0</v>
      </c>
      <c r="BH62" s="142">
        <f t="shared" si="40"/>
        <v>24689779</v>
      </c>
      <c r="BI62" s="142">
        <v>0</v>
      </c>
      <c r="BJ62" s="142">
        <v>0</v>
      </c>
      <c r="BK62" s="142">
        <v>6654479</v>
      </c>
      <c r="BL62" s="142">
        <v>0</v>
      </c>
      <c r="BM62" s="142">
        <v>0</v>
      </c>
      <c r="BN62" s="142">
        <v>0</v>
      </c>
      <c r="BO62" s="142">
        <v>10609000</v>
      </c>
      <c r="BP62" s="142">
        <v>7426300</v>
      </c>
      <c r="BQ62" s="142">
        <v>0</v>
      </c>
      <c r="BR62" s="142">
        <f t="shared" si="41"/>
        <v>9700000</v>
      </c>
      <c r="BS62" s="142">
        <v>0</v>
      </c>
      <c r="BT62" s="142">
        <v>0</v>
      </c>
      <c r="BU62" s="142">
        <v>2200000</v>
      </c>
      <c r="BV62" s="142">
        <v>0</v>
      </c>
      <c r="BW62" s="142">
        <v>0</v>
      </c>
      <c r="BX62" s="142"/>
      <c r="BY62" s="142">
        <v>5000000</v>
      </c>
      <c r="BZ62" s="142">
        <v>2500000</v>
      </c>
      <c r="CA62" s="142">
        <v>0</v>
      </c>
      <c r="CB62" s="143"/>
    </row>
    <row r="63" spans="2:80" ht="72.75" customHeight="1" thickBot="1">
      <c r="B63" s="1678"/>
      <c r="C63" s="1681"/>
      <c r="D63" s="1683" t="s">
        <v>3</v>
      </c>
      <c r="E63" s="1686">
        <f>SUM(L63:L97)</f>
        <v>0.09014000000000001</v>
      </c>
      <c r="F63" s="1824" t="s">
        <v>548</v>
      </c>
      <c r="G63" s="1824">
        <v>20</v>
      </c>
      <c r="H63" s="1793" t="s">
        <v>862</v>
      </c>
      <c r="I63" s="1793" t="s">
        <v>309</v>
      </c>
      <c r="J63" s="1781">
        <v>1</v>
      </c>
      <c r="K63" s="1781">
        <v>1</v>
      </c>
      <c r="L63" s="1796">
        <f>SUM(X63:X72)</f>
        <v>0.025862863100041777</v>
      </c>
      <c r="M63" s="1781">
        <v>1</v>
      </c>
      <c r="N63" s="1781">
        <v>1</v>
      </c>
      <c r="O63" s="204">
        <v>56</v>
      </c>
      <c r="P63" s="205" t="s">
        <v>443</v>
      </c>
      <c r="Q63" s="205" t="s">
        <v>677</v>
      </c>
      <c r="R63" s="205" t="s">
        <v>305</v>
      </c>
      <c r="S63" s="205" t="s">
        <v>301</v>
      </c>
      <c r="T63" s="205" t="s">
        <v>643</v>
      </c>
      <c r="U63" s="205" t="s">
        <v>645</v>
      </c>
      <c r="V63" s="206">
        <v>0</v>
      </c>
      <c r="W63" s="205">
        <v>4</v>
      </c>
      <c r="X63" s="256">
        <f>IF(AM63,9%/(SUM($AM$63:$AM$97))*AM63,0.001%)</f>
        <v>0.0014016625145079082</v>
      </c>
      <c r="Y63" s="89">
        <f t="shared" si="25"/>
        <v>0</v>
      </c>
      <c r="Z63" s="88">
        <v>1</v>
      </c>
      <c r="AA63" s="88"/>
      <c r="AB63" s="89">
        <f t="shared" si="26"/>
        <v>0.00014448025914267338</v>
      </c>
      <c r="AC63" s="144">
        <v>2</v>
      </c>
      <c r="AD63" s="88"/>
      <c r="AE63" s="89">
        <f t="shared" si="27"/>
        <v>0.00034147467054636006</v>
      </c>
      <c r="AF63" s="144">
        <v>3</v>
      </c>
      <c r="AG63" s="88"/>
      <c r="AH63" s="89">
        <f t="shared" si="28"/>
        <v>0.000401135950555804</v>
      </c>
      <c r="AI63" s="144">
        <v>4</v>
      </c>
      <c r="AJ63" s="88"/>
      <c r="AK63" s="1650">
        <v>238281307.2727</v>
      </c>
      <c r="AL63" s="1662">
        <f>AK63-(SUM(AM63:AM97))</f>
        <v>39816272.27270001</v>
      </c>
      <c r="AM63" s="90">
        <f>SUM(AN63,AX63,BH63,BR63)</f>
        <v>3090900</v>
      </c>
      <c r="AN63" s="90">
        <f>SUM(AO63:AV63)</f>
        <v>0</v>
      </c>
      <c r="AO63" s="90">
        <v>0</v>
      </c>
      <c r="AP63" s="90">
        <v>0</v>
      </c>
      <c r="AQ63" s="90">
        <v>0</v>
      </c>
      <c r="AR63" s="90">
        <v>0</v>
      </c>
      <c r="AS63" s="90">
        <v>0</v>
      </c>
      <c r="AT63" s="90">
        <v>0</v>
      </c>
      <c r="AU63" s="90">
        <v>0</v>
      </c>
      <c r="AV63" s="90">
        <v>0</v>
      </c>
      <c r="AW63" s="90">
        <v>0</v>
      </c>
      <c r="AX63" s="90">
        <f>SUM(AY63:BF63)</f>
        <v>1000000</v>
      </c>
      <c r="AY63" s="90">
        <v>0</v>
      </c>
      <c r="AZ63" s="90">
        <v>0</v>
      </c>
      <c r="BA63" s="90">
        <v>1000000</v>
      </c>
      <c r="BB63" s="90">
        <v>0</v>
      </c>
      <c r="BC63" s="90">
        <v>0</v>
      </c>
      <c r="BD63" s="90">
        <v>0</v>
      </c>
      <c r="BE63" s="90">
        <v>0</v>
      </c>
      <c r="BF63" s="90">
        <v>0</v>
      </c>
      <c r="BG63" s="90">
        <v>0</v>
      </c>
      <c r="BH63" s="90">
        <f>SUM(BI63:BP63)</f>
        <v>1030000</v>
      </c>
      <c r="BI63" s="90">
        <v>0</v>
      </c>
      <c r="BJ63" s="90">
        <v>0</v>
      </c>
      <c r="BK63" s="90">
        <v>1030000</v>
      </c>
      <c r="BL63" s="90">
        <v>0</v>
      </c>
      <c r="BM63" s="90">
        <v>0</v>
      </c>
      <c r="BN63" s="90">
        <v>0</v>
      </c>
      <c r="BO63" s="90">
        <v>0</v>
      </c>
      <c r="BP63" s="90">
        <v>0</v>
      </c>
      <c r="BQ63" s="90">
        <v>0</v>
      </c>
      <c r="BR63" s="90">
        <f>SUM(BS63:BZ63)</f>
        <v>1060900</v>
      </c>
      <c r="BS63" s="90">
        <v>0</v>
      </c>
      <c r="BT63" s="90">
        <v>0</v>
      </c>
      <c r="BU63" s="90">
        <v>1060900</v>
      </c>
      <c r="BV63" s="90">
        <v>0</v>
      </c>
      <c r="BW63" s="90">
        <v>0</v>
      </c>
      <c r="BX63" s="90">
        <v>0</v>
      </c>
      <c r="BY63" s="90">
        <v>0</v>
      </c>
      <c r="BZ63" s="90">
        <v>0</v>
      </c>
      <c r="CA63" s="90">
        <v>0</v>
      </c>
      <c r="CB63" s="91"/>
    </row>
    <row r="64" spans="2:80" ht="53.25" customHeight="1" thickBot="1">
      <c r="B64" s="1678"/>
      <c r="C64" s="1681"/>
      <c r="D64" s="1684"/>
      <c r="E64" s="1687"/>
      <c r="F64" s="1698"/>
      <c r="G64" s="1698"/>
      <c r="H64" s="1699"/>
      <c r="I64" s="1699"/>
      <c r="J64" s="1699"/>
      <c r="K64" s="1700"/>
      <c r="L64" s="1701"/>
      <c r="M64" s="1700"/>
      <c r="N64" s="1700"/>
      <c r="O64" s="200">
        <v>57</v>
      </c>
      <c r="P64" s="199" t="s">
        <v>444</v>
      </c>
      <c r="Q64" s="199" t="s">
        <v>678</v>
      </c>
      <c r="R64" s="205" t="s">
        <v>302</v>
      </c>
      <c r="S64" s="199" t="s">
        <v>303</v>
      </c>
      <c r="T64" s="199" t="s">
        <v>7</v>
      </c>
      <c r="U64" s="199" t="s">
        <v>645</v>
      </c>
      <c r="V64" s="215">
        <v>1</v>
      </c>
      <c r="W64" s="207">
        <v>1</v>
      </c>
      <c r="X64" s="258">
        <f aca="true" t="shared" si="43" ref="X64:X72">IF(AM64,9%/(SUM($AM$63:$AM$97))*AM64,0.001%)</f>
        <v>0.0009485966130003705</v>
      </c>
      <c r="Y64" s="93">
        <f t="shared" si="25"/>
        <v>0.00022853745051131777</v>
      </c>
      <c r="Z64" s="207">
        <v>1</v>
      </c>
      <c r="AA64" s="92"/>
      <c r="AB64" s="93">
        <f t="shared" si="26"/>
        <v>7.44073334584768E-05</v>
      </c>
      <c r="AC64" s="145">
        <v>1</v>
      </c>
      <c r="AD64" s="92"/>
      <c r="AE64" s="93">
        <f t="shared" si="27"/>
        <v>0.0001758594553313754</v>
      </c>
      <c r="AF64" s="145">
        <v>1</v>
      </c>
      <c r="AG64" s="92"/>
      <c r="AH64" s="93">
        <f t="shared" si="28"/>
        <v>0.00020658520359079205</v>
      </c>
      <c r="AI64" s="145">
        <v>1</v>
      </c>
      <c r="AJ64" s="92"/>
      <c r="AK64" s="1651"/>
      <c r="AL64" s="1663"/>
      <c r="AM64" s="94">
        <f>SUM(AN64,AX64,BH64,BR64)</f>
        <v>2091814</v>
      </c>
      <c r="AN64" s="94">
        <f aca="true" t="shared" si="44" ref="AN64:AN195">SUM(AO64:AV64)</f>
        <v>500000</v>
      </c>
      <c r="AO64" s="94">
        <v>0</v>
      </c>
      <c r="AP64" s="94">
        <v>0</v>
      </c>
      <c r="AQ64" s="94">
        <v>500000</v>
      </c>
      <c r="AR64" s="94">
        <v>0</v>
      </c>
      <c r="AS64" s="94">
        <v>0</v>
      </c>
      <c r="AT64" s="94">
        <v>0</v>
      </c>
      <c r="AU64" s="94">
        <v>0</v>
      </c>
      <c r="AV64" s="94">
        <v>0</v>
      </c>
      <c r="AW64" s="94">
        <v>0</v>
      </c>
      <c r="AX64" s="94">
        <f>SUM(AY64:BF64)</f>
        <v>515000</v>
      </c>
      <c r="AY64" s="94">
        <v>0</v>
      </c>
      <c r="AZ64" s="94">
        <v>0</v>
      </c>
      <c r="BA64" s="94">
        <v>515000</v>
      </c>
      <c r="BB64" s="94">
        <v>0</v>
      </c>
      <c r="BC64" s="94">
        <v>0</v>
      </c>
      <c r="BD64" s="94">
        <v>0</v>
      </c>
      <c r="BE64" s="94">
        <v>0</v>
      </c>
      <c r="BF64" s="94">
        <v>0</v>
      </c>
      <c r="BG64" s="94">
        <v>0</v>
      </c>
      <c r="BH64" s="94">
        <f aca="true" t="shared" si="45" ref="BH64:BH195">SUM(BI64:BP64)</f>
        <v>530450</v>
      </c>
      <c r="BI64" s="94">
        <v>0</v>
      </c>
      <c r="BJ64" s="94">
        <v>0</v>
      </c>
      <c r="BK64" s="94">
        <v>530450</v>
      </c>
      <c r="BL64" s="94">
        <v>0</v>
      </c>
      <c r="BM64" s="94">
        <v>0</v>
      </c>
      <c r="BN64" s="94">
        <v>0</v>
      </c>
      <c r="BO64" s="94">
        <v>0</v>
      </c>
      <c r="BP64" s="94">
        <v>0</v>
      </c>
      <c r="BQ64" s="94">
        <v>0</v>
      </c>
      <c r="BR64" s="94">
        <f aca="true" t="shared" si="46" ref="BR64:BR195">SUM(BS64:BZ64)</f>
        <v>546364</v>
      </c>
      <c r="BS64" s="94">
        <v>0</v>
      </c>
      <c r="BT64" s="94">
        <v>0</v>
      </c>
      <c r="BU64" s="94">
        <v>546364</v>
      </c>
      <c r="BV64" s="94">
        <v>0</v>
      </c>
      <c r="BW64" s="94">
        <v>0</v>
      </c>
      <c r="BX64" s="94">
        <v>0</v>
      </c>
      <c r="BY64" s="94">
        <v>0</v>
      </c>
      <c r="BZ64" s="94">
        <v>0</v>
      </c>
      <c r="CA64" s="94">
        <v>0</v>
      </c>
      <c r="CB64" s="95" t="s">
        <v>330</v>
      </c>
    </row>
    <row r="65" spans="2:80" ht="32.25" customHeight="1" thickBot="1">
      <c r="B65" s="1678"/>
      <c r="C65" s="1681"/>
      <c r="D65" s="1684"/>
      <c r="E65" s="1687"/>
      <c r="F65" s="1698"/>
      <c r="G65" s="1698"/>
      <c r="H65" s="1699"/>
      <c r="I65" s="1699"/>
      <c r="J65" s="1699"/>
      <c r="K65" s="1700"/>
      <c r="L65" s="1701"/>
      <c r="M65" s="1700"/>
      <c r="N65" s="1700"/>
      <c r="O65" s="146">
        <v>58</v>
      </c>
      <c r="P65" s="199" t="s">
        <v>511</v>
      </c>
      <c r="Q65" s="199" t="s">
        <v>679</v>
      </c>
      <c r="R65" s="205" t="s">
        <v>549</v>
      </c>
      <c r="S65" s="199" t="s">
        <v>550</v>
      </c>
      <c r="T65" s="199" t="s">
        <v>773</v>
      </c>
      <c r="U65" s="199" t="s">
        <v>304</v>
      </c>
      <c r="V65" s="199">
        <v>0</v>
      </c>
      <c r="W65" s="199">
        <v>4</v>
      </c>
      <c r="X65" s="258">
        <f t="shared" si="43"/>
        <v>0.003794385545040717</v>
      </c>
      <c r="Y65" s="93">
        <f t="shared" si="25"/>
        <v>0.0009141498020452711</v>
      </c>
      <c r="Z65" s="199">
        <v>1</v>
      </c>
      <c r="AA65" s="92"/>
      <c r="AB65" s="93">
        <f t="shared" si="26"/>
        <v>0.0002976293338339072</v>
      </c>
      <c r="AC65" s="147">
        <v>2</v>
      </c>
      <c r="AD65" s="92"/>
      <c r="AE65" s="93">
        <f t="shared" si="27"/>
        <v>0.0007034378213255016</v>
      </c>
      <c r="AF65" s="147">
        <v>3</v>
      </c>
      <c r="AG65" s="92"/>
      <c r="AH65" s="93">
        <f t="shared" si="28"/>
        <v>0.0008263400581449562</v>
      </c>
      <c r="AI65" s="147">
        <v>4</v>
      </c>
      <c r="AJ65" s="92"/>
      <c r="AK65" s="1651"/>
      <c r="AL65" s="1663"/>
      <c r="AM65" s="94">
        <f>SUM(AN65,AX65,BH65,BR65)</f>
        <v>8367254</v>
      </c>
      <c r="AN65" s="94">
        <f t="shared" si="44"/>
        <v>2000000</v>
      </c>
      <c r="AO65" s="94">
        <v>0</v>
      </c>
      <c r="AP65" s="94">
        <v>0</v>
      </c>
      <c r="AQ65" s="94">
        <v>2000000</v>
      </c>
      <c r="AR65" s="94">
        <v>0</v>
      </c>
      <c r="AS65" s="94">
        <v>0</v>
      </c>
      <c r="AT65" s="94">
        <v>0</v>
      </c>
      <c r="AU65" s="94">
        <v>0</v>
      </c>
      <c r="AV65" s="94">
        <v>0</v>
      </c>
      <c r="AW65" s="94">
        <v>0</v>
      </c>
      <c r="AX65" s="94">
        <f>SUM(AY65:BF65)</f>
        <v>2060000</v>
      </c>
      <c r="AY65" s="94">
        <v>0</v>
      </c>
      <c r="AZ65" s="94">
        <v>0</v>
      </c>
      <c r="BA65" s="94">
        <v>2060000</v>
      </c>
      <c r="BB65" s="94">
        <v>0</v>
      </c>
      <c r="BC65" s="94">
        <v>0</v>
      </c>
      <c r="BD65" s="94">
        <v>0</v>
      </c>
      <c r="BE65" s="94">
        <v>0</v>
      </c>
      <c r="BF65" s="94">
        <v>0</v>
      </c>
      <c r="BG65" s="94">
        <v>0</v>
      </c>
      <c r="BH65" s="94">
        <f t="shared" si="45"/>
        <v>2121800</v>
      </c>
      <c r="BI65" s="94">
        <v>0</v>
      </c>
      <c r="BJ65" s="94">
        <v>0</v>
      </c>
      <c r="BK65" s="94">
        <v>2121800</v>
      </c>
      <c r="BL65" s="94">
        <v>0</v>
      </c>
      <c r="BM65" s="94">
        <v>0</v>
      </c>
      <c r="BN65" s="94">
        <v>0</v>
      </c>
      <c r="BO65" s="94">
        <v>0</v>
      </c>
      <c r="BP65" s="94">
        <v>0</v>
      </c>
      <c r="BQ65" s="94">
        <v>0</v>
      </c>
      <c r="BR65" s="94">
        <f t="shared" si="46"/>
        <v>2185454</v>
      </c>
      <c r="BS65" s="94">
        <v>0</v>
      </c>
      <c r="BT65" s="94">
        <v>0</v>
      </c>
      <c r="BU65" s="94">
        <v>2185454</v>
      </c>
      <c r="BV65" s="94">
        <v>0</v>
      </c>
      <c r="BW65" s="94">
        <v>0</v>
      </c>
      <c r="BX65" s="94">
        <v>0</v>
      </c>
      <c r="BY65" s="94">
        <v>0</v>
      </c>
      <c r="BZ65" s="94">
        <v>0</v>
      </c>
      <c r="CA65" s="94">
        <v>0</v>
      </c>
      <c r="CB65" s="95" t="s">
        <v>330</v>
      </c>
    </row>
    <row r="66" spans="2:80" ht="30.75" thickBot="1">
      <c r="B66" s="1678"/>
      <c r="C66" s="1681"/>
      <c r="D66" s="1684"/>
      <c r="E66" s="1687"/>
      <c r="F66" s="1698"/>
      <c r="G66" s="1698"/>
      <c r="H66" s="1699"/>
      <c r="I66" s="1699"/>
      <c r="J66" s="1699"/>
      <c r="K66" s="1700"/>
      <c r="L66" s="1701"/>
      <c r="M66" s="1700"/>
      <c r="N66" s="1700"/>
      <c r="O66" s="146">
        <v>59</v>
      </c>
      <c r="P66" s="199"/>
      <c r="Q66" s="199"/>
      <c r="R66" s="205" t="s">
        <v>552</v>
      </c>
      <c r="S66" s="199" t="s">
        <v>602</v>
      </c>
      <c r="T66" s="199" t="s">
        <v>773</v>
      </c>
      <c r="U66" s="199" t="s">
        <v>645</v>
      </c>
      <c r="V66" s="199">
        <v>0</v>
      </c>
      <c r="W66" s="199">
        <v>1</v>
      </c>
      <c r="X66" s="258">
        <f t="shared" si="43"/>
        <v>1E-05</v>
      </c>
      <c r="Y66" s="93">
        <f t="shared" si="25"/>
        <v>0</v>
      </c>
      <c r="Z66" s="199">
        <v>0</v>
      </c>
      <c r="AA66" s="92"/>
      <c r="AB66" s="93">
        <f t="shared" si="26"/>
        <v>0</v>
      </c>
      <c r="AC66" s="147">
        <v>0</v>
      </c>
      <c r="AD66" s="92"/>
      <c r="AE66" s="93">
        <f t="shared" si="27"/>
        <v>0</v>
      </c>
      <c r="AF66" s="147">
        <v>1</v>
      </c>
      <c r="AG66" s="92"/>
      <c r="AH66" s="93">
        <f t="shared" si="28"/>
        <v>0</v>
      </c>
      <c r="AI66" s="147">
        <v>1</v>
      </c>
      <c r="AJ66" s="92"/>
      <c r="AK66" s="1651"/>
      <c r="AL66" s="1663"/>
      <c r="AM66" s="94">
        <f aca="true" t="shared" si="47" ref="AM66:AM117">SUM(AN66,AX66,BH66,BR66)</f>
        <v>0</v>
      </c>
      <c r="AN66" s="94">
        <f t="shared" si="44"/>
        <v>0</v>
      </c>
      <c r="AO66" s="94">
        <v>0</v>
      </c>
      <c r="AP66" s="94">
        <v>0</v>
      </c>
      <c r="AQ66" s="94">
        <v>0</v>
      </c>
      <c r="AR66" s="94">
        <v>0</v>
      </c>
      <c r="AS66" s="94">
        <v>0</v>
      </c>
      <c r="AT66" s="94">
        <v>0</v>
      </c>
      <c r="AU66" s="94">
        <v>0</v>
      </c>
      <c r="AV66" s="94">
        <v>0</v>
      </c>
      <c r="AW66" s="94">
        <v>0</v>
      </c>
      <c r="AX66" s="94">
        <f aca="true" t="shared" si="48" ref="AX66:AX117">SUM(AY66:BF66)</f>
        <v>0</v>
      </c>
      <c r="AY66" s="94">
        <v>0</v>
      </c>
      <c r="AZ66" s="94">
        <v>0</v>
      </c>
      <c r="BA66" s="94">
        <v>0</v>
      </c>
      <c r="BB66" s="94">
        <v>0</v>
      </c>
      <c r="BC66" s="94">
        <v>0</v>
      </c>
      <c r="BD66" s="94">
        <v>0</v>
      </c>
      <c r="BE66" s="94">
        <v>0</v>
      </c>
      <c r="BF66" s="94">
        <v>0</v>
      </c>
      <c r="BG66" s="94">
        <v>0</v>
      </c>
      <c r="BH66" s="94">
        <f t="shared" si="45"/>
        <v>0</v>
      </c>
      <c r="BI66" s="94">
        <v>0</v>
      </c>
      <c r="BJ66" s="94">
        <v>0</v>
      </c>
      <c r="BK66" s="94">
        <v>0</v>
      </c>
      <c r="BL66" s="94">
        <v>0</v>
      </c>
      <c r="BM66" s="94">
        <v>0</v>
      </c>
      <c r="BN66" s="94">
        <v>0</v>
      </c>
      <c r="BO66" s="94">
        <v>0</v>
      </c>
      <c r="BP66" s="94">
        <v>0</v>
      </c>
      <c r="BQ66" s="94">
        <v>0</v>
      </c>
      <c r="BR66" s="94">
        <f t="shared" si="46"/>
        <v>0</v>
      </c>
      <c r="BS66" s="94">
        <v>0</v>
      </c>
      <c r="BT66" s="94">
        <v>0</v>
      </c>
      <c r="BU66" s="94">
        <v>0</v>
      </c>
      <c r="BV66" s="94">
        <v>0</v>
      </c>
      <c r="BW66" s="94">
        <v>0</v>
      </c>
      <c r="BX66" s="94">
        <v>0</v>
      </c>
      <c r="BY66" s="94">
        <v>0</v>
      </c>
      <c r="BZ66" s="94">
        <v>0</v>
      </c>
      <c r="CA66" s="94">
        <v>0</v>
      </c>
      <c r="CB66" s="95" t="s">
        <v>330</v>
      </c>
    </row>
    <row r="67" spans="2:80" ht="72.75" customHeight="1" thickBot="1">
      <c r="B67" s="1678"/>
      <c r="C67" s="1681"/>
      <c r="D67" s="1684"/>
      <c r="E67" s="1687"/>
      <c r="F67" s="1698" t="s">
        <v>553</v>
      </c>
      <c r="G67" s="1698"/>
      <c r="H67" s="1699"/>
      <c r="I67" s="1699"/>
      <c r="J67" s="1699"/>
      <c r="K67" s="1700"/>
      <c r="L67" s="1701"/>
      <c r="M67" s="1700"/>
      <c r="N67" s="1700"/>
      <c r="O67" s="146">
        <v>60</v>
      </c>
      <c r="P67" s="215" t="s">
        <v>443</v>
      </c>
      <c r="Q67" s="215" t="s">
        <v>677</v>
      </c>
      <c r="R67" s="205" t="s">
        <v>554</v>
      </c>
      <c r="S67" s="199" t="s">
        <v>550</v>
      </c>
      <c r="T67" s="199" t="s">
        <v>773</v>
      </c>
      <c r="U67" s="199" t="s">
        <v>647</v>
      </c>
      <c r="V67" s="199">
        <v>0</v>
      </c>
      <c r="W67" s="199">
        <v>4</v>
      </c>
      <c r="X67" s="258">
        <f t="shared" si="43"/>
        <v>0.003794385545040717</v>
      </c>
      <c r="Y67" s="93">
        <f t="shared" si="25"/>
        <v>0.0009141498020452711</v>
      </c>
      <c r="Z67" s="88">
        <v>0</v>
      </c>
      <c r="AA67" s="92"/>
      <c r="AB67" s="93">
        <f t="shared" si="26"/>
        <v>0.0002976293338339072</v>
      </c>
      <c r="AC67" s="147">
        <v>2</v>
      </c>
      <c r="AD67" s="92"/>
      <c r="AE67" s="93">
        <f t="shared" si="27"/>
        <v>0.0007034378213255016</v>
      </c>
      <c r="AF67" s="147">
        <v>3</v>
      </c>
      <c r="AG67" s="92"/>
      <c r="AH67" s="93">
        <f t="shared" si="28"/>
        <v>0.0008263400581449562</v>
      </c>
      <c r="AI67" s="147">
        <v>4</v>
      </c>
      <c r="AJ67" s="92"/>
      <c r="AK67" s="1651"/>
      <c r="AL67" s="1663"/>
      <c r="AM67" s="94">
        <f t="shared" si="47"/>
        <v>8367254</v>
      </c>
      <c r="AN67" s="94">
        <f t="shared" si="44"/>
        <v>2000000</v>
      </c>
      <c r="AO67" s="94">
        <v>0</v>
      </c>
      <c r="AP67" s="94">
        <v>0</v>
      </c>
      <c r="AQ67" s="94">
        <v>2000000</v>
      </c>
      <c r="AR67" s="94">
        <v>0</v>
      </c>
      <c r="AS67" s="94">
        <v>0</v>
      </c>
      <c r="AT67" s="94">
        <v>0</v>
      </c>
      <c r="AU67" s="94">
        <v>0</v>
      </c>
      <c r="AV67" s="94">
        <v>0</v>
      </c>
      <c r="AW67" s="94">
        <v>0</v>
      </c>
      <c r="AX67" s="94">
        <f t="shared" si="48"/>
        <v>2060000</v>
      </c>
      <c r="AY67" s="94">
        <v>0</v>
      </c>
      <c r="AZ67" s="94">
        <v>0</v>
      </c>
      <c r="BA67" s="94">
        <v>2060000</v>
      </c>
      <c r="BB67" s="94">
        <v>0</v>
      </c>
      <c r="BC67" s="94">
        <v>0</v>
      </c>
      <c r="BD67" s="94">
        <v>0</v>
      </c>
      <c r="BE67" s="94">
        <v>0</v>
      </c>
      <c r="BF67" s="94">
        <v>0</v>
      </c>
      <c r="BG67" s="94">
        <v>0</v>
      </c>
      <c r="BH67" s="94">
        <f t="shared" si="45"/>
        <v>2121800</v>
      </c>
      <c r="BI67" s="94">
        <v>0</v>
      </c>
      <c r="BJ67" s="94">
        <v>0</v>
      </c>
      <c r="BK67" s="94">
        <v>2121800</v>
      </c>
      <c r="BL67" s="94">
        <v>0</v>
      </c>
      <c r="BM67" s="94">
        <v>0</v>
      </c>
      <c r="BN67" s="94">
        <v>0</v>
      </c>
      <c r="BO67" s="94">
        <v>0</v>
      </c>
      <c r="BP67" s="94">
        <v>0</v>
      </c>
      <c r="BQ67" s="94">
        <v>0</v>
      </c>
      <c r="BR67" s="94">
        <f t="shared" si="46"/>
        <v>2185454</v>
      </c>
      <c r="BS67" s="94">
        <v>0</v>
      </c>
      <c r="BT67" s="94">
        <v>0</v>
      </c>
      <c r="BU67" s="94">
        <v>2185454</v>
      </c>
      <c r="BV67" s="94">
        <v>0</v>
      </c>
      <c r="BW67" s="94">
        <v>0</v>
      </c>
      <c r="BX67" s="94">
        <v>0</v>
      </c>
      <c r="BY67" s="94">
        <v>0</v>
      </c>
      <c r="BZ67" s="94">
        <v>0</v>
      </c>
      <c r="CA67" s="94">
        <v>0</v>
      </c>
      <c r="CB67" s="95" t="s">
        <v>330</v>
      </c>
    </row>
    <row r="68" spans="2:80" ht="53.25" customHeight="1" thickBot="1">
      <c r="B68" s="1678"/>
      <c r="C68" s="1681"/>
      <c r="D68" s="1684"/>
      <c r="E68" s="1687"/>
      <c r="F68" s="1698"/>
      <c r="G68" s="1698"/>
      <c r="H68" s="1699"/>
      <c r="I68" s="1699"/>
      <c r="J68" s="1699"/>
      <c r="K68" s="1700"/>
      <c r="L68" s="1701"/>
      <c r="M68" s="1700"/>
      <c r="N68" s="1700"/>
      <c r="O68" s="146">
        <v>61</v>
      </c>
      <c r="P68" s="215" t="s">
        <v>443</v>
      </c>
      <c r="Q68" s="215" t="s">
        <v>677</v>
      </c>
      <c r="R68" s="205" t="s">
        <v>306</v>
      </c>
      <c r="S68" s="199" t="s">
        <v>555</v>
      </c>
      <c r="T68" s="199" t="s">
        <v>682</v>
      </c>
      <c r="U68" s="199" t="s">
        <v>647</v>
      </c>
      <c r="V68" s="199">
        <v>0</v>
      </c>
      <c r="W68" s="207">
        <v>1</v>
      </c>
      <c r="X68" s="258">
        <f t="shared" si="43"/>
        <v>0.003794385545040717</v>
      </c>
      <c r="Y68" s="93">
        <f t="shared" si="25"/>
        <v>0.0009141498020452711</v>
      </c>
      <c r="Z68" s="207">
        <v>1</v>
      </c>
      <c r="AA68" s="92"/>
      <c r="AB68" s="93">
        <f t="shared" si="26"/>
        <v>0.0002976293338339072</v>
      </c>
      <c r="AC68" s="145">
        <v>1</v>
      </c>
      <c r="AD68" s="92"/>
      <c r="AE68" s="93">
        <f t="shared" si="27"/>
        <v>0.0007034378213255016</v>
      </c>
      <c r="AF68" s="145">
        <v>1</v>
      </c>
      <c r="AG68" s="92"/>
      <c r="AH68" s="93">
        <f t="shared" si="28"/>
        <v>0.0008263400581449562</v>
      </c>
      <c r="AI68" s="145">
        <v>1</v>
      </c>
      <c r="AJ68" s="92"/>
      <c r="AK68" s="1651"/>
      <c r="AL68" s="1663"/>
      <c r="AM68" s="94">
        <f t="shared" si="47"/>
        <v>8367254</v>
      </c>
      <c r="AN68" s="94">
        <f t="shared" si="44"/>
        <v>2000000</v>
      </c>
      <c r="AO68" s="94">
        <v>0</v>
      </c>
      <c r="AP68" s="94">
        <v>0</v>
      </c>
      <c r="AQ68" s="94">
        <v>2000000</v>
      </c>
      <c r="AR68" s="94">
        <v>0</v>
      </c>
      <c r="AS68" s="94">
        <v>0</v>
      </c>
      <c r="AT68" s="94">
        <v>0</v>
      </c>
      <c r="AU68" s="94">
        <v>0</v>
      </c>
      <c r="AV68" s="94">
        <v>0</v>
      </c>
      <c r="AW68" s="94">
        <v>0</v>
      </c>
      <c r="AX68" s="94">
        <f t="shared" si="48"/>
        <v>2060000</v>
      </c>
      <c r="AY68" s="94">
        <v>0</v>
      </c>
      <c r="AZ68" s="94">
        <v>0</v>
      </c>
      <c r="BA68" s="94">
        <v>2060000</v>
      </c>
      <c r="BB68" s="94">
        <v>0</v>
      </c>
      <c r="BC68" s="94">
        <v>0</v>
      </c>
      <c r="BD68" s="94">
        <v>0</v>
      </c>
      <c r="BE68" s="94">
        <v>0</v>
      </c>
      <c r="BF68" s="94">
        <v>0</v>
      </c>
      <c r="BG68" s="94">
        <v>0</v>
      </c>
      <c r="BH68" s="94">
        <f t="shared" si="45"/>
        <v>2121800</v>
      </c>
      <c r="BI68" s="94">
        <v>0</v>
      </c>
      <c r="BJ68" s="94">
        <v>0</v>
      </c>
      <c r="BK68" s="94">
        <v>2121800</v>
      </c>
      <c r="BL68" s="94">
        <v>0</v>
      </c>
      <c r="BM68" s="94">
        <v>0</v>
      </c>
      <c r="BN68" s="94">
        <v>0</v>
      </c>
      <c r="BO68" s="94">
        <v>0</v>
      </c>
      <c r="BP68" s="94">
        <v>0</v>
      </c>
      <c r="BQ68" s="94">
        <v>0</v>
      </c>
      <c r="BR68" s="94">
        <f t="shared" si="46"/>
        <v>2185454</v>
      </c>
      <c r="BS68" s="94">
        <v>0</v>
      </c>
      <c r="BT68" s="94">
        <v>0</v>
      </c>
      <c r="BU68" s="94">
        <v>2185454</v>
      </c>
      <c r="BV68" s="94">
        <v>0</v>
      </c>
      <c r="BW68" s="94">
        <v>0</v>
      </c>
      <c r="BX68" s="94">
        <v>0</v>
      </c>
      <c r="BY68" s="94">
        <v>0</v>
      </c>
      <c r="BZ68" s="94">
        <v>0</v>
      </c>
      <c r="CA68" s="94">
        <v>0</v>
      </c>
      <c r="CB68" s="95" t="s">
        <v>330</v>
      </c>
    </row>
    <row r="69" spans="2:80" ht="54" customHeight="1" thickBot="1">
      <c r="B69" s="1678"/>
      <c r="C69" s="1681"/>
      <c r="D69" s="1684"/>
      <c r="E69" s="1687"/>
      <c r="F69" s="1698"/>
      <c r="G69" s="1698"/>
      <c r="H69" s="1699"/>
      <c r="I69" s="1699"/>
      <c r="J69" s="1699"/>
      <c r="K69" s="1700"/>
      <c r="L69" s="1701"/>
      <c r="M69" s="1700"/>
      <c r="N69" s="1700"/>
      <c r="O69" s="146">
        <v>62</v>
      </c>
      <c r="P69" s="199"/>
      <c r="Q69" s="199"/>
      <c r="R69" s="205" t="s">
        <v>556</v>
      </c>
      <c r="S69" s="199" t="s">
        <v>557</v>
      </c>
      <c r="T69" s="199" t="s">
        <v>773</v>
      </c>
      <c r="U69" s="199" t="s">
        <v>648</v>
      </c>
      <c r="V69" s="199">
        <v>0</v>
      </c>
      <c r="W69" s="199">
        <v>1</v>
      </c>
      <c r="X69" s="258">
        <f t="shared" si="43"/>
        <v>0.0009069607651544263</v>
      </c>
      <c r="Y69" s="93">
        <f t="shared" si="25"/>
        <v>0</v>
      </c>
      <c r="Z69" s="199">
        <f>W69/(Y69+AB69+AE69+AH69)*Y69</f>
        <v>0</v>
      </c>
      <c r="AA69" s="92"/>
      <c r="AB69" s="93">
        <f t="shared" si="26"/>
        <v>0</v>
      </c>
      <c r="AC69" s="148">
        <f>W69/(Y69+AB69+AE69+AH69)*AB69</f>
        <v>0</v>
      </c>
      <c r="AD69" s="92"/>
      <c r="AE69" s="93">
        <f t="shared" si="27"/>
        <v>0</v>
      </c>
      <c r="AF69" s="148">
        <f>W69/(Y69+AB69+AE69+AH69)*AE69</f>
        <v>0</v>
      </c>
      <c r="AG69" s="92"/>
      <c r="AH69" s="93">
        <f t="shared" si="28"/>
        <v>0.0007562182120007616</v>
      </c>
      <c r="AI69" s="92">
        <f>W69/(Y69+AB69+AE69+AH69)*AH69</f>
        <v>1</v>
      </c>
      <c r="AJ69" s="92"/>
      <c r="AK69" s="1651"/>
      <c r="AL69" s="1663"/>
      <c r="AM69" s="94">
        <f t="shared" si="47"/>
        <v>2000000</v>
      </c>
      <c r="AN69" s="94">
        <f t="shared" si="44"/>
        <v>0</v>
      </c>
      <c r="AO69" s="94">
        <v>0</v>
      </c>
      <c r="AP69" s="94">
        <v>0</v>
      </c>
      <c r="AQ69" s="94">
        <v>0</v>
      </c>
      <c r="AR69" s="94">
        <v>0</v>
      </c>
      <c r="AS69" s="94">
        <v>0</v>
      </c>
      <c r="AT69" s="94">
        <v>0</v>
      </c>
      <c r="AU69" s="94">
        <v>0</v>
      </c>
      <c r="AV69" s="94">
        <v>0</v>
      </c>
      <c r="AW69" s="94">
        <v>0</v>
      </c>
      <c r="AX69" s="94">
        <f t="shared" si="48"/>
        <v>0</v>
      </c>
      <c r="AY69" s="94">
        <v>0</v>
      </c>
      <c r="AZ69" s="94">
        <v>0</v>
      </c>
      <c r="BA69" s="94">
        <v>0</v>
      </c>
      <c r="BB69" s="94">
        <v>0</v>
      </c>
      <c r="BC69" s="94">
        <v>0</v>
      </c>
      <c r="BD69" s="94">
        <v>0</v>
      </c>
      <c r="BE69" s="94">
        <v>0</v>
      </c>
      <c r="BF69" s="94">
        <v>0</v>
      </c>
      <c r="BG69" s="94">
        <v>0</v>
      </c>
      <c r="BH69" s="94">
        <f t="shared" si="45"/>
        <v>0</v>
      </c>
      <c r="BI69" s="94">
        <v>0</v>
      </c>
      <c r="BJ69" s="94">
        <v>0</v>
      </c>
      <c r="BK69" s="94">
        <v>0</v>
      </c>
      <c r="BL69" s="94">
        <v>0</v>
      </c>
      <c r="BM69" s="94">
        <v>0</v>
      </c>
      <c r="BN69" s="94">
        <v>0</v>
      </c>
      <c r="BO69" s="94">
        <v>0</v>
      </c>
      <c r="BP69" s="94">
        <v>0</v>
      </c>
      <c r="BQ69" s="94">
        <v>0</v>
      </c>
      <c r="BR69" s="94">
        <f t="shared" si="46"/>
        <v>2000000</v>
      </c>
      <c r="BS69" s="94">
        <v>0</v>
      </c>
      <c r="BT69" s="94">
        <v>0</v>
      </c>
      <c r="BU69" s="94">
        <v>2000000</v>
      </c>
      <c r="BV69" s="94">
        <v>0</v>
      </c>
      <c r="BW69" s="94">
        <v>0</v>
      </c>
      <c r="BX69" s="94">
        <v>0</v>
      </c>
      <c r="BY69" s="94">
        <v>0</v>
      </c>
      <c r="BZ69" s="94">
        <v>0</v>
      </c>
      <c r="CA69" s="94">
        <v>0</v>
      </c>
      <c r="CB69" s="95" t="s">
        <v>330</v>
      </c>
    </row>
    <row r="70" spans="2:80" ht="54" customHeight="1" thickBot="1">
      <c r="B70" s="1678"/>
      <c r="C70" s="1681"/>
      <c r="D70" s="1684"/>
      <c r="E70" s="1687"/>
      <c r="F70" s="1698" t="s">
        <v>558</v>
      </c>
      <c r="G70" s="1698"/>
      <c r="H70" s="1699"/>
      <c r="I70" s="1699"/>
      <c r="J70" s="1699"/>
      <c r="K70" s="1700"/>
      <c r="L70" s="1701"/>
      <c r="M70" s="1700"/>
      <c r="N70" s="1700"/>
      <c r="O70" s="146">
        <v>63</v>
      </c>
      <c r="P70" s="207" t="s">
        <v>509</v>
      </c>
      <c r="Q70" s="207" t="s">
        <v>671</v>
      </c>
      <c r="R70" s="205" t="s">
        <v>307</v>
      </c>
      <c r="S70" s="199" t="s">
        <v>559</v>
      </c>
      <c r="T70" s="199" t="s">
        <v>682</v>
      </c>
      <c r="U70" s="199" t="s">
        <v>646</v>
      </c>
      <c r="V70" s="207">
        <v>0</v>
      </c>
      <c r="W70" s="207">
        <v>1</v>
      </c>
      <c r="X70" s="258">
        <f t="shared" si="43"/>
        <v>0.0018687482155232027</v>
      </c>
      <c r="Y70" s="93">
        <f t="shared" si="25"/>
        <v>0.00045707490102263554</v>
      </c>
      <c r="Z70" s="207">
        <v>1</v>
      </c>
      <c r="AA70" s="92"/>
      <c r="AB70" s="93">
        <f t="shared" si="26"/>
        <v>0.0001488146669169536</v>
      </c>
      <c r="AC70" s="145">
        <v>1</v>
      </c>
      <c r="AD70" s="92"/>
      <c r="AE70" s="93">
        <f t="shared" si="27"/>
        <v>0.0003414750020751664</v>
      </c>
      <c r="AF70" s="145">
        <v>1</v>
      </c>
      <c r="AG70" s="92"/>
      <c r="AH70" s="93">
        <f t="shared" si="28"/>
        <v>0.00040113632866491</v>
      </c>
      <c r="AI70" s="145">
        <v>1</v>
      </c>
      <c r="AJ70" s="92"/>
      <c r="AK70" s="1651"/>
      <c r="AL70" s="1663"/>
      <c r="AM70" s="94">
        <f t="shared" si="47"/>
        <v>4120902</v>
      </c>
      <c r="AN70" s="94">
        <f t="shared" si="44"/>
        <v>1000000</v>
      </c>
      <c r="AO70" s="94">
        <v>0</v>
      </c>
      <c r="AP70" s="94">
        <v>0</v>
      </c>
      <c r="AQ70" s="94">
        <v>1000000</v>
      </c>
      <c r="AR70" s="94">
        <v>0</v>
      </c>
      <c r="AS70" s="94">
        <v>0</v>
      </c>
      <c r="AT70" s="94">
        <v>0</v>
      </c>
      <c r="AU70" s="94">
        <v>0</v>
      </c>
      <c r="AV70" s="94">
        <v>0</v>
      </c>
      <c r="AW70" s="94">
        <v>0</v>
      </c>
      <c r="AX70" s="94">
        <f t="shared" si="48"/>
        <v>1030000</v>
      </c>
      <c r="AY70" s="94">
        <v>0</v>
      </c>
      <c r="AZ70" s="94">
        <v>0</v>
      </c>
      <c r="BA70" s="94">
        <v>1030000</v>
      </c>
      <c r="BB70" s="94">
        <v>0</v>
      </c>
      <c r="BC70" s="94">
        <v>0</v>
      </c>
      <c r="BD70" s="94">
        <v>0</v>
      </c>
      <c r="BE70" s="94">
        <v>0</v>
      </c>
      <c r="BF70" s="94">
        <v>0</v>
      </c>
      <c r="BG70" s="94">
        <v>0</v>
      </c>
      <c r="BH70" s="94">
        <f t="shared" si="45"/>
        <v>1030001</v>
      </c>
      <c r="BI70" s="94">
        <v>0</v>
      </c>
      <c r="BJ70" s="94">
        <v>0</v>
      </c>
      <c r="BK70" s="94">
        <v>1030001</v>
      </c>
      <c r="BL70" s="94">
        <v>0</v>
      </c>
      <c r="BM70" s="94">
        <v>0</v>
      </c>
      <c r="BN70" s="94">
        <v>0</v>
      </c>
      <c r="BO70" s="94">
        <v>0</v>
      </c>
      <c r="BP70" s="94">
        <v>0</v>
      </c>
      <c r="BQ70" s="94">
        <v>0</v>
      </c>
      <c r="BR70" s="94">
        <f t="shared" si="46"/>
        <v>1060901</v>
      </c>
      <c r="BS70" s="94">
        <v>0</v>
      </c>
      <c r="BT70" s="94">
        <v>0</v>
      </c>
      <c r="BU70" s="94">
        <v>1060901</v>
      </c>
      <c r="BV70" s="94">
        <v>0</v>
      </c>
      <c r="BW70" s="94">
        <v>0</v>
      </c>
      <c r="BX70" s="94">
        <v>0</v>
      </c>
      <c r="BY70" s="94">
        <v>0</v>
      </c>
      <c r="BZ70" s="94">
        <v>0</v>
      </c>
      <c r="CA70" s="94">
        <v>0</v>
      </c>
      <c r="CB70" s="95" t="s">
        <v>330</v>
      </c>
    </row>
    <row r="71" spans="2:80" ht="45.75" thickBot="1">
      <c r="B71" s="1678"/>
      <c r="C71" s="1681"/>
      <c r="D71" s="1684"/>
      <c r="E71" s="1687"/>
      <c r="F71" s="1698"/>
      <c r="G71" s="1698"/>
      <c r="H71" s="1699"/>
      <c r="I71" s="1699"/>
      <c r="J71" s="1699"/>
      <c r="K71" s="1700"/>
      <c r="L71" s="1701"/>
      <c r="M71" s="1700"/>
      <c r="N71" s="1700"/>
      <c r="O71" s="146">
        <v>64</v>
      </c>
      <c r="P71" s="207" t="s">
        <v>510</v>
      </c>
      <c r="Q71" s="207" t="s">
        <v>672</v>
      </c>
      <c r="R71" s="205" t="s">
        <v>308</v>
      </c>
      <c r="S71" s="199" t="s">
        <v>560</v>
      </c>
      <c r="T71" s="199" t="s">
        <v>644</v>
      </c>
      <c r="U71" s="199" t="s">
        <v>646</v>
      </c>
      <c r="V71" s="207">
        <v>1</v>
      </c>
      <c r="W71" s="207">
        <v>1</v>
      </c>
      <c r="X71" s="258">
        <f t="shared" si="43"/>
        <v>0.0018687482155232027</v>
      </c>
      <c r="Y71" s="93">
        <f t="shared" si="25"/>
        <v>0.00045707490102263554</v>
      </c>
      <c r="Z71" s="207">
        <v>1</v>
      </c>
      <c r="AA71" s="92"/>
      <c r="AB71" s="93">
        <f>100%/(SUM($AX$7:$AX$203))*AX71</f>
        <v>0.0001488146669169536</v>
      </c>
      <c r="AC71" s="145">
        <v>1</v>
      </c>
      <c r="AD71" s="92"/>
      <c r="AE71" s="93">
        <f>100%/(SUM($BH$7:$BH$203))*BH71</f>
        <v>0.0003414750020751664</v>
      </c>
      <c r="AF71" s="145">
        <v>1</v>
      </c>
      <c r="AG71" s="92"/>
      <c r="AH71" s="93">
        <f>100%/(SUM($BR$7:$BR$203))*BR71</f>
        <v>0.00040113632866491</v>
      </c>
      <c r="AI71" s="145">
        <v>1</v>
      </c>
      <c r="AJ71" s="92"/>
      <c r="AK71" s="1651"/>
      <c r="AL71" s="1663"/>
      <c r="AM71" s="94">
        <f t="shared" si="47"/>
        <v>4120902</v>
      </c>
      <c r="AN71" s="94">
        <f t="shared" si="44"/>
        <v>1000000</v>
      </c>
      <c r="AO71" s="94">
        <v>0</v>
      </c>
      <c r="AP71" s="94">
        <v>0</v>
      </c>
      <c r="AQ71" s="94">
        <v>1000000</v>
      </c>
      <c r="AR71" s="94">
        <v>0</v>
      </c>
      <c r="AS71" s="94">
        <v>0</v>
      </c>
      <c r="AT71" s="94">
        <v>0</v>
      </c>
      <c r="AU71" s="94">
        <v>0</v>
      </c>
      <c r="AV71" s="94">
        <v>0</v>
      </c>
      <c r="AW71" s="94">
        <v>0</v>
      </c>
      <c r="AX71" s="94">
        <f t="shared" si="48"/>
        <v>1030000</v>
      </c>
      <c r="AY71" s="94">
        <v>0</v>
      </c>
      <c r="AZ71" s="94">
        <v>0</v>
      </c>
      <c r="BA71" s="94">
        <v>1030000</v>
      </c>
      <c r="BB71" s="94">
        <v>0</v>
      </c>
      <c r="BC71" s="94">
        <v>0</v>
      </c>
      <c r="BD71" s="94">
        <v>0</v>
      </c>
      <c r="BE71" s="94">
        <v>0</v>
      </c>
      <c r="BF71" s="94">
        <v>0</v>
      </c>
      <c r="BG71" s="94">
        <v>0</v>
      </c>
      <c r="BH71" s="94">
        <f t="shared" si="45"/>
        <v>1030001</v>
      </c>
      <c r="BI71" s="94">
        <v>0</v>
      </c>
      <c r="BJ71" s="94">
        <v>0</v>
      </c>
      <c r="BK71" s="94">
        <v>1030001</v>
      </c>
      <c r="BL71" s="94">
        <v>0</v>
      </c>
      <c r="BM71" s="94">
        <v>0</v>
      </c>
      <c r="BN71" s="94">
        <v>0</v>
      </c>
      <c r="BO71" s="94">
        <v>0</v>
      </c>
      <c r="BP71" s="94">
        <v>0</v>
      </c>
      <c r="BQ71" s="94">
        <v>0</v>
      </c>
      <c r="BR71" s="94">
        <f t="shared" si="46"/>
        <v>1060901</v>
      </c>
      <c r="BS71" s="94">
        <v>0</v>
      </c>
      <c r="BT71" s="94">
        <v>0</v>
      </c>
      <c r="BU71" s="94">
        <v>1060901</v>
      </c>
      <c r="BV71" s="94">
        <v>0</v>
      </c>
      <c r="BW71" s="94">
        <v>0</v>
      </c>
      <c r="BX71" s="94">
        <v>0</v>
      </c>
      <c r="BY71" s="94">
        <v>0</v>
      </c>
      <c r="BZ71" s="94">
        <v>0</v>
      </c>
      <c r="CA71" s="94">
        <v>0</v>
      </c>
      <c r="CB71" s="95" t="s">
        <v>330</v>
      </c>
    </row>
    <row r="72" spans="2:80" ht="50.25" customHeight="1">
      <c r="B72" s="1678"/>
      <c r="C72" s="1681"/>
      <c r="D72" s="1684"/>
      <c r="E72" s="1687"/>
      <c r="F72" s="1698"/>
      <c r="G72" s="1698"/>
      <c r="H72" s="1699"/>
      <c r="I72" s="1699"/>
      <c r="J72" s="1699"/>
      <c r="K72" s="1700"/>
      <c r="L72" s="1701"/>
      <c r="M72" s="1700"/>
      <c r="N72" s="1700"/>
      <c r="O72" s="146">
        <v>65</v>
      </c>
      <c r="P72" s="199"/>
      <c r="Q72" s="199"/>
      <c r="R72" s="205" t="s">
        <v>310</v>
      </c>
      <c r="S72" s="199" t="s">
        <v>561</v>
      </c>
      <c r="T72" s="199" t="s">
        <v>7</v>
      </c>
      <c r="U72" s="199" t="s">
        <v>645</v>
      </c>
      <c r="V72" s="207">
        <v>1</v>
      </c>
      <c r="W72" s="207">
        <v>1</v>
      </c>
      <c r="X72" s="258">
        <f t="shared" si="43"/>
        <v>0.0074749901412105154</v>
      </c>
      <c r="Y72" s="93">
        <f>100%/(SUM($AN$7:$AN$203))*AN72</f>
        <v>0.0018282996040905422</v>
      </c>
      <c r="Z72" s="207">
        <v>1</v>
      </c>
      <c r="AA72" s="92"/>
      <c r="AB72" s="93">
        <f>100%/(SUM($AX$7:$AX$203))*AX72</f>
        <v>0.0005952586676678144</v>
      </c>
      <c r="AC72" s="149">
        <v>1</v>
      </c>
      <c r="AD72" s="92"/>
      <c r="AE72" s="93">
        <f>100%/(SUM($BH$7:$BH$203))*BH72</f>
        <v>0.0013658990137142466</v>
      </c>
      <c r="AF72" s="149">
        <v>1</v>
      </c>
      <c r="AG72" s="92"/>
      <c r="AH72" s="93">
        <f>100%/(SUM($BR$7:$BR$203))*BR72</f>
        <v>0.001604544180332322</v>
      </c>
      <c r="AI72" s="149">
        <v>1</v>
      </c>
      <c r="AJ72" s="92"/>
      <c r="AK72" s="1651"/>
      <c r="AL72" s="1663"/>
      <c r="AM72" s="94">
        <f t="shared" si="47"/>
        <v>16483602</v>
      </c>
      <c r="AN72" s="94">
        <f t="shared" si="44"/>
        <v>4000000</v>
      </c>
      <c r="AO72" s="94">
        <v>0</v>
      </c>
      <c r="AP72" s="94">
        <v>0</v>
      </c>
      <c r="AQ72" s="94">
        <v>4000000</v>
      </c>
      <c r="AR72" s="94">
        <v>0</v>
      </c>
      <c r="AS72" s="94">
        <v>0</v>
      </c>
      <c r="AT72" s="94">
        <v>0</v>
      </c>
      <c r="AU72" s="94">
        <v>0</v>
      </c>
      <c r="AV72" s="94">
        <v>0</v>
      </c>
      <c r="AW72" s="94">
        <v>0</v>
      </c>
      <c r="AX72" s="94">
        <f t="shared" si="48"/>
        <v>4120000</v>
      </c>
      <c r="AY72" s="94">
        <v>0</v>
      </c>
      <c r="AZ72" s="94">
        <v>0</v>
      </c>
      <c r="BA72" s="94">
        <v>4120000</v>
      </c>
      <c r="BB72" s="94">
        <v>0</v>
      </c>
      <c r="BC72" s="94">
        <v>0</v>
      </c>
      <c r="BD72" s="94">
        <v>0</v>
      </c>
      <c r="BE72" s="94">
        <v>0</v>
      </c>
      <c r="BF72" s="94">
        <v>0</v>
      </c>
      <c r="BG72" s="94">
        <v>0</v>
      </c>
      <c r="BH72" s="94">
        <f t="shared" si="45"/>
        <v>4120001</v>
      </c>
      <c r="BI72" s="94">
        <v>0</v>
      </c>
      <c r="BJ72" s="94">
        <v>0</v>
      </c>
      <c r="BK72" s="94">
        <v>4120001</v>
      </c>
      <c r="BL72" s="94">
        <v>0</v>
      </c>
      <c r="BM72" s="94">
        <v>0</v>
      </c>
      <c r="BN72" s="94">
        <v>0</v>
      </c>
      <c r="BO72" s="94">
        <v>0</v>
      </c>
      <c r="BP72" s="94">
        <v>0</v>
      </c>
      <c r="BQ72" s="94">
        <v>0</v>
      </c>
      <c r="BR72" s="94">
        <f t="shared" si="46"/>
        <v>4243601</v>
      </c>
      <c r="BS72" s="94">
        <v>0</v>
      </c>
      <c r="BT72" s="94">
        <v>0</v>
      </c>
      <c r="BU72" s="94">
        <v>4243601</v>
      </c>
      <c r="BV72" s="94">
        <v>0</v>
      </c>
      <c r="BW72" s="94">
        <v>0</v>
      </c>
      <c r="BX72" s="94">
        <v>0</v>
      </c>
      <c r="BY72" s="94">
        <v>0</v>
      </c>
      <c r="BZ72" s="94">
        <v>0</v>
      </c>
      <c r="CA72" s="94">
        <v>0</v>
      </c>
      <c r="CB72" s="95" t="s">
        <v>330</v>
      </c>
    </row>
    <row r="73" spans="2:80" s="74" customFormat="1" ht="45" customHeight="1">
      <c r="B73" s="1678"/>
      <c r="C73" s="1681"/>
      <c r="D73" s="1684"/>
      <c r="E73" s="1687"/>
      <c r="F73" s="200" t="s">
        <v>4</v>
      </c>
      <c r="G73" s="1646">
        <v>21</v>
      </c>
      <c r="H73" s="1787" t="s">
        <v>863</v>
      </c>
      <c r="I73" s="1787" t="s">
        <v>864</v>
      </c>
      <c r="J73" s="1787">
        <v>12</v>
      </c>
      <c r="K73" s="1842">
        <v>1</v>
      </c>
      <c r="L73" s="1794">
        <f>SUM(X73:X74)</f>
        <v>0.002845789385520729</v>
      </c>
      <c r="M73" s="1666"/>
      <c r="N73" s="1666"/>
      <c r="O73" s="146">
        <v>66</v>
      </c>
      <c r="P73" s="203" t="s">
        <v>508</v>
      </c>
      <c r="Q73" s="203" t="s">
        <v>5</v>
      </c>
      <c r="R73" s="199" t="s">
        <v>6</v>
      </c>
      <c r="S73" s="199" t="s">
        <v>574</v>
      </c>
      <c r="T73" s="199" t="s">
        <v>7</v>
      </c>
      <c r="U73" s="199" t="s">
        <v>355</v>
      </c>
      <c r="V73" s="203">
        <v>1</v>
      </c>
      <c r="W73" s="203">
        <v>1</v>
      </c>
      <c r="X73" s="258">
        <f aca="true" t="shared" si="49" ref="X73:X97">IF(AM73,9%/(SUM($AM$63:$AM$97))*AM73,0.001%)</f>
        <v>0.0009485966130003705</v>
      </c>
      <c r="Y73" s="93">
        <f aca="true" t="shared" si="50" ref="Y73:Y97">100%/(SUM($AN$7:$AN$203))*AN73</f>
        <v>0.00022853745051131777</v>
      </c>
      <c r="Z73" s="207">
        <v>1</v>
      </c>
      <c r="AA73" s="199"/>
      <c r="AB73" s="93">
        <f aca="true" t="shared" si="51" ref="AB73:AB97">100%/(SUM($AX$7:$AX$203))*AX73</f>
        <v>7.44073334584768E-05</v>
      </c>
      <c r="AC73" s="207">
        <v>1</v>
      </c>
      <c r="AD73" s="199"/>
      <c r="AE73" s="93">
        <f aca="true" t="shared" si="52" ref="AE73:AE97">100%/(SUM($BH$7:$BH$203))*BH73</f>
        <v>0.0001758594553313754</v>
      </c>
      <c r="AF73" s="207">
        <v>1</v>
      </c>
      <c r="AG73" s="199"/>
      <c r="AH73" s="93">
        <f aca="true" t="shared" si="53" ref="AH73:AH97">100%/(SUM($BR$7:$BR$203))*BR73</f>
        <v>0.00020658520359079205</v>
      </c>
      <c r="AI73" s="207">
        <v>1</v>
      </c>
      <c r="AJ73" s="199"/>
      <c r="AK73" s="1651"/>
      <c r="AL73" s="1663"/>
      <c r="AM73" s="94">
        <f t="shared" si="47"/>
        <v>2091814</v>
      </c>
      <c r="AN73" s="94">
        <f t="shared" si="44"/>
        <v>500000</v>
      </c>
      <c r="AO73" s="94">
        <v>0</v>
      </c>
      <c r="AP73" s="94">
        <v>0</v>
      </c>
      <c r="AQ73" s="94">
        <v>500000</v>
      </c>
      <c r="AR73" s="94">
        <v>0</v>
      </c>
      <c r="AS73" s="94">
        <v>0</v>
      </c>
      <c r="AT73" s="94">
        <v>0</v>
      </c>
      <c r="AU73" s="94">
        <v>0</v>
      </c>
      <c r="AV73" s="94">
        <v>0</v>
      </c>
      <c r="AW73" s="94">
        <v>0</v>
      </c>
      <c r="AX73" s="94">
        <f t="shared" si="48"/>
        <v>515000</v>
      </c>
      <c r="AY73" s="94">
        <v>0</v>
      </c>
      <c r="AZ73" s="94">
        <v>0</v>
      </c>
      <c r="BA73" s="94">
        <v>515000</v>
      </c>
      <c r="BB73" s="94">
        <v>0</v>
      </c>
      <c r="BC73" s="94">
        <v>0</v>
      </c>
      <c r="BD73" s="94">
        <v>0</v>
      </c>
      <c r="BE73" s="94">
        <v>0</v>
      </c>
      <c r="BF73" s="94">
        <v>0</v>
      </c>
      <c r="BG73" s="94">
        <v>0</v>
      </c>
      <c r="BH73" s="94">
        <f t="shared" si="45"/>
        <v>530450</v>
      </c>
      <c r="BI73" s="94">
        <v>0</v>
      </c>
      <c r="BJ73" s="94">
        <v>0</v>
      </c>
      <c r="BK73" s="94">
        <v>530450</v>
      </c>
      <c r="BL73" s="94">
        <v>0</v>
      </c>
      <c r="BM73" s="94">
        <v>0</v>
      </c>
      <c r="BN73" s="94">
        <v>0</v>
      </c>
      <c r="BO73" s="94">
        <v>0</v>
      </c>
      <c r="BP73" s="94">
        <v>0</v>
      </c>
      <c r="BQ73" s="94">
        <v>0</v>
      </c>
      <c r="BR73" s="94">
        <f t="shared" si="46"/>
        <v>546364</v>
      </c>
      <c r="BS73" s="94">
        <v>0</v>
      </c>
      <c r="BT73" s="94">
        <v>546364</v>
      </c>
      <c r="BU73" s="94">
        <v>0</v>
      </c>
      <c r="BV73" s="94">
        <v>0</v>
      </c>
      <c r="BW73" s="94">
        <v>0</v>
      </c>
      <c r="BX73" s="94">
        <v>0</v>
      </c>
      <c r="BY73" s="94">
        <v>0</v>
      </c>
      <c r="BZ73" s="94">
        <v>0</v>
      </c>
      <c r="CA73" s="94">
        <v>0</v>
      </c>
      <c r="CB73" s="95" t="s">
        <v>331</v>
      </c>
    </row>
    <row r="74" spans="2:80" s="74" customFormat="1" ht="47.25" customHeight="1">
      <c r="B74" s="1678"/>
      <c r="C74" s="1681"/>
      <c r="D74" s="1684"/>
      <c r="E74" s="1687"/>
      <c r="F74" s="200" t="s">
        <v>8</v>
      </c>
      <c r="G74" s="1648"/>
      <c r="H74" s="1840"/>
      <c r="I74" s="1840"/>
      <c r="J74" s="1840"/>
      <c r="K74" s="1843"/>
      <c r="L74" s="1795"/>
      <c r="M74" s="1667"/>
      <c r="N74" s="1667"/>
      <c r="O74" s="146">
        <v>67</v>
      </c>
      <c r="P74" s="203" t="s">
        <v>507</v>
      </c>
      <c r="Q74" s="203" t="s">
        <v>9</v>
      </c>
      <c r="R74" s="199" t="s">
        <v>10</v>
      </c>
      <c r="S74" s="199" t="s">
        <v>11</v>
      </c>
      <c r="T74" s="199" t="s">
        <v>7</v>
      </c>
      <c r="U74" s="199" t="s">
        <v>356</v>
      </c>
      <c r="V74" s="203">
        <v>1</v>
      </c>
      <c r="W74" s="203">
        <v>1</v>
      </c>
      <c r="X74" s="258">
        <f t="shared" si="49"/>
        <v>0.0018971927725203585</v>
      </c>
      <c r="Y74" s="93">
        <f t="shared" si="50"/>
        <v>0.00045707490102263554</v>
      </c>
      <c r="Z74" s="207">
        <v>1</v>
      </c>
      <c r="AA74" s="199"/>
      <c r="AB74" s="93">
        <f t="shared" si="51"/>
        <v>0.0001488146669169536</v>
      </c>
      <c r="AC74" s="207">
        <v>1</v>
      </c>
      <c r="AD74" s="199"/>
      <c r="AE74" s="93">
        <f t="shared" si="52"/>
        <v>0.0003517189106627508</v>
      </c>
      <c r="AF74" s="207">
        <v>1</v>
      </c>
      <c r="AG74" s="199"/>
      <c r="AH74" s="93">
        <f t="shared" si="53"/>
        <v>0.0004131700290724781</v>
      </c>
      <c r="AI74" s="207">
        <v>1</v>
      </c>
      <c r="AJ74" s="199"/>
      <c r="AK74" s="1651"/>
      <c r="AL74" s="1663"/>
      <c r="AM74" s="94">
        <f t="shared" si="47"/>
        <v>4183627</v>
      </c>
      <c r="AN74" s="94">
        <f t="shared" si="44"/>
        <v>1000000</v>
      </c>
      <c r="AO74" s="94">
        <v>0</v>
      </c>
      <c r="AP74" s="94">
        <v>0</v>
      </c>
      <c r="AQ74" s="94">
        <v>1000000</v>
      </c>
      <c r="AR74" s="94">
        <v>0</v>
      </c>
      <c r="AS74" s="94">
        <v>0</v>
      </c>
      <c r="AT74" s="94">
        <v>0</v>
      </c>
      <c r="AU74" s="94">
        <v>0</v>
      </c>
      <c r="AV74" s="94">
        <v>0</v>
      </c>
      <c r="AW74" s="94">
        <v>0</v>
      </c>
      <c r="AX74" s="94">
        <f t="shared" si="48"/>
        <v>1030000</v>
      </c>
      <c r="AY74" s="94">
        <v>0</v>
      </c>
      <c r="AZ74" s="94">
        <v>0</v>
      </c>
      <c r="BA74" s="94">
        <v>1030000</v>
      </c>
      <c r="BB74" s="94">
        <v>0</v>
      </c>
      <c r="BC74" s="94">
        <v>0</v>
      </c>
      <c r="BD74" s="94">
        <v>0</v>
      </c>
      <c r="BE74" s="94">
        <v>0</v>
      </c>
      <c r="BF74" s="94">
        <v>0</v>
      </c>
      <c r="BG74" s="94">
        <v>0</v>
      </c>
      <c r="BH74" s="94">
        <f t="shared" si="45"/>
        <v>1060900</v>
      </c>
      <c r="BI74" s="94">
        <v>0</v>
      </c>
      <c r="BJ74" s="94">
        <v>0</v>
      </c>
      <c r="BK74" s="94">
        <v>1060900</v>
      </c>
      <c r="BL74" s="94">
        <v>0</v>
      </c>
      <c r="BM74" s="94">
        <v>0</v>
      </c>
      <c r="BN74" s="94">
        <v>0</v>
      </c>
      <c r="BO74" s="94">
        <v>0</v>
      </c>
      <c r="BP74" s="94">
        <v>0</v>
      </c>
      <c r="BQ74" s="94">
        <v>0</v>
      </c>
      <c r="BR74" s="94">
        <f t="shared" si="46"/>
        <v>1092727</v>
      </c>
      <c r="BS74" s="94">
        <v>0</v>
      </c>
      <c r="BT74" s="94"/>
      <c r="BU74" s="94">
        <v>1092727</v>
      </c>
      <c r="BV74" s="94">
        <v>0</v>
      </c>
      <c r="BW74" s="94">
        <v>0</v>
      </c>
      <c r="BX74" s="94">
        <v>0</v>
      </c>
      <c r="BY74" s="94">
        <v>0</v>
      </c>
      <c r="BZ74" s="94">
        <v>0</v>
      </c>
      <c r="CA74" s="94">
        <v>0</v>
      </c>
      <c r="CB74" s="95" t="s">
        <v>331</v>
      </c>
    </row>
    <row r="75" spans="2:80" ht="46.5" customHeight="1">
      <c r="B75" s="1678"/>
      <c r="C75" s="1681"/>
      <c r="D75" s="1684"/>
      <c r="E75" s="1687"/>
      <c r="F75" s="200" t="s">
        <v>12</v>
      </c>
      <c r="G75" s="1646">
        <v>22</v>
      </c>
      <c r="H75" s="1787" t="s">
        <v>312</v>
      </c>
      <c r="I75" s="1787" t="s">
        <v>313</v>
      </c>
      <c r="J75" s="1668">
        <v>0.37</v>
      </c>
      <c r="K75" s="1668">
        <v>0.39</v>
      </c>
      <c r="L75" s="1790">
        <f>SUM(X75:X78)</f>
        <v>0.03864715908270694</v>
      </c>
      <c r="M75" s="1668">
        <v>0.38</v>
      </c>
      <c r="N75" s="1668">
        <v>0.39</v>
      </c>
      <c r="O75" s="146">
        <v>68</v>
      </c>
      <c r="P75" s="203" t="s">
        <v>512</v>
      </c>
      <c r="Q75" s="203" t="s">
        <v>13</v>
      </c>
      <c r="R75" s="199" t="s">
        <v>14</v>
      </c>
      <c r="S75" s="199" t="s">
        <v>15</v>
      </c>
      <c r="T75" s="199" t="s">
        <v>773</v>
      </c>
      <c r="U75" s="199" t="s">
        <v>354</v>
      </c>
      <c r="V75" s="150">
        <v>0</v>
      </c>
      <c r="W75" s="199">
        <v>4</v>
      </c>
      <c r="X75" s="258">
        <f t="shared" si="49"/>
        <v>0.023663377279529364</v>
      </c>
      <c r="Y75" s="93">
        <f t="shared" si="50"/>
        <v>0.005484898812271627</v>
      </c>
      <c r="Z75" s="199">
        <v>1</v>
      </c>
      <c r="AA75" s="199"/>
      <c r="AB75" s="93">
        <f t="shared" si="51"/>
        <v>0.001878243368854754</v>
      </c>
      <c r="AC75" s="199">
        <v>2</v>
      </c>
      <c r="AD75" s="199"/>
      <c r="AE75" s="93">
        <f t="shared" si="52"/>
        <v>0.00443917071710268</v>
      </c>
      <c r="AF75" s="199">
        <v>3</v>
      </c>
      <c r="AG75" s="199"/>
      <c r="AH75" s="93">
        <f t="shared" si="53"/>
        <v>0.005214767357225452</v>
      </c>
      <c r="AI75" s="199">
        <v>4</v>
      </c>
      <c r="AJ75" s="199"/>
      <c r="AK75" s="1651"/>
      <c r="AL75" s="1663"/>
      <c r="AM75" s="94">
        <f t="shared" si="47"/>
        <v>52181700</v>
      </c>
      <c r="AN75" s="94">
        <f t="shared" si="44"/>
        <v>12000000</v>
      </c>
      <c r="AO75" s="94">
        <v>0</v>
      </c>
      <c r="AP75" s="94">
        <v>0</v>
      </c>
      <c r="AQ75" s="94">
        <v>12000000</v>
      </c>
      <c r="AR75" s="94">
        <v>0</v>
      </c>
      <c r="AS75" s="94">
        <v>0</v>
      </c>
      <c r="AT75" s="94">
        <v>0</v>
      </c>
      <c r="AU75" s="94">
        <v>0</v>
      </c>
      <c r="AV75" s="94">
        <v>0</v>
      </c>
      <c r="AW75" s="94">
        <v>0</v>
      </c>
      <c r="AX75" s="94">
        <f t="shared" si="48"/>
        <v>13000000</v>
      </c>
      <c r="AY75" s="94">
        <v>0</v>
      </c>
      <c r="AZ75" s="94">
        <v>0</v>
      </c>
      <c r="BA75" s="94">
        <v>13000000</v>
      </c>
      <c r="BB75" s="94">
        <v>0</v>
      </c>
      <c r="BC75" s="94">
        <v>0</v>
      </c>
      <c r="BD75" s="94">
        <v>0</v>
      </c>
      <c r="BE75" s="94">
        <v>0</v>
      </c>
      <c r="BF75" s="94">
        <v>0</v>
      </c>
      <c r="BG75" s="94">
        <v>0</v>
      </c>
      <c r="BH75" s="94">
        <f t="shared" si="45"/>
        <v>13390000</v>
      </c>
      <c r="BI75" s="94">
        <v>0</v>
      </c>
      <c r="BJ75" s="94">
        <v>0</v>
      </c>
      <c r="BK75" s="94">
        <v>13390000</v>
      </c>
      <c r="BL75" s="94">
        <v>0</v>
      </c>
      <c r="BM75" s="94">
        <v>0</v>
      </c>
      <c r="BN75" s="94">
        <v>0</v>
      </c>
      <c r="BO75" s="94">
        <v>0</v>
      </c>
      <c r="BP75" s="94">
        <v>0</v>
      </c>
      <c r="BQ75" s="94">
        <v>0</v>
      </c>
      <c r="BR75" s="94">
        <f t="shared" si="46"/>
        <v>13791700</v>
      </c>
      <c r="BS75" s="94">
        <v>0</v>
      </c>
      <c r="BT75" s="94">
        <v>0</v>
      </c>
      <c r="BU75" s="94">
        <v>13791700</v>
      </c>
      <c r="BV75" s="94">
        <v>0</v>
      </c>
      <c r="BW75" s="94">
        <v>0</v>
      </c>
      <c r="BX75" s="94">
        <v>0</v>
      </c>
      <c r="BY75" s="94">
        <v>0</v>
      </c>
      <c r="BZ75" s="94">
        <v>0</v>
      </c>
      <c r="CA75" s="94">
        <v>0</v>
      </c>
      <c r="CB75" s="95" t="s">
        <v>331</v>
      </c>
    </row>
    <row r="76" spans="2:80" ht="50.25" customHeight="1">
      <c r="B76" s="1678"/>
      <c r="C76" s="1681"/>
      <c r="D76" s="1684"/>
      <c r="E76" s="1687"/>
      <c r="F76" s="1646" t="s">
        <v>16</v>
      </c>
      <c r="G76" s="1647"/>
      <c r="H76" s="1788"/>
      <c r="I76" s="1788"/>
      <c r="J76" s="1669"/>
      <c r="K76" s="1669"/>
      <c r="L76" s="1791"/>
      <c r="M76" s="1669"/>
      <c r="N76" s="1669"/>
      <c r="O76" s="146">
        <v>69</v>
      </c>
      <c r="P76" s="203" t="s">
        <v>512</v>
      </c>
      <c r="Q76" s="203" t="s">
        <v>13</v>
      </c>
      <c r="R76" s="199" t="s">
        <v>311</v>
      </c>
      <c r="S76" s="199" t="s">
        <v>571</v>
      </c>
      <c r="T76" s="199" t="s">
        <v>7</v>
      </c>
      <c r="U76" s="199" t="s">
        <v>354</v>
      </c>
      <c r="V76" s="150">
        <v>271</v>
      </c>
      <c r="W76" s="151">
        <v>1</v>
      </c>
      <c r="X76" s="258">
        <f t="shared" si="49"/>
        <v>0.0021989626535475126</v>
      </c>
      <c r="Y76" s="93">
        <f t="shared" si="50"/>
        <v>0.0005210653871658045</v>
      </c>
      <c r="Z76" s="207">
        <v>1</v>
      </c>
      <c r="AA76" s="199"/>
      <c r="AB76" s="93">
        <f t="shared" si="51"/>
        <v>0.00017337631097120805</v>
      </c>
      <c r="AC76" s="207">
        <v>1</v>
      </c>
      <c r="AD76" s="199"/>
      <c r="AE76" s="93">
        <f t="shared" si="52"/>
        <v>0.00040976960465563203</v>
      </c>
      <c r="AF76" s="207">
        <v>1</v>
      </c>
      <c r="AG76" s="199"/>
      <c r="AH76" s="93">
        <f t="shared" si="53"/>
        <v>0.0004813631406669648</v>
      </c>
      <c r="AI76" s="207">
        <v>1</v>
      </c>
      <c r="AJ76" s="199"/>
      <c r="AK76" s="1651"/>
      <c r="AL76" s="1663"/>
      <c r="AM76" s="94">
        <f t="shared" si="47"/>
        <v>4849080</v>
      </c>
      <c r="AN76" s="94">
        <f t="shared" si="44"/>
        <v>1140000</v>
      </c>
      <c r="AO76" s="94">
        <v>0</v>
      </c>
      <c r="AP76" s="94">
        <v>0</v>
      </c>
      <c r="AQ76" s="94">
        <v>1140000</v>
      </c>
      <c r="AR76" s="94">
        <v>0</v>
      </c>
      <c r="AS76" s="94">
        <v>0</v>
      </c>
      <c r="AT76" s="94">
        <v>0</v>
      </c>
      <c r="AU76" s="94">
        <v>0</v>
      </c>
      <c r="AV76" s="94">
        <v>0</v>
      </c>
      <c r="AW76" s="94">
        <v>0</v>
      </c>
      <c r="AX76" s="94">
        <f t="shared" si="48"/>
        <v>1200000</v>
      </c>
      <c r="AY76" s="94">
        <v>0</v>
      </c>
      <c r="AZ76" s="94">
        <v>0</v>
      </c>
      <c r="BA76" s="94">
        <v>1200000</v>
      </c>
      <c r="BB76" s="94">
        <v>0</v>
      </c>
      <c r="BC76" s="94">
        <v>0</v>
      </c>
      <c r="BD76" s="94">
        <v>0</v>
      </c>
      <c r="BE76" s="94">
        <v>0</v>
      </c>
      <c r="BF76" s="94">
        <v>0</v>
      </c>
      <c r="BG76" s="94">
        <v>0</v>
      </c>
      <c r="BH76" s="94">
        <f t="shared" si="45"/>
        <v>1236000</v>
      </c>
      <c r="BI76" s="94">
        <v>0</v>
      </c>
      <c r="BJ76" s="94">
        <v>0</v>
      </c>
      <c r="BK76" s="94">
        <v>1236000</v>
      </c>
      <c r="BL76" s="94">
        <v>0</v>
      </c>
      <c r="BM76" s="94">
        <v>0</v>
      </c>
      <c r="BN76" s="94">
        <v>0</v>
      </c>
      <c r="BO76" s="94">
        <v>0</v>
      </c>
      <c r="BP76" s="94">
        <v>0</v>
      </c>
      <c r="BQ76" s="94">
        <v>0</v>
      </c>
      <c r="BR76" s="94">
        <f t="shared" si="46"/>
        <v>1273080</v>
      </c>
      <c r="BS76" s="94">
        <v>0</v>
      </c>
      <c r="BT76" s="94">
        <v>0</v>
      </c>
      <c r="BU76" s="94">
        <v>1273080</v>
      </c>
      <c r="BV76" s="94">
        <v>0</v>
      </c>
      <c r="BW76" s="94">
        <v>0</v>
      </c>
      <c r="BX76" s="94">
        <v>0</v>
      </c>
      <c r="BY76" s="94">
        <v>0</v>
      </c>
      <c r="BZ76" s="94">
        <v>0</v>
      </c>
      <c r="CA76" s="94">
        <v>0</v>
      </c>
      <c r="CB76" s="95" t="s">
        <v>331</v>
      </c>
    </row>
    <row r="77" spans="2:80" ht="50.25" customHeight="1">
      <c r="B77" s="1678"/>
      <c r="C77" s="1681"/>
      <c r="D77" s="1684"/>
      <c r="E77" s="1687"/>
      <c r="F77" s="1648"/>
      <c r="G77" s="1647"/>
      <c r="H77" s="1788"/>
      <c r="I77" s="1788"/>
      <c r="J77" s="1669"/>
      <c r="K77" s="1669"/>
      <c r="L77" s="1791"/>
      <c r="M77" s="1669"/>
      <c r="N77" s="1669"/>
      <c r="O77" s="146">
        <v>70</v>
      </c>
      <c r="P77" s="203" t="s">
        <v>512</v>
      </c>
      <c r="Q77" s="203" t="s">
        <v>13</v>
      </c>
      <c r="R77" s="199" t="s">
        <v>17</v>
      </c>
      <c r="S77" s="199" t="s">
        <v>18</v>
      </c>
      <c r="T77" s="199" t="s">
        <v>773</v>
      </c>
      <c r="U77" s="199" t="s">
        <v>354</v>
      </c>
      <c r="V77" s="207" t="s">
        <v>698</v>
      </c>
      <c r="W77" s="152">
        <v>10</v>
      </c>
      <c r="X77" s="258">
        <f t="shared" si="49"/>
        <v>0.0014016625145079082</v>
      </c>
      <c r="Y77" s="93">
        <f t="shared" si="50"/>
        <v>0</v>
      </c>
      <c r="Z77" s="199">
        <v>0</v>
      </c>
      <c r="AA77" s="199"/>
      <c r="AB77" s="93">
        <f t="shared" si="51"/>
        <v>0.00014448025914267338</v>
      </c>
      <c r="AC77" s="199">
        <v>3</v>
      </c>
      <c r="AD77" s="199"/>
      <c r="AE77" s="93">
        <f t="shared" si="52"/>
        <v>0.00034147467054636006</v>
      </c>
      <c r="AF77" s="199">
        <v>6</v>
      </c>
      <c r="AG77" s="199"/>
      <c r="AH77" s="93">
        <f t="shared" si="53"/>
        <v>0.000401135950555804</v>
      </c>
      <c r="AI77" s="199">
        <v>10</v>
      </c>
      <c r="AJ77" s="199"/>
      <c r="AK77" s="1651"/>
      <c r="AL77" s="1663"/>
      <c r="AM77" s="94">
        <f t="shared" si="47"/>
        <v>3090900</v>
      </c>
      <c r="AN77" s="94">
        <f t="shared" si="44"/>
        <v>0</v>
      </c>
      <c r="AO77" s="94">
        <v>0</v>
      </c>
      <c r="AP77" s="94">
        <v>0</v>
      </c>
      <c r="AQ77" s="94">
        <v>0</v>
      </c>
      <c r="AR77" s="94">
        <v>0</v>
      </c>
      <c r="AS77" s="94">
        <v>0</v>
      </c>
      <c r="AT77" s="94">
        <v>0</v>
      </c>
      <c r="AU77" s="94">
        <v>0</v>
      </c>
      <c r="AV77" s="94">
        <v>0</v>
      </c>
      <c r="AW77" s="94">
        <v>0</v>
      </c>
      <c r="AX77" s="94">
        <f t="shared" si="48"/>
        <v>1000000</v>
      </c>
      <c r="AY77" s="94">
        <v>0</v>
      </c>
      <c r="AZ77" s="94">
        <v>0</v>
      </c>
      <c r="BA77" s="94">
        <v>1000000</v>
      </c>
      <c r="BB77" s="94">
        <v>0</v>
      </c>
      <c r="BC77" s="94">
        <v>0</v>
      </c>
      <c r="BD77" s="94">
        <v>0</v>
      </c>
      <c r="BE77" s="94">
        <v>0</v>
      </c>
      <c r="BF77" s="94">
        <v>0</v>
      </c>
      <c r="BG77" s="94">
        <v>0</v>
      </c>
      <c r="BH77" s="94">
        <f t="shared" si="45"/>
        <v>1030000</v>
      </c>
      <c r="BI77" s="94">
        <v>0</v>
      </c>
      <c r="BJ77" s="94">
        <v>0</v>
      </c>
      <c r="BK77" s="94">
        <v>1030000</v>
      </c>
      <c r="BL77" s="94">
        <v>0</v>
      </c>
      <c r="BM77" s="94">
        <v>0</v>
      </c>
      <c r="BN77" s="94">
        <v>0</v>
      </c>
      <c r="BO77" s="94">
        <v>0</v>
      </c>
      <c r="BP77" s="94">
        <v>0</v>
      </c>
      <c r="BQ77" s="94">
        <v>0</v>
      </c>
      <c r="BR77" s="94">
        <f t="shared" si="46"/>
        <v>1060900</v>
      </c>
      <c r="BS77" s="94">
        <v>0</v>
      </c>
      <c r="BT77" s="94">
        <v>0</v>
      </c>
      <c r="BU77" s="94">
        <v>1060900</v>
      </c>
      <c r="BV77" s="94">
        <v>0</v>
      </c>
      <c r="BW77" s="94">
        <v>0</v>
      </c>
      <c r="BX77" s="94">
        <v>0</v>
      </c>
      <c r="BY77" s="94">
        <v>0</v>
      </c>
      <c r="BZ77" s="94">
        <v>0</v>
      </c>
      <c r="CA77" s="94">
        <v>0</v>
      </c>
      <c r="CB77" s="95" t="s">
        <v>331</v>
      </c>
    </row>
    <row r="78" spans="2:80" ht="65.25" customHeight="1">
      <c r="B78" s="1678"/>
      <c r="C78" s="1681"/>
      <c r="D78" s="1684"/>
      <c r="E78" s="1687"/>
      <c r="F78" s="200" t="s">
        <v>19</v>
      </c>
      <c r="G78" s="1648"/>
      <c r="H78" s="1840"/>
      <c r="I78" s="1840"/>
      <c r="J78" s="1670"/>
      <c r="K78" s="1670"/>
      <c r="L78" s="1841"/>
      <c r="M78" s="1670"/>
      <c r="N78" s="1670"/>
      <c r="O78" s="146">
        <v>71</v>
      </c>
      <c r="P78" s="203" t="s">
        <v>512</v>
      </c>
      <c r="Q78" s="203" t="s">
        <v>13</v>
      </c>
      <c r="R78" s="199" t="s">
        <v>20</v>
      </c>
      <c r="S78" s="199" t="s">
        <v>562</v>
      </c>
      <c r="T78" s="199" t="s">
        <v>773</v>
      </c>
      <c r="U78" s="199" t="s">
        <v>354</v>
      </c>
      <c r="V78" s="199">
        <v>0</v>
      </c>
      <c r="W78" s="199">
        <v>4</v>
      </c>
      <c r="X78" s="258">
        <f t="shared" si="49"/>
        <v>0.011383156635122151</v>
      </c>
      <c r="Y78" s="93">
        <f t="shared" si="50"/>
        <v>0.0027424494061358135</v>
      </c>
      <c r="Z78" s="199">
        <v>1</v>
      </c>
      <c r="AA78" s="199"/>
      <c r="AB78" s="93">
        <f t="shared" si="51"/>
        <v>0.0008928880015017215</v>
      </c>
      <c r="AC78" s="199">
        <v>2</v>
      </c>
      <c r="AD78" s="199"/>
      <c r="AE78" s="93">
        <f t="shared" si="52"/>
        <v>0.002110313463976505</v>
      </c>
      <c r="AF78" s="199">
        <v>3</v>
      </c>
      <c r="AG78" s="199"/>
      <c r="AH78" s="93">
        <f t="shared" si="53"/>
        <v>0.0024790201744348686</v>
      </c>
      <c r="AI78" s="199">
        <v>4</v>
      </c>
      <c r="AJ78" s="199"/>
      <c r="AK78" s="1651"/>
      <c r="AL78" s="1663"/>
      <c r="AM78" s="94">
        <f t="shared" si="47"/>
        <v>25101762</v>
      </c>
      <c r="AN78" s="94">
        <f t="shared" si="44"/>
        <v>6000000</v>
      </c>
      <c r="AO78" s="94">
        <v>0</v>
      </c>
      <c r="AP78" s="94">
        <v>0</v>
      </c>
      <c r="AQ78" s="94">
        <v>0</v>
      </c>
      <c r="AR78" s="94">
        <v>0</v>
      </c>
      <c r="AS78" s="94">
        <v>0</v>
      </c>
      <c r="AT78" s="94">
        <v>0</v>
      </c>
      <c r="AU78" s="94">
        <v>0</v>
      </c>
      <c r="AV78" s="94">
        <v>6000000</v>
      </c>
      <c r="AW78" s="94">
        <v>0</v>
      </c>
      <c r="AX78" s="94">
        <f t="shared" si="48"/>
        <v>6180000</v>
      </c>
      <c r="AY78" s="94">
        <v>0</v>
      </c>
      <c r="AZ78" s="94">
        <v>0</v>
      </c>
      <c r="BA78" s="94">
        <v>0</v>
      </c>
      <c r="BB78" s="94">
        <v>0</v>
      </c>
      <c r="BC78" s="94">
        <v>0</v>
      </c>
      <c r="BD78" s="94">
        <v>0</v>
      </c>
      <c r="BE78" s="94">
        <v>0</v>
      </c>
      <c r="BF78" s="94">
        <v>6180000</v>
      </c>
      <c r="BG78" s="94">
        <v>0</v>
      </c>
      <c r="BH78" s="94">
        <f t="shared" si="45"/>
        <v>6365400</v>
      </c>
      <c r="BI78" s="94">
        <v>0</v>
      </c>
      <c r="BJ78" s="94">
        <v>0</v>
      </c>
      <c r="BK78" s="94">
        <v>0</v>
      </c>
      <c r="BL78" s="94">
        <v>0</v>
      </c>
      <c r="BM78" s="94">
        <v>0</v>
      </c>
      <c r="BN78" s="94">
        <v>0</v>
      </c>
      <c r="BO78" s="94">
        <v>0</v>
      </c>
      <c r="BP78" s="94">
        <v>6365400</v>
      </c>
      <c r="BQ78" s="94">
        <v>0</v>
      </c>
      <c r="BR78" s="94">
        <f t="shared" si="46"/>
        <v>6556362</v>
      </c>
      <c r="BS78" s="94">
        <v>0</v>
      </c>
      <c r="BT78" s="94">
        <v>0</v>
      </c>
      <c r="BU78" s="94">
        <v>0</v>
      </c>
      <c r="BV78" s="94">
        <v>0</v>
      </c>
      <c r="BW78" s="94">
        <v>0</v>
      </c>
      <c r="BX78" s="94">
        <v>0</v>
      </c>
      <c r="BY78" s="94">
        <v>0</v>
      </c>
      <c r="BZ78" s="94">
        <v>6556362</v>
      </c>
      <c r="CA78" s="94">
        <v>0</v>
      </c>
      <c r="CB78" s="95" t="s">
        <v>331</v>
      </c>
    </row>
    <row r="79" spans="2:80" ht="66" customHeight="1">
      <c r="B79" s="1678"/>
      <c r="C79" s="1681"/>
      <c r="D79" s="1684"/>
      <c r="E79" s="1687"/>
      <c r="F79" s="1646" t="s">
        <v>21</v>
      </c>
      <c r="G79" s="1646">
        <v>23</v>
      </c>
      <c r="H79" s="1787" t="s">
        <v>314</v>
      </c>
      <c r="I79" s="1787" t="s">
        <v>315</v>
      </c>
      <c r="J79" s="1668">
        <v>0</v>
      </c>
      <c r="K79" s="1668">
        <v>1</v>
      </c>
      <c r="L79" s="1790">
        <f>SUM(X79:X82)</f>
        <v>0.018859802886689838</v>
      </c>
      <c r="M79" s="1668">
        <v>0.5</v>
      </c>
      <c r="N79" s="1668">
        <v>1</v>
      </c>
      <c r="O79" s="146">
        <v>72</v>
      </c>
      <c r="P79" s="151" t="s">
        <v>456</v>
      </c>
      <c r="Q79" s="151" t="s">
        <v>22</v>
      </c>
      <c r="R79" s="199" t="s">
        <v>23</v>
      </c>
      <c r="S79" s="199" t="s">
        <v>24</v>
      </c>
      <c r="T79" s="199" t="s">
        <v>773</v>
      </c>
      <c r="U79" s="199" t="s">
        <v>353</v>
      </c>
      <c r="V79" s="199">
        <v>0</v>
      </c>
      <c r="W79" s="199">
        <v>4</v>
      </c>
      <c r="X79" s="258">
        <f t="shared" si="49"/>
        <v>0.007588771090081434</v>
      </c>
      <c r="Y79" s="93">
        <f t="shared" si="50"/>
        <v>0.0018282996040905422</v>
      </c>
      <c r="Z79" s="199">
        <v>1</v>
      </c>
      <c r="AA79" s="199"/>
      <c r="AB79" s="93">
        <f t="shared" si="51"/>
        <v>0.0005952586676678144</v>
      </c>
      <c r="AC79" s="199">
        <v>2</v>
      </c>
      <c r="AD79" s="199"/>
      <c r="AE79" s="93">
        <f t="shared" si="52"/>
        <v>0.0014068756426510033</v>
      </c>
      <c r="AF79" s="199">
        <v>3</v>
      </c>
      <c r="AG79" s="199"/>
      <c r="AH79" s="93">
        <f t="shared" si="53"/>
        <v>0.0016526801162899125</v>
      </c>
      <c r="AI79" s="199">
        <v>4</v>
      </c>
      <c r="AJ79" s="199"/>
      <c r="AK79" s="1651"/>
      <c r="AL79" s="1663"/>
      <c r="AM79" s="94">
        <f t="shared" si="47"/>
        <v>16734508</v>
      </c>
      <c r="AN79" s="94">
        <f t="shared" si="44"/>
        <v>4000000</v>
      </c>
      <c r="AO79" s="94">
        <v>0</v>
      </c>
      <c r="AP79" s="94">
        <v>0</v>
      </c>
      <c r="AQ79" s="94">
        <v>4000000</v>
      </c>
      <c r="AR79" s="94">
        <v>0</v>
      </c>
      <c r="AS79" s="94">
        <v>0</v>
      </c>
      <c r="AT79" s="94">
        <v>0</v>
      </c>
      <c r="AU79" s="94">
        <v>0</v>
      </c>
      <c r="AV79" s="94">
        <v>0</v>
      </c>
      <c r="AW79" s="94">
        <v>0</v>
      </c>
      <c r="AX79" s="94">
        <f t="shared" si="48"/>
        <v>4120000</v>
      </c>
      <c r="AY79" s="94">
        <v>0</v>
      </c>
      <c r="AZ79" s="94">
        <v>0</v>
      </c>
      <c r="BA79" s="94">
        <v>4120000</v>
      </c>
      <c r="BB79" s="94">
        <v>0</v>
      </c>
      <c r="BC79" s="94">
        <v>0</v>
      </c>
      <c r="BD79" s="94">
        <v>0</v>
      </c>
      <c r="BE79" s="94">
        <v>0</v>
      </c>
      <c r="BF79" s="94">
        <v>0</v>
      </c>
      <c r="BG79" s="94">
        <v>0</v>
      </c>
      <c r="BH79" s="94">
        <f t="shared" si="45"/>
        <v>4243600</v>
      </c>
      <c r="BI79" s="94">
        <v>0</v>
      </c>
      <c r="BJ79" s="94">
        <v>0</v>
      </c>
      <c r="BK79" s="94">
        <v>4243600</v>
      </c>
      <c r="BL79" s="94">
        <v>0</v>
      </c>
      <c r="BM79" s="94">
        <v>0</v>
      </c>
      <c r="BN79" s="94">
        <v>0</v>
      </c>
      <c r="BO79" s="94">
        <v>0</v>
      </c>
      <c r="BP79" s="94">
        <v>0</v>
      </c>
      <c r="BQ79" s="94">
        <v>0</v>
      </c>
      <c r="BR79" s="94">
        <f t="shared" si="46"/>
        <v>4370908</v>
      </c>
      <c r="BS79" s="94">
        <v>0</v>
      </c>
      <c r="BT79" s="94">
        <v>0</v>
      </c>
      <c r="BU79" s="94">
        <v>4370908</v>
      </c>
      <c r="BV79" s="94">
        <v>0</v>
      </c>
      <c r="BW79" s="94">
        <v>0</v>
      </c>
      <c r="BX79" s="94">
        <v>0</v>
      </c>
      <c r="BY79" s="94">
        <v>0</v>
      </c>
      <c r="BZ79" s="94">
        <v>0</v>
      </c>
      <c r="CA79" s="94">
        <v>0</v>
      </c>
      <c r="CB79" s="95" t="s">
        <v>331</v>
      </c>
    </row>
    <row r="80" spans="2:80" ht="46.5" customHeight="1">
      <c r="B80" s="1678"/>
      <c r="C80" s="1681"/>
      <c r="D80" s="1684"/>
      <c r="E80" s="1687"/>
      <c r="F80" s="1647"/>
      <c r="G80" s="1647"/>
      <c r="H80" s="1788"/>
      <c r="I80" s="1788"/>
      <c r="J80" s="1669"/>
      <c r="K80" s="1669"/>
      <c r="L80" s="1791"/>
      <c r="M80" s="1669"/>
      <c r="N80" s="1669"/>
      <c r="O80" s="146">
        <v>73</v>
      </c>
      <c r="P80" s="151" t="s">
        <v>507</v>
      </c>
      <c r="Q80" s="151" t="s">
        <v>9</v>
      </c>
      <c r="R80" s="199" t="s">
        <v>25</v>
      </c>
      <c r="S80" s="199" t="s">
        <v>772</v>
      </c>
      <c r="T80" s="199" t="s">
        <v>773</v>
      </c>
      <c r="U80" s="199" t="s">
        <v>353</v>
      </c>
      <c r="V80" s="199">
        <v>0</v>
      </c>
      <c r="W80" s="199">
        <v>2</v>
      </c>
      <c r="X80" s="258">
        <f t="shared" si="49"/>
        <v>0.0018411303532634854</v>
      </c>
      <c r="Y80" s="93">
        <f t="shared" si="50"/>
        <v>0</v>
      </c>
      <c r="Z80" s="199">
        <v>0</v>
      </c>
      <c r="AA80" s="199"/>
      <c r="AB80" s="93">
        <f t="shared" si="51"/>
        <v>0.00028896051828534677</v>
      </c>
      <c r="AC80" s="199">
        <v>1</v>
      </c>
      <c r="AD80" s="199"/>
      <c r="AE80" s="93">
        <f t="shared" si="52"/>
        <v>0.0006829493410927201</v>
      </c>
      <c r="AF80" s="199">
        <v>2</v>
      </c>
      <c r="AG80" s="199"/>
      <c r="AH80" s="93">
        <f t="shared" si="53"/>
        <v>0</v>
      </c>
      <c r="AI80" s="199">
        <v>2</v>
      </c>
      <c r="AJ80" s="199"/>
      <c r="AK80" s="1651"/>
      <c r="AL80" s="1663"/>
      <c r="AM80" s="94">
        <f t="shared" si="47"/>
        <v>4060000</v>
      </c>
      <c r="AN80" s="94">
        <f t="shared" si="44"/>
        <v>0</v>
      </c>
      <c r="AO80" s="94">
        <v>0</v>
      </c>
      <c r="AP80" s="94">
        <v>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4">
        <v>0</v>
      </c>
      <c r="AW80" s="94">
        <v>0</v>
      </c>
      <c r="AX80" s="94">
        <f t="shared" si="48"/>
        <v>2000000</v>
      </c>
      <c r="AY80" s="94">
        <v>0</v>
      </c>
      <c r="AZ80" s="94">
        <v>0</v>
      </c>
      <c r="BA80" s="94">
        <v>2000000</v>
      </c>
      <c r="BB80" s="94">
        <v>0</v>
      </c>
      <c r="BC80" s="94">
        <v>0</v>
      </c>
      <c r="BD80" s="94">
        <v>0</v>
      </c>
      <c r="BE80" s="94">
        <v>0</v>
      </c>
      <c r="BF80" s="94">
        <v>0</v>
      </c>
      <c r="BG80" s="94">
        <v>0</v>
      </c>
      <c r="BH80" s="94">
        <f t="shared" si="45"/>
        <v>2060000</v>
      </c>
      <c r="BI80" s="94">
        <v>0</v>
      </c>
      <c r="BJ80" s="94">
        <v>0</v>
      </c>
      <c r="BK80" s="94">
        <v>2060000</v>
      </c>
      <c r="BL80" s="94">
        <v>0</v>
      </c>
      <c r="BM80" s="94">
        <v>0</v>
      </c>
      <c r="BN80" s="94">
        <v>0</v>
      </c>
      <c r="BO80" s="94">
        <v>0</v>
      </c>
      <c r="BP80" s="94">
        <v>0</v>
      </c>
      <c r="BQ80" s="94">
        <v>0</v>
      </c>
      <c r="BR80" s="94">
        <f t="shared" si="46"/>
        <v>0</v>
      </c>
      <c r="BS80" s="94">
        <v>0</v>
      </c>
      <c r="BT80" s="94">
        <v>0</v>
      </c>
      <c r="BU80" s="94">
        <v>0</v>
      </c>
      <c r="BV80" s="94">
        <v>0</v>
      </c>
      <c r="BW80" s="94">
        <v>0</v>
      </c>
      <c r="BX80" s="94">
        <v>0</v>
      </c>
      <c r="BY80" s="94">
        <v>0</v>
      </c>
      <c r="BZ80" s="94">
        <v>0</v>
      </c>
      <c r="CA80" s="94">
        <v>0</v>
      </c>
      <c r="CB80" s="95" t="s">
        <v>331</v>
      </c>
    </row>
    <row r="81" spans="2:80" ht="48" customHeight="1">
      <c r="B81" s="1678"/>
      <c r="C81" s="1681"/>
      <c r="D81" s="1684"/>
      <c r="E81" s="1687"/>
      <c r="F81" s="1647"/>
      <c r="G81" s="1647"/>
      <c r="H81" s="1788"/>
      <c r="I81" s="1788"/>
      <c r="J81" s="1669"/>
      <c r="K81" s="1669"/>
      <c r="L81" s="1791"/>
      <c r="M81" s="1669"/>
      <c r="N81" s="1669"/>
      <c r="O81" s="146">
        <v>74</v>
      </c>
      <c r="P81" s="151" t="s">
        <v>513</v>
      </c>
      <c r="Q81" s="151" t="s">
        <v>26</v>
      </c>
      <c r="R81" s="199" t="s">
        <v>27</v>
      </c>
      <c r="S81" s="199" t="s">
        <v>28</v>
      </c>
      <c r="T81" s="199" t="s">
        <v>773</v>
      </c>
      <c r="U81" s="199" t="s">
        <v>357</v>
      </c>
      <c r="V81" s="199">
        <v>0</v>
      </c>
      <c r="W81" s="199">
        <v>4</v>
      </c>
      <c r="X81" s="258">
        <f t="shared" si="49"/>
        <v>0.007588771090081434</v>
      </c>
      <c r="Y81" s="93">
        <f t="shared" si="50"/>
        <v>0.0018282996040905422</v>
      </c>
      <c r="Z81" s="199">
        <v>1</v>
      </c>
      <c r="AA81" s="199"/>
      <c r="AB81" s="93">
        <f t="shared" si="51"/>
        <v>0.0005952586676678144</v>
      </c>
      <c r="AC81" s="199">
        <v>2</v>
      </c>
      <c r="AD81" s="199"/>
      <c r="AE81" s="93">
        <f t="shared" si="52"/>
        <v>0.0014068756426510033</v>
      </c>
      <c r="AF81" s="199">
        <v>3</v>
      </c>
      <c r="AG81" s="199"/>
      <c r="AH81" s="93">
        <f t="shared" si="53"/>
        <v>0.0016526801162899125</v>
      </c>
      <c r="AI81" s="199">
        <v>4</v>
      </c>
      <c r="AJ81" s="199"/>
      <c r="AK81" s="1651"/>
      <c r="AL81" s="1663"/>
      <c r="AM81" s="94">
        <f t="shared" si="47"/>
        <v>16734508</v>
      </c>
      <c r="AN81" s="94">
        <f t="shared" si="44"/>
        <v>4000000</v>
      </c>
      <c r="AO81" s="94">
        <v>0</v>
      </c>
      <c r="AP81" s="94">
        <v>0</v>
      </c>
      <c r="AQ81" s="94">
        <v>4000000</v>
      </c>
      <c r="AR81" s="94">
        <v>0</v>
      </c>
      <c r="AS81" s="94">
        <v>0</v>
      </c>
      <c r="AT81" s="94">
        <v>0</v>
      </c>
      <c r="AU81" s="94">
        <v>0</v>
      </c>
      <c r="AV81" s="94">
        <v>0</v>
      </c>
      <c r="AW81" s="94">
        <v>0</v>
      </c>
      <c r="AX81" s="94">
        <f>SUM(AY81:BF81)</f>
        <v>4120000</v>
      </c>
      <c r="AY81" s="94">
        <v>0</v>
      </c>
      <c r="AZ81" s="94">
        <v>0</v>
      </c>
      <c r="BA81" s="94">
        <v>4120000</v>
      </c>
      <c r="BB81" s="94">
        <v>0</v>
      </c>
      <c r="BC81" s="94">
        <v>0</v>
      </c>
      <c r="BD81" s="94">
        <v>0</v>
      </c>
      <c r="BE81" s="94">
        <v>0</v>
      </c>
      <c r="BF81" s="94">
        <v>0</v>
      </c>
      <c r="BG81" s="94">
        <v>0</v>
      </c>
      <c r="BH81" s="94">
        <f t="shared" si="45"/>
        <v>4243600</v>
      </c>
      <c r="BI81" s="94">
        <v>0</v>
      </c>
      <c r="BJ81" s="94">
        <v>0</v>
      </c>
      <c r="BK81" s="94">
        <v>4243600</v>
      </c>
      <c r="BL81" s="94">
        <v>0</v>
      </c>
      <c r="BM81" s="94">
        <v>0</v>
      </c>
      <c r="BN81" s="94">
        <v>0</v>
      </c>
      <c r="BO81" s="94">
        <v>0</v>
      </c>
      <c r="BP81" s="94">
        <v>0</v>
      </c>
      <c r="BQ81" s="94">
        <v>0</v>
      </c>
      <c r="BR81" s="94">
        <f t="shared" si="46"/>
        <v>4370908</v>
      </c>
      <c r="BS81" s="94">
        <v>0</v>
      </c>
      <c r="BT81" s="94">
        <v>0</v>
      </c>
      <c r="BU81" s="94">
        <v>4370908</v>
      </c>
      <c r="BV81" s="94">
        <v>0</v>
      </c>
      <c r="BW81" s="94">
        <v>0</v>
      </c>
      <c r="BX81" s="94">
        <v>0</v>
      </c>
      <c r="BY81" s="94">
        <v>0</v>
      </c>
      <c r="BZ81" s="94">
        <v>0</v>
      </c>
      <c r="CA81" s="94">
        <v>0</v>
      </c>
      <c r="CB81" s="95" t="s">
        <v>331</v>
      </c>
    </row>
    <row r="82" spans="2:80" ht="48.75" customHeight="1">
      <c r="B82" s="1678"/>
      <c r="C82" s="1681"/>
      <c r="D82" s="1684"/>
      <c r="E82" s="1687"/>
      <c r="F82" s="1648"/>
      <c r="G82" s="1648"/>
      <c r="H82" s="1840"/>
      <c r="I82" s="1840"/>
      <c r="J82" s="1670"/>
      <c r="K82" s="1670"/>
      <c r="L82" s="1841"/>
      <c r="M82" s="1670"/>
      <c r="N82" s="1670"/>
      <c r="O82" s="146">
        <v>75</v>
      </c>
      <c r="P82" s="151" t="s">
        <v>507</v>
      </c>
      <c r="Q82" s="151" t="s">
        <v>9</v>
      </c>
      <c r="R82" s="199" t="s">
        <v>29</v>
      </c>
      <c r="S82" s="199" t="s">
        <v>772</v>
      </c>
      <c r="T82" s="199" t="s">
        <v>773</v>
      </c>
      <c r="U82" s="199" t="s">
        <v>353</v>
      </c>
      <c r="V82" s="199">
        <v>0</v>
      </c>
      <c r="W82" s="199">
        <v>2</v>
      </c>
      <c r="X82" s="258">
        <f t="shared" si="49"/>
        <v>0.0018411303532634854</v>
      </c>
      <c r="Y82" s="93">
        <f t="shared" si="50"/>
        <v>0</v>
      </c>
      <c r="Z82" s="199">
        <v>0</v>
      </c>
      <c r="AA82" s="199"/>
      <c r="AB82" s="93">
        <f t="shared" si="51"/>
        <v>0.00028896051828534677</v>
      </c>
      <c r="AC82" s="199">
        <v>1</v>
      </c>
      <c r="AD82" s="199"/>
      <c r="AE82" s="93">
        <f t="shared" si="52"/>
        <v>0</v>
      </c>
      <c r="AF82" s="199">
        <v>1</v>
      </c>
      <c r="AG82" s="199"/>
      <c r="AH82" s="93">
        <f t="shared" si="53"/>
        <v>0.0007789047583607844</v>
      </c>
      <c r="AI82" s="199">
        <v>2</v>
      </c>
      <c r="AJ82" s="199"/>
      <c r="AK82" s="1651"/>
      <c r="AL82" s="1663"/>
      <c r="AM82" s="94">
        <f t="shared" si="47"/>
        <v>4060000</v>
      </c>
      <c r="AN82" s="94">
        <f t="shared" si="44"/>
        <v>0</v>
      </c>
      <c r="AO82" s="94">
        <v>0</v>
      </c>
      <c r="AP82" s="94">
        <v>0</v>
      </c>
      <c r="AQ82" s="94">
        <v>0</v>
      </c>
      <c r="AR82" s="94">
        <v>0</v>
      </c>
      <c r="AS82" s="94">
        <v>0</v>
      </c>
      <c r="AT82" s="94">
        <v>0</v>
      </c>
      <c r="AU82" s="94">
        <v>0</v>
      </c>
      <c r="AV82" s="94">
        <v>0</v>
      </c>
      <c r="AW82" s="94">
        <v>0</v>
      </c>
      <c r="AX82" s="94">
        <f t="shared" si="48"/>
        <v>2000000</v>
      </c>
      <c r="AY82" s="94">
        <v>0</v>
      </c>
      <c r="AZ82" s="94">
        <v>0</v>
      </c>
      <c r="BA82" s="94">
        <v>2000000</v>
      </c>
      <c r="BB82" s="94">
        <v>0</v>
      </c>
      <c r="BC82" s="94">
        <v>0</v>
      </c>
      <c r="BD82" s="94">
        <v>0</v>
      </c>
      <c r="BE82" s="94">
        <v>0</v>
      </c>
      <c r="BF82" s="94">
        <v>0</v>
      </c>
      <c r="BG82" s="94">
        <v>0</v>
      </c>
      <c r="BH82" s="94">
        <f t="shared" si="45"/>
        <v>0</v>
      </c>
      <c r="BI82" s="94">
        <v>0</v>
      </c>
      <c r="BJ82" s="94">
        <v>0</v>
      </c>
      <c r="BK82" s="94">
        <v>0</v>
      </c>
      <c r="BL82" s="94">
        <v>0</v>
      </c>
      <c r="BM82" s="94">
        <v>0</v>
      </c>
      <c r="BN82" s="94">
        <v>0</v>
      </c>
      <c r="BO82" s="94">
        <v>0</v>
      </c>
      <c r="BP82" s="94">
        <v>0</v>
      </c>
      <c r="BQ82" s="94">
        <v>0</v>
      </c>
      <c r="BR82" s="94">
        <f t="shared" si="46"/>
        <v>2060000</v>
      </c>
      <c r="BS82" s="94">
        <v>0</v>
      </c>
      <c r="BT82" s="94">
        <v>0</v>
      </c>
      <c r="BU82" s="94">
        <v>2060000</v>
      </c>
      <c r="BV82" s="94">
        <v>0</v>
      </c>
      <c r="BW82" s="94">
        <v>0</v>
      </c>
      <c r="BX82" s="94">
        <v>0</v>
      </c>
      <c r="BY82" s="94">
        <v>0</v>
      </c>
      <c r="BZ82" s="94">
        <v>0</v>
      </c>
      <c r="CA82" s="94">
        <v>0</v>
      </c>
      <c r="CB82" s="95" t="s">
        <v>331</v>
      </c>
    </row>
    <row r="83" spans="2:80" ht="30" customHeight="1">
      <c r="B83" s="1678"/>
      <c r="C83" s="1681"/>
      <c r="D83" s="1684"/>
      <c r="E83" s="1687"/>
      <c r="F83" s="1646" t="s">
        <v>30</v>
      </c>
      <c r="G83" s="1646">
        <v>24</v>
      </c>
      <c r="H83" s="1787" t="s">
        <v>31</v>
      </c>
      <c r="I83" s="1787" t="s">
        <v>32</v>
      </c>
      <c r="J83" s="1787" t="s">
        <v>551</v>
      </c>
      <c r="K83" s="1787" t="s">
        <v>33</v>
      </c>
      <c r="L83" s="1790">
        <f>SUM(X83:X97)</f>
        <v>0.003924385545040717</v>
      </c>
      <c r="M83" s="1787"/>
      <c r="N83" s="1787"/>
      <c r="O83" s="146">
        <v>76</v>
      </c>
      <c r="P83" s="199" t="s">
        <v>514</v>
      </c>
      <c r="Q83" s="199" t="s">
        <v>34</v>
      </c>
      <c r="R83" s="338" t="s">
        <v>865</v>
      </c>
      <c r="S83" s="199" t="s">
        <v>574</v>
      </c>
      <c r="T83" s="199" t="s">
        <v>773</v>
      </c>
      <c r="U83" s="199" t="s">
        <v>359</v>
      </c>
      <c r="V83" s="339">
        <v>160</v>
      </c>
      <c r="W83" s="215">
        <v>0.8</v>
      </c>
      <c r="X83" s="258">
        <f t="shared" si="49"/>
        <v>1E-05</v>
      </c>
      <c r="Y83" s="93">
        <f t="shared" si="50"/>
        <v>0</v>
      </c>
      <c r="Z83" s="215">
        <v>0.2</v>
      </c>
      <c r="AA83" s="199"/>
      <c r="AB83" s="93">
        <f t="shared" si="51"/>
        <v>0</v>
      </c>
      <c r="AC83" s="215">
        <v>0.4</v>
      </c>
      <c r="AD83" s="199"/>
      <c r="AE83" s="93">
        <f t="shared" si="52"/>
        <v>0</v>
      </c>
      <c r="AF83" s="203">
        <v>0.6</v>
      </c>
      <c r="AG83" s="199"/>
      <c r="AH83" s="93">
        <f t="shared" si="53"/>
        <v>0</v>
      </c>
      <c r="AI83" s="203">
        <v>0.8</v>
      </c>
      <c r="AJ83" s="199"/>
      <c r="AK83" s="1651"/>
      <c r="AL83" s="1663"/>
      <c r="AM83" s="94">
        <f t="shared" si="47"/>
        <v>0</v>
      </c>
      <c r="AN83" s="94">
        <f t="shared" si="44"/>
        <v>0</v>
      </c>
      <c r="AO83" s="94">
        <v>0</v>
      </c>
      <c r="AP83" s="94">
        <v>0</v>
      </c>
      <c r="AQ83" s="94">
        <v>0</v>
      </c>
      <c r="AR83" s="94">
        <v>0</v>
      </c>
      <c r="AS83" s="94">
        <v>0</v>
      </c>
      <c r="AT83" s="94">
        <v>0</v>
      </c>
      <c r="AU83" s="94">
        <v>0</v>
      </c>
      <c r="AV83" s="94">
        <v>0</v>
      </c>
      <c r="AW83" s="94">
        <v>0</v>
      </c>
      <c r="AX83" s="94">
        <f t="shared" si="48"/>
        <v>0</v>
      </c>
      <c r="AY83" s="94">
        <v>0</v>
      </c>
      <c r="AZ83" s="94">
        <v>0</v>
      </c>
      <c r="BA83" s="94">
        <v>0</v>
      </c>
      <c r="BB83" s="94">
        <v>0</v>
      </c>
      <c r="BC83" s="94">
        <v>0</v>
      </c>
      <c r="BD83" s="94">
        <v>0</v>
      </c>
      <c r="BE83" s="94">
        <v>0</v>
      </c>
      <c r="BF83" s="94">
        <v>0</v>
      </c>
      <c r="BG83" s="94">
        <v>0</v>
      </c>
      <c r="BH83" s="94">
        <f t="shared" si="45"/>
        <v>0</v>
      </c>
      <c r="BI83" s="94">
        <v>0</v>
      </c>
      <c r="BJ83" s="94">
        <v>0</v>
      </c>
      <c r="BK83" s="94">
        <v>0</v>
      </c>
      <c r="BL83" s="94">
        <v>0</v>
      </c>
      <c r="BM83" s="94">
        <v>0</v>
      </c>
      <c r="BN83" s="94">
        <v>0</v>
      </c>
      <c r="BO83" s="94">
        <v>0</v>
      </c>
      <c r="BP83" s="94">
        <v>0</v>
      </c>
      <c r="BQ83" s="94">
        <v>0</v>
      </c>
      <c r="BR83" s="94">
        <f t="shared" si="46"/>
        <v>0</v>
      </c>
      <c r="BS83" s="94">
        <v>0</v>
      </c>
      <c r="BT83" s="94">
        <v>0</v>
      </c>
      <c r="BU83" s="94">
        <v>0</v>
      </c>
      <c r="BV83" s="94">
        <v>0</v>
      </c>
      <c r="BW83" s="94">
        <v>0</v>
      </c>
      <c r="BX83" s="94">
        <v>0</v>
      </c>
      <c r="BY83" s="94">
        <v>0</v>
      </c>
      <c r="BZ83" s="94">
        <v>0</v>
      </c>
      <c r="CA83" s="94">
        <v>0</v>
      </c>
      <c r="CB83" s="95" t="s">
        <v>332</v>
      </c>
    </row>
    <row r="84" spans="2:80" ht="60">
      <c r="B84" s="1678"/>
      <c r="C84" s="1681"/>
      <c r="D84" s="1684"/>
      <c r="E84" s="1687"/>
      <c r="F84" s="1647"/>
      <c r="G84" s="1647"/>
      <c r="H84" s="1788"/>
      <c r="I84" s="1788"/>
      <c r="J84" s="1788"/>
      <c r="K84" s="1788"/>
      <c r="L84" s="1791"/>
      <c r="M84" s="1788"/>
      <c r="N84" s="1788"/>
      <c r="O84" s="146">
        <v>77</v>
      </c>
      <c r="P84" s="199" t="s">
        <v>514</v>
      </c>
      <c r="Q84" s="199" t="s">
        <v>34</v>
      </c>
      <c r="R84" s="199" t="s">
        <v>35</v>
      </c>
      <c r="S84" s="199" t="s">
        <v>749</v>
      </c>
      <c r="T84" s="199" t="s">
        <v>773</v>
      </c>
      <c r="U84" s="199" t="s">
        <v>358</v>
      </c>
      <c r="V84" s="199">
        <v>0</v>
      </c>
      <c r="W84" s="199">
        <v>1</v>
      </c>
      <c r="X84" s="258">
        <f t="shared" si="49"/>
        <v>1E-05</v>
      </c>
      <c r="Y84" s="93">
        <f t="shared" si="50"/>
        <v>0</v>
      </c>
      <c r="Z84" s="199">
        <v>1</v>
      </c>
      <c r="AA84" s="199"/>
      <c r="AB84" s="93">
        <f t="shared" si="51"/>
        <v>0</v>
      </c>
      <c r="AC84" s="199">
        <v>1</v>
      </c>
      <c r="AD84" s="199"/>
      <c r="AE84" s="93">
        <f t="shared" si="52"/>
        <v>0</v>
      </c>
      <c r="AF84" s="199">
        <v>1</v>
      </c>
      <c r="AG84" s="199"/>
      <c r="AH84" s="93">
        <f t="shared" si="53"/>
        <v>0</v>
      </c>
      <c r="AI84" s="199">
        <v>1</v>
      </c>
      <c r="AJ84" s="199"/>
      <c r="AK84" s="1651"/>
      <c r="AL84" s="1663"/>
      <c r="AM84" s="94">
        <f t="shared" si="47"/>
        <v>0</v>
      </c>
      <c r="AN84" s="94">
        <f t="shared" si="44"/>
        <v>0</v>
      </c>
      <c r="AO84" s="94">
        <v>0</v>
      </c>
      <c r="AP84" s="94">
        <v>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4">
        <v>0</v>
      </c>
      <c r="AW84" s="94">
        <v>0</v>
      </c>
      <c r="AX84" s="94">
        <f>SUM(AY84:BF84)</f>
        <v>0</v>
      </c>
      <c r="AY84" s="94">
        <v>0</v>
      </c>
      <c r="AZ84" s="94">
        <v>0</v>
      </c>
      <c r="BA84" s="94">
        <v>0</v>
      </c>
      <c r="BB84" s="94">
        <v>0</v>
      </c>
      <c r="BC84" s="94">
        <v>0</v>
      </c>
      <c r="BD84" s="94">
        <v>0</v>
      </c>
      <c r="BE84" s="94">
        <v>0</v>
      </c>
      <c r="BF84" s="94">
        <v>0</v>
      </c>
      <c r="BG84" s="94">
        <v>0</v>
      </c>
      <c r="BH84" s="94">
        <f t="shared" si="45"/>
        <v>0</v>
      </c>
      <c r="BI84" s="94">
        <v>0</v>
      </c>
      <c r="BJ84" s="94">
        <v>0</v>
      </c>
      <c r="BK84" s="94">
        <v>0</v>
      </c>
      <c r="BL84" s="94">
        <v>0</v>
      </c>
      <c r="BM84" s="94">
        <v>0</v>
      </c>
      <c r="BN84" s="94">
        <v>0</v>
      </c>
      <c r="BO84" s="94">
        <v>0</v>
      </c>
      <c r="BP84" s="94">
        <v>0</v>
      </c>
      <c r="BQ84" s="94">
        <v>0</v>
      </c>
      <c r="BR84" s="94">
        <f>SUM(BS84:BZ84)</f>
        <v>0</v>
      </c>
      <c r="BS84" s="94">
        <v>0</v>
      </c>
      <c r="BT84" s="94">
        <v>0</v>
      </c>
      <c r="BU84" s="94">
        <v>0</v>
      </c>
      <c r="BV84" s="94">
        <v>0</v>
      </c>
      <c r="BW84" s="94">
        <v>0</v>
      </c>
      <c r="BX84" s="94">
        <v>0</v>
      </c>
      <c r="BY84" s="94">
        <v>0</v>
      </c>
      <c r="BZ84" s="94">
        <v>0</v>
      </c>
      <c r="CA84" s="94">
        <v>0</v>
      </c>
      <c r="CB84" s="95" t="s">
        <v>332</v>
      </c>
    </row>
    <row r="85" spans="2:80" ht="60">
      <c r="B85" s="1678"/>
      <c r="C85" s="1681"/>
      <c r="D85" s="1684"/>
      <c r="E85" s="1687"/>
      <c r="F85" s="1647"/>
      <c r="G85" s="1647"/>
      <c r="H85" s="1788"/>
      <c r="I85" s="1788"/>
      <c r="J85" s="1788"/>
      <c r="K85" s="1788"/>
      <c r="L85" s="1791"/>
      <c r="M85" s="1788"/>
      <c r="N85" s="1788"/>
      <c r="O85" s="146">
        <v>78</v>
      </c>
      <c r="P85" s="199" t="s">
        <v>514</v>
      </c>
      <c r="Q85" s="199" t="s">
        <v>34</v>
      </c>
      <c r="R85" s="199" t="s">
        <v>36</v>
      </c>
      <c r="S85" s="199" t="s">
        <v>37</v>
      </c>
      <c r="T85" s="199" t="s">
        <v>773</v>
      </c>
      <c r="U85" s="199" t="s">
        <v>358</v>
      </c>
      <c r="V85" s="199">
        <v>0</v>
      </c>
      <c r="W85" s="199">
        <v>5</v>
      </c>
      <c r="X85" s="258">
        <f t="shared" si="49"/>
        <v>1E-05</v>
      </c>
      <c r="Y85" s="93">
        <f t="shared" si="50"/>
        <v>0</v>
      </c>
      <c r="Z85" s="199">
        <v>0</v>
      </c>
      <c r="AA85" s="199"/>
      <c r="AB85" s="93">
        <f t="shared" si="51"/>
        <v>0</v>
      </c>
      <c r="AC85" s="199">
        <v>2</v>
      </c>
      <c r="AD85" s="199"/>
      <c r="AE85" s="93">
        <f t="shared" si="52"/>
        <v>0</v>
      </c>
      <c r="AF85" s="199">
        <v>4</v>
      </c>
      <c r="AG85" s="199"/>
      <c r="AH85" s="93">
        <f t="shared" si="53"/>
        <v>0</v>
      </c>
      <c r="AI85" s="199">
        <v>5</v>
      </c>
      <c r="AJ85" s="199"/>
      <c r="AK85" s="1651"/>
      <c r="AL85" s="1663"/>
      <c r="AM85" s="94">
        <f t="shared" si="47"/>
        <v>0</v>
      </c>
      <c r="AN85" s="94">
        <f t="shared" si="44"/>
        <v>0</v>
      </c>
      <c r="AO85" s="94">
        <v>0</v>
      </c>
      <c r="AP85" s="94">
        <v>0</v>
      </c>
      <c r="AQ85" s="94">
        <v>0</v>
      </c>
      <c r="AR85" s="94">
        <v>0</v>
      </c>
      <c r="AS85" s="94">
        <v>0</v>
      </c>
      <c r="AT85" s="94">
        <v>0</v>
      </c>
      <c r="AU85" s="94">
        <v>0</v>
      </c>
      <c r="AV85" s="94">
        <v>0</v>
      </c>
      <c r="AW85" s="94">
        <v>0</v>
      </c>
      <c r="AX85" s="94">
        <f t="shared" si="48"/>
        <v>0</v>
      </c>
      <c r="AY85" s="94">
        <v>0</v>
      </c>
      <c r="AZ85" s="94">
        <v>0</v>
      </c>
      <c r="BA85" s="94">
        <v>0</v>
      </c>
      <c r="BB85" s="94">
        <v>0</v>
      </c>
      <c r="BC85" s="94">
        <v>0</v>
      </c>
      <c r="BD85" s="94">
        <v>0</v>
      </c>
      <c r="BE85" s="94">
        <v>0</v>
      </c>
      <c r="BF85" s="94">
        <v>0</v>
      </c>
      <c r="BG85" s="94">
        <v>0</v>
      </c>
      <c r="BH85" s="94">
        <f t="shared" si="45"/>
        <v>0</v>
      </c>
      <c r="BI85" s="94">
        <v>0</v>
      </c>
      <c r="BJ85" s="94">
        <v>0</v>
      </c>
      <c r="BK85" s="94">
        <v>0</v>
      </c>
      <c r="BL85" s="94">
        <v>0</v>
      </c>
      <c r="BM85" s="94">
        <v>0</v>
      </c>
      <c r="BN85" s="94">
        <v>0</v>
      </c>
      <c r="BO85" s="94">
        <v>0</v>
      </c>
      <c r="BP85" s="94">
        <v>0</v>
      </c>
      <c r="BQ85" s="94">
        <v>0</v>
      </c>
      <c r="BR85" s="94">
        <f t="shared" si="46"/>
        <v>0</v>
      </c>
      <c r="BS85" s="94">
        <v>0</v>
      </c>
      <c r="BT85" s="94">
        <v>0</v>
      </c>
      <c r="BU85" s="94">
        <v>0</v>
      </c>
      <c r="BV85" s="94">
        <v>0</v>
      </c>
      <c r="BW85" s="94">
        <v>0</v>
      </c>
      <c r="BX85" s="94">
        <v>0</v>
      </c>
      <c r="BY85" s="94">
        <v>0</v>
      </c>
      <c r="BZ85" s="94">
        <v>0</v>
      </c>
      <c r="CA85" s="94">
        <v>0</v>
      </c>
      <c r="CB85" s="95" t="s">
        <v>332</v>
      </c>
    </row>
    <row r="86" spans="2:80" ht="60">
      <c r="B86" s="1678"/>
      <c r="C86" s="1681"/>
      <c r="D86" s="1684"/>
      <c r="E86" s="1687"/>
      <c r="F86" s="1647"/>
      <c r="G86" s="1647"/>
      <c r="H86" s="1788"/>
      <c r="I86" s="1788"/>
      <c r="J86" s="1788"/>
      <c r="K86" s="1788"/>
      <c r="L86" s="1791"/>
      <c r="M86" s="1788"/>
      <c r="N86" s="1788"/>
      <c r="O86" s="146">
        <v>79</v>
      </c>
      <c r="P86" s="199" t="s">
        <v>514</v>
      </c>
      <c r="Q86" s="199" t="s">
        <v>34</v>
      </c>
      <c r="R86" s="199" t="s">
        <v>38</v>
      </c>
      <c r="S86" s="199" t="s">
        <v>39</v>
      </c>
      <c r="T86" s="199" t="s">
        <v>7</v>
      </c>
      <c r="U86" s="199" t="s">
        <v>360</v>
      </c>
      <c r="V86" s="207">
        <v>1</v>
      </c>
      <c r="W86" s="207">
        <v>1</v>
      </c>
      <c r="X86" s="258">
        <f t="shared" si="49"/>
        <v>1E-05</v>
      </c>
      <c r="Y86" s="93">
        <f t="shared" si="50"/>
        <v>0</v>
      </c>
      <c r="Z86" s="207">
        <v>1</v>
      </c>
      <c r="AA86" s="199"/>
      <c r="AB86" s="93">
        <f t="shared" si="51"/>
        <v>0</v>
      </c>
      <c r="AC86" s="207">
        <v>1</v>
      </c>
      <c r="AD86" s="199"/>
      <c r="AE86" s="93">
        <f t="shared" si="52"/>
        <v>0</v>
      </c>
      <c r="AF86" s="207">
        <v>1</v>
      </c>
      <c r="AG86" s="199"/>
      <c r="AH86" s="93">
        <f t="shared" si="53"/>
        <v>0</v>
      </c>
      <c r="AI86" s="207">
        <v>1</v>
      </c>
      <c r="AJ86" s="199"/>
      <c r="AK86" s="1651"/>
      <c r="AL86" s="1663"/>
      <c r="AM86" s="94">
        <f t="shared" si="47"/>
        <v>0</v>
      </c>
      <c r="AN86" s="94">
        <f t="shared" si="44"/>
        <v>0</v>
      </c>
      <c r="AO86" s="94">
        <v>0</v>
      </c>
      <c r="AP86" s="94">
        <v>0</v>
      </c>
      <c r="AQ86" s="94">
        <v>0</v>
      </c>
      <c r="AR86" s="94">
        <v>0</v>
      </c>
      <c r="AS86" s="94">
        <v>0</v>
      </c>
      <c r="AT86" s="94">
        <v>0</v>
      </c>
      <c r="AU86" s="94">
        <v>0</v>
      </c>
      <c r="AV86" s="94">
        <v>0</v>
      </c>
      <c r="AW86" s="94">
        <v>0</v>
      </c>
      <c r="AX86" s="94">
        <f t="shared" si="48"/>
        <v>0</v>
      </c>
      <c r="AY86" s="94">
        <v>0</v>
      </c>
      <c r="AZ86" s="94">
        <v>0</v>
      </c>
      <c r="BA86" s="94">
        <v>0</v>
      </c>
      <c r="BB86" s="94">
        <v>0</v>
      </c>
      <c r="BC86" s="94">
        <v>0</v>
      </c>
      <c r="BD86" s="94">
        <v>0</v>
      </c>
      <c r="BE86" s="94">
        <v>0</v>
      </c>
      <c r="BF86" s="94">
        <v>0</v>
      </c>
      <c r="BG86" s="94">
        <v>0</v>
      </c>
      <c r="BH86" s="94">
        <f t="shared" si="45"/>
        <v>0</v>
      </c>
      <c r="BI86" s="94">
        <v>0</v>
      </c>
      <c r="BJ86" s="94">
        <v>0</v>
      </c>
      <c r="BK86" s="94">
        <v>0</v>
      </c>
      <c r="BL86" s="94">
        <v>0</v>
      </c>
      <c r="BM86" s="94">
        <v>0</v>
      </c>
      <c r="BN86" s="94">
        <v>0</v>
      </c>
      <c r="BO86" s="94">
        <v>0</v>
      </c>
      <c r="BP86" s="94">
        <v>0</v>
      </c>
      <c r="BQ86" s="94">
        <v>0</v>
      </c>
      <c r="BR86" s="94">
        <f t="shared" si="46"/>
        <v>0</v>
      </c>
      <c r="BS86" s="94">
        <v>0</v>
      </c>
      <c r="BT86" s="94">
        <v>0</v>
      </c>
      <c r="BU86" s="94">
        <v>0</v>
      </c>
      <c r="BV86" s="94">
        <v>0</v>
      </c>
      <c r="BW86" s="94">
        <v>0</v>
      </c>
      <c r="BX86" s="94">
        <v>0</v>
      </c>
      <c r="BY86" s="94">
        <v>0</v>
      </c>
      <c r="BZ86" s="94">
        <v>0</v>
      </c>
      <c r="CA86" s="94">
        <v>0</v>
      </c>
      <c r="CB86" s="95" t="s">
        <v>332</v>
      </c>
    </row>
    <row r="87" spans="2:80" ht="30" customHeight="1">
      <c r="B87" s="1678"/>
      <c r="C87" s="1681"/>
      <c r="D87" s="1684"/>
      <c r="E87" s="1687"/>
      <c r="F87" s="1647"/>
      <c r="G87" s="1647"/>
      <c r="H87" s="1788"/>
      <c r="I87" s="1788"/>
      <c r="J87" s="1788"/>
      <c r="K87" s="1788"/>
      <c r="L87" s="1791"/>
      <c r="M87" s="1788"/>
      <c r="N87" s="1788"/>
      <c r="O87" s="146">
        <v>80</v>
      </c>
      <c r="P87" s="199" t="s">
        <v>455</v>
      </c>
      <c r="Q87" s="199" t="s">
        <v>40</v>
      </c>
      <c r="R87" s="199" t="s">
        <v>41</v>
      </c>
      <c r="S87" s="199" t="s">
        <v>42</v>
      </c>
      <c r="T87" s="199" t="s">
        <v>7</v>
      </c>
      <c r="U87" s="199" t="s">
        <v>361</v>
      </c>
      <c r="V87" s="207">
        <v>1</v>
      </c>
      <c r="W87" s="207">
        <v>1</v>
      </c>
      <c r="X87" s="258">
        <f t="shared" si="49"/>
        <v>1E-05</v>
      </c>
      <c r="Y87" s="93">
        <f t="shared" si="50"/>
        <v>0</v>
      </c>
      <c r="Z87" s="207">
        <v>1</v>
      </c>
      <c r="AA87" s="199"/>
      <c r="AB87" s="93">
        <f t="shared" si="51"/>
        <v>0</v>
      </c>
      <c r="AC87" s="207">
        <v>1</v>
      </c>
      <c r="AD87" s="199"/>
      <c r="AE87" s="93">
        <f t="shared" si="52"/>
        <v>0</v>
      </c>
      <c r="AF87" s="207">
        <v>1</v>
      </c>
      <c r="AG87" s="199"/>
      <c r="AH87" s="93">
        <f t="shared" si="53"/>
        <v>0</v>
      </c>
      <c r="AI87" s="207">
        <v>1</v>
      </c>
      <c r="AJ87" s="199"/>
      <c r="AK87" s="1651"/>
      <c r="AL87" s="1663"/>
      <c r="AM87" s="94">
        <f t="shared" si="47"/>
        <v>0</v>
      </c>
      <c r="AN87" s="94">
        <f>SUM(AO87:AV87)</f>
        <v>0</v>
      </c>
      <c r="AO87" s="94">
        <v>0</v>
      </c>
      <c r="AP87" s="94">
        <v>0</v>
      </c>
      <c r="AQ87" s="94">
        <v>0</v>
      </c>
      <c r="AR87" s="94">
        <v>0</v>
      </c>
      <c r="AS87" s="94">
        <v>0</v>
      </c>
      <c r="AT87" s="94">
        <v>0</v>
      </c>
      <c r="AU87" s="94">
        <v>0</v>
      </c>
      <c r="AV87" s="94">
        <v>0</v>
      </c>
      <c r="AW87" s="94">
        <v>0</v>
      </c>
      <c r="AX87" s="94">
        <f t="shared" si="48"/>
        <v>0</v>
      </c>
      <c r="AY87" s="94">
        <v>0</v>
      </c>
      <c r="AZ87" s="94">
        <v>0</v>
      </c>
      <c r="BA87" s="94">
        <v>0</v>
      </c>
      <c r="BB87" s="94">
        <v>0</v>
      </c>
      <c r="BC87" s="94">
        <v>0</v>
      </c>
      <c r="BD87" s="94">
        <v>0</v>
      </c>
      <c r="BE87" s="94">
        <v>0</v>
      </c>
      <c r="BF87" s="94">
        <v>0</v>
      </c>
      <c r="BG87" s="94">
        <v>0</v>
      </c>
      <c r="BH87" s="94">
        <f t="shared" si="45"/>
        <v>0</v>
      </c>
      <c r="BI87" s="94">
        <v>0</v>
      </c>
      <c r="BJ87" s="94">
        <v>0</v>
      </c>
      <c r="BK87" s="94">
        <v>0</v>
      </c>
      <c r="BL87" s="94">
        <v>0</v>
      </c>
      <c r="BM87" s="94">
        <v>0</v>
      </c>
      <c r="BN87" s="94">
        <v>0</v>
      </c>
      <c r="BO87" s="94">
        <v>0</v>
      </c>
      <c r="BP87" s="94">
        <v>0</v>
      </c>
      <c r="BQ87" s="94">
        <v>0</v>
      </c>
      <c r="BR87" s="94">
        <f t="shared" si="46"/>
        <v>0</v>
      </c>
      <c r="BS87" s="94">
        <v>0</v>
      </c>
      <c r="BT87" s="94">
        <v>0</v>
      </c>
      <c r="BU87" s="94">
        <v>0</v>
      </c>
      <c r="BV87" s="94">
        <v>0</v>
      </c>
      <c r="BW87" s="94">
        <v>0</v>
      </c>
      <c r="BX87" s="94">
        <v>0</v>
      </c>
      <c r="BY87" s="94">
        <v>0</v>
      </c>
      <c r="BZ87" s="94">
        <v>0</v>
      </c>
      <c r="CA87" s="94">
        <v>0</v>
      </c>
      <c r="CB87" s="95" t="s">
        <v>332</v>
      </c>
    </row>
    <row r="88" spans="2:80" ht="45">
      <c r="B88" s="1678"/>
      <c r="C88" s="1681"/>
      <c r="D88" s="1684"/>
      <c r="E88" s="1687"/>
      <c r="F88" s="1647"/>
      <c r="G88" s="1647"/>
      <c r="H88" s="1788"/>
      <c r="I88" s="1788"/>
      <c r="J88" s="1788"/>
      <c r="K88" s="1788"/>
      <c r="L88" s="1791"/>
      <c r="M88" s="1788"/>
      <c r="N88" s="1788"/>
      <c r="O88" s="146">
        <v>81</v>
      </c>
      <c r="P88" s="199" t="s">
        <v>508</v>
      </c>
      <c r="Q88" s="199" t="s">
        <v>5</v>
      </c>
      <c r="R88" s="199" t="s">
        <v>43</v>
      </c>
      <c r="S88" s="199" t="s">
        <v>44</v>
      </c>
      <c r="T88" s="199" t="s">
        <v>7</v>
      </c>
      <c r="U88" s="199" t="s">
        <v>362</v>
      </c>
      <c r="V88" s="207">
        <v>1</v>
      </c>
      <c r="W88" s="207">
        <v>1</v>
      </c>
      <c r="X88" s="258">
        <f t="shared" si="49"/>
        <v>1E-05</v>
      </c>
      <c r="Y88" s="93">
        <f t="shared" si="50"/>
        <v>0</v>
      </c>
      <c r="Z88" s="207">
        <v>1</v>
      </c>
      <c r="AA88" s="199"/>
      <c r="AB88" s="93">
        <f t="shared" si="51"/>
        <v>0</v>
      </c>
      <c r="AC88" s="207">
        <v>1</v>
      </c>
      <c r="AD88" s="199"/>
      <c r="AE88" s="93">
        <f t="shared" si="52"/>
        <v>0</v>
      </c>
      <c r="AF88" s="207">
        <v>1</v>
      </c>
      <c r="AG88" s="199"/>
      <c r="AH88" s="93">
        <f t="shared" si="53"/>
        <v>0</v>
      </c>
      <c r="AI88" s="207">
        <v>1</v>
      </c>
      <c r="AJ88" s="199"/>
      <c r="AK88" s="1651"/>
      <c r="AL88" s="1663"/>
      <c r="AM88" s="94">
        <f t="shared" si="47"/>
        <v>0</v>
      </c>
      <c r="AN88" s="94">
        <f t="shared" si="44"/>
        <v>0</v>
      </c>
      <c r="AO88" s="94">
        <v>0</v>
      </c>
      <c r="AP88" s="94">
        <v>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4">
        <v>0</v>
      </c>
      <c r="AW88" s="94">
        <v>0</v>
      </c>
      <c r="AX88" s="94">
        <f t="shared" si="48"/>
        <v>0</v>
      </c>
      <c r="AY88" s="94">
        <v>0</v>
      </c>
      <c r="AZ88" s="94">
        <v>0</v>
      </c>
      <c r="BA88" s="94">
        <v>0</v>
      </c>
      <c r="BB88" s="94">
        <v>0</v>
      </c>
      <c r="BC88" s="94">
        <v>0</v>
      </c>
      <c r="BD88" s="94">
        <v>0</v>
      </c>
      <c r="BE88" s="94">
        <v>0</v>
      </c>
      <c r="BF88" s="94">
        <v>0</v>
      </c>
      <c r="BG88" s="94">
        <v>0</v>
      </c>
      <c r="BH88" s="94">
        <f t="shared" si="45"/>
        <v>0</v>
      </c>
      <c r="BI88" s="94">
        <v>0</v>
      </c>
      <c r="BJ88" s="94">
        <v>0</v>
      </c>
      <c r="BK88" s="94">
        <v>0</v>
      </c>
      <c r="BL88" s="94">
        <v>0</v>
      </c>
      <c r="BM88" s="94">
        <v>0</v>
      </c>
      <c r="BN88" s="94">
        <v>0</v>
      </c>
      <c r="BO88" s="94">
        <v>0</v>
      </c>
      <c r="BP88" s="94">
        <v>0</v>
      </c>
      <c r="BQ88" s="94">
        <v>0</v>
      </c>
      <c r="BR88" s="94">
        <f t="shared" si="46"/>
        <v>0</v>
      </c>
      <c r="BS88" s="94">
        <v>0</v>
      </c>
      <c r="BT88" s="94">
        <v>0</v>
      </c>
      <c r="BU88" s="94">
        <v>0</v>
      </c>
      <c r="BV88" s="94">
        <v>0</v>
      </c>
      <c r="BW88" s="94">
        <v>0</v>
      </c>
      <c r="BX88" s="94">
        <v>0</v>
      </c>
      <c r="BY88" s="94">
        <v>0</v>
      </c>
      <c r="BZ88" s="94">
        <v>0</v>
      </c>
      <c r="CA88" s="94">
        <v>0</v>
      </c>
      <c r="CB88" s="95" t="s">
        <v>332</v>
      </c>
    </row>
    <row r="89" spans="2:80" ht="60">
      <c r="B89" s="1678"/>
      <c r="C89" s="1681"/>
      <c r="D89" s="1684"/>
      <c r="E89" s="1687"/>
      <c r="F89" s="1647"/>
      <c r="G89" s="1647"/>
      <c r="H89" s="1788"/>
      <c r="I89" s="1788"/>
      <c r="J89" s="1788"/>
      <c r="K89" s="1788"/>
      <c r="L89" s="1791"/>
      <c r="M89" s="1788"/>
      <c r="N89" s="1788"/>
      <c r="O89" s="146">
        <v>82</v>
      </c>
      <c r="P89" s="199" t="s">
        <v>507</v>
      </c>
      <c r="Q89" s="199" t="s">
        <v>9</v>
      </c>
      <c r="R89" s="199" t="s">
        <v>45</v>
      </c>
      <c r="S89" s="199" t="s">
        <v>574</v>
      </c>
      <c r="T89" s="199" t="s">
        <v>7</v>
      </c>
      <c r="U89" s="199" t="s">
        <v>353</v>
      </c>
      <c r="V89" s="207">
        <v>1</v>
      </c>
      <c r="W89" s="207">
        <v>1</v>
      </c>
      <c r="X89" s="258">
        <f t="shared" si="49"/>
        <v>1E-05</v>
      </c>
      <c r="Y89" s="93">
        <f t="shared" si="50"/>
        <v>0</v>
      </c>
      <c r="Z89" s="207">
        <v>1</v>
      </c>
      <c r="AA89" s="199"/>
      <c r="AB89" s="93">
        <f t="shared" si="51"/>
        <v>0</v>
      </c>
      <c r="AC89" s="207">
        <v>1</v>
      </c>
      <c r="AD89" s="199"/>
      <c r="AE89" s="93">
        <f t="shared" si="52"/>
        <v>0</v>
      </c>
      <c r="AF89" s="207">
        <v>1</v>
      </c>
      <c r="AG89" s="199"/>
      <c r="AH89" s="93">
        <f t="shared" si="53"/>
        <v>0</v>
      </c>
      <c r="AI89" s="207">
        <v>1</v>
      </c>
      <c r="AJ89" s="199"/>
      <c r="AK89" s="1651"/>
      <c r="AL89" s="1663"/>
      <c r="AM89" s="94">
        <f t="shared" si="47"/>
        <v>0</v>
      </c>
      <c r="AN89" s="94">
        <f t="shared" si="44"/>
        <v>0</v>
      </c>
      <c r="AO89" s="94">
        <v>0</v>
      </c>
      <c r="AP89" s="94">
        <v>0</v>
      </c>
      <c r="AQ89" s="94">
        <v>0</v>
      </c>
      <c r="AR89" s="94">
        <v>0</v>
      </c>
      <c r="AS89" s="94">
        <v>0</v>
      </c>
      <c r="AT89" s="94">
        <v>0</v>
      </c>
      <c r="AU89" s="94">
        <v>0</v>
      </c>
      <c r="AV89" s="94">
        <v>0</v>
      </c>
      <c r="AW89" s="94">
        <v>0</v>
      </c>
      <c r="AX89" s="94">
        <f t="shared" si="48"/>
        <v>0</v>
      </c>
      <c r="AY89" s="94">
        <v>0</v>
      </c>
      <c r="AZ89" s="94">
        <v>0</v>
      </c>
      <c r="BA89" s="94">
        <v>0</v>
      </c>
      <c r="BB89" s="94">
        <v>0</v>
      </c>
      <c r="BC89" s="94">
        <v>0</v>
      </c>
      <c r="BD89" s="94">
        <v>0</v>
      </c>
      <c r="BE89" s="94">
        <v>0</v>
      </c>
      <c r="BF89" s="94">
        <v>0</v>
      </c>
      <c r="BG89" s="94">
        <v>0</v>
      </c>
      <c r="BH89" s="94">
        <f t="shared" si="45"/>
        <v>0</v>
      </c>
      <c r="BI89" s="94">
        <v>0</v>
      </c>
      <c r="BJ89" s="94">
        <v>0</v>
      </c>
      <c r="BK89" s="94">
        <v>0</v>
      </c>
      <c r="BL89" s="94">
        <v>0</v>
      </c>
      <c r="BM89" s="94">
        <v>0</v>
      </c>
      <c r="BN89" s="94">
        <v>0</v>
      </c>
      <c r="BO89" s="94">
        <v>0</v>
      </c>
      <c r="BP89" s="94">
        <v>0</v>
      </c>
      <c r="BQ89" s="94">
        <v>0</v>
      </c>
      <c r="BR89" s="94">
        <f t="shared" si="46"/>
        <v>0</v>
      </c>
      <c r="BS89" s="94">
        <v>0</v>
      </c>
      <c r="BT89" s="94">
        <v>0</v>
      </c>
      <c r="BU89" s="94">
        <v>0</v>
      </c>
      <c r="BV89" s="94">
        <v>0</v>
      </c>
      <c r="BW89" s="94">
        <v>0</v>
      </c>
      <c r="BX89" s="94">
        <v>0</v>
      </c>
      <c r="BY89" s="94">
        <v>0</v>
      </c>
      <c r="BZ89" s="94">
        <v>0</v>
      </c>
      <c r="CA89" s="94">
        <v>0</v>
      </c>
      <c r="CB89" s="95" t="s">
        <v>332</v>
      </c>
    </row>
    <row r="90" spans="2:80" ht="30" customHeight="1">
      <c r="B90" s="1678"/>
      <c r="C90" s="1681"/>
      <c r="D90" s="1684"/>
      <c r="E90" s="1687"/>
      <c r="F90" s="1647"/>
      <c r="G90" s="1647"/>
      <c r="H90" s="1788"/>
      <c r="I90" s="1788"/>
      <c r="J90" s="1788"/>
      <c r="K90" s="1788"/>
      <c r="L90" s="1791"/>
      <c r="M90" s="1788"/>
      <c r="N90" s="1788"/>
      <c r="O90" s="146">
        <v>83</v>
      </c>
      <c r="P90" s="199" t="s">
        <v>507</v>
      </c>
      <c r="Q90" s="199" t="s">
        <v>9</v>
      </c>
      <c r="R90" s="199" t="s">
        <v>46</v>
      </c>
      <c r="S90" s="199" t="s">
        <v>47</v>
      </c>
      <c r="T90" s="199" t="s">
        <v>773</v>
      </c>
      <c r="U90" s="199" t="s">
        <v>353</v>
      </c>
      <c r="V90" s="199">
        <v>0</v>
      </c>
      <c r="W90" s="199">
        <v>4</v>
      </c>
      <c r="X90" s="258">
        <f t="shared" si="49"/>
        <v>0.0018971927725203585</v>
      </c>
      <c r="Y90" s="93">
        <f t="shared" si="50"/>
        <v>0.00045707490102263554</v>
      </c>
      <c r="Z90" s="199">
        <v>1</v>
      </c>
      <c r="AA90" s="199"/>
      <c r="AB90" s="93">
        <f t="shared" si="51"/>
        <v>0.0001488146669169536</v>
      </c>
      <c r="AC90" s="199">
        <v>2</v>
      </c>
      <c r="AD90" s="199"/>
      <c r="AE90" s="93">
        <f t="shared" si="52"/>
        <v>0.0003517189106627508</v>
      </c>
      <c r="AF90" s="199">
        <v>3</v>
      </c>
      <c r="AG90" s="199"/>
      <c r="AH90" s="93">
        <f t="shared" si="53"/>
        <v>0.0004131700290724781</v>
      </c>
      <c r="AI90" s="199">
        <v>4</v>
      </c>
      <c r="AJ90" s="199"/>
      <c r="AK90" s="1651"/>
      <c r="AL90" s="1663"/>
      <c r="AM90" s="94">
        <f t="shared" si="47"/>
        <v>4183627</v>
      </c>
      <c r="AN90" s="94">
        <f t="shared" si="44"/>
        <v>1000000</v>
      </c>
      <c r="AO90" s="94">
        <v>0</v>
      </c>
      <c r="AP90" s="94">
        <v>0</v>
      </c>
      <c r="AQ90" s="94">
        <v>1000000</v>
      </c>
      <c r="AR90" s="94">
        <v>0</v>
      </c>
      <c r="AS90" s="94">
        <v>0</v>
      </c>
      <c r="AT90" s="94">
        <v>0</v>
      </c>
      <c r="AU90" s="94">
        <v>0</v>
      </c>
      <c r="AV90" s="94">
        <v>0</v>
      </c>
      <c r="AW90" s="94">
        <v>0</v>
      </c>
      <c r="AX90" s="94">
        <f t="shared" si="48"/>
        <v>1030000</v>
      </c>
      <c r="AY90" s="94">
        <v>0</v>
      </c>
      <c r="AZ90" s="94">
        <v>0</v>
      </c>
      <c r="BA90" s="94">
        <v>1030000</v>
      </c>
      <c r="BB90" s="94">
        <v>0</v>
      </c>
      <c r="BC90" s="94">
        <v>0</v>
      </c>
      <c r="BD90" s="94">
        <v>0</v>
      </c>
      <c r="BE90" s="94">
        <v>0</v>
      </c>
      <c r="BF90" s="94">
        <v>0</v>
      </c>
      <c r="BG90" s="94">
        <v>0</v>
      </c>
      <c r="BH90" s="94">
        <f>SUM(BI90:BP90)</f>
        <v>1060900</v>
      </c>
      <c r="BI90" s="94">
        <v>0</v>
      </c>
      <c r="BJ90" s="94">
        <v>0</v>
      </c>
      <c r="BK90" s="94">
        <v>1060900</v>
      </c>
      <c r="BL90" s="94">
        <v>0</v>
      </c>
      <c r="BM90" s="94">
        <v>0</v>
      </c>
      <c r="BN90" s="94">
        <v>0</v>
      </c>
      <c r="BO90" s="94">
        <v>0</v>
      </c>
      <c r="BP90" s="94">
        <v>0</v>
      </c>
      <c r="BQ90" s="94">
        <v>0</v>
      </c>
      <c r="BR90" s="94">
        <f t="shared" si="46"/>
        <v>1092727</v>
      </c>
      <c r="BS90" s="94">
        <v>0</v>
      </c>
      <c r="BT90" s="94">
        <v>0</v>
      </c>
      <c r="BU90" s="94">
        <v>1092727</v>
      </c>
      <c r="BV90" s="94">
        <v>0</v>
      </c>
      <c r="BW90" s="94">
        <v>0</v>
      </c>
      <c r="BX90" s="94">
        <v>0</v>
      </c>
      <c r="BY90" s="94">
        <v>0</v>
      </c>
      <c r="BZ90" s="94">
        <v>0</v>
      </c>
      <c r="CA90" s="94">
        <v>0</v>
      </c>
      <c r="CB90" s="95" t="s">
        <v>332</v>
      </c>
    </row>
    <row r="91" spans="2:80" ht="45">
      <c r="B91" s="1678"/>
      <c r="C91" s="1681"/>
      <c r="D91" s="1684"/>
      <c r="E91" s="1687"/>
      <c r="F91" s="1647"/>
      <c r="G91" s="1647"/>
      <c r="H91" s="1788"/>
      <c r="I91" s="1788"/>
      <c r="J91" s="1788"/>
      <c r="K91" s="1788"/>
      <c r="L91" s="1791"/>
      <c r="M91" s="1788"/>
      <c r="N91" s="1788"/>
      <c r="O91" s="146">
        <v>84</v>
      </c>
      <c r="P91" s="199" t="s">
        <v>484</v>
      </c>
      <c r="Q91" s="199" t="s">
        <v>745</v>
      </c>
      <c r="R91" s="199" t="s">
        <v>48</v>
      </c>
      <c r="S91" s="199" t="s">
        <v>49</v>
      </c>
      <c r="T91" s="199" t="s">
        <v>773</v>
      </c>
      <c r="U91" s="199" t="s">
        <v>359</v>
      </c>
      <c r="V91" s="199">
        <v>0</v>
      </c>
      <c r="W91" s="199">
        <v>40</v>
      </c>
      <c r="X91" s="258">
        <f t="shared" si="49"/>
        <v>1E-05</v>
      </c>
      <c r="Y91" s="93">
        <f t="shared" si="50"/>
        <v>0</v>
      </c>
      <c r="Z91" s="199">
        <v>5</v>
      </c>
      <c r="AA91" s="199"/>
      <c r="AB91" s="93">
        <f t="shared" si="51"/>
        <v>0</v>
      </c>
      <c r="AC91" s="199">
        <v>20</v>
      </c>
      <c r="AD91" s="199"/>
      <c r="AE91" s="93">
        <f t="shared" si="52"/>
        <v>0</v>
      </c>
      <c r="AF91" s="199">
        <v>30</v>
      </c>
      <c r="AG91" s="199"/>
      <c r="AH91" s="93">
        <f t="shared" si="53"/>
        <v>0</v>
      </c>
      <c r="AI91" s="199">
        <v>40</v>
      </c>
      <c r="AJ91" s="199"/>
      <c r="AK91" s="1651"/>
      <c r="AL91" s="1663"/>
      <c r="AM91" s="94">
        <f t="shared" si="47"/>
        <v>0</v>
      </c>
      <c r="AN91" s="94">
        <f t="shared" si="44"/>
        <v>0</v>
      </c>
      <c r="AO91" s="94">
        <v>0</v>
      </c>
      <c r="AP91" s="94">
        <v>0</v>
      </c>
      <c r="AQ91" s="94">
        <v>0</v>
      </c>
      <c r="AR91" s="94">
        <v>0</v>
      </c>
      <c r="AS91" s="94">
        <v>0</v>
      </c>
      <c r="AT91" s="94">
        <v>0</v>
      </c>
      <c r="AU91" s="94">
        <v>0</v>
      </c>
      <c r="AV91" s="94">
        <v>0</v>
      </c>
      <c r="AW91" s="94">
        <v>0</v>
      </c>
      <c r="AX91" s="94">
        <f t="shared" si="48"/>
        <v>0</v>
      </c>
      <c r="AY91" s="94">
        <v>0</v>
      </c>
      <c r="AZ91" s="94">
        <v>0</v>
      </c>
      <c r="BA91" s="94">
        <v>0</v>
      </c>
      <c r="BB91" s="94">
        <v>0</v>
      </c>
      <c r="BC91" s="94">
        <v>0</v>
      </c>
      <c r="BD91" s="94">
        <v>0</v>
      </c>
      <c r="BE91" s="94">
        <v>0</v>
      </c>
      <c r="BF91" s="94">
        <v>0</v>
      </c>
      <c r="BG91" s="94">
        <v>0</v>
      </c>
      <c r="BH91" s="94">
        <f>SUM(BI91:BP91)</f>
        <v>0</v>
      </c>
      <c r="BI91" s="94">
        <v>0</v>
      </c>
      <c r="BJ91" s="94">
        <v>0</v>
      </c>
      <c r="BK91" s="94">
        <v>0</v>
      </c>
      <c r="BL91" s="94">
        <v>0</v>
      </c>
      <c r="BM91" s="94">
        <v>0</v>
      </c>
      <c r="BN91" s="94">
        <v>0</v>
      </c>
      <c r="BO91" s="94">
        <v>0</v>
      </c>
      <c r="BP91" s="94">
        <v>0</v>
      </c>
      <c r="BQ91" s="94">
        <v>0</v>
      </c>
      <c r="BR91" s="94">
        <f t="shared" si="46"/>
        <v>0</v>
      </c>
      <c r="BS91" s="94">
        <v>0</v>
      </c>
      <c r="BT91" s="94">
        <v>0</v>
      </c>
      <c r="BU91" s="94">
        <v>0</v>
      </c>
      <c r="BV91" s="94">
        <v>0</v>
      </c>
      <c r="BW91" s="94">
        <v>0</v>
      </c>
      <c r="BX91" s="94">
        <v>0</v>
      </c>
      <c r="BY91" s="94">
        <v>0</v>
      </c>
      <c r="BZ91" s="94">
        <v>0</v>
      </c>
      <c r="CA91" s="94">
        <v>0</v>
      </c>
      <c r="CB91" s="95" t="s">
        <v>332</v>
      </c>
    </row>
    <row r="92" spans="2:80" ht="60">
      <c r="B92" s="1678"/>
      <c r="C92" s="1681"/>
      <c r="D92" s="1684"/>
      <c r="E92" s="1687"/>
      <c r="F92" s="1647"/>
      <c r="G92" s="1647"/>
      <c r="H92" s="1788"/>
      <c r="I92" s="1788"/>
      <c r="J92" s="1788"/>
      <c r="K92" s="1788"/>
      <c r="L92" s="1791"/>
      <c r="M92" s="1788"/>
      <c r="N92" s="1788"/>
      <c r="O92" s="146">
        <v>85</v>
      </c>
      <c r="P92" s="199" t="s">
        <v>514</v>
      </c>
      <c r="Q92" s="199" t="s">
        <v>34</v>
      </c>
      <c r="R92" s="199" t="s">
        <v>866</v>
      </c>
      <c r="S92" s="199" t="s">
        <v>50</v>
      </c>
      <c r="T92" s="199" t="s">
        <v>7</v>
      </c>
      <c r="U92" s="199" t="s">
        <v>359</v>
      </c>
      <c r="V92" s="207">
        <v>1</v>
      </c>
      <c r="W92" s="207">
        <v>1</v>
      </c>
      <c r="X92" s="258">
        <f t="shared" si="49"/>
        <v>1E-05</v>
      </c>
      <c r="Y92" s="93">
        <f t="shared" si="50"/>
        <v>0</v>
      </c>
      <c r="Z92" s="207">
        <v>1</v>
      </c>
      <c r="AA92" s="199"/>
      <c r="AB92" s="93">
        <f t="shared" si="51"/>
        <v>0</v>
      </c>
      <c r="AC92" s="207">
        <v>1</v>
      </c>
      <c r="AD92" s="199"/>
      <c r="AE92" s="93">
        <f t="shared" si="52"/>
        <v>0</v>
      </c>
      <c r="AF92" s="207">
        <v>1</v>
      </c>
      <c r="AG92" s="199"/>
      <c r="AH92" s="93">
        <f t="shared" si="53"/>
        <v>0</v>
      </c>
      <c r="AI92" s="207">
        <v>1</v>
      </c>
      <c r="AJ92" s="199"/>
      <c r="AK92" s="1651"/>
      <c r="AL92" s="1663"/>
      <c r="AM92" s="94">
        <f t="shared" si="47"/>
        <v>0</v>
      </c>
      <c r="AN92" s="94">
        <f t="shared" si="44"/>
        <v>0</v>
      </c>
      <c r="AO92" s="94">
        <v>0</v>
      </c>
      <c r="AP92" s="94">
        <v>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4">
        <v>0</v>
      </c>
      <c r="AW92" s="94">
        <v>0</v>
      </c>
      <c r="AX92" s="94">
        <f t="shared" si="48"/>
        <v>0</v>
      </c>
      <c r="AY92" s="94">
        <v>0</v>
      </c>
      <c r="AZ92" s="94">
        <v>0</v>
      </c>
      <c r="BA92" s="94">
        <v>0</v>
      </c>
      <c r="BB92" s="94">
        <v>0</v>
      </c>
      <c r="BC92" s="94">
        <v>0</v>
      </c>
      <c r="BD92" s="94">
        <v>0</v>
      </c>
      <c r="BE92" s="94">
        <v>0</v>
      </c>
      <c r="BF92" s="94">
        <v>0</v>
      </c>
      <c r="BG92" s="94">
        <v>0</v>
      </c>
      <c r="BH92" s="94">
        <f t="shared" si="45"/>
        <v>0</v>
      </c>
      <c r="BI92" s="94">
        <v>0</v>
      </c>
      <c r="BJ92" s="94">
        <v>0</v>
      </c>
      <c r="BK92" s="94">
        <v>0</v>
      </c>
      <c r="BL92" s="94">
        <v>0</v>
      </c>
      <c r="BM92" s="94">
        <v>0</v>
      </c>
      <c r="BN92" s="94">
        <v>0</v>
      </c>
      <c r="BO92" s="94">
        <v>0</v>
      </c>
      <c r="BP92" s="94">
        <v>0</v>
      </c>
      <c r="BQ92" s="94">
        <v>0</v>
      </c>
      <c r="BR92" s="94">
        <f t="shared" si="46"/>
        <v>0</v>
      </c>
      <c r="BS92" s="94">
        <v>0</v>
      </c>
      <c r="BT92" s="94">
        <v>0</v>
      </c>
      <c r="BU92" s="94">
        <v>0</v>
      </c>
      <c r="BV92" s="94">
        <v>0</v>
      </c>
      <c r="BW92" s="94">
        <v>0</v>
      </c>
      <c r="BX92" s="94">
        <v>0</v>
      </c>
      <c r="BY92" s="94">
        <v>0</v>
      </c>
      <c r="BZ92" s="94">
        <v>0</v>
      </c>
      <c r="CA92" s="94">
        <v>0</v>
      </c>
      <c r="CB92" s="95" t="s">
        <v>332</v>
      </c>
    </row>
    <row r="93" spans="2:80" ht="60">
      <c r="B93" s="1678"/>
      <c r="C93" s="1681"/>
      <c r="D93" s="1684"/>
      <c r="E93" s="1687"/>
      <c r="F93" s="1647"/>
      <c r="G93" s="1647"/>
      <c r="H93" s="1788"/>
      <c r="I93" s="1788"/>
      <c r="J93" s="1788"/>
      <c r="K93" s="1788"/>
      <c r="L93" s="1791"/>
      <c r="M93" s="1788"/>
      <c r="N93" s="1788"/>
      <c r="O93" s="146">
        <v>86</v>
      </c>
      <c r="P93" s="199" t="s">
        <v>456</v>
      </c>
      <c r="Q93" s="199" t="s">
        <v>22</v>
      </c>
      <c r="R93" s="199" t="s">
        <v>51</v>
      </c>
      <c r="S93" s="199" t="s">
        <v>52</v>
      </c>
      <c r="T93" s="199" t="s">
        <v>867</v>
      </c>
      <c r="U93" s="199" t="s">
        <v>53</v>
      </c>
      <c r="V93" s="96">
        <v>0</v>
      </c>
      <c r="W93" s="96">
        <v>0</v>
      </c>
      <c r="X93" s="258">
        <f t="shared" si="49"/>
        <v>1E-05</v>
      </c>
      <c r="Y93" s="93">
        <f t="shared" si="50"/>
        <v>0</v>
      </c>
      <c r="Z93" s="207">
        <v>0</v>
      </c>
      <c r="AA93" s="199"/>
      <c r="AB93" s="93">
        <f t="shared" si="51"/>
        <v>0</v>
      </c>
      <c r="AC93" s="223">
        <v>0</v>
      </c>
      <c r="AD93" s="199"/>
      <c r="AE93" s="93">
        <f t="shared" si="52"/>
        <v>0</v>
      </c>
      <c r="AF93" s="223">
        <v>0</v>
      </c>
      <c r="AG93" s="199"/>
      <c r="AH93" s="93">
        <f t="shared" si="53"/>
        <v>0</v>
      </c>
      <c r="AI93" s="223">
        <v>0</v>
      </c>
      <c r="AJ93" s="199"/>
      <c r="AK93" s="1651"/>
      <c r="AL93" s="1663"/>
      <c r="AM93" s="94">
        <f t="shared" si="47"/>
        <v>0</v>
      </c>
      <c r="AN93" s="94">
        <f t="shared" si="44"/>
        <v>0</v>
      </c>
      <c r="AO93" s="94">
        <v>0</v>
      </c>
      <c r="AP93" s="94">
        <v>0</v>
      </c>
      <c r="AQ93" s="94">
        <v>0</v>
      </c>
      <c r="AR93" s="94">
        <v>0</v>
      </c>
      <c r="AS93" s="94">
        <v>0</v>
      </c>
      <c r="AT93" s="94">
        <v>0</v>
      </c>
      <c r="AU93" s="94">
        <v>0</v>
      </c>
      <c r="AV93" s="94">
        <v>0</v>
      </c>
      <c r="AW93" s="94">
        <v>0</v>
      </c>
      <c r="AX93" s="94">
        <f t="shared" si="48"/>
        <v>0</v>
      </c>
      <c r="AY93" s="94">
        <v>0</v>
      </c>
      <c r="AZ93" s="94">
        <v>0</v>
      </c>
      <c r="BA93" s="94">
        <v>0</v>
      </c>
      <c r="BB93" s="94">
        <v>0</v>
      </c>
      <c r="BC93" s="94">
        <v>0</v>
      </c>
      <c r="BD93" s="94">
        <v>0</v>
      </c>
      <c r="BE93" s="94">
        <v>0</v>
      </c>
      <c r="BF93" s="94">
        <v>0</v>
      </c>
      <c r="BG93" s="94">
        <v>0</v>
      </c>
      <c r="BH93" s="94">
        <f t="shared" si="45"/>
        <v>0</v>
      </c>
      <c r="BI93" s="94">
        <v>0</v>
      </c>
      <c r="BJ93" s="94">
        <v>0</v>
      </c>
      <c r="BK93" s="94">
        <v>0</v>
      </c>
      <c r="BL93" s="94">
        <v>0</v>
      </c>
      <c r="BM93" s="94">
        <v>0</v>
      </c>
      <c r="BN93" s="94">
        <v>0</v>
      </c>
      <c r="BO93" s="94">
        <v>0</v>
      </c>
      <c r="BP93" s="94">
        <v>0</v>
      </c>
      <c r="BQ93" s="94">
        <v>0</v>
      </c>
      <c r="BR93" s="94">
        <f t="shared" si="46"/>
        <v>0</v>
      </c>
      <c r="BS93" s="94">
        <v>0</v>
      </c>
      <c r="BT93" s="94">
        <v>0</v>
      </c>
      <c r="BU93" s="94">
        <v>0</v>
      </c>
      <c r="BV93" s="94">
        <v>0</v>
      </c>
      <c r="BW93" s="94">
        <v>0</v>
      </c>
      <c r="BX93" s="94">
        <v>0</v>
      </c>
      <c r="BY93" s="94">
        <v>0</v>
      </c>
      <c r="BZ93" s="94">
        <v>0</v>
      </c>
      <c r="CA93" s="94">
        <v>0</v>
      </c>
      <c r="CB93" s="95" t="s">
        <v>332</v>
      </c>
    </row>
    <row r="94" spans="2:80" ht="45">
      <c r="B94" s="1678"/>
      <c r="C94" s="1681"/>
      <c r="D94" s="1684"/>
      <c r="E94" s="1687"/>
      <c r="F94" s="1647"/>
      <c r="G94" s="1647"/>
      <c r="H94" s="1788"/>
      <c r="I94" s="1788"/>
      <c r="J94" s="1788"/>
      <c r="K94" s="1788"/>
      <c r="L94" s="1791"/>
      <c r="M94" s="1788"/>
      <c r="N94" s="1788"/>
      <c r="O94" s="146">
        <v>87</v>
      </c>
      <c r="P94" s="199" t="s">
        <v>473</v>
      </c>
      <c r="Q94" s="199" t="s">
        <v>54</v>
      </c>
      <c r="R94" s="199" t="s">
        <v>55</v>
      </c>
      <c r="S94" s="199" t="s">
        <v>574</v>
      </c>
      <c r="T94" s="199" t="s">
        <v>7</v>
      </c>
      <c r="U94" s="199" t="s">
        <v>353</v>
      </c>
      <c r="V94" s="207">
        <v>1</v>
      </c>
      <c r="W94" s="207">
        <v>1</v>
      </c>
      <c r="X94" s="258">
        <f t="shared" si="49"/>
        <v>1E-05</v>
      </c>
      <c r="Y94" s="93">
        <f t="shared" si="50"/>
        <v>0</v>
      </c>
      <c r="Z94" s="207">
        <v>1</v>
      </c>
      <c r="AA94" s="199"/>
      <c r="AB94" s="93">
        <f t="shared" si="51"/>
        <v>0</v>
      </c>
      <c r="AC94" s="207">
        <v>1</v>
      </c>
      <c r="AD94" s="199"/>
      <c r="AE94" s="93">
        <f t="shared" si="52"/>
        <v>0</v>
      </c>
      <c r="AF94" s="207">
        <v>1</v>
      </c>
      <c r="AG94" s="199"/>
      <c r="AH94" s="93">
        <f t="shared" si="53"/>
        <v>0</v>
      </c>
      <c r="AI94" s="207">
        <v>1</v>
      </c>
      <c r="AJ94" s="199"/>
      <c r="AK94" s="1651"/>
      <c r="AL94" s="1663"/>
      <c r="AM94" s="94">
        <f t="shared" si="47"/>
        <v>0</v>
      </c>
      <c r="AN94" s="94">
        <f t="shared" si="44"/>
        <v>0</v>
      </c>
      <c r="AO94" s="94">
        <v>0</v>
      </c>
      <c r="AP94" s="94">
        <v>0</v>
      </c>
      <c r="AQ94" s="94">
        <v>0</v>
      </c>
      <c r="AR94" s="94">
        <v>0</v>
      </c>
      <c r="AS94" s="94">
        <v>0</v>
      </c>
      <c r="AT94" s="94">
        <v>0</v>
      </c>
      <c r="AU94" s="94">
        <v>0</v>
      </c>
      <c r="AV94" s="94">
        <v>0</v>
      </c>
      <c r="AW94" s="94">
        <v>0</v>
      </c>
      <c r="AX94" s="94">
        <f t="shared" si="48"/>
        <v>0</v>
      </c>
      <c r="AY94" s="94">
        <v>0</v>
      </c>
      <c r="AZ94" s="94">
        <v>0</v>
      </c>
      <c r="BA94" s="94">
        <v>0</v>
      </c>
      <c r="BB94" s="94">
        <v>0</v>
      </c>
      <c r="BC94" s="94">
        <v>0</v>
      </c>
      <c r="BD94" s="94">
        <v>0</v>
      </c>
      <c r="BE94" s="94">
        <v>0</v>
      </c>
      <c r="BF94" s="94">
        <v>0</v>
      </c>
      <c r="BG94" s="94">
        <v>0</v>
      </c>
      <c r="BH94" s="94">
        <f t="shared" si="45"/>
        <v>0</v>
      </c>
      <c r="BI94" s="94">
        <v>0</v>
      </c>
      <c r="BJ94" s="94">
        <v>0</v>
      </c>
      <c r="BK94" s="94">
        <v>0</v>
      </c>
      <c r="BL94" s="94">
        <v>0</v>
      </c>
      <c r="BM94" s="94">
        <v>0</v>
      </c>
      <c r="BN94" s="94">
        <v>0</v>
      </c>
      <c r="BO94" s="94">
        <v>0</v>
      </c>
      <c r="BP94" s="94">
        <v>0</v>
      </c>
      <c r="BQ94" s="94">
        <v>0</v>
      </c>
      <c r="BR94" s="94">
        <f t="shared" si="46"/>
        <v>0</v>
      </c>
      <c r="BS94" s="94">
        <v>0</v>
      </c>
      <c r="BT94" s="94">
        <v>0</v>
      </c>
      <c r="BU94" s="94">
        <v>0</v>
      </c>
      <c r="BV94" s="94">
        <v>0</v>
      </c>
      <c r="BW94" s="94">
        <v>0</v>
      </c>
      <c r="BX94" s="94">
        <v>0</v>
      </c>
      <c r="BY94" s="94">
        <v>0</v>
      </c>
      <c r="BZ94" s="94">
        <v>0</v>
      </c>
      <c r="CA94" s="94">
        <v>0</v>
      </c>
      <c r="CB94" s="95" t="s">
        <v>332</v>
      </c>
    </row>
    <row r="95" spans="2:80" ht="60">
      <c r="B95" s="1678"/>
      <c r="C95" s="1681"/>
      <c r="D95" s="1684"/>
      <c r="E95" s="1687"/>
      <c r="F95" s="1647"/>
      <c r="G95" s="1647"/>
      <c r="H95" s="1788"/>
      <c r="I95" s="1788"/>
      <c r="J95" s="1788"/>
      <c r="K95" s="1788"/>
      <c r="L95" s="1791"/>
      <c r="M95" s="1788"/>
      <c r="N95" s="1788"/>
      <c r="O95" s="146">
        <v>88</v>
      </c>
      <c r="P95" s="199" t="s">
        <v>530</v>
      </c>
      <c r="Q95" s="199" t="s">
        <v>56</v>
      </c>
      <c r="R95" s="199" t="s">
        <v>57</v>
      </c>
      <c r="S95" s="199" t="s">
        <v>574</v>
      </c>
      <c r="T95" s="199" t="s">
        <v>7</v>
      </c>
      <c r="U95" s="199" t="s">
        <v>351</v>
      </c>
      <c r="V95" s="207">
        <v>1</v>
      </c>
      <c r="W95" s="207">
        <v>1</v>
      </c>
      <c r="X95" s="258">
        <f t="shared" si="49"/>
        <v>1E-05</v>
      </c>
      <c r="Y95" s="93">
        <f t="shared" si="50"/>
        <v>0</v>
      </c>
      <c r="Z95" s="207">
        <v>1</v>
      </c>
      <c r="AA95" s="199"/>
      <c r="AB95" s="93">
        <f t="shared" si="51"/>
        <v>0</v>
      </c>
      <c r="AC95" s="207">
        <v>1</v>
      </c>
      <c r="AD95" s="199"/>
      <c r="AE95" s="93">
        <f t="shared" si="52"/>
        <v>0</v>
      </c>
      <c r="AF95" s="207">
        <v>1</v>
      </c>
      <c r="AG95" s="199"/>
      <c r="AH95" s="93">
        <f t="shared" si="53"/>
        <v>0</v>
      </c>
      <c r="AI95" s="207">
        <v>1</v>
      </c>
      <c r="AJ95" s="199"/>
      <c r="AK95" s="1651"/>
      <c r="AL95" s="1663"/>
      <c r="AM95" s="94">
        <f t="shared" si="47"/>
        <v>0</v>
      </c>
      <c r="AN95" s="94">
        <f t="shared" si="44"/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>
        <v>0</v>
      </c>
      <c r="AV95" s="94">
        <v>0</v>
      </c>
      <c r="AW95" s="94">
        <v>0</v>
      </c>
      <c r="AX95" s="94">
        <f t="shared" si="48"/>
        <v>0</v>
      </c>
      <c r="AY95" s="94">
        <v>0</v>
      </c>
      <c r="AZ95" s="94">
        <v>0</v>
      </c>
      <c r="BA95" s="94">
        <v>0</v>
      </c>
      <c r="BB95" s="94">
        <v>0</v>
      </c>
      <c r="BC95" s="94">
        <v>0</v>
      </c>
      <c r="BD95" s="94">
        <v>0</v>
      </c>
      <c r="BE95" s="94">
        <v>0</v>
      </c>
      <c r="BF95" s="94">
        <v>0</v>
      </c>
      <c r="BG95" s="94">
        <v>0</v>
      </c>
      <c r="BH95" s="94">
        <f t="shared" si="45"/>
        <v>0</v>
      </c>
      <c r="BI95" s="94">
        <v>0</v>
      </c>
      <c r="BJ95" s="94">
        <v>0</v>
      </c>
      <c r="BK95" s="94">
        <v>0</v>
      </c>
      <c r="BL95" s="94">
        <v>0</v>
      </c>
      <c r="BM95" s="94">
        <v>0</v>
      </c>
      <c r="BN95" s="94">
        <v>0</v>
      </c>
      <c r="BO95" s="94">
        <v>0</v>
      </c>
      <c r="BP95" s="94">
        <v>0</v>
      </c>
      <c r="BQ95" s="94">
        <v>0</v>
      </c>
      <c r="BR95" s="94">
        <f t="shared" si="46"/>
        <v>0</v>
      </c>
      <c r="BS95" s="94">
        <v>0</v>
      </c>
      <c r="BT95" s="94">
        <v>0</v>
      </c>
      <c r="BU95" s="94">
        <v>0</v>
      </c>
      <c r="BV95" s="94">
        <v>0</v>
      </c>
      <c r="BW95" s="94">
        <v>0</v>
      </c>
      <c r="BX95" s="94">
        <v>0</v>
      </c>
      <c r="BY95" s="94">
        <v>0</v>
      </c>
      <c r="BZ95" s="94">
        <v>0</v>
      </c>
      <c r="CA95" s="94">
        <v>0</v>
      </c>
      <c r="CB95" s="95" t="s">
        <v>332</v>
      </c>
    </row>
    <row r="96" spans="2:80" ht="30" customHeight="1">
      <c r="B96" s="1678"/>
      <c r="C96" s="1681"/>
      <c r="D96" s="1684"/>
      <c r="E96" s="1687"/>
      <c r="F96" s="1647"/>
      <c r="G96" s="1647"/>
      <c r="H96" s="1788"/>
      <c r="I96" s="1788"/>
      <c r="J96" s="1788"/>
      <c r="K96" s="1788"/>
      <c r="L96" s="1791"/>
      <c r="M96" s="1788"/>
      <c r="N96" s="1788"/>
      <c r="O96" s="146">
        <v>89</v>
      </c>
      <c r="P96" s="199" t="s">
        <v>514</v>
      </c>
      <c r="Q96" s="199" t="s">
        <v>34</v>
      </c>
      <c r="R96" s="199" t="s">
        <v>58</v>
      </c>
      <c r="S96" s="199" t="s">
        <v>574</v>
      </c>
      <c r="T96" s="199" t="s">
        <v>7</v>
      </c>
      <c r="U96" s="199" t="s">
        <v>351</v>
      </c>
      <c r="V96" s="207">
        <v>0.1</v>
      </c>
      <c r="W96" s="207">
        <v>0.1</v>
      </c>
      <c r="X96" s="258">
        <f t="shared" si="49"/>
        <v>1E-05</v>
      </c>
      <c r="Y96" s="93">
        <f t="shared" si="50"/>
        <v>0</v>
      </c>
      <c r="Z96" s="207">
        <v>0.1</v>
      </c>
      <c r="AA96" s="199"/>
      <c r="AB96" s="93">
        <f t="shared" si="51"/>
        <v>0</v>
      </c>
      <c r="AC96" s="207">
        <v>0.1</v>
      </c>
      <c r="AD96" s="199"/>
      <c r="AE96" s="93">
        <f t="shared" si="52"/>
        <v>0</v>
      </c>
      <c r="AF96" s="207">
        <v>0.1</v>
      </c>
      <c r="AG96" s="199"/>
      <c r="AH96" s="93">
        <f t="shared" si="53"/>
        <v>0</v>
      </c>
      <c r="AI96" s="207">
        <v>0.1</v>
      </c>
      <c r="AJ96" s="199"/>
      <c r="AK96" s="1651"/>
      <c r="AL96" s="1663"/>
      <c r="AM96" s="94">
        <f t="shared" si="47"/>
        <v>0</v>
      </c>
      <c r="AN96" s="94">
        <f t="shared" si="44"/>
        <v>0</v>
      </c>
      <c r="AO96" s="94">
        <v>0</v>
      </c>
      <c r="AP96" s="94">
        <v>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4">
        <v>0</v>
      </c>
      <c r="AW96" s="94">
        <v>0</v>
      </c>
      <c r="AX96" s="94">
        <f t="shared" si="48"/>
        <v>0</v>
      </c>
      <c r="AY96" s="94">
        <v>0</v>
      </c>
      <c r="AZ96" s="94">
        <v>0</v>
      </c>
      <c r="BA96" s="94">
        <v>0</v>
      </c>
      <c r="BB96" s="94">
        <v>0</v>
      </c>
      <c r="BC96" s="94">
        <v>0</v>
      </c>
      <c r="BD96" s="94">
        <v>0</v>
      </c>
      <c r="BE96" s="94">
        <v>0</v>
      </c>
      <c r="BF96" s="94">
        <v>0</v>
      </c>
      <c r="BG96" s="94">
        <v>0</v>
      </c>
      <c r="BH96" s="94">
        <f t="shared" si="45"/>
        <v>0</v>
      </c>
      <c r="BI96" s="94">
        <v>0</v>
      </c>
      <c r="BJ96" s="94">
        <v>0</v>
      </c>
      <c r="BK96" s="94">
        <v>0</v>
      </c>
      <c r="BL96" s="94">
        <v>0</v>
      </c>
      <c r="BM96" s="94">
        <v>0</v>
      </c>
      <c r="BN96" s="94">
        <v>0</v>
      </c>
      <c r="BO96" s="94">
        <v>0</v>
      </c>
      <c r="BP96" s="94">
        <v>0</v>
      </c>
      <c r="BQ96" s="94">
        <v>0</v>
      </c>
      <c r="BR96" s="94">
        <f t="shared" si="46"/>
        <v>0</v>
      </c>
      <c r="BS96" s="94">
        <v>0</v>
      </c>
      <c r="BT96" s="94">
        <v>0</v>
      </c>
      <c r="BU96" s="94">
        <v>0</v>
      </c>
      <c r="BV96" s="94">
        <v>0</v>
      </c>
      <c r="BW96" s="94">
        <v>0</v>
      </c>
      <c r="BX96" s="94">
        <v>0</v>
      </c>
      <c r="BY96" s="94">
        <v>0</v>
      </c>
      <c r="BZ96" s="94">
        <v>0</v>
      </c>
      <c r="CA96" s="94">
        <v>0</v>
      </c>
      <c r="CB96" s="95" t="s">
        <v>332</v>
      </c>
    </row>
    <row r="97" spans="2:80" ht="60.75" thickBot="1">
      <c r="B97" s="1678"/>
      <c r="C97" s="1681"/>
      <c r="D97" s="1685"/>
      <c r="E97" s="1688"/>
      <c r="F97" s="1801"/>
      <c r="G97" s="1801"/>
      <c r="H97" s="1789"/>
      <c r="I97" s="1789"/>
      <c r="J97" s="1789"/>
      <c r="K97" s="1789"/>
      <c r="L97" s="1792"/>
      <c r="M97" s="1789"/>
      <c r="N97" s="1789"/>
      <c r="O97" s="153">
        <v>90</v>
      </c>
      <c r="P97" s="202" t="s">
        <v>530</v>
      </c>
      <c r="Q97" s="202" t="s">
        <v>59</v>
      </c>
      <c r="R97" s="202" t="s">
        <v>60</v>
      </c>
      <c r="S97" s="202" t="s">
        <v>562</v>
      </c>
      <c r="T97" s="202" t="s">
        <v>688</v>
      </c>
      <c r="U97" s="202" t="s">
        <v>352</v>
      </c>
      <c r="V97" s="202">
        <v>0</v>
      </c>
      <c r="W97" s="202">
        <v>4</v>
      </c>
      <c r="X97" s="259">
        <f t="shared" si="49"/>
        <v>0.0018971927725203585</v>
      </c>
      <c r="Y97" s="97">
        <f t="shared" si="50"/>
        <v>0.00045707490102263554</v>
      </c>
      <c r="Z97" s="202">
        <v>1</v>
      </c>
      <c r="AA97" s="202"/>
      <c r="AB97" s="97">
        <f t="shared" si="51"/>
        <v>0.0001488146669169536</v>
      </c>
      <c r="AC97" s="202">
        <v>2</v>
      </c>
      <c r="AD97" s="202"/>
      <c r="AE97" s="97">
        <f t="shared" si="52"/>
        <v>0.0003517189106627508</v>
      </c>
      <c r="AF97" s="202">
        <v>3</v>
      </c>
      <c r="AG97" s="202"/>
      <c r="AH97" s="97">
        <f t="shared" si="53"/>
        <v>0.0004131700290724781</v>
      </c>
      <c r="AI97" s="202">
        <v>4</v>
      </c>
      <c r="AJ97" s="202"/>
      <c r="AK97" s="1652"/>
      <c r="AL97" s="1664"/>
      <c r="AM97" s="98">
        <f t="shared" si="47"/>
        <v>4183627</v>
      </c>
      <c r="AN97" s="98">
        <f t="shared" si="44"/>
        <v>1000000</v>
      </c>
      <c r="AO97" s="98">
        <v>0</v>
      </c>
      <c r="AP97" s="98">
        <v>0</v>
      </c>
      <c r="AQ97" s="98">
        <v>1000000</v>
      </c>
      <c r="AR97" s="98">
        <v>0</v>
      </c>
      <c r="AS97" s="98">
        <v>0</v>
      </c>
      <c r="AT97" s="98">
        <v>0</v>
      </c>
      <c r="AU97" s="98">
        <v>0</v>
      </c>
      <c r="AV97" s="98">
        <v>0</v>
      </c>
      <c r="AW97" s="98">
        <v>0</v>
      </c>
      <c r="AX97" s="98">
        <f t="shared" si="48"/>
        <v>1030000</v>
      </c>
      <c r="AY97" s="98">
        <v>0</v>
      </c>
      <c r="AZ97" s="98">
        <v>0</v>
      </c>
      <c r="BA97" s="98">
        <v>1030000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f t="shared" si="45"/>
        <v>1060900</v>
      </c>
      <c r="BI97" s="98">
        <v>0</v>
      </c>
      <c r="BJ97" s="98">
        <v>0</v>
      </c>
      <c r="BK97" s="98">
        <v>1060900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98">
        <f t="shared" si="46"/>
        <v>1092727</v>
      </c>
      <c r="BS97" s="98">
        <v>0</v>
      </c>
      <c r="BT97" s="98">
        <v>0</v>
      </c>
      <c r="BU97" s="98">
        <v>1092727</v>
      </c>
      <c r="BV97" s="98">
        <v>0</v>
      </c>
      <c r="BW97" s="98">
        <v>0</v>
      </c>
      <c r="BX97" s="98">
        <v>0</v>
      </c>
      <c r="BY97" s="98">
        <v>0</v>
      </c>
      <c r="BZ97" s="98">
        <v>0</v>
      </c>
      <c r="CA97" s="98">
        <v>0</v>
      </c>
      <c r="CB97" s="99" t="s">
        <v>332</v>
      </c>
    </row>
    <row r="98" spans="2:80" ht="51" customHeight="1">
      <c r="B98" s="1678"/>
      <c r="C98" s="1681"/>
      <c r="D98" s="1704" t="s">
        <v>539</v>
      </c>
      <c r="E98" s="1707">
        <f>SUM(L98:L100)</f>
        <v>0.01001</v>
      </c>
      <c r="F98" s="241" t="s">
        <v>563</v>
      </c>
      <c r="G98" s="241">
        <v>25</v>
      </c>
      <c r="H98" s="238" t="s">
        <v>283</v>
      </c>
      <c r="I98" s="238" t="s">
        <v>284</v>
      </c>
      <c r="J98" s="238">
        <v>0</v>
      </c>
      <c r="K98" s="238">
        <v>1</v>
      </c>
      <c r="L98" s="278">
        <f aca="true" t="shared" si="54" ref="L98:L103">SUM(X98)</f>
        <v>1E-05</v>
      </c>
      <c r="M98" s="238">
        <v>0</v>
      </c>
      <c r="N98" s="238">
        <f>K98-M98</f>
        <v>1</v>
      </c>
      <c r="O98" s="158">
        <v>91</v>
      </c>
      <c r="P98" s="238" t="s">
        <v>483</v>
      </c>
      <c r="Q98" s="238" t="s">
        <v>664</v>
      </c>
      <c r="R98" s="238" t="s">
        <v>564</v>
      </c>
      <c r="S98" s="238" t="s">
        <v>565</v>
      </c>
      <c r="T98" s="238" t="s">
        <v>688</v>
      </c>
      <c r="U98" s="238" t="s">
        <v>647</v>
      </c>
      <c r="V98" s="159">
        <v>0</v>
      </c>
      <c r="W98" s="159">
        <v>1</v>
      </c>
      <c r="X98" s="275">
        <f>IF(AM98,1%/(SUM($AM$98:$AM$100))*(AM98*100%),0.001%)</f>
        <v>1E-05</v>
      </c>
      <c r="Y98" s="77">
        <f aca="true" t="shared" si="55" ref="Y98:Y159">100%/(SUM($AN$7:$AN$203))*AN98</f>
        <v>0</v>
      </c>
      <c r="Z98" s="160">
        <v>0</v>
      </c>
      <c r="AA98" s="76"/>
      <c r="AB98" s="77">
        <f aca="true" t="shared" si="56" ref="AB98:AB159">100%/(SUM($AX$7:$AX$203))*AX98</f>
        <v>0</v>
      </c>
      <c r="AC98" s="160">
        <v>1</v>
      </c>
      <c r="AD98" s="76"/>
      <c r="AE98" s="77">
        <f aca="true" t="shared" si="57" ref="AE98:AE159">100%/(SUM($BH$7:$BH$203))*BH98</f>
        <v>0</v>
      </c>
      <c r="AF98" s="160">
        <v>1</v>
      </c>
      <c r="AG98" s="76"/>
      <c r="AH98" s="77">
        <f aca="true" t="shared" si="58" ref="AH98:AH159">100%/(SUM($BR$7:$BR$203))*BR98</f>
        <v>0</v>
      </c>
      <c r="AI98" s="160">
        <v>1</v>
      </c>
      <c r="AJ98" s="76"/>
      <c r="AK98" s="1656">
        <v>67154434</v>
      </c>
      <c r="AL98" s="1674">
        <f>AK98-(SUM(AM98:AM100))</f>
        <v>0</v>
      </c>
      <c r="AM98" s="78">
        <f t="shared" si="47"/>
        <v>0</v>
      </c>
      <c r="AN98" s="78">
        <f t="shared" si="44"/>
        <v>0</v>
      </c>
      <c r="AO98" s="78">
        <v>0</v>
      </c>
      <c r="AP98" s="78">
        <v>0</v>
      </c>
      <c r="AQ98" s="78">
        <v>0</v>
      </c>
      <c r="AR98" s="78">
        <v>0</v>
      </c>
      <c r="AS98" s="78">
        <v>0</v>
      </c>
      <c r="AT98" s="78">
        <v>0</v>
      </c>
      <c r="AU98" s="78">
        <v>0</v>
      </c>
      <c r="AV98" s="78">
        <v>0</v>
      </c>
      <c r="AW98" s="78">
        <v>0</v>
      </c>
      <c r="AX98" s="78">
        <f t="shared" si="48"/>
        <v>0</v>
      </c>
      <c r="AY98" s="78">
        <v>0</v>
      </c>
      <c r="AZ98" s="78">
        <v>0</v>
      </c>
      <c r="BA98" s="78">
        <v>0</v>
      </c>
      <c r="BB98" s="78">
        <v>0</v>
      </c>
      <c r="BC98" s="78">
        <v>0</v>
      </c>
      <c r="BD98" s="78">
        <v>0</v>
      </c>
      <c r="BE98" s="78">
        <v>0</v>
      </c>
      <c r="BF98" s="78">
        <v>0</v>
      </c>
      <c r="BG98" s="78">
        <v>0</v>
      </c>
      <c r="BH98" s="78">
        <f t="shared" si="45"/>
        <v>0</v>
      </c>
      <c r="BI98" s="78">
        <v>0</v>
      </c>
      <c r="BJ98" s="78">
        <v>0</v>
      </c>
      <c r="BK98" s="78">
        <v>0</v>
      </c>
      <c r="BL98" s="78">
        <v>0</v>
      </c>
      <c r="BM98" s="78">
        <v>0</v>
      </c>
      <c r="BN98" s="78">
        <v>0</v>
      </c>
      <c r="BO98" s="78">
        <v>0</v>
      </c>
      <c r="BP98" s="78">
        <v>0</v>
      </c>
      <c r="BQ98" s="78">
        <v>0</v>
      </c>
      <c r="BR98" s="78">
        <f t="shared" si="46"/>
        <v>0</v>
      </c>
      <c r="BS98" s="78">
        <v>0</v>
      </c>
      <c r="BT98" s="78">
        <v>0</v>
      </c>
      <c r="BU98" s="78">
        <v>0</v>
      </c>
      <c r="BV98" s="78">
        <v>0</v>
      </c>
      <c r="BW98" s="78">
        <v>0</v>
      </c>
      <c r="BX98" s="78">
        <v>0</v>
      </c>
      <c r="BY98" s="78">
        <v>0</v>
      </c>
      <c r="BZ98" s="78">
        <v>0</v>
      </c>
      <c r="CA98" s="78">
        <v>0</v>
      </c>
      <c r="CB98" s="79" t="s">
        <v>329</v>
      </c>
    </row>
    <row r="99" spans="2:80" ht="60" customHeight="1">
      <c r="B99" s="1678"/>
      <c r="C99" s="1681"/>
      <c r="D99" s="1705"/>
      <c r="E99" s="1708"/>
      <c r="F99" s="239" t="s">
        <v>566</v>
      </c>
      <c r="G99" s="239">
        <v>26</v>
      </c>
      <c r="H99" s="237" t="s">
        <v>281</v>
      </c>
      <c r="I99" s="237" t="s">
        <v>282</v>
      </c>
      <c r="J99" s="222">
        <v>1</v>
      </c>
      <c r="K99" s="222">
        <v>1</v>
      </c>
      <c r="L99" s="225">
        <f t="shared" si="54"/>
        <v>0.00894138486819798</v>
      </c>
      <c r="M99" s="222">
        <v>0.5</v>
      </c>
      <c r="N99" s="222">
        <v>1</v>
      </c>
      <c r="O99" s="161">
        <v>92</v>
      </c>
      <c r="P99" s="237" t="s">
        <v>481</v>
      </c>
      <c r="Q99" s="237" t="s">
        <v>663</v>
      </c>
      <c r="R99" s="237" t="s">
        <v>567</v>
      </c>
      <c r="S99" s="237" t="s">
        <v>568</v>
      </c>
      <c r="T99" s="237" t="s">
        <v>688</v>
      </c>
      <c r="U99" s="237" t="s">
        <v>647</v>
      </c>
      <c r="V99" s="481">
        <v>2</v>
      </c>
      <c r="W99" s="237">
        <v>4</v>
      </c>
      <c r="X99" s="276">
        <f>IF(AM99,1%/(SUM($AM$98:$AM$100))*(AM99*100%),0.001%)</f>
        <v>0.00894138486819798</v>
      </c>
      <c r="Y99" s="81">
        <f t="shared" si="55"/>
        <v>0.006560151976380742</v>
      </c>
      <c r="Z99" s="162">
        <f>W99/(Y99+AB99+AE99+AH99)*Y99</f>
        <v>1.3337673469096876</v>
      </c>
      <c r="AA99" s="80"/>
      <c r="AB99" s="81">
        <f t="shared" si="56"/>
        <v>0.0021358574501165063</v>
      </c>
      <c r="AC99" s="162">
        <v>2</v>
      </c>
      <c r="AD99" s="80"/>
      <c r="AE99" s="81">
        <f t="shared" si="57"/>
        <v>0.005048033647367901</v>
      </c>
      <c r="AF99" s="162">
        <v>3</v>
      </c>
      <c r="AG99" s="80"/>
      <c r="AH99" s="81">
        <f t="shared" si="58"/>
        <v>0.005930008751081634</v>
      </c>
      <c r="AI99" s="162">
        <v>4</v>
      </c>
      <c r="AJ99" s="80"/>
      <c r="AK99" s="1657"/>
      <c r="AL99" s="1675"/>
      <c r="AM99" s="82">
        <f t="shared" si="47"/>
        <v>60045364</v>
      </c>
      <c r="AN99" s="82">
        <f t="shared" si="44"/>
        <v>14352466</v>
      </c>
      <c r="AO99" s="82">
        <v>0</v>
      </c>
      <c r="AP99" s="82">
        <v>0</v>
      </c>
      <c r="AQ99" s="82">
        <v>9352466</v>
      </c>
      <c r="AR99" s="82">
        <v>0</v>
      </c>
      <c r="AS99" s="82">
        <v>0</v>
      </c>
      <c r="AT99" s="82">
        <v>0</v>
      </c>
      <c r="AU99" s="82">
        <v>0</v>
      </c>
      <c r="AV99" s="82">
        <v>5000000</v>
      </c>
      <c r="AW99" s="82">
        <v>0</v>
      </c>
      <c r="AX99" s="82">
        <f t="shared" si="48"/>
        <v>14783040</v>
      </c>
      <c r="AY99" s="82">
        <v>0</v>
      </c>
      <c r="AZ99" s="82">
        <v>0</v>
      </c>
      <c r="BA99" s="82">
        <v>9633040</v>
      </c>
      <c r="BB99" s="82">
        <v>0</v>
      </c>
      <c r="BC99" s="82">
        <v>0</v>
      </c>
      <c r="BD99" s="82">
        <v>0</v>
      </c>
      <c r="BE99" s="82">
        <v>0</v>
      </c>
      <c r="BF99" s="82">
        <v>5150000</v>
      </c>
      <c r="BG99" s="82">
        <v>0</v>
      </c>
      <c r="BH99" s="82">
        <f t="shared" si="45"/>
        <v>15226531</v>
      </c>
      <c r="BI99" s="82">
        <v>0</v>
      </c>
      <c r="BJ99" s="82">
        <v>0</v>
      </c>
      <c r="BK99" s="82">
        <v>9922031</v>
      </c>
      <c r="BL99" s="82">
        <v>0</v>
      </c>
      <c r="BM99" s="82">
        <v>0</v>
      </c>
      <c r="BN99" s="82">
        <v>0</v>
      </c>
      <c r="BO99" s="82">
        <v>0</v>
      </c>
      <c r="BP99" s="82">
        <v>5304500</v>
      </c>
      <c r="BQ99" s="82">
        <v>0</v>
      </c>
      <c r="BR99" s="82">
        <f t="shared" si="46"/>
        <v>15683327</v>
      </c>
      <c r="BS99" s="82">
        <v>0</v>
      </c>
      <c r="BT99" s="82">
        <v>0</v>
      </c>
      <c r="BU99" s="82">
        <v>10219692</v>
      </c>
      <c r="BV99" s="82">
        <v>0</v>
      </c>
      <c r="BW99" s="82">
        <v>0</v>
      </c>
      <c r="BX99" s="82">
        <v>0</v>
      </c>
      <c r="BY99" s="82">
        <v>0</v>
      </c>
      <c r="BZ99" s="82">
        <v>5463635</v>
      </c>
      <c r="CA99" s="82">
        <v>0</v>
      </c>
      <c r="CB99" s="83" t="s">
        <v>329</v>
      </c>
    </row>
    <row r="100" spans="2:80" ht="75.75" customHeight="1" thickBot="1">
      <c r="B100" s="1679"/>
      <c r="C100" s="1682"/>
      <c r="D100" s="1706"/>
      <c r="E100" s="1709"/>
      <c r="F100" s="240" t="s">
        <v>569</v>
      </c>
      <c r="G100" s="240">
        <v>27</v>
      </c>
      <c r="H100" s="111" t="s">
        <v>570</v>
      </c>
      <c r="I100" s="111" t="s">
        <v>278</v>
      </c>
      <c r="J100" s="111">
        <v>0.94</v>
      </c>
      <c r="K100" s="111">
        <v>0.98</v>
      </c>
      <c r="L100" s="252">
        <f t="shared" si="54"/>
        <v>0.0010586151318020191</v>
      </c>
      <c r="M100" s="111">
        <v>0.96</v>
      </c>
      <c r="N100" s="111">
        <v>0.98</v>
      </c>
      <c r="O100" s="163">
        <v>93</v>
      </c>
      <c r="P100" s="111" t="s">
        <v>482</v>
      </c>
      <c r="Q100" s="111" t="s">
        <v>665</v>
      </c>
      <c r="R100" s="111" t="s">
        <v>279</v>
      </c>
      <c r="S100" s="111" t="s">
        <v>280</v>
      </c>
      <c r="T100" s="111" t="s">
        <v>688</v>
      </c>
      <c r="U100" s="111" t="s">
        <v>647</v>
      </c>
      <c r="V100" s="111">
        <v>0.94</v>
      </c>
      <c r="W100" s="111">
        <v>0.98</v>
      </c>
      <c r="X100" s="277">
        <f>IF(AM100,1%/(SUM($AM$98:$AM$100))*(AM100*100%),0.001%)</f>
        <v>0.0010586151318020191</v>
      </c>
      <c r="Y100" s="85">
        <f t="shared" si="55"/>
        <v>0</v>
      </c>
      <c r="Z100" s="164">
        <v>0.94</v>
      </c>
      <c r="AA100" s="165"/>
      <c r="AB100" s="85">
        <f t="shared" si="56"/>
        <v>0.0003323045960281488</v>
      </c>
      <c r="AC100" s="164">
        <v>0.96</v>
      </c>
      <c r="AD100" s="165"/>
      <c r="AE100" s="85">
        <f t="shared" si="57"/>
        <v>0.0007853917422566281</v>
      </c>
      <c r="AF100" s="164">
        <v>0.98</v>
      </c>
      <c r="AG100" s="165"/>
      <c r="AH100" s="85">
        <f t="shared" si="58"/>
        <v>0.0009226126862783492</v>
      </c>
      <c r="AI100" s="164">
        <v>0.98</v>
      </c>
      <c r="AJ100" s="165"/>
      <c r="AK100" s="1658"/>
      <c r="AL100" s="1676"/>
      <c r="AM100" s="86">
        <f t="shared" si="47"/>
        <v>7109070</v>
      </c>
      <c r="AN100" s="86">
        <f t="shared" si="44"/>
        <v>0</v>
      </c>
      <c r="AO100" s="86">
        <v>0</v>
      </c>
      <c r="AP100" s="86">
        <v>0</v>
      </c>
      <c r="AQ100" s="86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86">
        <v>0</v>
      </c>
      <c r="AX100" s="86">
        <f t="shared" si="48"/>
        <v>2300000</v>
      </c>
      <c r="AY100" s="86">
        <v>0</v>
      </c>
      <c r="AZ100" s="86">
        <v>0</v>
      </c>
      <c r="BA100" s="86">
        <v>0</v>
      </c>
      <c r="BB100" s="86">
        <v>0</v>
      </c>
      <c r="BC100" s="86">
        <v>0</v>
      </c>
      <c r="BD100" s="86">
        <v>0</v>
      </c>
      <c r="BE100" s="86">
        <v>0</v>
      </c>
      <c r="BF100" s="86">
        <v>2300000</v>
      </c>
      <c r="BG100" s="86">
        <v>0</v>
      </c>
      <c r="BH100" s="86">
        <f t="shared" si="45"/>
        <v>2369000</v>
      </c>
      <c r="BI100" s="86">
        <v>0</v>
      </c>
      <c r="BJ100" s="86">
        <v>0</v>
      </c>
      <c r="BK100" s="86">
        <v>0</v>
      </c>
      <c r="BL100" s="86">
        <v>0</v>
      </c>
      <c r="BM100" s="86">
        <v>0</v>
      </c>
      <c r="BN100" s="86">
        <v>0</v>
      </c>
      <c r="BO100" s="86">
        <v>0</v>
      </c>
      <c r="BP100" s="86">
        <v>2369000</v>
      </c>
      <c r="BQ100" s="86">
        <v>0</v>
      </c>
      <c r="BR100" s="86">
        <f t="shared" si="46"/>
        <v>2440070</v>
      </c>
      <c r="BS100" s="86">
        <v>0</v>
      </c>
      <c r="BT100" s="86">
        <v>0</v>
      </c>
      <c r="BU100" s="86">
        <v>0</v>
      </c>
      <c r="BV100" s="86">
        <v>0</v>
      </c>
      <c r="BW100" s="86">
        <v>0</v>
      </c>
      <c r="BX100" s="86">
        <v>0</v>
      </c>
      <c r="BY100" s="86">
        <v>0</v>
      </c>
      <c r="BZ100" s="86">
        <v>2440070</v>
      </c>
      <c r="CA100" s="86">
        <v>0</v>
      </c>
      <c r="CB100" s="87" t="s">
        <v>329</v>
      </c>
    </row>
    <row r="101" spans="2:80" ht="67.5" customHeight="1">
      <c r="B101" s="1677" t="s">
        <v>540</v>
      </c>
      <c r="C101" s="1680">
        <f>SUM(E101:E134)</f>
        <v>0.14486123622403818</v>
      </c>
      <c r="D101" s="1724" t="s">
        <v>541</v>
      </c>
      <c r="E101" s="1727">
        <f>SUM(L101:L117)</f>
        <v>0.07483123622403816</v>
      </c>
      <c r="F101" s="1730" t="s">
        <v>572</v>
      </c>
      <c r="G101" s="154">
        <v>28</v>
      </c>
      <c r="H101" s="166" t="s">
        <v>288</v>
      </c>
      <c r="I101" s="166" t="s">
        <v>289</v>
      </c>
      <c r="J101" s="234">
        <v>0</v>
      </c>
      <c r="K101" s="234">
        <v>0.2</v>
      </c>
      <c r="L101" s="282">
        <f t="shared" si="54"/>
        <v>0.013565732875594668</v>
      </c>
      <c r="M101" s="234">
        <v>0.1</v>
      </c>
      <c r="N101" s="234">
        <v>0.1</v>
      </c>
      <c r="O101" s="154">
        <v>94</v>
      </c>
      <c r="P101" s="219" t="s">
        <v>462</v>
      </c>
      <c r="Q101" s="219" t="s">
        <v>655</v>
      </c>
      <c r="R101" s="219" t="s">
        <v>285</v>
      </c>
      <c r="S101" s="219" t="s">
        <v>573</v>
      </c>
      <c r="T101" s="219" t="s">
        <v>682</v>
      </c>
      <c r="U101" s="219" t="s">
        <v>647</v>
      </c>
      <c r="V101" s="219">
        <v>10</v>
      </c>
      <c r="W101" s="219">
        <v>2</v>
      </c>
      <c r="X101" s="279">
        <f>IF(AM101,8%/(SUM($AM$98:$AM$114))*(AM101*100%),0.001%)</f>
        <v>0.013565732875594668</v>
      </c>
      <c r="Y101" s="293">
        <f aca="true" t="shared" si="59" ref="Y101:Y117">100%/(SUM($AN$4:$AN$200))*AN101</f>
        <v>0</v>
      </c>
      <c r="Z101" s="298">
        <f>W101/(Y101+AB101+AE101+AH101)*Y101</f>
        <v>0</v>
      </c>
      <c r="AA101" s="299"/>
      <c r="AB101" s="293">
        <f aca="true" t="shared" si="60" ref="AB101:AB117">100%/(SUM($AX$4:$AX$200))*AX101</f>
        <v>0.006505371252317719</v>
      </c>
      <c r="AC101" s="298">
        <v>1</v>
      </c>
      <c r="AD101" s="299"/>
      <c r="AE101" s="293">
        <f aca="true" t="shared" si="61" ref="AE101:AE117">100%/(SUM($BH$4:$BH$200))*BH101</f>
        <v>0.015387377773609465</v>
      </c>
      <c r="AF101" s="298">
        <f>W101/(Y101+AB101+AE101+AH101)*AE101</f>
        <v>1.4057054009422458</v>
      </c>
      <c r="AG101" s="299"/>
      <c r="AH101" s="293">
        <f aca="true" t="shared" si="62" ref="AH101:AH117">100%/(SUM($BR$4:$BR$200))*BR101</f>
        <v>0</v>
      </c>
      <c r="AI101" s="167">
        <v>0</v>
      </c>
      <c r="AJ101" s="155"/>
      <c r="AK101" s="1650">
        <v>536042441.9</v>
      </c>
      <c r="AL101" s="1662">
        <f>AK101-(SUM(AM101:AM117))</f>
        <v>32272649.899999976</v>
      </c>
      <c r="AM101" s="113">
        <f t="shared" si="47"/>
        <v>91350000</v>
      </c>
      <c r="AN101" s="113">
        <f t="shared" si="44"/>
        <v>0</v>
      </c>
      <c r="AO101" s="113">
        <v>0</v>
      </c>
      <c r="AP101" s="113">
        <v>0</v>
      </c>
      <c r="AQ101" s="113">
        <v>0</v>
      </c>
      <c r="AR101" s="113">
        <v>0</v>
      </c>
      <c r="AS101" s="113">
        <v>0</v>
      </c>
      <c r="AT101" s="113">
        <v>0</v>
      </c>
      <c r="AU101" s="113">
        <v>0</v>
      </c>
      <c r="AV101" s="113">
        <v>0</v>
      </c>
      <c r="AW101" s="113">
        <v>0</v>
      </c>
      <c r="AX101" s="113">
        <f t="shared" si="48"/>
        <v>45000000</v>
      </c>
      <c r="AY101" s="113">
        <v>0</v>
      </c>
      <c r="AZ101" s="113">
        <v>15000000</v>
      </c>
      <c r="BA101" s="113">
        <v>0</v>
      </c>
      <c r="BB101" s="113">
        <v>0</v>
      </c>
      <c r="BC101" s="113">
        <v>0</v>
      </c>
      <c r="BD101" s="113">
        <v>0</v>
      </c>
      <c r="BE101" s="113">
        <v>30000000</v>
      </c>
      <c r="BF101" s="113">
        <v>0</v>
      </c>
      <c r="BG101" s="113">
        <v>0</v>
      </c>
      <c r="BH101" s="113">
        <f t="shared" si="45"/>
        <v>46350000</v>
      </c>
      <c r="BI101" s="113">
        <v>0</v>
      </c>
      <c r="BJ101" s="113">
        <v>15450000</v>
      </c>
      <c r="BK101" s="113">
        <v>0</v>
      </c>
      <c r="BL101" s="113">
        <v>0</v>
      </c>
      <c r="BM101" s="113">
        <v>0</v>
      </c>
      <c r="BN101" s="113">
        <v>0</v>
      </c>
      <c r="BO101" s="113">
        <v>30900000</v>
      </c>
      <c r="BP101" s="113">
        <v>0</v>
      </c>
      <c r="BQ101" s="113">
        <v>0</v>
      </c>
      <c r="BR101" s="113">
        <f t="shared" si="46"/>
        <v>0</v>
      </c>
      <c r="BS101" s="113">
        <v>0</v>
      </c>
      <c r="BT101" s="113">
        <v>0</v>
      </c>
      <c r="BU101" s="113">
        <v>0</v>
      </c>
      <c r="BV101" s="113">
        <v>0</v>
      </c>
      <c r="BW101" s="113">
        <v>0</v>
      </c>
      <c r="BX101" s="113">
        <v>0</v>
      </c>
      <c r="BY101" s="113">
        <v>0</v>
      </c>
      <c r="BZ101" s="113">
        <v>0</v>
      </c>
      <c r="CA101" s="113">
        <v>0</v>
      </c>
      <c r="CB101" s="114" t="s">
        <v>333</v>
      </c>
    </row>
    <row r="102" spans="2:80" ht="54" customHeight="1">
      <c r="B102" s="1678"/>
      <c r="C102" s="1681"/>
      <c r="D102" s="1725"/>
      <c r="E102" s="1728"/>
      <c r="F102" s="1731"/>
      <c r="G102" s="214">
        <v>29</v>
      </c>
      <c r="H102" s="226" t="s">
        <v>286</v>
      </c>
      <c r="I102" s="226" t="s">
        <v>287</v>
      </c>
      <c r="J102" s="235">
        <v>0.77</v>
      </c>
      <c r="K102" s="235">
        <v>0.23</v>
      </c>
      <c r="L102" s="262">
        <f t="shared" si="54"/>
        <v>0.004348962937404253</v>
      </c>
      <c r="M102" s="235">
        <v>0.89</v>
      </c>
      <c r="N102" s="235">
        <v>1</v>
      </c>
      <c r="O102" s="214">
        <v>95</v>
      </c>
      <c r="P102" s="220" t="s">
        <v>463</v>
      </c>
      <c r="Q102" s="220" t="s">
        <v>656</v>
      </c>
      <c r="R102" s="220" t="s">
        <v>959</v>
      </c>
      <c r="S102" s="220" t="s">
        <v>574</v>
      </c>
      <c r="T102" s="220" t="s">
        <v>688</v>
      </c>
      <c r="U102" s="220" t="s">
        <v>647</v>
      </c>
      <c r="V102" s="250">
        <v>0.77</v>
      </c>
      <c r="W102" s="250">
        <v>1</v>
      </c>
      <c r="X102" s="280">
        <f aca="true" t="shared" si="63" ref="X102:X117">IF(AM102,8%/(SUM($AM$98:$AM$114))*(AM102*100%),0.001%)</f>
        <v>0.004348962937404253</v>
      </c>
      <c r="Y102" s="115">
        <f t="shared" si="59"/>
        <v>0.003199524307158449</v>
      </c>
      <c r="Z102" s="168">
        <v>0.81</v>
      </c>
      <c r="AA102" s="232"/>
      <c r="AB102" s="115">
        <f t="shared" si="60"/>
        <v>0.0010423050384269056</v>
      </c>
      <c r="AC102" s="168">
        <v>0.89</v>
      </c>
      <c r="AD102" s="232"/>
      <c r="AE102" s="115">
        <f t="shared" si="61"/>
        <v>0.002465399861060539</v>
      </c>
      <c r="AF102" s="168">
        <v>0.97</v>
      </c>
      <c r="AG102" s="523"/>
      <c r="AH102" s="521">
        <f t="shared" si="62"/>
        <v>0.0028921902035073466</v>
      </c>
      <c r="AI102" s="522">
        <v>1</v>
      </c>
      <c r="AJ102" s="523"/>
      <c r="AK102" s="1651"/>
      <c r="AL102" s="1663"/>
      <c r="AM102" s="116">
        <f t="shared" si="47"/>
        <v>29285389</v>
      </c>
      <c r="AN102" s="116">
        <f t="shared" si="44"/>
        <v>7000000</v>
      </c>
      <c r="AO102" s="116">
        <v>0</v>
      </c>
      <c r="AP102" s="116">
        <v>7000000</v>
      </c>
      <c r="AQ102" s="116">
        <v>0</v>
      </c>
      <c r="AR102" s="116">
        <v>0</v>
      </c>
      <c r="AS102" s="116">
        <v>0</v>
      </c>
      <c r="AT102" s="116">
        <v>0</v>
      </c>
      <c r="AU102" s="116">
        <v>0</v>
      </c>
      <c r="AV102" s="116">
        <v>0</v>
      </c>
      <c r="AW102" s="116">
        <v>0</v>
      </c>
      <c r="AX102" s="116">
        <f t="shared" si="48"/>
        <v>7210000</v>
      </c>
      <c r="AY102" s="116">
        <v>0</v>
      </c>
      <c r="AZ102" s="116">
        <v>7210000</v>
      </c>
      <c r="BA102" s="116">
        <v>0</v>
      </c>
      <c r="BB102" s="116">
        <v>0</v>
      </c>
      <c r="BC102" s="116">
        <v>0</v>
      </c>
      <c r="BD102" s="116">
        <v>0</v>
      </c>
      <c r="BE102" s="116">
        <v>0</v>
      </c>
      <c r="BF102" s="116">
        <v>0</v>
      </c>
      <c r="BG102" s="116">
        <v>0</v>
      </c>
      <c r="BH102" s="116">
        <f t="shared" si="45"/>
        <v>7426300</v>
      </c>
      <c r="BI102" s="116">
        <v>0</v>
      </c>
      <c r="BJ102" s="116">
        <v>7426300</v>
      </c>
      <c r="BK102" s="116">
        <v>0</v>
      </c>
      <c r="BL102" s="116">
        <v>0</v>
      </c>
      <c r="BM102" s="116">
        <v>0</v>
      </c>
      <c r="BN102" s="116">
        <v>0</v>
      </c>
      <c r="BO102" s="116">
        <v>0</v>
      </c>
      <c r="BP102" s="116">
        <v>0</v>
      </c>
      <c r="BQ102" s="116">
        <v>0</v>
      </c>
      <c r="BR102" s="116">
        <f t="shared" si="46"/>
        <v>7649089</v>
      </c>
      <c r="BS102" s="116">
        <v>0</v>
      </c>
      <c r="BT102" s="116">
        <v>7649089</v>
      </c>
      <c r="BU102" s="116">
        <v>0</v>
      </c>
      <c r="BV102" s="116">
        <v>0</v>
      </c>
      <c r="BW102" s="116">
        <v>0</v>
      </c>
      <c r="BX102" s="116">
        <v>0</v>
      </c>
      <c r="BY102" s="116">
        <v>0</v>
      </c>
      <c r="BZ102" s="116">
        <v>0</v>
      </c>
      <c r="CA102" s="116">
        <v>0</v>
      </c>
      <c r="CB102" s="117" t="s">
        <v>334</v>
      </c>
    </row>
    <row r="103" spans="2:80" ht="51.75" customHeight="1">
      <c r="B103" s="1678"/>
      <c r="C103" s="1681"/>
      <c r="D103" s="1725"/>
      <c r="E103" s="1728"/>
      <c r="F103" s="1731"/>
      <c r="G103" s="214">
        <v>30</v>
      </c>
      <c r="H103" s="226" t="s">
        <v>292</v>
      </c>
      <c r="I103" s="226" t="s">
        <v>293</v>
      </c>
      <c r="J103" s="235">
        <v>0</v>
      </c>
      <c r="K103" s="235">
        <v>1</v>
      </c>
      <c r="L103" s="262">
        <f t="shared" si="54"/>
        <v>0.0030146073056877038</v>
      </c>
      <c r="M103" s="235">
        <v>0.5</v>
      </c>
      <c r="N103" s="235">
        <v>1</v>
      </c>
      <c r="O103" s="214">
        <v>96</v>
      </c>
      <c r="P103" s="220" t="s">
        <v>463</v>
      </c>
      <c r="Q103" s="220" t="s">
        <v>656</v>
      </c>
      <c r="R103" s="220" t="s">
        <v>290</v>
      </c>
      <c r="S103" s="220" t="s">
        <v>291</v>
      </c>
      <c r="T103" s="220" t="s">
        <v>688</v>
      </c>
      <c r="U103" s="220" t="s">
        <v>647</v>
      </c>
      <c r="V103" s="235">
        <v>0</v>
      </c>
      <c r="W103" s="235">
        <v>1</v>
      </c>
      <c r="X103" s="280">
        <f t="shared" si="63"/>
        <v>0.0030146073056877038</v>
      </c>
      <c r="Y103" s="115">
        <f t="shared" si="59"/>
        <v>0</v>
      </c>
      <c r="Z103" s="169">
        <v>0</v>
      </c>
      <c r="AA103" s="232"/>
      <c r="AB103" s="115">
        <f t="shared" si="60"/>
        <v>0.001445638056070604</v>
      </c>
      <c r="AC103" s="168">
        <v>0.35</v>
      </c>
      <c r="AD103" s="232"/>
      <c r="AE103" s="115">
        <f t="shared" si="61"/>
        <v>0.0034194172830243254</v>
      </c>
      <c r="AF103" s="168">
        <v>0.75</v>
      </c>
      <c r="AG103" s="232"/>
      <c r="AH103" s="115">
        <f t="shared" si="62"/>
        <v>0</v>
      </c>
      <c r="AI103" s="168">
        <v>1</v>
      </c>
      <c r="AJ103" s="232"/>
      <c r="AK103" s="1651"/>
      <c r="AL103" s="1663"/>
      <c r="AM103" s="116">
        <f t="shared" si="47"/>
        <v>20300000</v>
      </c>
      <c r="AN103" s="116">
        <f t="shared" si="44"/>
        <v>0</v>
      </c>
      <c r="AO103" s="116">
        <v>0</v>
      </c>
      <c r="AP103" s="116">
        <v>0</v>
      </c>
      <c r="AQ103" s="116">
        <v>0</v>
      </c>
      <c r="AR103" s="116">
        <v>0</v>
      </c>
      <c r="AS103" s="116">
        <v>0</v>
      </c>
      <c r="AT103" s="116">
        <v>0</v>
      </c>
      <c r="AU103" s="116">
        <v>0</v>
      </c>
      <c r="AV103" s="116">
        <v>0</v>
      </c>
      <c r="AW103" s="116">
        <v>0</v>
      </c>
      <c r="AX103" s="116">
        <f t="shared" si="48"/>
        <v>10000000</v>
      </c>
      <c r="AY103" s="116">
        <v>0</v>
      </c>
      <c r="AZ103" s="116">
        <v>10000000</v>
      </c>
      <c r="BA103" s="116">
        <v>0</v>
      </c>
      <c r="BB103" s="116">
        <v>0</v>
      </c>
      <c r="BC103" s="116">
        <v>0</v>
      </c>
      <c r="BD103" s="116">
        <v>0</v>
      </c>
      <c r="BE103" s="116">
        <v>0</v>
      </c>
      <c r="BF103" s="116">
        <v>0</v>
      </c>
      <c r="BG103" s="116">
        <v>0</v>
      </c>
      <c r="BH103" s="116">
        <f t="shared" si="45"/>
        <v>10300000</v>
      </c>
      <c r="BI103" s="116">
        <v>0</v>
      </c>
      <c r="BJ103" s="116">
        <v>10300000</v>
      </c>
      <c r="BK103" s="116">
        <v>0</v>
      </c>
      <c r="BL103" s="116">
        <v>0</v>
      </c>
      <c r="BM103" s="116">
        <v>0</v>
      </c>
      <c r="BN103" s="116">
        <v>0</v>
      </c>
      <c r="BO103" s="116">
        <v>0</v>
      </c>
      <c r="BP103" s="116">
        <v>0</v>
      </c>
      <c r="BQ103" s="116">
        <v>0</v>
      </c>
      <c r="BR103" s="116">
        <f t="shared" si="46"/>
        <v>0</v>
      </c>
      <c r="BS103" s="116">
        <v>0</v>
      </c>
      <c r="BT103" s="116">
        <v>0</v>
      </c>
      <c r="BU103" s="116">
        <v>0</v>
      </c>
      <c r="BV103" s="116">
        <v>0</v>
      </c>
      <c r="BW103" s="116">
        <v>0</v>
      </c>
      <c r="BX103" s="116">
        <v>0</v>
      </c>
      <c r="BY103" s="116">
        <v>0</v>
      </c>
      <c r="BZ103" s="116">
        <v>0</v>
      </c>
      <c r="CA103" s="116">
        <v>0</v>
      </c>
      <c r="CB103" s="117" t="s">
        <v>334</v>
      </c>
    </row>
    <row r="104" spans="2:80" ht="60">
      <c r="B104" s="1678"/>
      <c r="C104" s="1681"/>
      <c r="D104" s="1725"/>
      <c r="E104" s="1728"/>
      <c r="F104" s="1731"/>
      <c r="G104" s="1839">
        <v>31</v>
      </c>
      <c r="H104" s="1803" t="s">
        <v>294</v>
      </c>
      <c r="I104" s="1803" t="s">
        <v>295</v>
      </c>
      <c r="J104" s="1802">
        <v>0</v>
      </c>
      <c r="K104" s="1803">
        <v>100</v>
      </c>
      <c r="L104" s="1804">
        <f>SUM(X104:X105)</f>
        <v>0.024274371677223815</v>
      </c>
      <c r="M104" s="1802">
        <v>0.5</v>
      </c>
      <c r="N104" s="1802">
        <v>1</v>
      </c>
      <c r="O104" s="214">
        <v>97</v>
      </c>
      <c r="P104" s="220" t="s">
        <v>461</v>
      </c>
      <c r="Q104" s="220" t="s">
        <v>660</v>
      </c>
      <c r="R104" s="220" t="s">
        <v>575</v>
      </c>
      <c r="S104" s="220" t="s">
        <v>576</v>
      </c>
      <c r="T104" s="220" t="s">
        <v>688</v>
      </c>
      <c r="U104" s="220" t="s">
        <v>647</v>
      </c>
      <c r="V104" s="250">
        <v>0</v>
      </c>
      <c r="W104" s="250">
        <v>1</v>
      </c>
      <c r="X104" s="280">
        <f t="shared" si="63"/>
        <v>0.015532010490729473</v>
      </c>
      <c r="Y104" s="115">
        <f t="shared" si="59"/>
        <v>0.011426872525565889</v>
      </c>
      <c r="Z104" s="168">
        <v>0</v>
      </c>
      <c r="AA104" s="232"/>
      <c r="AB104" s="115">
        <f t="shared" si="60"/>
        <v>0.003722517994381806</v>
      </c>
      <c r="AC104" s="168">
        <v>0.35</v>
      </c>
      <c r="AD104" s="232"/>
      <c r="AE104" s="115">
        <f t="shared" si="61"/>
        <v>0.00880499950378764</v>
      </c>
      <c r="AF104" s="168">
        <v>0.75</v>
      </c>
      <c r="AG104" s="232"/>
      <c r="AH104" s="115">
        <f t="shared" si="62"/>
        <v>0.010329250726811953</v>
      </c>
      <c r="AI104" s="168">
        <v>1</v>
      </c>
      <c r="AJ104" s="232"/>
      <c r="AK104" s="1651"/>
      <c r="AL104" s="1663"/>
      <c r="AM104" s="116">
        <f t="shared" si="47"/>
        <v>104590675</v>
      </c>
      <c r="AN104" s="116">
        <f t="shared" si="44"/>
        <v>25000000</v>
      </c>
      <c r="AO104" s="116">
        <v>0</v>
      </c>
      <c r="AP104" s="116">
        <v>25000000</v>
      </c>
      <c r="AQ104" s="116">
        <v>0</v>
      </c>
      <c r="AR104" s="116">
        <v>0</v>
      </c>
      <c r="AS104" s="116">
        <v>0</v>
      </c>
      <c r="AT104" s="116">
        <v>0</v>
      </c>
      <c r="AU104" s="116">
        <v>0</v>
      </c>
      <c r="AV104" s="116">
        <v>0</v>
      </c>
      <c r="AW104" s="116">
        <v>0</v>
      </c>
      <c r="AX104" s="116">
        <f t="shared" si="48"/>
        <v>25750000</v>
      </c>
      <c r="AY104" s="116">
        <v>0</v>
      </c>
      <c r="AZ104" s="116">
        <v>25750000</v>
      </c>
      <c r="BA104" s="116">
        <v>0</v>
      </c>
      <c r="BB104" s="116">
        <v>0</v>
      </c>
      <c r="BC104" s="116">
        <v>0</v>
      </c>
      <c r="BD104" s="116">
        <v>0</v>
      </c>
      <c r="BE104" s="116">
        <v>0</v>
      </c>
      <c r="BF104" s="116">
        <v>0</v>
      </c>
      <c r="BG104" s="116">
        <v>0</v>
      </c>
      <c r="BH104" s="116">
        <f t="shared" si="45"/>
        <v>26522500</v>
      </c>
      <c r="BI104" s="116">
        <v>0</v>
      </c>
      <c r="BJ104" s="116">
        <v>26522500</v>
      </c>
      <c r="BK104" s="116">
        <v>0</v>
      </c>
      <c r="BL104" s="116">
        <v>0</v>
      </c>
      <c r="BM104" s="116">
        <v>0</v>
      </c>
      <c r="BN104" s="116">
        <v>0</v>
      </c>
      <c r="BO104" s="116">
        <v>0</v>
      </c>
      <c r="BP104" s="116">
        <v>0</v>
      </c>
      <c r="BQ104" s="116">
        <v>0</v>
      </c>
      <c r="BR104" s="116">
        <f t="shared" si="46"/>
        <v>27318175</v>
      </c>
      <c r="BS104" s="116">
        <v>0</v>
      </c>
      <c r="BT104" s="116">
        <v>27318175</v>
      </c>
      <c r="BU104" s="116">
        <v>0</v>
      </c>
      <c r="BV104" s="116">
        <v>0</v>
      </c>
      <c r="BW104" s="116">
        <v>0</v>
      </c>
      <c r="BX104" s="116">
        <v>0</v>
      </c>
      <c r="BY104" s="116">
        <v>0</v>
      </c>
      <c r="BZ104" s="116">
        <v>0</v>
      </c>
      <c r="CA104" s="116">
        <v>0</v>
      </c>
      <c r="CB104" s="117" t="s">
        <v>329</v>
      </c>
    </row>
    <row r="105" spans="2:80" ht="60">
      <c r="B105" s="1678"/>
      <c r="C105" s="1681"/>
      <c r="D105" s="1725"/>
      <c r="E105" s="1728"/>
      <c r="F105" s="1731"/>
      <c r="G105" s="1839"/>
      <c r="H105" s="1803"/>
      <c r="I105" s="1803"/>
      <c r="J105" s="1802"/>
      <c r="K105" s="1803"/>
      <c r="L105" s="1804"/>
      <c r="M105" s="1802"/>
      <c r="N105" s="1802"/>
      <c r="O105" s="214">
        <v>98</v>
      </c>
      <c r="P105" s="220" t="s">
        <v>461</v>
      </c>
      <c r="Q105" s="220" t="s">
        <v>660</v>
      </c>
      <c r="R105" s="220" t="s">
        <v>577</v>
      </c>
      <c r="S105" s="220" t="s">
        <v>576</v>
      </c>
      <c r="T105" s="220" t="s">
        <v>688</v>
      </c>
      <c r="U105" s="220" t="s">
        <v>647</v>
      </c>
      <c r="V105" s="250">
        <v>0</v>
      </c>
      <c r="W105" s="250">
        <v>1</v>
      </c>
      <c r="X105" s="280">
        <f t="shared" si="63"/>
        <v>0.008742361186494341</v>
      </c>
      <c r="Y105" s="115">
        <f t="shared" si="59"/>
        <v>0.011426872525565889</v>
      </c>
      <c r="Z105" s="168">
        <v>0</v>
      </c>
      <c r="AA105" s="232"/>
      <c r="AB105" s="115">
        <f t="shared" si="60"/>
        <v>0.003722517994381806</v>
      </c>
      <c r="AC105" s="168">
        <v>0.35</v>
      </c>
      <c r="AD105" s="232"/>
      <c r="AE105" s="115">
        <f t="shared" si="61"/>
        <v>0.0013279290419511945</v>
      </c>
      <c r="AF105" s="168">
        <v>0.75</v>
      </c>
      <c r="AG105" s="232"/>
      <c r="AH105" s="115">
        <f t="shared" si="62"/>
        <v>0.0015578095167215688</v>
      </c>
      <c r="AI105" s="168">
        <v>1</v>
      </c>
      <c r="AJ105" s="232"/>
      <c r="AK105" s="1651"/>
      <c r="AL105" s="1663"/>
      <c r="AM105" s="116">
        <f t="shared" si="47"/>
        <v>58870000</v>
      </c>
      <c r="AN105" s="116">
        <f t="shared" si="44"/>
        <v>25000000</v>
      </c>
      <c r="AO105" s="116">
        <v>0</v>
      </c>
      <c r="AP105" s="116">
        <v>25000000</v>
      </c>
      <c r="AQ105" s="116">
        <v>0</v>
      </c>
      <c r="AR105" s="116">
        <v>0</v>
      </c>
      <c r="AS105" s="116">
        <v>0</v>
      </c>
      <c r="AT105" s="116">
        <v>0</v>
      </c>
      <c r="AU105" s="116">
        <v>0</v>
      </c>
      <c r="AV105" s="116">
        <v>0</v>
      </c>
      <c r="AW105" s="116">
        <v>0</v>
      </c>
      <c r="AX105" s="116">
        <f t="shared" si="48"/>
        <v>25750000</v>
      </c>
      <c r="AY105" s="116">
        <v>0</v>
      </c>
      <c r="AZ105" s="116">
        <v>25750000</v>
      </c>
      <c r="BA105" s="116">
        <v>0</v>
      </c>
      <c r="BB105" s="116">
        <v>0</v>
      </c>
      <c r="BC105" s="116">
        <v>0</v>
      </c>
      <c r="BD105" s="116">
        <v>0</v>
      </c>
      <c r="BE105" s="116">
        <v>0</v>
      </c>
      <c r="BF105" s="116">
        <v>0</v>
      </c>
      <c r="BG105" s="116">
        <v>0</v>
      </c>
      <c r="BH105" s="116">
        <f t="shared" si="45"/>
        <v>4000000</v>
      </c>
      <c r="BI105" s="116">
        <v>0</v>
      </c>
      <c r="BJ105" s="116">
        <v>4000000</v>
      </c>
      <c r="BK105" s="116">
        <v>0</v>
      </c>
      <c r="BL105" s="116">
        <v>0</v>
      </c>
      <c r="BM105" s="116">
        <v>0</v>
      </c>
      <c r="BN105" s="116">
        <v>0</v>
      </c>
      <c r="BO105" s="116">
        <v>0</v>
      </c>
      <c r="BP105" s="116">
        <v>0</v>
      </c>
      <c r="BQ105" s="116">
        <v>0</v>
      </c>
      <c r="BR105" s="116">
        <f t="shared" si="46"/>
        <v>4120000</v>
      </c>
      <c r="BS105" s="116">
        <v>0</v>
      </c>
      <c r="BT105" s="116">
        <v>4120000</v>
      </c>
      <c r="BU105" s="116">
        <v>0</v>
      </c>
      <c r="BV105" s="116">
        <v>0</v>
      </c>
      <c r="BW105" s="116">
        <v>0</v>
      </c>
      <c r="BX105" s="116">
        <v>0</v>
      </c>
      <c r="BY105" s="116">
        <v>0</v>
      </c>
      <c r="BZ105" s="116">
        <v>0</v>
      </c>
      <c r="CA105" s="116">
        <v>0</v>
      </c>
      <c r="CB105" s="117" t="s">
        <v>329</v>
      </c>
    </row>
    <row r="106" spans="2:80" ht="30">
      <c r="B106" s="1678"/>
      <c r="C106" s="1681"/>
      <c r="D106" s="1725"/>
      <c r="E106" s="1728"/>
      <c r="F106" s="1731"/>
      <c r="G106" s="1806">
        <v>32</v>
      </c>
      <c r="H106" s="1802" t="s">
        <v>300</v>
      </c>
      <c r="I106" s="1802" t="s">
        <v>299</v>
      </c>
      <c r="J106" s="1802">
        <v>1</v>
      </c>
      <c r="K106" s="1802">
        <v>1</v>
      </c>
      <c r="L106" s="1804">
        <f>SUM(X106:X111)</f>
        <v>0.015281612838149234</v>
      </c>
      <c r="M106" s="1802">
        <v>1</v>
      </c>
      <c r="N106" s="1802">
        <v>1</v>
      </c>
      <c r="O106" s="214">
        <v>99</v>
      </c>
      <c r="P106" s="250" t="s">
        <v>466</v>
      </c>
      <c r="Q106" s="220" t="s">
        <v>649</v>
      </c>
      <c r="R106" s="220" t="s">
        <v>578</v>
      </c>
      <c r="S106" s="220" t="s">
        <v>573</v>
      </c>
      <c r="T106" s="220" t="s">
        <v>682</v>
      </c>
      <c r="U106" s="220" t="s">
        <v>647</v>
      </c>
      <c r="V106" s="220">
        <v>2</v>
      </c>
      <c r="W106" s="220">
        <v>8</v>
      </c>
      <c r="X106" s="280">
        <f t="shared" si="63"/>
        <v>0.0014107768179326694</v>
      </c>
      <c r="Y106" s="115">
        <f t="shared" si="59"/>
        <v>0.0009141498020452711</v>
      </c>
      <c r="Z106" s="169">
        <f>W106/(Y106+AB106+AE106+AH106)*Y106</f>
        <v>2.378939486956794</v>
      </c>
      <c r="AA106" s="232"/>
      <c r="AB106" s="115">
        <f t="shared" si="60"/>
        <v>0.000346953133456945</v>
      </c>
      <c r="AC106" s="169">
        <v>2</v>
      </c>
      <c r="AD106" s="232"/>
      <c r="AE106" s="115">
        <f t="shared" si="61"/>
        <v>0.0008299556512194965</v>
      </c>
      <c r="AF106" s="169">
        <v>2</v>
      </c>
      <c r="AG106" s="523"/>
      <c r="AH106" s="521">
        <f t="shared" si="62"/>
        <v>0.0009830836756009901</v>
      </c>
      <c r="AI106" s="524">
        <v>2</v>
      </c>
      <c r="AJ106" s="523"/>
      <c r="AK106" s="1651"/>
      <c r="AL106" s="1663"/>
      <c r="AM106" s="116">
        <f t="shared" si="47"/>
        <v>9500000</v>
      </c>
      <c r="AN106" s="116">
        <f t="shared" si="44"/>
        <v>2000000</v>
      </c>
      <c r="AO106" s="116">
        <v>0</v>
      </c>
      <c r="AP106" s="116">
        <v>2000000</v>
      </c>
      <c r="AQ106" s="116">
        <v>0</v>
      </c>
      <c r="AR106" s="116">
        <v>0</v>
      </c>
      <c r="AS106" s="116">
        <v>0</v>
      </c>
      <c r="AT106" s="116">
        <v>0</v>
      </c>
      <c r="AU106" s="116">
        <v>0</v>
      </c>
      <c r="AV106" s="116">
        <v>0</v>
      </c>
      <c r="AW106" s="116">
        <v>0</v>
      </c>
      <c r="AX106" s="116">
        <f t="shared" si="48"/>
        <v>2400000</v>
      </c>
      <c r="AY106" s="116">
        <v>0</v>
      </c>
      <c r="AZ106" s="116">
        <v>2400000</v>
      </c>
      <c r="BA106" s="116">
        <v>0</v>
      </c>
      <c r="BB106" s="116">
        <v>0</v>
      </c>
      <c r="BC106" s="116">
        <v>0</v>
      </c>
      <c r="BD106" s="116">
        <v>0</v>
      </c>
      <c r="BE106" s="116">
        <v>0</v>
      </c>
      <c r="BF106" s="116">
        <v>0</v>
      </c>
      <c r="BG106" s="116">
        <v>0</v>
      </c>
      <c r="BH106" s="116">
        <f t="shared" si="45"/>
        <v>2500000</v>
      </c>
      <c r="BI106" s="116">
        <v>0</v>
      </c>
      <c r="BJ106" s="116">
        <v>2500000</v>
      </c>
      <c r="BK106" s="116">
        <v>0</v>
      </c>
      <c r="BL106" s="116">
        <v>0</v>
      </c>
      <c r="BM106" s="116">
        <v>0</v>
      </c>
      <c r="BN106" s="116">
        <v>0</v>
      </c>
      <c r="BO106" s="116">
        <v>0</v>
      </c>
      <c r="BP106" s="116">
        <v>0</v>
      </c>
      <c r="BQ106" s="116">
        <v>0</v>
      </c>
      <c r="BR106" s="116">
        <f t="shared" si="46"/>
        <v>2600000</v>
      </c>
      <c r="BS106" s="116">
        <v>0</v>
      </c>
      <c r="BT106" s="116">
        <v>2600000</v>
      </c>
      <c r="BU106" s="116">
        <v>0</v>
      </c>
      <c r="BV106" s="116">
        <v>0</v>
      </c>
      <c r="BW106" s="116">
        <v>0</v>
      </c>
      <c r="BX106" s="116">
        <v>0</v>
      </c>
      <c r="BY106" s="116">
        <v>0</v>
      </c>
      <c r="BZ106" s="116">
        <v>0</v>
      </c>
      <c r="CA106" s="116">
        <v>0</v>
      </c>
      <c r="CB106" s="117" t="s">
        <v>334</v>
      </c>
    </row>
    <row r="107" spans="2:80" ht="60">
      <c r="B107" s="1678"/>
      <c r="C107" s="1681"/>
      <c r="D107" s="1725"/>
      <c r="E107" s="1728"/>
      <c r="F107" s="1731"/>
      <c r="G107" s="1806"/>
      <c r="H107" s="1802"/>
      <c r="I107" s="1802"/>
      <c r="J107" s="1802"/>
      <c r="K107" s="1802"/>
      <c r="L107" s="1804"/>
      <c r="M107" s="1802"/>
      <c r="N107" s="1802"/>
      <c r="O107" s="214">
        <v>100</v>
      </c>
      <c r="P107" s="220" t="s">
        <v>464</v>
      </c>
      <c r="Q107" s="220" t="s">
        <v>662</v>
      </c>
      <c r="R107" s="220" t="s">
        <v>579</v>
      </c>
      <c r="S107" s="220" t="s">
        <v>576</v>
      </c>
      <c r="T107" s="220" t="s">
        <v>688</v>
      </c>
      <c r="U107" s="220" t="s">
        <v>647</v>
      </c>
      <c r="V107" s="250">
        <v>0.6</v>
      </c>
      <c r="W107" s="250">
        <v>1</v>
      </c>
      <c r="X107" s="280">
        <f t="shared" si="63"/>
        <v>1E-05</v>
      </c>
      <c r="Y107" s="115">
        <f t="shared" si="59"/>
        <v>0</v>
      </c>
      <c r="Z107" s="168">
        <v>0.6</v>
      </c>
      <c r="AA107" s="232"/>
      <c r="AB107" s="115">
        <f t="shared" si="60"/>
        <v>0</v>
      </c>
      <c r="AC107" s="168">
        <v>0.7</v>
      </c>
      <c r="AD107" s="232"/>
      <c r="AE107" s="115">
        <f t="shared" si="61"/>
        <v>0</v>
      </c>
      <c r="AF107" s="168">
        <v>0.85</v>
      </c>
      <c r="AG107" s="232"/>
      <c r="AH107" s="115">
        <f t="shared" si="62"/>
        <v>0</v>
      </c>
      <c r="AI107" s="168">
        <v>1</v>
      </c>
      <c r="AJ107" s="232"/>
      <c r="AK107" s="1651"/>
      <c r="AL107" s="1663"/>
      <c r="AM107" s="116">
        <f t="shared" si="47"/>
        <v>0</v>
      </c>
      <c r="AN107" s="116">
        <f t="shared" si="44"/>
        <v>0</v>
      </c>
      <c r="AO107" s="116">
        <v>0</v>
      </c>
      <c r="AP107" s="116">
        <v>0</v>
      </c>
      <c r="AQ107" s="116">
        <v>0</v>
      </c>
      <c r="AR107" s="116">
        <v>0</v>
      </c>
      <c r="AS107" s="116">
        <v>0</v>
      </c>
      <c r="AT107" s="116">
        <v>0</v>
      </c>
      <c r="AU107" s="116">
        <v>0</v>
      </c>
      <c r="AV107" s="116">
        <v>0</v>
      </c>
      <c r="AW107" s="116">
        <v>0</v>
      </c>
      <c r="AX107" s="116">
        <f t="shared" si="48"/>
        <v>0</v>
      </c>
      <c r="AY107" s="116">
        <v>0</v>
      </c>
      <c r="AZ107" s="116">
        <v>0</v>
      </c>
      <c r="BA107" s="116">
        <v>0</v>
      </c>
      <c r="BB107" s="116">
        <v>0</v>
      </c>
      <c r="BC107" s="116">
        <v>0</v>
      </c>
      <c r="BD107" s="116">
        <v>0</v>
      </c>
      <c r="BE107" s="116">
        <v>0</v>
      </c>
      <c r="BF107" s="116">
        <v>0</v>
      </c>
      <c r="BG107" s="116">
        <v>0</v>
      </c>
      <c r="BH107" s="116">
        <f t="shared" si="45"/>
        <v>0</v>
      </c>
      <c r="BI107" s="116">
        <v>0</v>
      </c>
      <c r="BJ107" s="116">
        <v>0</v>
      </c>
      <c r="BK107" s="116">
        <v>0</v>
      </c>
      <c r="BL107" s="116">
        <v>0</v>
      </c>
      <c r="BM107" s="116">
        <v>0</v>
      </c>
      <c r="BN107" s="116">
        <v>0</v>
      </c>
      <c r="BO107" s="116">
        <v>0</v>
      </c>
      <c r="BP107" s="116">
        <v>0</v>
      </c>
      <c r="BQ107" s="116">
        <v>0</v>
      </c>
      <c r="BR107" s="116">
        <f t="shared" si="46"/>
        <v>0</v>
      </c>
      <c r="BS107" s="116">
        <v>0</v>
      </c>
      <c r="BT107" s="116">
        <v>0</v>
      </c>
      <c r="BU107" s="116">
        <v>0</v>
      </c>
      <c r="BV107" s="116">
        <v>0</v>
      </c>
      <c r="BW107" s="116">
        <v>0</v>
      </c>
      <c r="BX107" s="116">
        <v>0</v>
      </c>
      <c r="BY107" s="116">
        <v>0</v>
      </c>
      <c r="BZ107" s="116">
        <v>0</v>
      </c>
      <c r="CA107" s="116">
        <v>0</v>
      </c>
      <c r="CB107" s="117" t="s">
        <v>329</v>
      </c>
    </row>
    <row r="108" spans="2:80" ht="45">
      <c r="B108" s="1678"/>
      <c r="C108" s="1681"/>
      <c r="D108" s="1725"/>
      <c r="E108" s="1728"/>
      <c r="F108" s="1731"/>
      <c r="G108" s="1806"/>
      <c r="H108" s="1802"/>
      <c r="I108" s="1802"/>
      <c r="J108" s="1802"/>
      <c r="K108" s="1802"/>
      <c r="L108" s="1804"/>
      <c r="M108" s="1802"/>
      <c r="N108" s="1802"/>
      <c r="O108" s="214">
        <v>101</v>
      </c>
      <c r="P108" s="220" t="s">
        <v>467</v>
      </c>
      <c r="Q108" s="220" t="s">
        <v>650</v>
      </c>
      <c r="R108" s="220" t="s">
        <v>580</v>
      </c>
      <c r="S108" s="220" t="s">
        <v>573</v>
      </c>
      <c r="T108" s="220" t="s">
        <v>682</v>
      </c>
      <c r="U108" s="220" t="s">
        <v>647</v>
      </c>
      <c r="V108" s="220">
        <v>0</v>
      </c>
      <c r="W108" s="220">
        <v>4</v>
      </c>
      <c r="X108" s="280">
        <f t="shared" si="63"/>
        <v>0.0016065258139914007</v>
      </c>
      <c r="Y108" s="115">
        <f t="shared" si="59"/>
        <v>0</v>
      </c>
      <c r="Z108" s="169">
        <v>1</v>
      </c>
      <c r="AA108" s="232"/>
      <c r="AB108" s="115">
        <f t="shared" si="60"/>
        <v>0.0005059733196247114</v>
      </c>
      <c r="AC108" s="169">
        <v>1</v>
      </c>
      <c r="AD108" s="232"/>
      <c r="AE108" s="115">
        <f t="shared" si="61"/>
        <v>0.001196796049058514</v>
      </c>
      <c r="AF108" s="169">
        <v>1</v>
      </c>
      <c r="AG108" s="523"/>
      <c r="AH108" s="521">
        <f t="shared" si="62"/>
        <v>0.0014039758269453139</v>
      </c>
      <c r="AI108" s="524">
        <v>1</v>
      </c>
      <c r="AJ108" s="523"/>
      <c r="AK108" s="1651"/>
      <c r="AL108" s="1663"/>
      <c r="AM108" s="116">
        <f t="shared" si="47"/>
        <v>10818150</v>
      </c>
      <c r="AN108" s="116">
        <f t="shared" si="44"/>
        <v>0</v>
      </c>
      <c r="AO108" s="116">
        <v>0</v>
      </c>
      <c r="AP108" s="116">
        <v>0</v>
      </c>
      <c r="AQ108" s="116">
        <v>0</v>
      </c>
      <c r="AR108" s="116">
        <v>0</v>
      </c>
      <c r="AS108" s="116">
        <v>0</v>
      </c>
      <c r="AT108" s="116">
        <v>0</v>
      </c>
      <c r="AU108" s="116">
        <v>0</v>
      </c>
      <c r="AV108" s="116">
        <v>0</v>
      </c>
      <c r="AW108" s="116">
        <v>0</v>
      </c>
      <c r="AX108" s="116">
        <f t="shared" si="48"/>
        <v>3500000</v>
      </c>
      <c r="AY108" s="116">
        <v>0</v>
      </c>
      <c r="AZ108" s="116">
        <v>3500000</v>
      </c>
      <c r="BA108" s="116">
        <v>0</v>
      </c>
      <c r="BB108" s="116">
        <v>0</v>
      </c>
      <c r="BC108" s="116">
        <v>0</v>
      </c>
      <c r="BD108" s="116">
        <v>0</v>
      </c>
      <c r="BE108" s="116">
        <v>0</v>
      </c>
      <c r="BF108" s="116">
        <v>0</v>
      </c>
      <c r="BG108" s="116">
        <v>0</v>
      </c>
      <c r="BH108" s="116">
        <f t="shared" si="45"/>
        <v>3605000</v>
      </c>
      <c r="BI108" s="116">
        <v>0</v>
      </c>
      <c r="BJ108" s="116">
        <v>3605000</v>
      </c>
      <c r="BK108" s="116">
        <v>0</v>
      </c>
      <c r="BL108" s="116">
        <v>0</v>
      </c>
      <c r="BM108" s="116">
        <v>0</v>
      </c>
      <c r="BN108" s="116">
        <v>0</v>
      </c>
      <c r="BO108" s="116">
        <v>0</v>
      </c>
      <c r="BP108" s="116">
        <v>0</v>
      </c>
      <c r="BQ108" s="116">
        <v>0</v>
      </c>
      <c r="BR108" s="116">
        <f t="shared" si="46"/>
        <v>3713150</v>
      </c>
      <c r="BS108" s="116">
        <v>0</v>
      </c>
      <c r="BT108" s="116">
        <v>3713150</v>
      </c>
      <c r="BU108" s="116">
        <v>0</v>
      </c>
      <c r="BV108" s="116">
        <v>0</v>
      </c>
      <c r="BW108" s="116">
        <v>0</v>
      </c>
      <c r="BX108" s="116">
        <v>0</v>
      </c>
      <c r="BY108" s="116">
        <v>0</v>
      </c>
      <c r="BZ108" s="116">
        <v>0</v>
      </c>
      <c r="CA108" s="116">
        <v>0</v>
      </c>
      <c r="CB108" s="117" t="s">
        <v>334</v>
      </c>
    </row>
    <row r="109" spans="2:80" ht="45">
      <c r="B109" s="1678"/>
      <c r="C109" s="1681"/>
      <c r="D109" s="1725"/>
      <c r="E109" s="1728"/>
      <c r="F109" s="1731"/>
      <c r="G109" s="1806"/>
      <c r="H109" s="1802"/>
      <c r="I109" s="1802"/>
      <c r="J109" s="1802"/>
      <c r="K109" s="1802"/>
      <c r="L109" s="1804"/>
      <c r="M109" s="1802"/>
      <c r="N109" s="1802"/>
      <c r="O109" s="214">
        <v>102</v>
      </c>
      <c r="P109" s="220" t="s">
        <v>469</v>
      </c>
      <c r="Q109" s="250" t="s">
        <v>651</v>
      </c>
      <c r="R109" s="250" t="s">
        <v>581</v>
      </c>
      <c r="S109" s="250" t="s">
        <v>582</v>
      </c>
      <c r="T109" s="250" t="s">
        <v>688</v>
      </c>
      <c r="U109" s="220" t="s">
        <v>647</v>
      </c>
      <c r="V109" s="250">
        <v>0.29</v>
      </c>
      <c r="W109" s="250">
        <v>0.6</v>
      </c>
      <c r="X109" s="280">
        <f t="shared" si="63"/>
        <v>0.007303621287002017</v>
      </c>
      <c r="Y109" s="115">
        <f t="shared" si="59"/>
        <v>0.00411367410920372</v>
      </c>
      <c r="Z109" s="168">
        <v>0.35</v>
      </c>
      <c r="AA109" s="232"/>
      <c r="AB109" s="115">
        <f t="shared" si="60"/>
        <v>0.0018793294728917853</v>
      </c>
      <c r="AC109" s="168">
        <v>0.5</v>
      </c>
      <c r="AD109" s="232"/>
      <c r="AE109" s="115">
        <f t="shared" si="61"/>
        <v>0.004445242467931623</v>
      </c>
      <c r="AF109" s="168">
        <v>0.55</v>
      </c>
      <c r="AG109" s="523"/>
      <c r="AH109" s="521">
        <f t="shared" si="62"/>
        <v>0.005214767357225452</v>
      </c>
      <c r="AI109" s="522">
        <v>0.6</v>
      </c>
      <c r="AJ109" s="523"/>
      <c r="AK109" s="1651"/>
      <c r="AL109" s="1663"/>
      <c r="AM109" s="116">
        <f t="shared" si="47"/>
        <v>49181700</v>
      </c>
      <c r="AN109" s="116">
        <f t="shared" si="44"/>
        <v>9000000</v>
      </c>
      <c r="AO109" s="116">
        <v>0</v>
      </c>
      <c r="AP109" s="116">
        <v>9000000</v>
      </c>
      <c r="AQ109" s="116">
        <v>0</v>
      </c>
      <c r="AR109" s="116">
        <v>0</v>
      </c>
      <c r="AS109" s="116">
        <v>0</v>
      </c>
      <c r="AT109" s="116">
        <v>0</v>
      </c>
      <c r="AU109" s="116">
        <v>0</v>
      </c>
      <c r="AV109" s="116">
        <v>0</v>
      </c>
      <c r="AW109" s="116">
        <v>0</v>
      </c>
      <c r="AX109" s="116">
        <f t="shared" si="48"/>
        <v>13000000</v>
      </c>
      <c r="AY109" s="116">
        <v>0</v>
      </c>
      <c r="AZ109" s="116">
        <v>13000000</v>
      </c>
      <c r="BA109" s="116">
        <v>0</v>
      </c>
      <c r="BB109" s="116">
        <v>0</v>
      </c>
      <c r="BC109" s="116">
        <v>0</v>
      </c>
      <c r="BD109" s="116">
        <v>0</v>
      </c>
      <c r="BE109" s="116">
        <v>0</v>
      </c>
      <c r="BF109" s="116">
        <v>0</v>
      </c>
      <c r="BG109" s="116">
        <v>0</v>
      </c>
      <c r="BH109" s="116">
        <f t="shared" si="45"/>
        <v>13390000</v>
      </c>
      <c r="BI109" s="116">
        <v>0</v>
      </c>
      <c r="BJ109" s="116">
        <v>13390000</v>
      </c>
      <c r="BK109" s="116">
        <v>0</v>
      </c>
      <c r="BL109" s="116">
        <v>0</v>
      </c>
      <c r="BM109" s="116">
        <v>0</v>
      </c>
      <c r="BN109" s="116">
        <v>0</v>
      </c>
      <c r="BO109" s="116">
        <v>0</v>
      </c>
      <c r="BP109" s="116">
        <v>0</v>
      </c>
      <c r="BQ109" s="116">
        <v>0</v>
      </c>
      <c r="BR109" s="116">
        <f t="shared" si="46"/>
        <v>13791700</v>
      </c>
      <c r="BS109" s="116">
        <v>0</v>
      </c>
      <c r="BT109" s="116">
        <v>13791700</v>
      </c>
      <c r="BU109" s="116">
        <v>0</v>
      </c>
      <c r="BV109" s="116">
        <v>0</v>
      </c>
      <c r="BW109" s="116">
        <v>0</v>
      </c>
      <c r="BX109" s="116">
        <v>0</v>
      </c>
      <c r="BY109" s="116">
        <v>0</v>
      </c>
      <c r="BZ109" s="116">
        <v>0</v>
      </c>
      <c r="CA109" s="116">
        <v>0</v>
      </c>
      <c r="CB109" s="117" t="s">
        <v>334</v>
      </c>
    </row>
    <row r="110" spans="2:80" ht="45">
      <c r="B110" s="1678"/>
      <c r="C110" s="1681"/>
      <c r="D110" s="1725"/>
      <c r="E110" s="1728"/>
      <c r="F110" s="1731"/>
      <c r="G110" s="1806"/>
      <c r="H110" s="1802"/>
      <c r="I110" s="1802"/>
      <c r="J110" s="1802"/>
      <c r="K110" s="1802"/>
      <c r="L110" s="1804"/>
      <c r="M110" s="1802"/>
      <c r="N110" s="1802"/>
      <c r="O110" s="214">
        <v>103</v>
      </c>
      <c r="P110" s="220" t="s">
        <v>465</v>
      </c>
      <c r="Q110" s="250" t="s">
        <v>657</v>
      </c>
      <c r="R110" s="250" t="s">
        <v>953</v>
      </c>
      <c r="S110" s="250" t="s">
        <v>583</v>
      </c>
      <c r="T110" s="250" t="s">
        <v>688</v>
      </c>
      <c r="U110" s="220" t="s">
        <v>647</v>
      </c>
      <c r="V110" s="250">
        <v>0</v>
      </c>
      <c r="W110" s="235">
        <v>1</v>
      </c>
      <c r="X110" s="280">
        <f t="shared" si="63"/>
        <v>1E-05</v>
      </c>
      <c r="Y110" s="115">
        <f t="shared" si="59"/>
        <v>0</v>
      </c>
      <c r="Z110" s="168">
        <v>0.2</v>
      </c>
      <c r="AA110" s="232"/>
      <c r="AB110" s="115">
        <f t="shared" si="60"/>
        <v>0</v>
      </c>
      <c r="AC110" s="168">
        <v>0.75</v>
      </c>
      <c r="AD110" s="232"/>
      <c r="AE110" s="115">
        <f t="shared" si="61"/>
        <v>0</v>
      </c>
      <c r="AF110" s="168">
        <v>1</v>
      </c>
      <c r="AG110" s="523"/>
      <c r="AH110" s="521">
        <f t="shared" si="62"/>
        <v>0</v>
      </c>
      <c r="AI110" s="522">
        <v>0</v>
      </c>
      <c r="AJ110" s="523"/>
      <c r="AK110" s="1651"/>
      <c r="AL110" s="1663"/>
      <c r="AM110" s="116">
        <f t="shared" si="47"/>
        <v>0</v>
      </c>
      <c r="AN110" s="116">
        <f t="shared" si="44"/>
        <v>0</v>
      </c>
      <c r="AO110" s="116">
        <v>0</v>
      </c>
      <c r="AP110" s="116">
        <v>0</v>
      </c>
      <c r="AQ110" s="116">
        <v>0</v>
      </c>
      <c r="AR110" s="116">
        <v>0</v>
      </c>
      <c r="AS110" s="116">
        <v>0</v>
      </c>
      <c r="AT110" s="116">
        <v>0</v>
      </c>
      <c r="AU110" s="116">
        <v>0</v>
      </c>
      <c r="AV110" s="116">
        <v>0</v>
      </c>
      <c r="AW110" s="116">
        <v>0</v>
      </c>
      <c r="AX110" s="116">
        <f t="shared" si="48"/>
        <v>0</v>
      </c>
      <c r="AY110" s="116">
        <v>0</v>
      </c>
      <c r="AZ110" s="116">
        <v>0</v>
      </c>
      <c r="BA110" s="116">
        <v>0</v>
      </c>
      <c r="BB110" s="116">
        <v>0</v>
      </c>
      <c r="BC110" s="116">
        <v>0</v>
      </c>
      <c r="BD110" s="116">
        <v>0</v>
      </c>
      <c r="BE110" s="116">
        <v>0</v>
      </c>
      <c r="BF110" s="116">
        <v>0</v>
      </c>
      <c r="BG110" s="116">
        <v>0</v>
      </c>
      <c r="BH110" s="116">
        <f t="shared" si="45"/>
        <v>0</v>
      </c>
      <c r="BI110" s="116">
        <v>0</v>
      </c>
      <c r="BJ110" s="116">
        <v>0</v>
      </c>
      <c r="BK110" s="116">
        <v>0</v>
      </c>
      <c r="BL110" s="116">
        <v>0</v>
      </c>
      <c r="BM110" s="116">
        <v>0</v>
      </c>
      <c r="BN110" s="116">
        <v>0</v>
      </c>
      <c r="BO110" s="116">
        <v>0</v>
      </c>
      <c r="BP110" s="116">
        <v>0</v>
      </c>
      <c r="BQ110" s="116">
        <v>0</v>
      </c>
      <c r="BR110" s="116">
        <f t="shared" si="46"/>
        <v>0</v>
      </c>
      <c r="BS110" s="116">
        <v>0</v>
      </c>
      <c r="BT110" s="116">
        <v>0</v>
      </c>
      <c r="BU110" s="116">
        <v>0</v>
      </c>
      <c r="BV110" s="116">
        <v>0</v>
      </c>
      <c r="BW110" s="116">
        <v>0</v>
      </c>
      <c r="BX110" s="116">
        <v>0</v>
      </c>
      <c r="BY110" s="116">
        <v>0</v>
      </c>
      <c r="BZ110" s="116">
        <v>0</v>
      </c>
      <c r="CA110" s="116">
        <v>0</v>
      </c>
      <c r="CB110" s="117" t="s">
        <v>329</v>
      </c>
    </row>
    <row r="111" spans="2:80" ht="30">
      <c r="B111" s="1678"/>
      <c r="C111" s="1681"/>
      <c r="D111" s="1725"/>
      <c r="E111" s="1728"/>
      <c r="F111" s="1731"/>
      <c r="G111" s="1806"/>
      <c r="H111" s="1802"/>
      <c r="I111" s="1802"/>
      <c r="J111" s="1802"/>
      <c r="K111" s="1802"/>
      <c r="L111" s="1804"/>
      <c r="M111" s="1802"/>
      <c r="N111" s="1802"/>
      <c r="O111" s="214">
        <v>104</v>
      </c>
      <c r="P111" s="220" t="s">
        <v>468</v>
      </c>
      <c r="Q111" s="250" t="s">
        <v>654</v>
      </c>
      <c r="R111" s="250" t="s">
        <v>584</v>
      </c>
      <c r="S111" s="250" t="s">
        <v>585</v>
      </c>
      <c r="T111" s="250" t="s">
        <v>688</v>
      </c>
      <c r="U111" s="220" t="s">
        <v>647</v>
      </c>
      <c r="V111" s="530">
        <v>0</v>
      </c>
      <c r="W111" s="220">
        <v>1</v>
      </c>
      <c r="X111" s="280">
        <f t="shared" si="63"/>
        <v>0.0049406889192231485</v>
      </c>
      <c r="Y111" s="115">
        <f t="shared" si="59"/>
        <v>0.003199524307158449</v>
      </c>
      <c r="Z111" s="170">
        <v>0</v>
      </c>
      <c r="AA111" s="232"/>
      <c r="AB111" s="115">
        <f t="shared" si="60"/>
        <v>0.0011565104448564834</v>
      </c>
      <c r="AC111" s="170">
        <v>1</v>
      </c>
      <c r="AD111" s="232"/>
      <c r="AE111" s="115">
        <f t="shared" si="61"/>
        <v>0.0029878403443901872</v>
      </c>
      <c r="AF111" s="170">
        <v>1</v>
      </c>
      <c r="AG111" s="523"/>
      <c r="AH111" s="521">
        <f t="shared" si="62"/>
        <v>0.00350507141262353</v>
      </c>
      <c r="AI111" s="525">
        <v>1</v>
      </c>
      <c r="AJ111" s="523"/>
      <c r="AK111" s="1651"/>
      <c r="AL111" s="1663"/>
      <c r="AM111" s="116">
        <f t="shared" si="47"/>
        <v>33270000</v>
      </c>
      <c r="AN111" s="116">
        <f t="shared" si="44"/>
        <v>7000000</v>
      </c>
      <c r="AO111" s="116">
        <v>0</v>
      </c>
      <c r="AP111" s="116">
        <v>7000000</v>
      </c>
      <c r="AQ111" s="116">
        <v>0</v>
      </c>
      <c r="AR111" s="116">
        <v>0</v>
      </c>
      <c r="AS111" s="116">
        <v>0</v>
      </c>
      <c r="AT111" s="116">
        <v>0</v>
      </c>
      <c r="AU111" s="116">
        <v>0</v>
      </c>
      <c r="AV111" s="116">
        <v>0</v>
      </c>
      <c r="AW111" s="116">
        <v>0</v>
      </c>
      <c r="AX111" s="116">
        <f t="shared" si="48"/>
        <v>8000000</v>
      </c>
      <c r="AY111" s="116">
        <v>0</v>
      </c>
      <c r="AZ111" s="116">
        <v>8000000</v>
      </c>
      <c r="BA111" s="116">
        <v>0</v>
      </c>
      <c r="BB111" s="116">
        <v>0</v>
      </c>
      <c r="BC111" s="116">
        <v>0</v>
      </c>
      <c r="BD111" s="116">
        <v>0</v>
      </c>
      <c r="BE111" s="116">
        <v>0</v>
      </c>
      <c r="BF111" s="116">
        <v>0</v>
      </c>
      <c r="BG111" s="116">
        <v>0</v>
      </c>
      <c r="BH111" s="116">
        <f t="shared" si="45"/>
        <v>9000000</v>
      </c>
      <c r="BI111" s="116">
        <v>0</v>
      </c>
      <c r="BJ111" s="116">
        <v>9000000</v>
      </c>
      <c r="BK111" s="116">
        <v>0</v>
      </c>
      <c r="BL111" s="116">
        <v>0</v>
      </c>
      <c r="BM111" s="116">
        <v>0</v>
      </c>
      <c r="BN111" s="116">
        <v>0</v>
      </c>
      <c r="BO111" s="116">
        <v>0</v>
      </c>
      <c r="BP111" s="116">
        <v>0</v>
      </c>
      <c r="BQ111" s="116">
        <v>0</v>
      </c>
      <c r="BR111" s="116">
        <f t="shared" si="46"/>
        <v>9270000</v>
      </c>
      <c r="BS111" s="116">
        <v>0</v>
      </c>
      <c r="BT111" s="116">
        <v>9270000</v>
      </c>
      <c r="BU111" s="116">
        <v>0</v>
      </c>
      <c r="BV111" s="116">
        <v>0</v>
      </c>
      <c r="BW111" s="116">
        <v>0</v>
      </c>
      <c r="BX111" s="116">
        <v>0</v>
      </c>
      <c r="BY111" s="116">
        <v>0</v>
      </c>
      <c r="BZ111" s="116">
        <v>0</v>
      </c>
      <c r="CA111" s="116">
        <v>0</v>
      </c>
      <c r="CB111" s="117" t="s">
        <v>334</v>
      </c>
    </row>
    <row r="112" spans="2:80" ht="39.75" customHeight="1">
      <c r="B112" s="1678"/>
      <c r="C112" s="1681"/>
      <c r="D112" s="1725"/>
      <c r="E112" s="1728"/>
      <c r="F112" s="1731"/>
      <c r="G112" s="228">
        <v>33</v>
      </c>
      <c r="H112" s="220" t="s">
        <v>297</v>
      </c>
      <c r="I112" s="220" t="s">
        <v>298</v>
      </c>
      <c r="J112" s="226">
        <v>0</v>
      </c>
      <c r="K112" s="235">
        <v>0.8</v>
      </c>
      <c r="L112" s="262">
        <f>SUM(X112)</f>
        <v>0.007037548779139916</v>
      </c>
      <c r="M112" s="235">
        <v>0.55</v>
      </c>
      <c r="N112" s="235">
        <v>0.8</v>
      </c>
      <c r="O112" s="214">
        <v>105</v>
      </c>
      <c r="P112" s="250" t="s">
        <v>460</v>
      </c>
      <c r="Q112" s="250" t="s">
        <v>661</v>
      </c>
      <c r="R112" s="220" t="s">
        <v>296</v>
      </c>
      <c r="S112" s="220" t="s">
        <v>576</v>
      </c>
      <c r="T112" s="220" t="s">
        <v>688</v>
      </c>
      <c r="U112" s="220" t="s">
        <v>647</v>
      </c>
      <c r="V112" s="250">
        <v>0</v>
      </c>
      <c r="W112" s="250">
        <v>1</v>
      </c>
      <c r="X112" s="280">
        <f t="shared" si="63"/>
        <v>0.007037548779139916</v>
      </c>
      <c r="Y112" s="115">
        <f t="shared" si="59"/>
        <v>0.00411367410920372</v>
      </c>
      <c r="Z112" s="168">
        <v>0</v>
      </c>
      <c r="AA112" s="232"/>
      <c r="AB112" s="115">
        <f t="shared" si="60"/>
        <v>0.001734765667284725</v>
      </c>
      <c r="AC112" s="168">
        <v>0.25</v>
      </c>
      <c r="AD112" s="232"/>
      <c r="AE112" s="115">
        <f t="shared" si="61"/>
        <v>0.004315769386341382</v>
      </c>
      <c r="AF112" s="168">
        <v>0.55</v>
      </c>
      <c r="AG112" s="232"/>
      <c r="AH112" s="115">
        <f t="shared" si="62"/>
        <v>0.005062880929345099</v>
      </c>
      <c r="AI112" s="168">
        <v>0.8</v>
      </c>
      <c r="AJ112" s="232"/>
      <c r="AK112" s="1651"/>
      <c r="AL112" s="1663"/>
      <c r="AM112" s="116">
        <f t="shared" si="47"/>
        <v>47390000</v>
      </c>
      <c r="AN112" s="116">
        <f t="shared" si="44"/>
        <v>9000000</v>
      </c>
      <c r="AO112" s="116">
        <v>0</v>
      </c>
      <c r="AP112" s="116">
        <v>9000000</v>
      </c>
      <c r="AQ112" s="116">
        <v>0</v>
      </c>
      <c r="AR112" s="116">
        <v>0</v>
      </c>
      <c r="AS112" s="116">
        <v>0</v>
      </c>
      <c r="AT112" s="116">
        <v>0</v>
      </c>
      <c r="AU112" s="116">
        <v>0</v>
      </c>
      <c r="AV112" s="116">
        <v>0</v>
      </c>
      <c r="AW112" s="116">
        <v>0</v>
      </c>
      <c r="AX112" s="116">
        <f t="shared" si="48"/>
        <v>12000000</v>
      </c>
      <c r="AY112" s="116">
        <v>0</v>
      </c>
      <c r="AZ112" s="116">
        <v>12000000</v>
      </c>
      <c r="BA112" s="116">
        <v>0</v>
      </c>
      <c r="BB112" s="116">
        <v>0</v>
      </c>
      <c r="BC112" s="116">
        <v>0</v>
      </c>
      <c r="BD112" s="116">
        <v>0</v>
      </c>
      <c r="BE112" s="116">
        <v>0</v>
      </c>
      <c r="BF112" s="116">
        <v>0</v>
      </c>
      <c r="BG112" s="116">
        <v>0</v>
      </c>
      <c r="BH112" s="116">
        <f t="shared" si="45"/>
        <v>13000000</v>
      </c>
      <c r="BI112" s="116">
        <v>0</v>
      </c>
      <c r="BJ112" s="116">
        <v>13000000</v>
      </c>
      <c r="BK112" s="116">
        <v>0</v>
      </c>
      <c r="BL112" s="116">
        <v>0</v>
      </c>
      <c r="BM112" s="116">
        <v>0</v>
      </c>
      <c r="BN112" s="116">
        <v>0</v>
      </c>
      <c r="BO112" s="116">
        <v>0</v>
      </c>
      <c r="BP112" s="116">
        <v>0</v>
      </c>
      <c r="BQ112" s="116">
        <v>0</v>
      </c>
      <c r="BR112" s="116">
        <f t="shared" si="46"/>
        <v>13390000</v>
      </c>
      <c r="BS112" s="116">
        <v>0</v>
      </c>
      <c r="BT112" s="116">
        <v>13390000</v>
      </c>
      <c r="BU112" s="116">
        <v>0</v>
      </c>
      <c r="BV112" s="116">
        <v>0</v>
      </c>
      <c r="BW112" s="116">
        <v>0</v>
      </c>
      <c r="BX112" s="116">
        <v>0</v>
      </c>
      <c r="BY112" s="116">
        <v>0</v>
      </c>
      <c r="BZ112" s="116">
        <v>0</v>
      </c>
      <c r="CA112" s="116">
        <v>0</v>
      </c>
      <c r="CB112" s="117" t="s">
        <v>334</v>
      </c>
    </row>
    <row r="113" spans="2:80" ht="30">
      <c r="B113" s="1678"/>
      <c r="C113" s="1681"/>
      <c r="D113" s="1725"/>
      <c r="E113" s="1728"/>
      <c r="F113" s="1731" t="s">
        <v>586</v>
      </c>
      <c r="G113" s="1731">
        <v>34</v>
      </c>
      <c r="H113" s="1720" t="s">
        <v>587</v>
      </c>
      <c r="I113" s="1720" t="s">
        <v>588</v>
      </c>
      <c r="J113" s="1802">
        <v>0</v>
      </c>
      <c r="K113" s="1802">
        <v>0.3</v>
      </c>
      <c r="L113" s="1804">
        <f>SUM(X113:X117)</f>
        <v>0.007308399810838589</v>
      </c>
      <c r="M113" s="1808">
        <v>0.15</v>
      </c>
      <c r="N113" s="1808">
        <f>K113-M113</f>
        <v>0.15</v>
      </c>
      <c r="O113" s="214">
        <v>106</v>
      </c>
      <c r="P113" s="220" t="s">
        <v>470</v>
      </c>
      <c r="Q113" s="220" t="s">
        <v>658</v>
      </c>
      <c r="R113" s="220" t="s">
        <v>589</v>
      </c>
      <c r="S113" s="220" t="s">
        <v>550</v>
      </c>
      <c r="T113" s="220" t="s">
        <v>682</v>
      </c>
      <c r="U113" s="220" t="s">
        <v>647</v>
      </c>
      <c r="V113" s="220">
        <v>0</v>
      </c>
      <c r="W113" s="220">
        <v>3</v>
      </c>
      <c r="X113" s="280">
        <f t="shared" si="63"/>
        <v>0.0013770221262783436</v>
      </c>
      <c r="Y113" s="115">
        <f t="shared" si="59"/>
        <v>0</v>
      </c>
      <c r="Z113" s="169">
        <f>W113/(Y113+AB113+AE113+AH113)*Y113</f>
        <v>0</v>
      </c>
      <c r="AA113" s="232"/>
      <c r="AB113" s="115">
        <f t="shared" si="60"/>
        <v>0.00043369141682118124</v>
      </c>
      <c r="AC113" s="169">
        <v>1</v>
      </c>
      <c r="AD113" s="232"/>
      <c r="AE113" s="115">
        <f t="shared" si="61"/>
        <v>0.0010258251849072978</v>
      </c>
      <c r="AF113" s="169">
        <v>1</v>
      </c>
      <c r="AG113" s="232"/>
      <c r="AH113" s="115">
        <f t="shared" si="62"/>
        <v>0.001203407851667412</v>
      </c>
      <c r="AI113" s="169">
        <v>1</v>
      </c>
      <c r="AJ113" s="232"/>
      <c r="AK113" s="1651"/>
      <c r="AL113" s="1663"/>
      <c r="AM113" s="116">
        <f t="shared" si="47"/>
        <v>9272700</v>
      </c>
      <c r="AN113" s="116">
        <f t="shared" si="44"/>
        <v>0</v>
      </c>
      <c r="AO113" s="116">
        <v>0</v>
      </c>
      <c r="AP113" s="116">
        <v>0</v>
      </c>
      <c r="AQ113" s="116">
        <v>0</v>
      </c>
      <c r="AR113" s="116">
        <v>0</v>
      </c>
      <c r="AS113" s="116">
        <v>0</v>
      </c>
      <c r="AT113" s="116">
        <v>0</v>
      </c>
      <c r="AU113" s="116">
        <v>0</v>
      </c>
      <c r="AV113" s="116">
        <v>0</v>
      </c>
      <c r="AW113" s="116">
        <v>0</v>
      </c>
      <c r="AX113" s="116">
        <f t="shared" si="48"/>
        <v>3000000</v>
      </c>
      <c r="AY113" s="116">
        <v>0</v>
      </c>
      <c r="AZ113" s="116">
        <v>3000000</v>
      </c>
      <c r="BA113" s="116"/>
      <c r="BB113" s="116">
        <v>0</v>
      </c>
      <c r="BC113" s="116">
        <v>0</v>
      </c>
      <c r="BD113" s="116">
        <v>0</v>
      </c>
      <c r="BE113" s="116">
        <v>0</v>
      </c>
      <c r="BF113" s="116">
        <v>0</v>
      </c>
      <c r="BG113" s="116">
        <v>0</v>
      </c>
      <c r="BH113" s="116">
        <f t="shared" si="45"/>
        <v>3090000</v>
      </c>
      <c r="BI113" s="116">
        <v>0</v>
      </c>
      <c r="BJ113" s="116">
        <v>3090000</v>
      </c>
      <c r="BK113" s="116">
        <v>0</v>
      </c>
      <c r="BL113" s="116">
        <v>0</v>
      </c>
      <c r="BM113" s="116">
        <v>0</v>
      </c>
      <c r="BN113" s="116">
        <v>0</v>
      </c>
      <c r="BO113" s="116">
        <v>0</v>
      </c>
      <c r="BP113" s="116">
        <v>0</v>
      </c>
      <c r="BQ113" s="116">
        <v>0</v>
      </c>
      <c r="BR113" s="116">
        <f t="shared" si="46"/>
        <v>3182700</v>
      </c>
      <c r="BS113" s="116">
        <v>0</v>
      </c>
      <c r="BT113" s="116">
        <v>3182700</v>
      </c>
      <c r="BU113" s="116">
        <v>0</v>
      </c>
      <c r="BV113" s="116">
        <v>0</v>
      </c>
      <c r="BW113" s="116">
        <v>0</v>
      </c>
      <c r="BX113" s="116">
        <v>0</v>
      </c>
      <c r="BY113" s="116">
        <v>0</v>
      </c>
      <c r="BZ113" s="116">
        <v>0</v>
      </c>
      <c r="CA113" s="116">
        <v>0</v>
      </c>
      <c r="CB113" s="117" t="s">
        <v>334</v>
      </c>
    </row>
    <row r="114" spans="2:80" ht="30">
      <c r="B114" s="1678"/>
      <c r="C114" s="1681"/>
      <c r="D114" s="1725"/>
      <c r="E114" s="1728"/>
      <c r="F114" s="1731"/>
      <c r="G114" s="1731"/>
      <c r="H114" s="1720"/>
      <c r="I114" s="1720"/>
      <c r="J114" s="1802"/>
      <c r="K114" s="1802"/>
      <c r="L114" s="1804"/>
      <c r="M114" s="1720"/>
      <c r="N114" s="1720"/>
      <c r="O114" s="214">
        <v>107</v>
      </c>
      <c r="P114" s="220" t="s">
        <v>471</v>
      </c>
      <c r="Q114" s="220" t="s">
        <v>652</v>
      </c>
      <c r="R114" s="220" t="s">
        <v>590</v>
      </c>
      <c r="S114" s="220" t="s">
        <v>591</v>
      </c>
      <c r="T114" s="220" t="s">
        <v>643</v>
      </c>
      <c r="U114" s="220" t="s">
        <v>647</v>
      </c>
      <c r="V114" s="235">
        <v>0</v>
      </c>
      <c r="W114" s="220">
        <v>1</v>
      </c>
      <c r="X114" s="280">
        <f t="shared" si="63"/>
        <v>0.0011475184385652862</v>
      </c>
      <c r="Y114" s="115">
        <f t="shared" si="59"/>
        <v>0</v>
      </c>
      <c r="Z114" s="169">
        <f>W114/(Y114+AB114+AE114+AH114)*Y114</f>
        <v>0</v>
      </c>
      <c r="AA114" s="232"/>
      <c r="AB114" s="115">
        <f t="shared" si="60"/>
        <v>0.000361409514017651</v>
      </c>
      <c r="AC114" s="169">
        <v>1</v>
      </c>
      <c r="AD114" s="232"/>
      <c r="AE114" s="115">
        <f t="shared" si="61"/>
        <v>0.0008548543207560814</v>
      </c>
      <c r="AF114" s="169">
        <v>1</v>
      </c>
      <c r="AG114" s="232"/>
      <c r="AH114" s="115">
        <f t="shared" si="62"/>
        <v>0.00100283987638951</v>
      </c>
      <c r="AI114" s="156">
        <v>1</v>
      </c>
      <c r="AJ114" s="232"/>
      <c r="AK114" s="1651"/>
      <c r="AL114" s="1663"/>
      <c r="AM114" s="116">
        <f t="shared" si="47"/>
        <v>7727250</v>
      </c>
      <c r="AN114" s="116">
        <f t="shared" si="44"/>
        <v>0</v>
      </c>
      <c r="AO114" s="116">
        <v>0</v>
      </c>
      <c r="AP114" s="116">
        <v>0</v>
      </c>
      <c r="AQ114" s="116">
        <v>0</v>
      </c>
      <c r="AR114" s="116">
        <v>0</v>
      </c>
      <c r="AS114" s="116">
        <v>0</v>
      </c>
      <c r="AT114" s="116">
        <v>0</v>
      </c>
      <c r="AU114" s="116">
        <v>0</v>
      </c>
      <c r="AV114" s="116">
        <v>0</v>
      </c>
      <c r="AW114" s="116">
        <v>0</v>
      </c>
      <c r="AX114" s="116">
        <f t="shared" si="48"/>
        <v>2500000</v>
      </c>
      <c r="AY114" s="116">
        <v>0</v>
      </c>
      <c r="AZ114" s="116">
        <v>2500000</v>
      </c>
      <c r="BA114" s="116">
        <v>0</v>
      </c>
      <c r="BB114" s="116">
        <v>0</v>
      </c>
      <c r="BC114" s="116">
        <v>0</v>
      </c>
      <c r="BD114" s="116">
        <v>0</v>
      </c>
      <c r="BE114" s="116">
        <v>0</v>
      </c>
      <c r="BF114" s="116">
        <v>0</v>
      </c>
      <c r="BG114" s="116">
        <v>0</v>
      </c>
      <c r="BH114" s="116">
        <f t="shared" si="45"/>
        <v>2575000</v>
      </c>
      <c r="BI114" s="116">
        <v>0</v>
      </c>
      <c r="BJ114" s="116">
        <v>2575000</v>
      </c>
      <c r="BK114" s="116">
        <v>0</v>
      </c>
      <c r="BL114" s="116">
        <v>0</v>
      </c>
      <c r="BM114" s="116">
        <v>0</v>
      </c>
      <c r="BN114" s="116">
        <v>0</v>
      </c>
      <c r="BO114" s="116">
        <v>0</v>
      </c>
      <c r="BP114" s="116">
        <v>0</v>
      </c>
      <c r="BQ114" s="116">
        <v>0</v>
      </c>
      <c r="BR114" s="116">
        <f t="shared" si="46"/>
        <v>2652250</v>
      </c>
      <c r="BS114" s="116">
        <v>0</v>
      </c>
      <c r="BT114" s="116">
        <v>2652250</v>
      </c>
      <c r="BU114" s="116">
        <v>0</v>
      </c>
      <c r="BV114" s="116">
        <v>0</v>
      </c>
      <c r="BW114" s="116">
        <v>0</v>
      </c>
      <c r="BX114" s="116">
        <v>0</v>
      </c>
      <c r="BY114" s="116">
        <v>0</v>
      </c>
      <c r="BZ114" s="116">
        <v>0</v>
      </c>
      <c r="CA114" s="116">
        <v>0</v>
      </c>
      <c r="CB114" s="117" t="s">
        <v>334</v>
      </c>
    </row>
    <row r="115" spans="2:80" ht="30">
      <c r="B115" s="1678"/>
      <c r="C115" s="1681"/>
      <c r="D115" s="1725"/>
      <c r="E115" s="1728"/>
      <c r="F115" s="1731"/>
      <c r="G115" s="1731"/>
      <c r="H115" s="1720"/>
      <c r="I115" s="1720"/>
      <c r="J115" s="1802"/>
      <c r="K115" s="1802"/>
      <c r="L115" s="1804"/>
      <c r="M115" s="1720"/>
      <c r="N115" s="1720"/>
      <c r="O115" s="214">
        <v>108</v>
      </c>
      <c r="P115" s="220" t="s">
        <v>472</v>
      </c>
      <c r="Q115" s="220" t="s">
        <v>653</v>
      </c>
      <c r="R115" s="220" t="s">
        <v>592</v>
      </c>
      <c r="S115" s="220" t="s">
        <v>593</v>
      </c>
      <c r="T115" s="220" t="s">
        <v>688</v>
      </c>
      <c r="U115" s="220" t="s">
        <v>647</v>
      </c>
      <c r="V115" s="235">
        <v>0</v>
      </c>
      <c r="W115" s="235">
        <v>1</v>
      </c>
      <c r="X115" s="280">
        <f t="shared" si="63"/>
        <v>0.0018638412588875368</v>
      </c>
      <c r="Y115" s="115">
        <f t="shared" si="59"/>
        <v>0.0013712247030679067</v>
      </c>
      <c r="Z115" s="168">
        <v>0.5</v>
      </c>
      <c r="AA115" s="232"/>
      <c r="AB115" s="115">
        <f t="shared" si="60"/>
        <v>0.0004467021593258167</v>
      </c>
      <c r="AC115" s="168">
        <v>1</v>
      </c>
      <c r="AD115" s="232"/>
      <c r="AE115" s="115">
        <f t="shared" si="61"/>
        <v>0.0010565999404545166</v>
      </c>
      <c r="AF115" s="168">
        <v>0</v>
      </c>
      <c r="AG115" s="523"/>
      <c r="AH115" s="521">
        <f t="shared" si="62"/>
        <v>0.0012395100872174343</v>
      </c>
      <c r="AI115" s="522">
        <v>0</v>
      </c>
      <c r="AJ115" s="523"/>
      <c r="AK115" s="1651"/>
      <c r="AL115" s="1663"/>
      <c r="AM115" s="116">
        <f t="shared" si="47"/>
        <v>12550881</v>
      </c>
      <c r="AN115" s="116">
        <f t="shared" si="44"/>
        <v>3000000</v>
      </c>
      <c r="AO115" s="116">
        <v>0</v>
      </c>
      <c r="AP115" s="116">
        <v>3000000</v>
      </c>
      <c r="AQ115" s="116">
        <v>0</v>
      </c>
      <c r="AR115" s="116">
        <v>0</v>
      </c>
      <c r="AS115" s="116">
        <v>0</v>
      </c>
      <c r="AT115" s="116">
        <v>0</v>
      </c>
      <c r="AU115" s="116">
        <v>0</v>
      </c>
      <c r="AV115" s="116">
        <v>0</v>
      </c>
      <c r="AW115" s="116">
        <v>0</v>
      </c>
      <c r="AX115" s="116">
        <f t="shared" si="48"/>
        <v>3090000</v>
      </c>
      <c r="AY115" s="116">
        <v>0</v>
      </c>
      <c r="AZ115" s="116">
        <v>3090000</v>
      </c>
      <c r="BA115" s="116">
        <v>0</v>
      </c>
      <c r="BB115" s="116">
        <v>0</v>
      </c>
      <c r="BC115" s="116">
        <v>0</v>
      </c>
      <c r="BD115" s="116">
        <v>0</v>
      </c>
      <c r="BE115" s="116">
        <v>0</v>
      </c>
      <c r="BF115" s="116">
        <v>0</v>
      </c>
      <c r="BG115" s="116">
        <v>0</v>
      </c>
      <c r="BH115" s="116">
        <f t="shared" si="45"/>
        <v>3182700</v>
      </c>
      <c r="BI115" s="116">
        <v>0</v>
      </c>
      <c r="BJ115" s="116">
        <v>3182700</v>
      </c>
      <c r="BK115" s="116">
        <v>0</v>
      </c>
      <c r="BL115" s="116">
        <v>0</v>
      </c>
      <c r="BM115" s="116">
        <v>0</v>
      </c>
      <c r="BN115" s="116">
        <v>0</v>
      </c>
      <c r="BO115" s="116">
        <v>0</v>
      </c>
      <c r="BP115" s="116">
        <v>0</v>
      </c>
      <c r="BQ115" s="116">
        <v>0</v>
      </c>
      <c r="BR115" s="116">
        <f t="shared" si="46"/>
        <v>3278181</v>
      </c>
      <c r="BS115" s="116">
        <v>0</v>
      </c>
      <c r="BT115" s="116">
        <v>3278181</v>
      </c>
      <c r="BU115" s="116">
        <v>0</v>
      </c>
      <c r="BV115" s="116">
        <v>0</v>
      </c>
      <c r="BW115" s="116">
        <v>0</v>
      </c>
      <c r="BX115" s="116">
        <v>0</v>
      </c>
      <c r="BY115" s="116">
        <v>0</v>
      </c>
      <c r="BZ115" s="116">
        <v>0</v>
      </c>
      <c r="CA115" s="116">
        <v>0</v>
      </c>
      <c r="CB115" s="117" t="s">
        <v>334</v>
      </c>
    </row>
    <row r="116" spans="2:80" ht="30">
      <c r="B116" s="1678"/>
      <c r="C116" s="1681"/>
      <c r="D116" s="1725"/>
      <c r="E116" s="1728"/>
      <c r="F116" s="1731"/>
      <c r="G116" s="1731"/>
      <c r="H116" s="1720"/>
      <c r="I116" s="1720"/>
      <c r="J116" s="1802"/>
      <c r="K116" s="1802"/>
      <c r="L116" s="1804"/>
      <c r="M116" s="1720"/>
      <c r="N116" s="1720"/>
      <c r="O116" s="214">
        <v>109</v>
      </c>
      <c r="P116" s="220" t="s">
        <v>472</v>
      </c>
      <c r="Q116" s="220" t="s">
        <v>653</v>
      </c>
      <c r="R116" s="220" t="s">
        <v>960</v>
      </c>
      <c r="S116" s="220" t="s">
        <v>574</v>
      </c>
      <c r="T116" s="220" t="s">
        <v>688</v>
      </c>
      <c r="U116" s="220" t="s">
        <v>647</v>
      </c>
      <c r="V116" s="171">
        <v>0.2987</v>
      </c>
      <c r="W116" s="235">
        <v>1</v>
      </c>
      <c r="X116" s="280">
        <f t="shared" si="63"/>
        <v>0.001988097283412243</v>
      </c>
      <c r="Y116" s="115">
        <f t="shared" si="59"/>
        <v>0.0014626396832724338</v>
      </c>
      <c r="Z116" s="168">
        <v>0</v>
      </c>
      <c r="AA116" s="232"/>
      <c r="AB116" s="115">
        <f t="shared" si="60"/>
        <v>0.00047648230328087114</v>
      </c>
      <c r="AC116" s="168">
        <v>0.5</v>
      </c>
      <c r="AD116" s="232"/>
      <c r="AE116" s="115">
        <f t="shared" si="61"/>
        <v>0.0011270399364848177</v>
      </c>
      <c r="AF116" s="168">
        <v>0.7</v>
      </c>
      <c r="AG116" s="232"/>
      <c r="AH116" s="115">
        <f t="shared" si="62"/>
        <v>0.0013221439417882876</v>
      </c>
      <c r="AI116" s="172">
        <v>1</v>
      </c>
      <c r="AJ116" s="232"/>
      <c r="AK116" s="1651"/>
      <c r="AL116" s="1663"/>
      <c r="AM116" s="116">
        <f t="shared" si="47"/>
        <v>13387606</v>
      </c>
      <c r="AN116" s="116">
        <f t="shared" si="44"/>
        <v>3200000</v>
      </c>
      <c r="AO116" s="116">
        <v>3200000</v>
      </c>
      <c r="AP116" s="116">
        <v>0</v>
      </c>
      <c r="AQ116" s="116">
        <v>0</v>
      </c>
      <c r="AR116" s="116">
        <v>0</v>
      </c>
      <c r="AS116" s="116">
        <v>0</v>
      </c>
      <c r="AT116" s="116">
        <v>0</v>
      </c>
      <c r="AU116" s="116">
        <v>0</v>
      </c>
      <c r="AV116" s="116">
        <v>0</v>
      </c>
      <c r="AW116" s="116">
        <v>0</v>
      </c>
      <c r="AX116" s="116">
        <f t="shared" si="48"/>
        <v>3296000</v>
      </c>
      <c r="AY116" s="116">
        <v>3296000</v>
      </c>
      <c r="AZ116" s="116">
        <v>0</v>
      </c>
      <c r="BA116" s="116">
        <v>0</v>
      </c>
      <c r="BB116" s="116">
        <v>0</v>
      </c>
      <c r="BC116" s="116">
        <v>0</v>
      </c>
      <c r="BD116" s="116">
        <v>0</v>
      </c>
      <c r="BE116" s="116">
        <v>0</v>
      </c>
      <c r="BF116" s="116">
        <v>0</v>
      </c>
      <c r="BG116" s="116">
        <v>0</v>
      </c>
      <c r="BH116" s="116">
        <f t="shared" si="45"/>
        <v>3394880</v>
      </c>
      <c r="BI116" s="116">
        <v>3394880</v>
      </c>
      <c r="BJ116" s="116">
        <v>0</v>
      </c>
      <c r="BK116" s="116">
        <v>0</v>
      </c>
      <c r="BL116" s="116">
        <v>0</v>
      </c>
      <c r="BM116" s="116">
        <v>0</v>
      </c>
      <c r="BN116" s="116">
        <v>0</v>
      </c>
      <c r="BO116" s="116">
        <v>0</v>
      </c>
      <c r="BP116" s="116">
        <v>0</v>
      </c>
      <c r="BQ116" s="116">
        <v>0</v>
      </c>
      <c r="BR116" s="116">
        <f t="shared" si="46"/>
        <v>3496726</v>
      </c>
      <c r="BS116" s="116">
        <v>3496726</v>
      </c>
      <c r="BT116" s="116">
        <v>0</v>
      </c>
      <c r="BU116" s="116">
        <v>0</v>
      </c>
      <c r="BV116" s="116">
        <v>0</v>
      </c>
      <c r="BW116" s="116">
        <v>0</v>
      </c>
      <c r="BX116" s="116">
        <v>0</v>
      </c>
      <c r="BY116" s="116">
        <v>0</v>
      </c>
      <c r="BZ116" s="116">
        <v>0</v>
      </c>
      <c r="CA116" s="116">
        <v>0</v>
      </c>
      <c r="CB116" s="117" t="s">
        <v>334</v>
      </c>
    </row>
    <row r="117" spans="2:80" ht="30.75" thickBot="1">
      <c r="B117" s="1678"/>
      <c r="C117" s="1681"/>
      <c r="D117" s="1726"/>
      <c r="E117" s="1729"/>
      <c r="F117" s="1732"/>
      <c r="G117" s="1732"/>
      <c r="H117" s="1721"/>
      <c r="I117" s="1721"/>
      <c r="J117" s="1805"/>
      <c r="K117" s="1805"/>
      <c r="L117" s="1807"/>
      <c r="M117" s="1721"/>
      <c r="N117" s="1721"/>
      <c r="O117" s="157">
        <v>110</v>
      </c>
      <c r="P117" s="221" t="s">
        <v>486</v>
      </c>
      <c r="Q117" s="221" t="s">
        <v>659</v>
      </c>
      <c r="R117" s="221" t="s">
        <v>594</v>
      </c>
      <c r="S117" s="221" t="s">
        <v>595</v>
      </c>
      <c r="T117" s="221" t="s">
        <v>682</v>
      </c>
      <c r="U117" s="221" t="s">
        <v>647</v>
      </c>
      <c r="V117" s="221">
        <v>0</v>
      </c>
      <c r="W117" s="221">
        <v>4</v>
      </c>
      <c r="X117" s="281">
        <f t="shared" si="63"/>
        <v>0.0009319207036951799</v>
      </c>
      <c r="Y117" s="294">
        <f t="shared" si="59"/>
        <v>0.0006856123515339534</v>
      </c>
      <c r="Z117" s="296">
        <f>W117/(Y117+AB117+AE117+AH117)*Y117</f>
        <v>1.3332156358187388</v>
      </c>
      <c r="AA117" s="297"/>
      <c r="AB117" s="294">
        <f t="shared" si="60"/>
        <v>0.00022335107966290835</v>
      </c>
      <c r="AC117" s="296">
        <v>1</v>
      </c>
      <c r="AD117" s="297"/>
      <c r="AE117" s="294">
        <f t="shared" si="61"/>
        <v>0.0005282999702272583</v>
      </c>
      <c r="AF117" s="296">
        <f>W117/(Y117+AB117+AE117+AH117)*AE117</f>
        <v>1.0273119775828226</v>
      </c>
      <c r="AG117" s="527"/>
      <c r="AH117" s="526">
        <f t="shared" si="62"/>
        <v>0.0006197552326632702</v>
      </c>
      <c r="AI117" s="528">
        <f>W117/(Y117+AB117+AE117+AH117)*AH117</f>
        <v>1.2051523936500046</v>
      </c>
      <c r="AJ117" s="529"/>
      <c r="AK117" s="1652"/>
      <c r="AL117" s="1664"/>
      <c r="AM117" s="118">
        <f t="shared" si="47"/>
        <v>6275441</v>
      </c>
      <c r="AN117" s="118">
        <f t="shared" si="44"/>
        <v>1500000</v>
      </c>
      <c r="AO117" s="118">
        <v>0</v>
      </c>
      <c r="AP117" s="118">
        <v>1500000</v>
      </c>
      <c r="AQ117" s="118">
        <v>0</v>
      </c>
      <c r="AR117" s="118">
        <v>0</v>
      </c>
      <c r="AS117" s="118">
        <v>0</v>
      </c>
      <c r="AT117" s="118">
        <v>0</v>
      </c>
      <c r="AU117" s="118">
        <v>0</v>
      </c>
      <c r="AV117" s="118">
        <v>0</v>
      </c>
      <c r="AW117" s="118">
        <v>0</v>
      </c>
      <c r="AX117" s="118">
        <f t="shared" si="48"/>
        <v>1545000</v>
      </c>
      <c r="AY117" s="118">
        <v>0</v>
      </c>
      <c r="AZ117" s="118">
        <v>1545000</v>
      </c>
      <c r="BA117" s="118">
        <v>0</v>
      </c>
      <c r="BB117" s="118">
        <v>0</v>
      </c>
      <c r="BC117" s="118">
        <v>0</v>
      </c>
      <c r="BD117" s="118">
        <v>0</v>
      </c>
      <c r="BE117" s="118">
        <v>0</v>
      </c>
      <c r="BF117" s="118">
        <v>0</v>
      </c>
      <c r="BG117" s="118">
        <v>0</v>
      </c>
      <c r="BH117" s="118">
        <f t="shared" si="45"/>
        <v>1591350</v>
      </c>
      <c r="BI117" s="118">
        <v>0</v>
      </c>
      <c r="BJ117" s="118">
        <v>1591350</v>
      </c>
      <c r="BK117" s="118">
        <v>0</v>
      </c>
      <c r="BL117" s="118">
        <v>0</v>
      </c>
      <c r="BM117" s="118">
        <v>0</v>
      </c>
      <c r="BN117" s="118">
        <v>0</v>
      </c>
      <c r="BO117" s="118">
        <v>0</v>
      </c>
      <c r="BP117" s="118">
        <v>0</v>
      </c>
      <c r="BQ117" s="118">
        <v>0</v>
      </c>
      <c r="BR117" s="118">
        <f t="shared" si="46"/>
        <v>1639091</v>
      </c>
      <c r="BS117" s="118">
        <v>0</v>
      </c>
      <c r="BT117" s="118">
        <v>1639091</v>
      </c>
      <c r="BU117" s="118">
        <v>0</v>
      </c>
      <c r="BV117" s="118">
        <v>0</v>
      </c>
      <c r="BW117" s="118">
        <v>0</v>
      </c>
      <c r="BX117" s="118">
        <v>0</v>
      </c>
      <c r="BY117" s="118">
        <v>0</v>
      </c>
      <c r="BZ117" s="118">
        <v>0</v>
      </c>
      <c r="CA117" s="118">
        <v>0</v>
      </c>
      <c r="CB117" s="119" t="s">
        <v>334</v>
      </c>
    </row>
    <row r="118" spans="2:80" ht="34.5" customHeight="1">
      <c r="B118" s="1678"/>
      <c r="C118" s="1681"/>
      <c r="D118" s="1757" t="s">
        <v>61</v>
      </c>
      <c r="E118" s="1737">
        <f>SUM(L118:L128)</f>
        <v>0.050010000000000006</v>
      </c>
      <c r="F118" s="1733" t="s">
        <v>62</v>
      </c>
      <c r="G118" s="229">
        <v>35</v>
      </c>
      <c r="H118" s="227" t="s">
        <v>316</v>
      </c>
      <c r="I118" s="227" t="s">
        <v>317</v>
      </c>
      <c r="J118" s="227">
        <v>0</v>
      </c>
      <c r="K118" s="340">
        <v>1</v>
      </c>
      <c r="L118" s="341">
        <f>SUM(X118)</f>
        <v>0.005774878411247524</v>
      </c>
      <c r="M118" s="340">
        <v>1</v>
      </c>
      <c r="N118" s="340">
        <v>1</v>
      </c>
      <c r="O118" s="174">
        <v>111</v>
      </c>
      <c r="P118" s="227"/>
      <c r="Q118" s="227"/>
      <c r="R118" s="227" t="s">
        <v>63</v>
      </c>
      <c r="S118" s="227" t="s">
        <v>743</v>
      </c>
      <c r="T118" s="227" t="s">
        <v>688</v>
      </c>
      <c r="U118" s="227" t="s">
        <v>784</v>
      </c>
      <c r="V118" s="340">
        <v>0</v>
      </c>
      <c r="W118" s="340">
        <v>1</v>
      </c>
      <c r="X118" s="342">
        <f>IF(AM118,5%/(SUM($AM$118:$AM$128))*(AM118*100%),0.001%)</f>
        <v>0.005774878411247524</v>
      </c>
      <c r="Y118" s="343">
        <f t="shared" si="55"/>
        <v>0.05256361361760309</v>
      </c>
      <c r="Z118" s="340">
        <v>0</v>
      </c>
      <c r="AA118" s="227"/>
      <c r="AB118" s="343">
        <f t="shared" si="56"/>
        <v>0.0008668815548560402</v>
      </c>
      <c r="AC118" s="340">
        <v>0.8</v>
      </c>
      <c r="AD118" s="227"/>
      <c r="AE118" s="343">
        <f t="shared" si="57"/>
        <v>0</v>
      </c>
      <c r="AF118" s="340">
        <v>1</v>
      </c>
      <c r="AG118" s="227"/>
      <c r="AH118" s="343">
        <f t="shared" si="58"/>
        <v>0</v>
      </c>
      <c r="AI118" s="340">
        <v>1</v>
      </c>
      <c r="AJ118" s="227"/>
      <c r="AK118" s="1653">
        <v>1047641105</v>
      </c>
      <c r="AL118" s="1659">
        <f>AK118-(SUM(AM118:AM128))</f>
        <v>0</v>
      </c>
      <c r="AM118" s="101">
        <f aca="true" t="shared" si="64" ref="AM118:AM130">AN118+AX118+BH118+BR118</f>
        <v>121000000</v>
      </c>
      <c r="AN118" s="101">
        <f aca="true" t="shared" si="65" ref="AN118:AN130">AO118+AP118+AQ118+AR118+AS118+AT118+AU118+AV118</f>
        <v>115000000</v>
      </c>
      <c r="AO118" s="101">
        <v>15000000</v>
      </c>
      <c r="AP118" s="101">
        <v>0</v>
      </c>
      <c r="AQ118" s="101">
        <v>0</v>
      </c>
      <c r="AR118" s="101">
        <v>0</v>
      </c>
      <c r="AS118" s="101">
        <v>0</v>
      </c>
      <c r="AT118" s="101">
        <v>70000000</v>
      </c>
      <c r="AU118" s="101">
        <v>0</v>
      </c>
      <c r="AV118" s="101">
        <v>30000000</v>
      </c>
      <c r="AW118" s="101">
        <v>0</v>
      </c>
      <c r="AX118" s="101">
        <f aca="true" t="shared" si="66" ref="AX118:AX130">AY118+AZ118+BA118+BB118+BC118+BD118+BE118+BF118</f>
        <v>6000000</v>
      </c>
      <c r="AY118" s="101">
        <v>5000000</v>
      </c>
      <c r="AZ118" s="101">
        <v>0</v>
      </c>
      <c r="BA118" s="101">
        <v>0</v>
      </c>
      <c r="BB118" s="101">
        <v>0</v>
      </c>
      <c r="BC118" s="101">
        <v>0</v>
      </c>
      <c r="BD118" s="101">
        <v>0</v>
      </c>
      <c r="BE118" s="101">
        <v>0</v>
      </c>
      <c r="BF118" s="101">
        <v>1000000</v>
      </c>
      <c r="BG118" s="101">
        <v>0</v>
      </c>
      <c r="BH118" s="101">
        <f aca="true" t="shared" si="67" ref="BH118:BH130">BI118+BJ118+BK118+BL118+BM118+BN118+BO118+BP118</f>
        <v>0</v>
      </c>
      <c r="BI118" s="101">
        <v>0</v>
      </c>
      <c r="BJ118" s="101">
        <v>0</v>
      </c>
      <c r="BK118" s="101">
        <v>0</v>
      </c>
      <c r="BL118" s="101">
        <v>0</v>
      </c>
      <c r="BM118" s="101">
        <v>0</v>
      </c>
      <c r="BN118" s="101">
        <v>0</v>
      </c>
      <c r="BO118" s="101">
        <v>0</v>
      </c>
      <c r="BP118" s="101"/>
      <c r="BQ118" s="101">
        <v>0</v>
      </c>
      <c r="BR118" s="101">
        <f aca="true" t="shared" si="68" ref="BR118:BR130">BS118+BT118+BU118+BV118+BW118+BX118+BY118+BZ118</f>
        <v>0</v>
      </c>
      <c r="BS118" s="101">
        <v>0</v>
      </c>
      <c r="BT118" s="101">
        <v>0</v>
      </c>
      <c r="BU118" s="101">
        <v>0</v>
      </c>
      <c r="BV118" s="101">
        <v>0</v>
      </c>
      <c r="BW118" s="101">
        <v>0</v>
      </c>
      <c r="BX118" s="101">
        <v>0</v>
      </c>
      <c r="BY118" s="101">
        <v>0</v>
      </c>
      <c r="BZ118" s="101">
        <v>0</v>
      </c>
      <c r="CA118" s="101">
        <v>0</v>
      </c>
      <c r="CB118" s="102" t="s">
        <v>329</v>
      </c>
    </row>
    <row r="119" spans="2:80" ht="42.75" customHeight="1">
      <c r="B119" s="1678"/>
      <c r="C119" s="1681"/>
      <c r="D119" s="1758"/>
      <c r="E119" s="1738"/>
      <c r="F119" s="1734"/>
      <c r="G119" s="1734">
        <v>36</v>
      </c>
      <c r="H119" s="1672" t="s">
        <v>319</v>
      </c>
      <c r="I119" s="1672" t="s">
        <v>318</v>
      </c>
      <c r="J119" s="1800">
        <v>0.3</v>
      </c>
      <c r="K119" s="1798">
        <v>0.5</v>
      </c>
      <c r="L119" s="1799">
        <f>SUM(X119:X122)</f>
        <v>0.001474670469330239</v>
      </c>
      <c r="M119" s="1798">
        <v>0.4</v>
      </c>
      <c r="N119" s="1798">
        <v>0.5</v>
      </c>
      <c r="O119" s="176">
        <v>112</v>
      </c>
      <c r="P119" s="177" t="s">
        <v>498</v>
      </c>
      <c r="Q119" s="177" t="s">
        <v>233</v>
      </c>
      <c r="R119" s="217" t="s">
        <v>64</v>
      </c>
      <c r="S119" s="217" t="s">
        <v>772</v>
      </c>
      <c r="T119" s="217" t="s">
        <v>688</v>
      </c>
      <c r="U119" s="217" t="s">
        <v>788</v>
      </c>
      <c r="V119" s="217">
        <v>0</v>
      </c>
      <c r="W119" s="217">
        <v>4</v>
      </c>
      <c r="X119" s="344">
        <f aca="true" t="shared" si="69" ref="X119:X128">IF(AM119,5%/(SUM($AM$118:$AM$128))*(AM119*100%),0.001%)</f>
        <v>0.0003993378056696239</v>
      </c>
      <c r="Y119" s="345">
        <f t="shared" si="55"/>
        <v>0.0009141498020452711</v>
      </c>
      <c r="Z119" s="217">
        <v>0</v>
      </c>
      <c r="AA119" s="217"/>
      <c r="AB119" s="345">
        <f t="shared" si="56"/>
        <v>0.0002976293338339072</v>
      </c>
      <c r="AC119" s="217">
        <v>2</v>
      </c>
      <c r="AD119" s="217"/>
      <c r="AE119" s="345">
        <f t="shared" si="57"/>
        <v>0.0007034378213255016</v>
      </c>
      <c r="AF119" s="217">
        <v>3</v>
      </c>
      <c r="AG119" s="217"/>
      <c r="AH119" s="345">
        <f t="shared" si="58"/>
        <v>0.0008263400581449562</v>
      </c>
      <c r="AI119" s="217">
        <v>4</v>
      </c>
      <c r="AJ119" s="217"/>
      <c r="AK119" s="1654"/>
      <c r="AL119" s="1660"/>
      <c r="AM119" s="104">
        <f t="shared" si="64"/>
        <v>8367254</v>
      </c>
      <c r="AN119" s="104">
        <f t="shared" si="65"/>
        <v>2000000</v>
      </c>
      <c r="AO119" s="104">
        <v>0</v>
      </c>
      <c r="AP119" s="104">
        <v>0</v>
      </c>
      <c r="AQ119" s="104">
        <v>0</v>
      </c>
      <c r="AR119" s="104">
        <v>0</v>
      </c>
      <c r="AS119" s="104">
        <v>0</v>
      </c>
      <c r="AT119" s="104">
        <v>0</v>
      </c>
      <c r="AU119" s="104">
        <v>0</v>
      </c>
      <c r="AV119" s="104">
        <v>2000000</v>
      </c>
      <c r="AW119" s="104">
        <v>0</v>
      </c>
      <c r="AX119" s="104">
        <f t="shared" si="66"/>
        <v>2060000</v>
      </c>
      <c r="AY119" s="104">
        <v>0</v>
      </c>
      <c r="AZ119" s="104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2060000</v>
      </c>
      <c r="BG119" s="104">
        <v>0</v>
      </c>
      <c r="BH119" s="104">
        <f t="shared" si="67"/>
        <v>2121800</v>
      </c>
      <c r="BI119" s="104">
        <v>0</v>
      </c>
      <c r="BJ119" s="104">
        <v>0</v>
      </c>
      <c r="BK119" s="104">
        <v>0</v>
      </c>
      <c r="BL119" s="104">
        <v>0</v>
      </c>
      <c r="BM119" s="104">
        <v>0</v>
      </c>
      <c r="BN119" s="104">
        <v>0</v>
      </c>
      <c r="BO119" s="104">
        <v>0</v>
      </c>
      <c r="BP119" s="104">
        <v>2121800</v>
      </c>
      <c r="BQ119" s="104">
        <v>0</v>
      </c>
      <c r="BR119" s="104">
        <f t="shared" si="68"/>
        <v>2185454</v>
      </c>
      <c r="BS119" s="104">
        <v>0</v>
      </c>
      <c r="BT119" s="104">
        <v>0</v>
      </c>
      <c r="BU119" s="104">
        <v>0</v>
      </c>
      <c r="BV119" s="104">
        <v>0</v>
      </c>
      <c r="BW119" s="104">
        <v>0</v>
      </c>
      <c r="BX119" s="104">
        <v>0</v>
      </c>
      <c r="BY119" s="104">
        <v>0</v>
      </c>
      <c r="BZ119" s="104">
        <v>2185454</v>
      </c>
      <c r="CA119" s="104">
        <v>0</v>
      </c>
      <c r="CB119" s="105" t="s">
        <v>335</v>
      </c>
    </row>
    <row r="120" spans="2:80" ht="45" customHeight="1">
      <c r="B120" s="1678"/>
      <c r="C120" s="1681"/>
      <c r="D120" s="1758"/>
      <c r="E120" s="1738"/>
      <c r="F120" s="1734"/>
      <c r="G120" s="1734"/>
      <c r="H120" s="1672"/>
      <c r="I120" s="1672"/>
      <c r="J120" s="1672"/>
      <c r="K120" s="1798"/>
      <c r="L120" s="1799"/>
      <c r="M120" s="1798"/>
      <c r="N120" s="1798"/>
      <c r="O120" s="176">
        <v>113</v>
      </c>
      <c r="P120" s="177" t="s">
        <v>498</v>
      </c>
      <c r="Q120" s="177" t="s">
        <v>233</v>
      </c>
      <c r="R120" s="217" t="s">
        <v>65</v>
      </c>
      <c r="S120" s="217" t="s">
        <v>550</v>
      </c>
      <c r="T120" s="217" t="s">
        <v>688</v>
      </c>
      <c r="U120" s="217" t="s">
        <v>784</v>
      </c>
      <c r="V120" s="217">
        <v>0</v>
      </c>
      <c r="W120" s="217">
        <v>3</v>
      </c>
      <c r="X120" s="344">
        <f t="shared" si="69"/>
        <v>0.000342292793103035</v>
      </c>
      <c r="Y120" s="345">
        <f t="shared" si="55"/>
        <v>0.0010512722723520617</v>
      </c>
      <c r="Z120" s="217">
        <v>1</v>
      </c>
      <c r="AA120" s="217"/>
      <c r="AB120" s="345">
        <f t="shared" si="56"/>
        <v>0</v>
      </c>
      <c r="AC120" s="217">
        <v>2</v>
      </c>
      <c r="AD120" s="217"/>
      <c r="AE120" s="345">
        <f t="shared" si="57"/>
        <v>0.0007956691352536545</v>
      </c>
      <c r="AF120" s="217">
        <v>3</v>
      </c>
      <c r="AG120" s="217"/>
      <c r="AH120" s="345">
        <f t="shared" si="58"/>
        <v>0.0009346857100329414</v>
      </c>
      <c r="AI120" s="217">
        <v>0</v>
      </c>
      <c r="AJ120" s="217"/>
      <c r="AK120" s="1654"/>
      <c r="AL120" s="1660"/>
      <c r="AM120" s="104">
        <f t="shared" si="64"/>
        <v>7172000</v>
      </c>
      <c r="AN120" s="104">
        <f t="shared" si="65"/>
        <v>2300000</v>
      </c>
      <c r="AO120" s="104">
        <v>0</v>
      </c>
      <c r="AP120" s="104">
        <v>0</v>
      </c>
      <c r="AQ120" s="104">
        <v>0</v>
      </c>
      <c r="AR120" s="104">
        <v>0</v>
      </c>
      <c r="AS120" s="104">
        <v>0</v>
      </c>
      <c r="AT120" s="104">
        <v>0</v>
      </c>
      <c r="AU120" s="104">
        <v>0</v>
      </c>
      <c r="AV120" s="104">
        <v>2300000</v>
      </c>
      <c r="AW120" s="104">
        <v>0</v>
      </c>
      <c r="AX120" s="104">
        <f t="shared" si="66"/>
        <v>0</v>
      </c>
      <c r="AY120" s="104">
        <v>0</v>
      </c>
      <c r="AZ120" s="104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/>
      <c r="BG120" s="104">
        <v>0</v>
      </c>
      <c r="BH120" s="104">
        <f t="shared" si="67"/>
        <v>2400000</v>
      </c>
      <c r="BI120" s="104">
        <v>0</v>
      </c>
      <c r="BJ120" s="104">
        <v>0</v>
      </c>
      <c r="BK120" s="104">
        <v>0</v>
      </c>
      <c r="BL120" s="104">
        <v>0</v>
      </c>
      <c r="BM120" s="104">
        <v>0</v>
      </c>
      <c r="BN120" s="104">
        <v>0</v>
      </c>
      <c r="BO120" s="104">
        <v>0</v>
      </c>
      <c r="BP120" s="104">
        <v>2400000</v>
      </c>
      <c r="BQ120" s="104">
        <v>0</v>
      </c>
      <c r="BR120" s="104">
        <f t="shared" si="68"/>
        <v>2472000</v>
      </c>
      <c r="BS120" s="104">
        <v>0</v>
      </c>
      <c r="BT120" s="104">
        <v>0</v>
      </c>
      <c r="BU120" s="104">
        <v>0</v>
      </c>
      <c r="BV120" s="104">
        <v>0</v>
      </c>
      <c r="BW120" s="104">
        <v>0</v>
      </c>
      <c r="BX120" s="104">
        <v>0</v>
      </c>
      <c r="BY120" s="104">
        <v>0</v>
      </c>
      <c r="BZ120" s="104">
        <v>2472000</v>
      </c>
      <c r="CA120" s="104">
        <v>0</v>
      </c>
      <c r="CB120" s="105" t="s">
        <v>335</v>
      </c>
    </row>
    <row r="121" spans="2:80" ht="43.5" customHeight="1">
      <c r="B121" s="1678"/>
      <c r="C121" s="1681"/>
      <c r="D121" s="1758"/>
      <c r="E121" s="1738"/>
      <c r="F121" s="1734"/>
      <c r="G121" s="1734"/>
      <c r="H121" s="1672"/>
      <c r="I121" s="1672"/>
      <c r="J121" s="1672"/>
      <c r="K121" s="1798"/>
      <c r="L121" s="1799"/>
      <c r="M121" s="1798"/>
      <c r="N121" s="1798"/>
      <c r="O121" s="176">
        <v>114</v>
      </c>
      <c r="P121" s="177" t="s">
        <v>498</v>
      </c>
      <c r="Q121" s="177" t="s">
        <v>233</v>
      </c>
      <c r="R121" s="217" t="s">
        <v>66</v>
      </c>
      <c r="S121" s="217" t="s">
        <v>550</v>
      </c>
      <c r="T121" s="217" t="s">
        <v>688</v>
      </c>
      <c r="U121" s="217" t="s">
        <v>784</v>
      </c>
      <c r="V121" s="217">
        <v>1</v>
      </c>
      <c r="W121" s="217">
        <v>3</v>
      </c>
      <c r="X121" s="344">
        <f t="shared" si="69"/>
        <v>0.0003337020648879561</v>
      </c>
      <c r="Y121" s="345">
        <f t="shared" si="55"/>
        <v>0.0010512722723520617</v>
      </c>
      <c r="Z121" s="217">
        <v>1</v>
      </c>
      <c r="AA121" s="217"/>
      <c r="AB121" s="345">
        <f t="shared" si="56"/>
        <v>0.0003323045960281488</v>
      </c>
      <c r="AC121" s="217">
        <v>2</v>
      </c>
      <c r="AD121" s="217"/>
      <c r="AE121" s="345">
        <f t="shared" si="57"/>
        <v>0</v>
      </c>
      <c r="AF121" s="217">
        <v>2</v>
      </c>
      <c r="AG121" s="217"/>
      <c r="AH121" s="345">
        <f t="shared" si="58"/>
        <v>0.0009044369815529109</v>
      </c>
      <c r="AI121" s="217">
        <v>3</v>
      </c>
      <c r="AJ121" s="217"/>
      <c r="AK121" s="1654"/>
      <c r="AL121" s="1660"/>
      <c r="AM121" s="104">
        <f t="shared" si="64"/>
        <v>6992000</v>
      </c>
      <c r="AN121" s="104">
        <f t="shared" si="65"/>
        <v>2300000</v>
      </c>
      <c r="AO121" s="104">
        <v>0</v>
      </c>
      <c r="AP121" s="104">
        <v>0</v>
      </c>
      <c r="AQ121" s="104">
        <v>0</v>
      </c>
      <c r="AR121" s="104">
        <v>0</v>
      </c>
      <c r="AS121" s="104">
        <v>0</v>
      </c>
      <c r="AT121" s="104">
        <v>0</v>
      </c>
      <c r="AU121" s="104">
        <v>0</v>
      </c>
      <c r="AV121" s="104">
        <v>2300000</v>
      </c>
      <c r="AW121" s="104">
        <v>0</v>
      </c>
      <c r="AX121" s="104">
        <f t="shared" si="66"/>
        <v>2300000</v>
      </c>
      <c r="AY121" s="104">
        <v>0</v>
      </c>
      <c r="AZ121" s="104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2300000</v>
      </c>
      <c r="BG121" s="104">
        <v>0</v>
      </c>
      <c r="BH121" s="104">
        <f t="shared" si="67"/>
        <v>0</v>
      </c>
      <c r="BI121" s="104">
        <v>0</v>
      </c>
      <c r="BJ121" s="104">
        <v>0</v>
      </c>
      <c r="BK121" s="104">
        <v>0</v>
      </c>
      <c r="BL121" s="104">
        <v>0</v>
      </c>
      <c r="BM121" s="104">
        <v>0</v>
      </c>
      <c r="BN121" s="104">
        <v>0</v>
      </c>
      <c r="BO121" s="104">
        <v>0</v>
      </c>
      <c r="BP121" s="104"/>
      <c r="BQ121" s="104">
        <v>0</v>
      </c>
      <c r="BR121" s="104">
        <f t="shared" si="68"/>
        <v>2392000</v>
      </c>
      <c r="BS121" s="104">
        <v>0</v>
      </c>
      <c r="BT121" s="104">
        <v>0</v>
      </c>
      <c r="BU121" s="104">
        <v>0</v>
      </c>
      <c r="BV121" s="104">
        <v>0</v>
      </c>
      <c r="BW121" s="104">
        <v>0</v>
      </c>
      <c r="BX121" s="104">
        <v>0</v>
      </c>
      <c r="BY121" s="104">
        <v>0</v>
      </c>
      <c r="BZ121" s="104">
        <v>2392000</v>
      </c>
      <c r="CA121" s="104">
        <v>0</v>
      </c>
      <c r="CB121" s="105" t="s">
        <v>335</v>
      </c>
    </row>
    <row r="122" spans="2:80" ht="45">
      <c r="B122" s="1678"/>
      <c r="C122" s="1681"/>
      <c r="D122" s="1758"/>
      <c r="E122" s="1738"/>
      <c r="F122" s="1734"/>
      <c r="G122" s="1734"/>
      <c r="H122" s="1672"/>
      <c r="I122" s="1672"/>
      <c r="J122" s="1672"/>
      <c r="K122" s="1798"/>
      <c r="L122" s="1799"/>
      <c r="M122" s="1798"/>
      <c r="N122" s="1798"/>
      <c r="O122" s="176">
        <v>115</v>
      </c>
      <c r="P122" s="177" t="s">
        <v>498</v>
      </c>
      <c r="Q122" s="177" t="s">
        <v>233</v>
      </c>
      <c r="R122" s="217" t="s">
        <v>67</v>
      </c>
      <c r="S122" s="217" t="s">
        <v>772</v>
      </c>
      <c r="T122" s="217" t="s">
        <v>688</v>
      </c>
      <c r="U122" s="217" t="s">
        <v>797</v>
      </c>
      <c r="V122" s="217">
        <v>2</v>
      </c>
      <c r="W122" s="217">
        <v>8</v>
      </c>
      <c r="X122" s="344">
        <f t="shared" si="69"/>
        <v>0.0003993378056696239</v>
      </c>
      <c r="Y122" s="345">
        <f t="shared" si="55"/>
        <v>0.0009141498020452711</v>
      </c>
      <c r="Z122" s="217">
        <v>1</v>
      </c>
      <c r="AA122" s="217"/>
      <c r="AB122" s="345">
        <f t="shared" si="56"/>
        <v>0.0002976293338339072</v>
      </c>
      <c r="AC122" s="217">
        <v>3</v>
      </c>
      <c r="AD122" s="217"/>
      <c r="AE122" s="345">
        <f t="shared" si="57"/>
        <v>0.0007034378213255016</v>
      </c>
      <c r="AF122" s="217">
        <v>5</v>
      </c>
      <c r="AG122" s="217"/>
      <c r="AH122" s="345">
        <f t="shared" si="58"/>
        <v>0.0008263400581449562</v>
      </c>
      <c r="AI122" s="217">
        <v>8</v>
      </c>
      <c r="AJ122" s="217"/>
      <c r="AK122" s="1654"/>
      <c r="AL122" s="1660"/>
      <c r="AM122" s="104">
        <f t="shared" si="64"/>
        <v>8367254</v>
      </c>
      <c r="AN122" s="104">
        <f t="shared" si="65"/>
        <v>2000000</v>
      </c>
      <c r="AO122" s="104">
        <v>0</v>
      </c>
      <c r="AP122" s="104">
        <v>0</v>
      </c>
      <c r="AQ122" s="104">
        <v>0</v>
      </c>
      <c r="AR122" s="104">
        <v>0</v>
      </c>
      <c r="AS122" s="104">
        <v>0</v>
      </c>
      <c r="AT122" s="104">
        <v>0</v>
      </c>
      <c r="AU122" s="104">
        <v>0</v>
      </c>
      <c r="AV122" s="104">
        <v>2000000</v>
      </c>
      <c r="AW122" s="104">
        <v>0</v>
      </c>
      <c r="AX122" s="104">
        <f t="shared" si="66"/>
        <v>2060000</v>
      </c>
      <c r="AY122" s="104">
        <v>0</v>
      </c>
      <c r="AZ122" s="104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2060000</v>
      </c>
      <c r="BG122" s="104">
        <v>0</v>
      </c>
      <c r="BH122" s="104">
        <f t="shared" si="67"/>
        <v>2121800</v>
      </c>
      <c r="BI122" s="104">
        <v>0</v>
      </c>
      <c r="BJ122" s="104">
        <v>0</v>
      </c>
      <c r="BK122" s="104">
        <v>0</v>
      </c>
      <c r="BL122" s="104">
        <v>0</v>
      </c>
      <c r="BM122" s="104">
        <v>0</v>
      </c>
      <c r="BN122" s="104">
        <v>0</v>
      </c>
      <c r="BO122" s="104">
        <v>0</v>
      </c>
      <c r="BP122" s="104">
        <v>2121800</v>
      </c>
      <c r="BQ122" s="104">
        <v>0</v>
      </c>
      <c r="BR122" s="104">
        <f t="shared" si="68"/>
        <v>2185454</v>
      </c>
      <c r="BS122" s="104">
        <v>0</v>
      </c>
      <c r="BT122" s="104">
        <v>0</v>
      </c>
      <c r="BU122" s="104">
        <v>0</v>
      </c>
      <c r="BV122" s="104">
        <v>0</v>
      </c>
      <c r="BW122" s="104">
        <v>0</v>
      </c>
      <c r="BX122" s="104">
        <v>0</v>
      </c>
      <c r="BY122" s="104">
        <v>0</v>
      </c>
      <c r="BZ122" s="104">
        <v>2185454</v>
      </c>
      <c r="CA122" s="104">
        <v>0</v>
      </c>
      <c r="CB122" s="105" t="s">
        <v>335</v>
      </c>
    </row>
    <row r="123" spans="2:80" ht="60">
      <c r="B123" s="1678"/>
      <c r="C123" s="1681"/>
      <c r="D123" s="1758"/>
      <c r="E123" s="1738"/>
      <c r="F123" s="1734"/>
      <c r="G123" s="1734">
        <v>37</v>
      </c>
      <c r="H123" s="1672" t="s">
        <v>322</v>
      </c>
      <c r="I123" s="1672" t="s">
        <v>320</v>
      </c>
      <c r="J123" s="1672">
        <v>45</v>
      </c>
      <c r="K123" s="1672">
        <v>200</v>
      </c>
      <c r="L123" s="1799">
        <f>SUM(X123:X128)</f>
        <v>0.04276045111942224</v>
      </c>
      <c r="M123" s="1672">
        <v>120</v>
      </c>
      <c r="N123" s="1672">
        <v>200</v>
      </c>
      <c r="O123" s="176">
        <v>116</v>
      </c>
      <c r="P123" s="177" t="s">
        <v>499</v>
      </c>
      <c r="Q123" s="177" t="s">
        <v>234</v>
      </c>
      <c r="R123" s="217" t="s">
        <v>68</v>
      </c>
      <c r="S123" s="217" t="s">
        <v>573</v>
      </c>
      <c r="T123" s="217" t="s">
        <v>688</v>
      </c>
      <c r="U123" s="217" t="s">
        <v>797</v>
      </c>
      <c r="V123" s="217">
        <v>1</v>
      </c>
      <c r="W123" s="217">
        <v>1</v>
      </c>
      <c r="X123" s="344">
        <f t="shared" si="69"/>
        <v>9.545253572309957E-05</v>
      </c>
      <c r="Y123" s="345">
        <f t="shared" si="55"/>
        <v>0</v>
      </c>
      <c r="Z123" s="217">
        <v>0</v>
      </c>
      <c r="AA123" s="217"/>
      <c r="AB123" s="345">
        <f t="shared" si="56"/>
        <v>0.00028896051828534677</v>
      </c>
      <c r="AC123" s="217">
        <v>1</v>
      </c>
      <c r="AD123" s="217"/>
      <c r="AE123" s="345">
        <f t="shared" si="57"/>
        <v>0</v>
      </c>
      <c r="AF123" s="217">
        <v>1</v>
      </c>
      <c r="AG123" s="217"/>
      <c r="AH123" s="345">
        <f t="shared" si="58"/>
        <v>0</v>
      </c>
      <c r="AI123" s="217">
        <v>1</v>
      </c>
      <c r="AJ123" s="217"/>
      <c r="AK123" s="1654"/>
      <c r="AL123" s="1660"/>
      <c r="AM123" s="104">
        <f t="shared" si="64"/>
        <v>2000000</v>
      </c>
      <c r="AN123" s="104">
        <f t="shared" si="65"/>
        <v>0</v>
      </c>
      <c r="AO123" s="104">
        <v>0</v>
      </c>
      <c r="AP123" s="104">
        <v>0</v>
      </c>
      <c r="AQ123" s="104">
        <v>0</v>
      </c>
      <c r="AR123" s="104">
        <v>0</v>
      </c>
      <c r="AS123" s="104">
        <v>0</v>
      </c>
      <c r="AT123" s="104">
        <v>0</v>
      </c>
      <c r="AU123" s="104">
        <v>0</v>
      </c>
      <c r="AV123" s="104"/>
      <c r="AW123" s="104">
        <v>0</v>
      </c>
      <c r="AX123" s="104">
        <f t="shared" si="66"/>
        <v>2000000</v>
      </c>
      <c r="AY123" s="104">
        <v>0</v>
      </c>
      <c r="AZ123" s="104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2000000</v>
      </c>
      <c r="BG123" s="104">
        <v>0</v>
      </c>
      <c r="BH123" s="104">
        <f t="shared" si="67"/>
        <v>0</v>
      </c>
      <c r="BI123" s="104">
        <v>0</v>
      </c>
      <c r="BJ123" s="104">
        <v>0</v>
      </c>
      <c r="BK123" s="104">
        <v>0</v>
      </c>
      <c r="BL123" s="104">
        <v>0</v>
      </c>
      <c r="BM123" s="104">
        <v>0</v>
      </c>
      <c r="BN123" s="104">
        <v>0</v>
      </c>
      <c r="BO123" s="104">
        <v>0</v>
      </c>
      <c r="BP123" s="104"/>
      <c r="BQ123" s="104">
        <v>0</v>
      </c>
      <c r="BR123" s="104">
        <f t="shared" si="68"/>
        <v>0</v>
      </c>
      <c r="BS123" s="104">
        <v>0</v>
      </c>
      <c r="BT123" s="104">
        <v>0</v>
      </c>
      <c r="BU123" s="104">
        <v>0</v>
      </c>
      <c r="BV123" s="104">
        <v>0</v>
      </c>
      <c r="BW123" s="104">
        <v>0</v>
      </c>
      <c r="BX123" s="104">
        <v>0</v>
      </c>
      <c r="BY123" s="104">
        <v>0</v>
      </c>
      <c r="BZ123" s="104">
        <v>0</v>
      </c>
      <c r="CA123" s="104">
        <v>0</v>
      </c>
      <c r="CB123" s="105" t="s">
        <v>335</v>
      </c>
    </row>
    <row r="124" spans="2:80" ht="39.75" customHeight="1">
      <c r="B124" s="1678"/>
      <c r="C124" s="1681"/>
      <c r="D124" s="1758"/>
      <c r="E124" s="1738"/>
      <c r="F124" s="1734"/>
      <c r="G124" s="1734"/>
      <c r="H124" s="1672"/>
      <c r="I124" s="1672"/>
      <c r="J124" s="1672"/>
      <c r="K124" s="1672"/>
      <c r="L124" s="1799"/>
      <c r="M124" s="1672"/>
      <c r="N124" s="1672"/>
      <c r="O124" s="176">
        <v>117</v>
      </c>
      <c r="P124" s="177" t="s">
        <v>500</v>
      </c>
      <c r="Q124" s="177" t="s">
        <v>235</v>
      </c>
      <c r="R124" s="217" t="s">
        <v>69</v>
      </c>
      <c r="S124" s="217" t="s">
        <v>70</v>
      </c>
      <c r="T124" s="217" t="s">
        <v>688</v>
      </c>
      <c r="U124" s="217" t="s">
        <v>784</v>
      </c>
      <c r="V124" s="217">
        <v>45</v>
      </c>
      <c r="W124" s="217">
        <v>100</v>
      </c>
      <c r="X124" s="344">
        <f t="shared" si="69"/>
        <v>0.013142746055196068</v>
      </c>
      <c r="Y124" s="345">
        <f t="shared" si="55"/>
        <v>0.030166943467493948</v>
      </c>
      <c r="Z124" s="217">
        <v>25</v>
      </c>
      <c r="AA124" s="217"/>
      <c r="AB124" s="345">
        <f t="shared" si="56"/>
        <v>0.009821768016518937</v>
      </c>
      <c r="AC124" s="217">
        <v>100</v>
      </c>
      <c r="AD124" s="217"/>
      <c r="AE124" s="345">
        <f t="shared" si="57"/>
        <v>0.023092307477899185</v>
      </c>
      <c r="AF124" s="217">
        <v>100</v>
      </c>
      <c r="AG124" s="217"/>
      <c r="AH124" s="345">
        <f t="shared" si="58"/>
        <v>0.02712691601943104</v>
      </c>
      <c r="AI124" s="217">
        <v>100</v>
      </c>
      <c r="AJ124" s="217"/>
      <c r="AK124" s="1654"/>
      <c r="AL124" s="1660"/>
      <c r="AM124" s="104">
        <f t="shared" si="64"/>
        <v>275377620</v>
      </c>
      <c r="AN124" s="104">
        <f t="shared" si="65"/>
        <v>66000000</v>
      </c>
      <c r="AO124" s="104">
        <v>0</v>
      </c>
      <c r="AP124" s="104">
        <v>0</v>
      </c>
      <c r="AQ124" s="104">
        <v>0</v>
      </c>
      <c r="AR124" s="104">
        <v>0</v>
      </c>
      <c r="AS124" s="104">
        <v>0</v>
      </c>
      <c r="AT124" s="104">
        <v>60000000</v>
      </c>
      <c r="AU124" s="104">
        <v>0</v>
      </c>
      <c r="AV124" s="104">
        <v>6000000</v>
      </c>
      <c r="AW124" s="104">
        <v>0</v>
      </c>
      <c r="AX124" s="104">
        <f t="shared" si="66"/>
        <v>67980000</v>
      </c>
      <c r="AY124" s="104">
        <v>0</v>
      </c>
      <c r="AZ124" s="104">
        <v>0</v>
      </c>
      <c r="BA124" s="104">
        <v>0</v>
      </c>
      <c r="BB124" s="104">
        <v>0</v>
      </c>
      <c r="BC124" s="104">
        <v>0</v>
      </c>
      <c r="BD124" s="104">
        <v>61800000</v>
      </c>
      <c r="BE124" s="104">
        <v>0</v>
      </c>
      <c r="BF124" s="104">
        <v>6180000</v>
      </c>
      <c r="BG124" s="104">
        <v>0</v>
      </c>
      <c r="BH124" s="104">
        <f t="shared" si="67"/>
        <v>69654000</v>
      </c>
      <c r="BI124" s="104">
        <v>0</v>
      </c>
      <c r="BJ124" s="104">
        <v>0</v>
      </c>
      <c r="BK124" s="104">
        <v>0</v>
      </c>
      <c r="BL124" s="104">
        <v>0</v>
      </c>
      <c r="BM124" s="104">
        <v>0</v>
      </c>
      <c r="BN124" s="104">
        <v>63654000</v>
      </c>
      <c r="BO124" s="104">
        <v>0</v>
      </c>
      <c r="BP124" s="104">
        <v>6000000</v>
      </c>
      <c r="BQ124" s="104">
        <v>0</v>
      </c>
      <c r="BR124" s="104">
        <f t="shared" si="68"/>
        <v>71743620</v>
      </c>
      <c r="BS124" s="104">
        <v>0</v>
      </c>
      <c r="BT124" s="104">
        <v>0</v>
      </c>
      <c r="BU124" s="104">
        <v>0</v>
      </c>
      <c r="BV124" s="104">
        <v>0</v>
      </c>
      <c r="BW124" s="104">
        <v>0</v>
      </c>
      <c r="BX124" s="104">
        <v>65563620</v>
      </c>
      <c r="BY124" s="104">
        <v>0</v>
      </c>
      <c r="BZ124" s="104">
        <v>6180000</v>
      </c>
      <c r="CA124" s="104">
        <v>0</v>
      </c>
      <c r="CB124" s="105" t="s">
        <v>335</v>
      </c>
    </row>
    <row r="125" spans="2:80" ht="45">
      <c r="B125" s="1678"/>
      <c r="C125" s="1681"/>
      <c r="D125" s="1758"/>
      <c r="E125" s="1738"/>
      <c r="F125" s="1734"/>
      <c r="G125" s="1734"/>
      <c r="H125" s="1672"/>
      <c r="I125" s="1672"/>
      <c r="J125" s="1672"/>
      <c r="K125" s="1672"/>
      <c r="L125" s="1799"/>
      <c r="M125" s="1672"/>
      <c r="N125" s="1672"/>
      <c r="O125" s="176">
        <v>118</v>
      </c>
      <c r="P125" s="177" t="s">
        <v>497</v>
      </c>
      <c r="Q125" s="177" t="s">
        <v>236</v>
      </c>
      <c r="R125" s="217" t="s">
        <v>868</v>
      </c>
      <c r="S125" s="217" t="s">
        <v>71</v>
      </c>
      <c r="T125" s="217" t="s">
        <v>688</v>
      </c>
      <c r="U125" s="217" t="s">
        <v>784</v>
      </c>
      <c r="V125" s="217">
        <v>149</v>
      </c>
      <c r="W125" s="217">
        <v>100</v>
      </c>
      <c r="X125" s="344">
        <f t="shared" si="69"/>
        <v>0.02807560777218645</v>
      </c>
      <c r="Y125" s="345">
        <f t="shared" si="55"/>
        <v>0.06627586064828216</v>
      </c>
      <c r="Z125" s="217">
        <v>25</v>
      </c>
      <c r="AA125" s="217"/>
      <c r="AB125" s="345">
        <f t="shared" si="56"/>
        <v>0.02114468592553025</v>
      </c>
      <c r="AC125" s="217">
        <v>50</v>
      </c>
      <c r="AD125" s="217"/>
      <c r="AE125" s="345">
        <f t="shared" si="57"/>
        <v>0.04898023161539272</v>
      </c>
      <c r="AF125" s="217">
        <v>80</v>
      </c>
      <c r="AG125" s="217"/>
      <c r="AH125" s="345">
        <f t="shared" si="58"/>
        <v>0.05640356190829959</v>
      </c>
      <c r="AI125" s="217">
        <v>100</v>
      </c>
      <c r="AJ125" s="217"/>
      <c r="AK125" s="1654"/>
      <c r="AL125" s="1660"/>
      <c r="AM125" s="104">
        <f t="shared" si="64"/>
        <v>588263215</v>
      </c>
      <c r="AN125" s="104">
        <f t="shared" si="65"/>
        <v>145000000</v>
      </c>
      <c r="AO125" s="104">
        <v>0</v>
      </c>
      <c r="AP125" s="104">
        <v>0</v>
      </c>
      <c r="AQ125" s="104">
        <v>0</v>
      </c>
      <c r="AR125" s="104">
        <v>0</v>
      </c>
      <c r="AS125" s="104">
        <v>0</v>
      </c>
      <c r="AT125" s="104">
        <v>100000000</v>
      </c>
      <c r="AU125" s="104">
        <v>0</v>
      </c>
      <c r="AV125" s="104">
        <v>45000000</v>
      </c>
      <c r="AW125" s="104">
        <v>0</v>
      </c>
      <c r="AX125" s="104">
        <f t="shared" si="66"/>
        <v>146350000</v>
      </c>
      <c r="AY125" s="104">
        <v>0</v>
      </c>
      <c r="AZ125" s="104">
        <v>0</v>
      </c>
      <c r="BA125" s="104">
        <v>0</v>
      </c>
      <c r="BB125" s="104">
        <v>0</v>
      </c>
      <c r="BC125" s="104">
        <v>0</v>
      </c>
      <c r="BD125" s="104">
        <v>100000000</v>
      </c>
      <c r="BE125" s="104">
        <v>0</v>
      </c>
      <c r="BF125" s="104">
        <v>46350000</v>
      </c>
      <c r="BG125" s="104">
        <v>0</v>
      </c>
      <c r="BH125" s="104">
        <f t="shared" si="67"/>
        <v>147740500</v>
      </c>
      <c r="BI125" s="104">
        <v>0</v>
      </c>
      <c r="BJ125" s="104">
        <v>0</v>
      </c>
      <c r="BK125" s="104">
        <v>0</v>
      </c>
      <c r="BL125" s="104">
        <v>0</v>
      </c>
      <c r="BM125" s="104">
        <v>0</v>
      </c>
      <c r="BN125" s="104">
        <v>100000000</v>
      </c>
      <c r="BO125" s="104">
        <v>0</v>
      </c>
      <c r="BP125" s="104">
        <v>47740500</v>
      </c>
      <c r="BQ125" s="104">
        <v>0</v>
      </c>
      <c r="BR125" s="104">
        <f t="shared" si="68"/>
        <v>149172715</v>
      </c>
      <c r="BS125" s="104">
        <v>0</v>
      </c>
      <c r="BT125" s="104">
        <v>0</v>
      </c>
      <c r="BU125" s="104">
        <v>0</v>
      </c>
      <c r="BV125" s="104">
        <v>0</v>
      </c>
      <c r="BW125" s="104">
        <v>0</v>
      </c>
      <c r="BX125" s="104">
        <v>100000000</v>
      </c>
      <c r="BY125" s="104">
        <v>0</v>
      </c>
      <c r="BZ125" s="104">
        <v>49172715</v>
      </c>
      <c r="CA125" s="104">
        <v>0</v>
      </c>
      <c r="CB125" s="105" t="s">
        <v>335</v>
      </c>
    </row>
    <row r="126" spans="2:80" ht="45">
      <c r="B126" s="1678"/>
      <c r="C126" s="1681"/>
      <c r="D126" s="1758"/>
      <c r="E126" s="1738"/>
      <c r="F126" s="1734"/>
      <c r="G126" s="1734"/>
      <c r="H126" s="1672"/>
      <c r="I126" s="1672"/>
      <c r="J126" s="1672"/>
      <c r="K126" s="1672"/>
      <c r="L126" s="1799"/>
      <c r="M126" s="1672"/>
      <c r="N126" s="1672"/>
      <c r="O126" s="176">
        <v>119</v>
      </c>
      <c r="P126" s="177" t="s">
        <v>497</v>
      </c>
      <c r="Q126" s="177" t="s">
        <v>236</v>
      </c>
      <c r="R126" s="217" t="s">
        <v>72</v>
      </c>
      <c r="S126" s="217" t="s">
        <v>73</v>
      </c>
      <c r="T126" s="217" t="s">
        <v>688</v>
      </c>
      <c r="U126" s="217" t="s">
        <v>784</v>
      </c>
      <c r="V126" s="217">
        <v>0</v>
      </c>
      <c r="W126" s="217">
        <v>1</v>
      </c>
      <c r="X126" s="344">
        <f t="shared" si="69"/>
        <v>0.00023863133930774892</v>
      </c>
      <c r="Y126" s="345">
        <f t="shared" si="55"/>
        <v>0.0022853745051131776</v>
      </c>
      <c r="Z126" s="217">
        <v>0</v>
      </c>
      <c r="AA126" s="217"/>
      <c r="AB126" s="345">
        <f t="shared" si="56"/>
        <v>0</v>
      </c>
      <c r="AC126" s="217">
        <v>1</v>
      </c>
      <c r="AD126" s="217"/>
      <c r="AE126" s="345">
        <f t="shared" si="57"/>
        <v>0</v>
      </c>
      <c r="AF126" s="217">
        <v>1</v>
      </c>
      <c r="AG126" s="217"/>
      <c r="AH126" s="345">
        <f t="shared" si="58"/>
        <v>0</v>
      </c>
      <c r="AI126" s="217">
        <v>1</v>
      </c>
      <c r="AJ126" s="217"/>
      <c r="AK126" s="1654"/>
      <c r="AL126" s="1660"/>
      <c r="AM126" s="104">
        <f t="shared" si="64"/>
        <v>5000000</v>
      </c>
      <c r="AN126" s="104">
        <f t="shared" si="65"/>
        <v>5000000</v>
      </c>
      <c r="AO126" s="104">
        <v>0</v>
      </c>
      <c r="AP126" s="104">
        <v>0</v>
      </c>
      <c r="AQ126" s="104">
        <v>0</v>
      </c>
      <c r="AR126" s="104">
        <v>0</v>
      </c>
      <c r="AS126" s="104">
        <v>0</v>
      </c>
      <c r="AT126" s="104">
        <v>0</v>
      </c>
      <c r="AU126" s="104">
        <v>0</v>
      </c>
      <c r="AV126" s="104">
        <v>5000000</v>
      </c>
      <c r="AW126" s="104">
        <v>0</v>
      </c>
      <c r="AX126" s="104">
        <f t="shared" si="66"/>
        <v>0</v>
      </c>
      <c r="AY126" s="104">
        <v>0</v>
      </c>
      <c r="AZ126" s="104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4">
        <f t="shared" si="67"/>
        <v>0</v>
      </c>
      <c r="BI126" s="104">
        <v>0</v>
      </c>
      <c r="BJ126" s="104">
        <v>0</v>
      </c>
      <c r="BK126" s="104">
        <v>0</v>
      </c>
      <c r="BL126" s="104">
        <v>0</v>
      </c>
      <c r="BM126" s="104">
        <v>0</v>
      </c>
      <c r="BN126" s="104">
        <v>0</v>
      </c>
      <c r="BO126" s="104">
        <v>0</v>
      </c>
      <c r="BP126" s="104">
        <v>0</v>
      </c>
      <c r="BQ126" s="104">
        <v>0</v>
      </c>
      <c r="BR126" s="104">
        <f t="shared" si="68"/>
        <v>0</v>
      </c>
      <c r="BS126" s="104">
        <v>0</v>
      </c>
      <c r="BT126" s="104">
        <v>0</v>
      </c>
      <c r="BU126" s="104">
        <v>0</v>
      </c>
      <c r="BV126" s="104">
        <v>0</v>
      </c>
      <c r="BW126" s="104">
        <v>0</v>
      </c>
      <c r="BX126" s="104">
        <v>0</v>
      </c>
      <c r="BY126" s="104">
        <v>0</v>
      </c>
      <c r="BZ126" s="104">
        <v>0</v>
      </c>
      <c r="CA126" s="104">
        <v>0</v>
      </c>
      <c r="CB126" s="105" t="s">
        <v>335</v>
      </c>
    </row>
    <row r="127" spans="2:80" ht="60">
      <c r="B127" s="1678"/>
      <c r="C127" s="1681"/>
      <c r="D127" s="1758"/>
      <c r="E127" s="1738"/>
      <c r="F127" s="1734"/>
      <c r="G127" s="1734"/>
      <c r="H127" s="1672"/>
      <c r="I127" s="1672"/>
      <c r="J127" s="1672"/>
      <c r="K127" s="1672"/>
      <c r="L127" s="1799"/>
      <c r="M127" s="1672"/>
      <c r="N127" s="1672"/>
      <c r="O127" s="176">
        <v>120</v>
      </c>
      <c r="P127" s="177" t="s">
        <v>499</v>
      </c>
      <c r="Q127" s="177" t="s">
        <v>234</v>
      </c>
      <c r="R127" s="217" t="s">
        <v>74</v>
      </c>
      <c r="S127" s="217" t="s">
        <v>75</v>
      </c>
      <c r="T127" s="217" t="s">
        <v>688</v>
      </c>
      <c r="U127" s="217" t="s">
        <v>784</v>
      </c>
      <c r="V127" s="217">
        <v>4</v>
      </c>
      <c r="W127" s="217">
        <v>8</v>
      </c>
      <c r="X127" s="344">
        <f t="shared" si="69"/>
        <v>0.0011980134170088716</v>
      </c>
      <c r="Y127" s="345">
        <f t="shared" si="55"/>
        <v>0.0027424494061358135</v>
      </c>
      <c r="Z127" s="217">
        <v>1</v>
      </c>
      <c r="AA127" s="217"/>
      <c r="AB127" s="345">
        <f t="shared" si="56"/>
        <v>0.0008928880015017215</v>
      </c>
      <c r="AC127" s="217">
        <v>3</v>
      </c>
      <c r="AD127" s="217"/>
      <c r="AE127" s="345">
        <f t="shared" si="57"/>
        <v>0.002110313463976505</v>
      </c>
      <c r="AF127" s="217">
        <v>6</v>
      </c>
      <c r="AG127" s="217"/>
      <c r="AH127" s="345">
        <f t="shared" si="58"/>
        <v>0.0024790201744348686</v>
      </c>
      <c r="AI127" s="217">
        <v>8</v>
      </c>
      <c r="AJ127" s="217"/>
      <c r="AK127" s="1654"/>
      <c r="AL127" s="1660"/>
      <c r="AM127" s="104">
        <f t="shared" si="64"/>
        <v>25101762</v>
      </c>
      <c r="AN127" s="104">
        <f t="shared" si="65"/>
        <v>6000000</v>
      </c>
      <c r="AO127" s="104">
        <v>0</v>
      </c>
      <c r="AP127" s="104">
        <v>0</v>
      </c>
      <c r="AQ127" s="104">
        <v>0</v>
      </c>
      <c r="AR127" s="104">
        <v>0</v>
      </c>
      <c r="AS127" s="104">
        <v>0</v>
      </c>
      <c r="AT127" s="104">
        <v>0</v>
      </c>
      <c r="AU127" s="104">
        <v>0</v>
      </c>
      <c r="AV127" s="104">
        <v>6000000</v>
      </c>
      <c r="AW127" s="104">
        <v>0</v>
      </c>
      <c r="AX127" s="104">
        <f t="shared" si="66"/>
        <v>6180000</v>
      </c>
      <c r="AY127" s="104">
        <v>0</v>
      </c>
      <c r="AZ127" s="104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6180000</v>
      </c>
      <c r="BG127" s="104">
        <v>0</v>
      </c>
      <c r="BH127" s="104">
        <f t="shared" si="67"/>
        <v>6365400</v>
      </c>
      <c r="BI127" s="104">
        <v>0</v>
      </c>
      <c r="BJ127" s="104">
        <v>0</v>
      </c>
      <c r="BK127" s="104">
        <v>0</v>
      </c>
      <c r="BL127" s="104">
        <v>0</v>
      </c>
      <c r="BM127" s="104">
        <v>0</v>
      </c>
      <c r="BN127" s="104">
        <v>0</v>
      </c>
      <c r="BO127" s="104">
        <v>0</v>
      </c>
      <c r="BP127" s="104">
        <v>6365400</v>
      </c>
      <c r="BQ127" s="104">
        <v>0</v>
      </c>
      <c r="BR127" s="104">
        <f t="shared" si="68"/>
        <v>6556362</v>
      </c>
      <c r="BS127" s="104">
        <v>0</v>
      </c>
      <c r="BT127" s="104">
        <v>0</v>
      </c>
      <c r="BU127" s="104">
        <v>0</v>
      </c>
      <c r="BV127" s="104">
        <v>0</v>
      </c>
      <c r="BW127" s="104">
        <v>0</v>
      </c>
      <c r="BX127" s="104">
        <v>0</v>
      </c>
      <c r="BY127" s="104">
        <v>0</v>
      </c>
      <c r="BZ127" s="104">
        <v>6556362</v>
      </c>
      <c r="CA127" s="104">
        <v>0</v>
      </c>
      <c r="CB127" s="105" t="s">
        <v>335</v>
      </c>
    </row>
    <row r="128" spans="2:80" ht="60.75" thickBot="1">
      <c r="B128" s="1678"/>
      <c r="C128" s="1681"/>
      <c r="D128" s="1759"/>
      <c r="E128" s="1739"/>
      <c r="F128" s="1735"/>
      <c r="G128" s="1735"/>
      <c r="H128" s="1673"/>
      <c r="I128" s="1673"/>
      <c r="J128" s="1673"/>
      <c r="K128" s="1673"/>
      <c r="L128" s="1812"/>
      <c r="M128" s="1673"/>
      <c r="N128" s="1673"/>
      <c r="O128" s="179">
        <v>121</v>
      </c>
      <c r="P128" s="180" t="s">
        <v>499</v>
      </c>
      <c r="Q128" s="180" t="s">
        <v>234</v>
      </c>
      <c r="R128" s="218" t="s">
        <v>76</v>
      </c>
      <c r="S128" s="218" t="s">
        <v>961</v>
      </c>
      <c r="T128" s="218" t="s">
        <v>688</v>
      </c>
      <c r="U128" s="218" t="s">
        <v>784</v>
      </c>
      <c r="V128" s="218">
        <v>0</v>
      </c>
      <c r="W128" s="218">
        <v>1</v>
      </c>
      <c r="X128" s="346">
        <f t="shared" si="69"/>
        <v>1E-05</v>
      </c>
      <c r="Y128" s="347">
        <f t="shared" si="55"/>
        <v>0</v>
      </c>
      <c r="Z128" s="218">
        <v>0</v>
      </c>
      <c r="AA128" s="218"/>
      <c r="AB128" s="347">
        <f t="shared" si="56"/>
        <v>0</v>
      </c>
      <c r="AC128" s="218">
        <v>1</v>
      </c>
      <c r="AD128" s="218"/>
      <c r="AE128" s="347">
        <f t="shared" si="57"/>
        <v>0</v>
      </c>
      <c r="AF128" s="218">
        <v>1</v>
      </c>
      <c r="AG128" s="218"/>
      <c r="AH128" s="347">
        <f t="shared" si="58"/>
        <v>0</v>
      </c>
      <c r="AI128" s="217">
        <v>1</v>
      </c>
      <c r="AJ128" s="218"/>
      <c r="AK128" s="1655"/>
      <c r="AL128" s="1661"/>
      <c r="AM128" s="108">
        <f t="shared" si="64"/>
        <v>0</v>
      </c>
      <c r="AN128" s="108">
        <f t="shared" si="65"/>
        <v>0</v>
      </c>
      <c r="AO128" s="108">
        <v>0</v>
      </c>
      <c r="AP128" s="108">
        <v>0</v>
      </c>
      <c r="AQ128" s="108">
        <v>0</v>
      </c>
      <c r="AR128" s="108">
        <v>0</v>
      </c>
      <c r="AS128" s="108">
        <v>0</v>
      </c>
      <c r="AT128" s="108">
        <v>0</v>
      </c>
      <c r="AU128" s="108">
        <v>0</v>
      </c>
      <c r="AV128" s="108">
        <v>0</v>
      </c>
      <c r="AW128" s="108">
        <v>0</v>
      </c>
      <c r="AX128" s="108">
        <f t="shared" si="66"/>
        <v>0</v>
      </c>
      <c r="AY128" s="108">
        <v>0</v>
      </c>
      <c r="AZ128" s="108">
        <v>0</v>
      </c>
      <c r="BA128" s="108">
        <v>0</v>
      </c>
      <c r="BB128" s="108">
        <v>0</v>
      </c>
      <c r="BC128" s="108">
        <v>0</v>
      </c>
      <c r="BD128" s="108">
        <v>0</v>
      </c>
      <c r="BE128" s="108">
        <v>0</v>
      </c>
      <c r="BF128" s="108">
        <v>0</v>
      </c>
      <c r="BG128" s="108">
        <v>0</v>
      </c>
      <c r="BH128" s="108">
        <f t="shared" si="67"/>
        <v>0</v>
      </c>
      <c r="BI128" s="108">
        <v>0</v>
      </c>
      <c r="BJ128" s="108">
        <v>0</v>
      </c>
      <c r="BK128" s="108">
        <v>0</v>
      </c>
      <c r="BL128" s="108">
        <v>0</v>
      </c>
      <c r="BM128" s="108">
        <v>0</v>
      </c>
      <c r="BN128" s="108">
        <v>0</v>
      </c>
      <c r="BO128" s="108">
        <v>0</v>
      </c>
      <c r="BP128" s="108">
        <v>0</v>
      </c>
      <c r="BQ128" s="108">
        <v>0</v>
      </c>
      <c r="BR128" s="108">
        <f t="shared" si="68"/>
        <v>0</v>
      </c>
      <c r="BS128" s="108">
        <v>0</v>
      </c>
      <c r="BT128" s="108">
        <v>0</v>
      </c>
      <c r="BU128" s="108">
        <v>0</v>
      </c>
      <c r="BV128" s="108">
        <v>0</v>
      </c>
      <c r="BW128" s="108">
        <v>0</v>
      </c>
      <c r="BX128" s="108">
        <v>0</v>
      </c>
      <c r="BY128" s="108">
        <v>0</v>
      </c>
      <c r="BZ128" s="108">
        <v>0</v>
      </c>
      <c r="CA128" s="108">
        <v>0</v>
      </c>
      <c r="CB128" s="109" t="s">
        <v>335</v>
      </c>
    </row>
    <row r="129" spans="2:80" ht="70.5" customHeight="1">
      <c r="B129" s="1678"/>
      <c r="C129" s="1681"/>
      <c r="D129" s="1746" t="s">
        <v>77</v>
      </c>
      <c r="E129" s="1749">
        <f>SUM(L129)</f>
        <v>0.020020000000000003</v>
      </c>
      <c r="F129" s="1752" t="s">
        <v>78</v>
      </c>
      <c r="G129" s="1809">
        <v>38</v>
      </c>
      <c r="H129" s="1755" t="s">
        <v>327</v>
      </c>
      <c r="I129" s="1755" t="s">
        <v>328</v>
      </c>
      <c r="J129" s="1755" t="s">
        <v>321</v>
      </c>
      <c r="K129" s="1765">
        <v>1</v>
      </c>
      <c r="L129" s="1815">
        <f>SUM(X129:X134)</f>
        <v>0.020020000000000003</v>
      </c>
      <c r="M129" s="1765">
        <v>1</v>
      </c>
      <c r="N129" s="1765">
        <v>1</v>
      </c>
      <c r="O129" s="182">
        <v>122</v>
      </c>
      <c r="P129" s="183"/>
      <c r="Q129" s="183"/>
      <c r="R129" s="247" t="s">
        <v>323</v>
      </c>
      <c r="S129" s="247" t="s">
        <v>325</v>
      </c>
      <c r="T129" s="247" t="s">
        <v>688</v>
      </c>
      <c r="U129" s="247" t="s">
        <v>784</v>
      </c>
      <c r="V129" s="247">
        <v>0</v>
      </c>
      <c r="W129" s="247">
        <v>1</v>
      </c>
      <c r="X129" s="283">
        <f aca="true" t="shared" si="70" ref="X129:X134">IF(AM129,2%/(SUM($AM$129:$AM$134))*(AM129*100%),0.001%)</f>
        <v>1E-05</v>
      </c>
      <c r="Y129" s="120">
        <f t="shared" si="55"/>
        <v>0</v>
      </c>
      <c r="Z129" s="247">
        <v>1</v>
      </c>
      <c r="AA129" s="247"/>
      <c r="AB129" s="120">
        <f t="shared" si="56"/>
        <v>0</v>
      </c>
      <c r="AC129" s="247">
        <v>1</v>
      </c>
      <c r="AD129" s="247"/>
      <c r="AE129" s="120">
        <f t="shared" si="57"/>
        <v>0</v>
      </c>
      <c r="AF129" s="247">
        <v>1</v>
      </c>
      <c r="AG129" s="247"/>
      <c r="AH129" s="120">
        <f t="shared" si="58"/>
        <v>0</v>
      </c>
      <c r="AI129" s="247">
        <v>1</v>
      </c>
      <c r="AJ129" s="247"/>
      <c r="AK129" s="1653">
        <v>16680881</v>
      </c>
      <c r="AL129" s="1659">
        <f>AK129-(SUM(AM129:AM134))</f>
        <v>0</v>
      </c>
      <c r="AM129" s="121">
        <f>AN129+AX129+BH129+BR129</f>
        <v>0</v>
      </c>
      <c r="AN129" s="121">
        <f>AO129+AP129+AQ129+AR129+AS129+AT129+AU129+AV129</f>
        <v>0</v>
      </c>
      <c r="AO129" s="121">
        <v>0</v>
      </c>
      <c r="AP129" s="121">
        <v>0</v>
      </c>
      <c r="AQ129" s="121">
        <v>0</v>
      </c>
      <c r="AR129" s="121">
        <v>0</v>
      </c>
      <c r="AS129" s="121">
        <v>0</v>
      </c>
      <c r="AT129" s="121">
        <v>0</v>
      </c>
      <c r="AU129" s="121">
        <v>0</v>
      </c>
      <c r="AV129" s="121">
        <v>0</v>
      </c>
      <c r="AW129" s="121">
        <v>0</v>
      </c>
      <c r="AX129" s="121">
        <f t="shared" si="66"/>
        <v>0</v>
      </c>
      <c r="AY129" s="121">
        <v>0</v>
      </c>
      <c r="AZ129" s="121">
        <v>0</v>
      </c>
      <c r="BA129" s="121">
        <v>0</v>
      </c>
      <c r="BB129" s="121">
        <v>0</v>
      </c>
      <c r="BC129" s="121">
        <v>0</v>
      </c>
      <c r="BD129" s="121">
        <v>0</v>
      </c>
      <c r="BE129" s="121">
        <v>0</v>
      </c>
      <c r="BF129" s="121">
        <v>0</v>
      </c>
      <c r="BG129" s="121">
        <v>0</v>
      </c>
      <c r="BH129" s="121">
        <f t="shared" si="67"/>
        <v>0</v>
      </c>
      <c r="BI129" s="121">
        <v>0</v>
      </c>
      <c r="BJ129" s="121">
        <v>0</v>
      </c>
      <c r="BK129" s="121">
        <v>0</v>
      </c>
      <c r="BL129" s="121">
        <v>0</v>
      </c>
      <c r="BM129" s="121">
        <v>0</v>
      </c>
      <c r="BN129" s="121">
        <v>0</v>
      </c>
      <c r="BO129" s="121">
        <v>0</v>
      </c>
      <c r="BP129" s="121">
        <v>0</v>
      </c>
      <c r="BQ129" s="121">
        <v>0</v>
      </c>
      <c r="BR129" s="121">
        <f t="shared" si="68"/>
        <v>0</v>
      </c>
      <c r="BS129" s="121">
        <v>0</v>
      </c>
      <c r="BT129" s="121">
        <v>0</v>
      </c>
      <c r="BU129" s="121">
        <v>0</v>
      </c>
      <c r="BV129" s="121">
        <v>0</v>
      </c>
      <c r="BW129" s="121">
        <v>0</v>
      </c>
      <c r="BX129" s="121">
        <v>0</v>
      </c>
      <c r="BY129" s="121">
        <v>0</v>
      </c>
      <c r="BZ129" s="121">
        <v>0</v>
      </c>
      <c r="CA129" s="121">
        <v>0</v>
      </c>
      <c r="CB129" s="122" t="s">
        <v>329</v>
      </c>
    </row>
    <row r="130" spans="2:80" ht="70.5" customHeight="1">
      <c r="B130" s="1678"/>
      <c r="C130" s="1681"/>
      <c r="D130" s="1747"/>
      <c r="E130" s="1750"/>
      <c r="F130" s="1753"/>
      <c r="G130" s="1810"/>
      <c r="H130" s="1756"/>
      <c r="I130" s="1756"/>
      <c r="J130" s="1756"/>
      <c r="K130" s="1756"/>
      <c r="L130" s="1816"/>
      <c r="M130" s="1756"/>
      <c r="N130" s="1756"/>
      <c r="O130" s="184">
        <v>123</v>
      </c>
      <c r="P130" s="185"/>
      <c r="Q130" s="185"/>
      <c r="R130" s="248" t="s">
        <v>326</v>
      </c>
      <c r="S130" s="248" t="s">
        <v>324</v>
      </c>
      <c r="T130" s="248" t="s">
        <v>7</v>
      </c>
      <c r="U130" s="248" t="s">
        <v>784</v>
      </c>
      <c r="V130" s="248">
        <v>1</v>
      </c>
      <c r="W130" s="248">
        <v>1</v>
      </c>
      <c r="X130" s="284">
        <f t="shared" si="70"/>
        <v>1E-05</v>
      </c>
      <c r="Y130" s="123">
        <f t="shared" si="55"/>
        <v>0</v>
      </c>
      <c r="Z130" s="248">
        <v>1</v>
      </c>
      <c r="AA130" s="248"/>
      <c r="AB130" s="123">
        <f t="shared" si="56"/>
        <v>0</v>
      </c>
      <c r="AC130" s="248">
        <v>1</v>
      </c>
      <c r="AD130" s="248"/>
      <c r="AE130" s="123">
        <f t="shared" si="57"/>
        <v>0</v>
      </c>
      <c r="AF130" s="248">
        <v>1</v>
      </c>
      <c r="AG130" s="248"/>
      <c r="AH130" s="123">
        <f t="shared" si="58"/>
        <v>0</v>
      </c>
      <c r="AI130" s="248">
        <v>1</v>
      </c>
      <c r="AJ130" s="248"/>
      <c r="AK130" s="1654"/>
      <c r="AL130" s="1660"/>
      <c r="AM130" s="124">
        <f t="shared" si="64"/>
        <v>0</v>
      </c>
      <c r="AN130" s="124">
        <f t="shared" si="65"/>
        <v>0</v>
      </c>
      <c r="AO130" s="124">
        <v>0</v>
      </c>
      <c r="AP130" s="124">
        <v>0</v>
      </c>
      <c r="AQ130" s="124">
        <v>0</v>
      </c>
      <c r="AR130" s="124">
        <v>0</v>
      </c>
      <c r="AS130" s="124">
        <v>0</v>
      </c>
      <c r="AT130" s="124">
        <v>0</v>
      </c>
      <c r="AU130" s="124">
        <v>0</v>
      </c>
      <c r="AV130" s="124">
        <v>0</v>
      </c>
      <c r="AW130" s="124">
        <v>0</v>
      </c>
      <c r="AX130" s="124">
        <f t="shared" si="66"/>
        <v>0</v>
      </c>
      <c r="AY130" s="124">
        <v>0</v>
      </c>
      <c r="AZ130" s="124">
        <v>0</v>
      </c>
      <c r="BA130" s="124">
        <v>0</v>
      </c>
      <c r="BB130" s="124">
        <v>0</v>
      </c>
      <c r="BC130" s="124">
        <v>0</v>
      </c>
      <c r="BD130" s="124">
        <v>0</v>
      </c>
      <c r="BE130" s="124">
        <v>0</v>
      </c>
      <c r="BF130" s="124">
        <v>0</v>
      </c>
      <c r="BG130" s="124">
        <v>0</v>
      </c>
      <c r="BH130" s="124">
        <f t="shared" si="67"/>
        <v>0</v>
      </c>
      <c r="BI130" s="124">
        <v>0</v>
      </c>
      <c r="BJ130" s="124">
        <v>0</v>
      </c>
      <c r="BK130" s="124">
        <v>0</v>
      </c>
      <c r="BL130" s="124">
        <v>0</v>
      </c>
      <c r="BM130" s="124">
        <v>0</v>
      </c>
      <c r="BN130" s="124">
        <v>0</v>
      </c>
      <c r="BO130" s="124">
        <v>0</v>
      </c>
      <c r="BP130" s="124">
        <v>0</v>
      </c>
      <c r="BQ130" s="124">
        <v>0</v>
      </c>
      <c r="BR130" s="124">
        <f t="shared" si="68"/>
        <v>0</v>
      </c>
      <c r="BS130" s="124">
        <v>0</v>
      </c>
      <c r="BT130" s="124">
        <v>0</v>
      </c>
      <c r="BU130" s="124">
        <v>0</v>
      </c>
      <c r="BV130" s="124">
        <v>0</v>
      </c>
      <c r="BW130" s="124">
        <v>0</v>
      </c>
      <c r="BX130" s="124">
        <v>0</v>
      </c>
      <c r="BY130" s="124">
        <v>0</v>
      </c>
      <c r="BZ130" s="124">
        <v>0</v>
      </c>
      <c r="CA130" s="124">
        <v>0</v>
      </c>
      <c r="CB130" s="125" t="s">
        <v>329</v>
      </c>
    </row>
    <row r="131" spans="2:80" ht="70.5" customHeight="1">
      <c r="B131" s="1678"/>
      <c r="C131" s="1681"/>
      <c r="D131" s="1747"/>
      <c r="E131" s="1750"/>
      <c r="F131" s="1753"/>
      <c r="G131" s="1810"/>
      <c r="H131" s="1756"/>
      <c r="I131" s="1756"/>
      <c r="J131" s="1756"/>
      <c r="K131" s="1756"/>
      <c r="L131" s="1816"/>
      <c r="M131" s="1756"/>
      <c r="N131" s="1756"/>
      <c r="O131" s="184">
        <v>124</v>
      </c>
      <c r="P131" s="185" t="s">
        <v>501</v>
      </c>
      <c r="Q131" s="185" t="s">
        <v>237</v>
      </c>
      <c r="R131" s="248" t="s">
        <v>79</v>
      </c>
      <c r="S131" s="248" t="s">
        <v>80</v>
      </c>
      <c r="T131" s="248" t="s">
        <v>688</v>
      </c>
      <c r="U131" s="248" t="s">
        <v>784</v>
      </c>
      <c r="V131" s="248">
        <v>12</v>
      </c>
      <c r="W131" s="248">
        <v>24</v>
      </c>
      <c r="X131" s="284">
        <f t="shared" si="70"/>
        <v>0.010032148781590134</v>
      </c>
      <c r="Y131" s="123">
        <f t="shared" si="55"/>
        <v>0.0009141498020452711</v>
      </c>
      <c r="Z131" s="248">
        <v>6</v>
      </c>
      <c r="AA131" s="248"/>
      <c r="AB131" s="123">
        <f t="shared" si="56"/>
        <v>0.0002976293338339072</v>
      </c>
      <c r="AC131" s="248">
        <v>12</v>
      </c>
      <c r="AD131" s="248"/>
      <c r="AE131" s="123">
        <f t="shared" si="57"/>
        <v>0.0007034378213255016</v>
      </c>
      <c r="AF131" s="248">
        <v>18</v>
      </c>
      <c r="AG131" s="248"/>
      <c r="AH131" s="123">
        <f t="shared" si="58"/>
        <v>0.0008263400581449562</v>
      </c>
      <c r="AI131" s="248">
        <v>24</v>
      </c>
      <c r="AJ131" s="248"/>
      <c r="AK131" s="1654"/>
      <c r="AL131" s="1660"/>
      <c r="AM131" s="124">
        <f>AN131+AX131+BH131+BR131</f>
        <v>8367254</v>
      </c>
      <c r="AN131" s="124">
        <f>AO131+AP131+AQ131+AR131+AS131+AT131+AU131+AV131</f>
        <v>2000000</v>
      </c>
      <c r="AO131" s="124">
        <v>0</v>
      </c>
      <c r="AP131" s="124">
        <v>0</v>
      </c>
      <c r="AQ131" s="124">
        <v>2000000</v>
      </c>
      <c r="AR131" s="124">
        <v>0</v>
      </c>
      <c r="AS131" s="124">
        <v>0</v>
      </c>
      <c r="AT131" s="124">
        <v>0</v>
      </c>
      <c r="AU131" s="124">
        <v>0</v>
      </c>
      <c r="AV131" s="124">
        <v>0</v>
      </c>
      <c r="AW131" s="124">
        <v>0</v>
      </c>
      <c r="AX131" s="124">
        <f>AY131+AZ131+BA131+BB131+BC131+BD131+BE131+BF131</f>
        <v>2060000</v>
      </c>
      <c r="AY131" s="124">
        <v>0</v>
      </c>
      <c r="AZ131" s="124">
        <v>0</v>
      </c>
      <c r="BA131" s="124">
        <v>2060000</v>
      </c>
      <c r="BB131" s="124">
        <v>0</v>
      </c>
      <c r="BC131" s="124">
        <v>0</v>
      </c>
      <c r="BD131" s="124">
        <v>0</v>
      </c>
      <c r="BE131" s="124">
        <v>0</v>
      </c>
      <c r="BF131" s="124">
        <v>0</v>
      </c>
      <c r="BG131" s="124">
        <v>0</v>
      </c>
      <c r="BH131" s="124">
        <f>BI131+BJ131+BK131+BL131+BM131+BN131+BO131+BP131</f>
        <v>2121800</v>
      </c>
      <c r="BI131" s="124">
        <v>0</v>
      </c>
      <c r="BJ131" s="124">
        <v>0</v>
      </c>
      <c r="BK131" s="124">
        <v>2121800</v>
      </c>
      <c r="BL131" s="124">
        <v>0</v>
      </c>
      <c r="BM131" s="124">
        <v>0</v>
      </c>
      <c r="BN131" s="124">
        <v>0</v>
      </c>
      <c r="BO131" s="124">
        <v>0</v>
      </c>
      <c r="BP131" s="124">
        <v>0</v>
      </c>
      <c r="BQ131" s="124">
        <v>0</v>
      </c>
      <c r="BR131" s="124">
        <f>BS131+BT131+BU131+BV131+BW131+BX131+BY131+BZ131</f>
        <v>2185454</v>
      </c>
      <c r="BS131" s="124">
        <v>0</v>
      </c>
      <c r="BT131" s="124">
        <v>0</v>
      </c>
      <c r="BU131" s="124">
        <v>2185454</v>
      </c>
      <c r="BV131" s="124">
        <v>0</v>
      </c>
      <c r="BW131" s="124">
        <v>0</v>
      </c>
      <c r="BX131" s="124">
        <v>0</v>
      </c>
      <c r="BY131" s="124">
        <v>0</v>
      </c>
      <c r="BZ131" s="124">
        <v>0</v>
      </c>
      <c r="CA131" s="124">
        <v>0</v>
      </c>
      <c r="CB131" s="125" t="s">
        <v>329</v>
      </c>
    </row>
    <row r="132" spans="2:80" ht="51" customHeight="1">
      <c r="B132" s="1678"/>
      <c r="C132" s="1681"/>
      <c r="D132" s="1747"/>
      <c r="E132" s="1750"/>
      <c r="F132" s="1753"/>
      <c r="G132" s="1810"/>
      <c r="H132" s="1756"/>
      <c r="I132" s="1756"/>
      <c r="J132" s="1756"/>
      <c r="K132" s="1756"/>
      <c r="L132" s="1816"/>
      <c r="M132" s="1756"/>
      <c r="N132" s="1756"/>
      <c r="O132" s="184">
        <v>125</v>
      </c>
      <c r="P132" s="185" t="s">
        <v>501</v>
      </c>
      <c r="Q132" s="185" t="s">
        <v>237</v>
      </c>
      <c r="R132" s="248" t="s">
        <v>81</v>
      </c>
      <c r="S132" s="248" t="s">
        <v>772</v>
      </c>
      <c r="T132" s="248" t="s">
        <v>682</v>
      </c>
      <c r="U132" s="248" t="s">
        <v>784</v>
      </c>
      <c r="V132" s="248">
        <v>0</v>
      </c>
      <c r="W132" s="248">
        <v>4</v>
      </c>
      <c r="X132" s="284">
        <f t="shared" si="70"/>
        <v>0.005016074390795067</v>
      </c>
      <c r="Y132" s="123">
        <f t="shared" si="55"/>
        <v>0.00045707490102263554</v>
      </c>
      <c r="Z132" s="248">
        <v>1</v>
      </c>
      <c r="AA132" s="248"/>
      <c r="AB132" s="123">
        <f t="shared" si="56"/>
        <v>0.0001488146669169536</v>
      </c>
      <c r="AC132" s="248">
        <v>1</v>
      </c>
      <c r="AD132" s="248"/>
      <c r="AE132" s="123">
        <f t="shared" si="57"/>
        <v>0.0003517189106627508</v>
      </c>
      <c r="AF132" s="248">
        <v>1</v>
      </c>
      <c r="AG132" s="248"/>
      <c r="AH132" s="123">
        <f t="shared" si="58"/>
        <v>0.0004131700290724781</v>
      </c>
      <c r="AI132" s="248">
        <v>1</v>
      </c>
      <c r="AJ132" s="248"/>
      <c r="AK132" s="1654"/>
      <c r="AL132" s="1660"/>
      <c r="AM132" s="124">
        <f>AN132+AX132+BH132+BR132</f>
        <v>4183627</v>
      </c>
      <c r="AN132" s="124">
        <f>AO132+AP132+AQ132+AR132+AS132+AT132+AU132+AV132</f>
        <v>1000000</v>
      </c>
      <c r="AO132" s="124">
        <v>0</v>
      </c>
      <c r="AP132" s="124">
        <v>0</v>
      </c>
      <c r="AQ132" s="124">
        <v>1000000</v>
      </c>
      <c r="AR132" s="124">
        <v>0</v>
      </c>
      <c r="AS132" s="124">
        <v>0</v>
      </c>
      <c r="AT132" s="124">
        <v>0</v>
      </c>
      <c r="AU132" s="124">
        <v>0</v>
      </c>
      <c r="AV132" s="124">
        <v>0</v>
      </c>
      <c r="AW132" s="124">
        <v>0</v>
      </c>
      <c r="AX132" s="124">
        <f>AY132+AZ132+BA132+BB132+BC132+BD132+BE132+BF132</f>
        <v>1030000</v>
      </c>
      <c r="AY132" s="124">
        <v>0</v>
      </c>
      <c r="AZ132" s="124">
        <v>0</v>
      </c>
      <c r="BA132" s="124">
        <v>1030000</v>
      </c>
      <c r="BB132" s="124">
        <v>0</v>
      </c>
      <c r="BC132" s="124">
        <v>0</v>
      </c>
      <c r="BD132" s="124">
        <v>0</v>
      </c>
      <c r="BE132" s="124">
        <v>0</v>
      </c>
      <c r="BF132" s="124">
        <v>0</v>
      </c>
      <c r="BG132" s="124">
        <v>0</v>
      </c>
      <c r="BH132" s="124">
        <f>BI132+BJ132+BK132+BL132+BM132+BN132+BO132+BP132</f>
        <v>1060900</v>
      </c>
      <c r="BI132" s="124">
        <v>0</v>
      </c>
      <c r="BJ132" s="124">
        <v>0</v>
      </c>
      <c r="BK132" s="124">
        <v>1060900</v>
      </c>
      <c r="BL132" s="124">
        <v>0</v>
      </c>
      <c r="BM132" s="124">
        <v>0</v>
      </c>
      <c r="BN132" s="124">
        <v>0</v>
      </c>
      <c r="BO132" s="124">
        <v>0</v>
      </c>
      <c r="BP132" s="124">
        <v>0</v>
      </c>
      <c r="BQ132" s="124">
        <v>0</v>
      </c>
      <c r="BR132" s="124">
        <f>BS132+BT132+BU132+BV132+BW132+BX132+BY132+BZ132</f>
        <v>1092727</v>
      </c>
      <c r="BS132" s="124">
        <v>0</v>
      </c>
      <c r="BT132" s="124">
        <v>0</v>
      </c>
      <c r="BU132" s="124">
        <v>1092727</v>
      </c>
      <c r="BV132" s="124">
        <v>0</v>
      </c>
      <c r="BW132" s="124">
        <v>0</v>
      </c>
      <c r="BX132" s="124">
        <v>0</v>
      </c>
      <c r="BY132" s="124">
        <v>0</v>
      </c>
      <c r="BZ132" s="124">
        <v>0</v>
      </c>
      <c r="CA132" s="124">
        <v>0</v>
      </c>
      <c r="CB132" s="125" t="s">
        <v>329</v>
      </c>
    </row>
    <row r="133" spans="2:80" ht="39.75" customHeight="1">
      <c r="B133" s="1678"/>
      <c r="C133" s="1681"/>
      <c r="D133" s="1747"/>
      <c r="E133" s="1750"/>
      <c r="F133" s="1753"/>
      <c r="G133" s="1810"/>
      <c r="H133" s="1756"/>
      <c r="I133" s="1756"/>
      <c r="J133" s="1756"/>
      <c r="K133" s="1756"/>
      <c r="L133" s="1816"/>
      <c r="M133" s="1756"/>
      <c r="N133" s="1756"/>
      <c r="O133" s="184">
        <v>126</v>
      </c>
      <c r="P133" s="185" t="s">
        <v>502</v>
      </c>
      <c r="Q133" s="185" t="s">
        <v>238</v>
      </c>
      <c r="R133" s="248" t="s">
        <v>82</v>
      </c>
      <c r="S133" s="248" t="s">
        <v>83</v>
      </c>
      <c r="T133" s="248" t="s">
        <v>688</v>
      </c>
      <c r="U133" s="248" t="s">
        <v>784</v>
      </c>
      <c r="V133" s="248">
        <v>0</v>
      </c>
      <c r="W133" s="248">
        <v>2</v>
      </c>
      <c r="X133" s="284">
        <f t="shared" si="70"/>
        <v>0.002433924203403885</v>
      </c>
      <c r="Y133" s="123">
        <f t="shared" si="55"/>
        <v>0</v>
      </c>
      <c r="Z133" s="248">
        <v>1</v>
      </c>
      <c r="AA133" s="248"/>
      <c r="AB133" s="123">
        <f t="shared" si="56"/>
        <v>0.00014448025914267338</v>
      </c>
      <c r="AC133" s="248">
        <v>1</v>
      </c>
      <c r="AD133" s="248"/>
      <c r="AE133" s="123">
        <f t="shared" si="57"/>
        <v>0</v>
      </c>
      <c r="AF133" s="248">
        <v>2</v>
      </c>
      <c r="AG133" s="248"/>
      <c r="AH133" s="123">
        <f t="shared" si="58"/>
        <v>0.0003894523791803922</v>
      </c>
      <c r="AI133" s="248">
        <v>0</v>
      </c>
      <c r="AJ133" s="248"/>
      <c r="AK133" s="1654"/>
      <c r="AL133" s="1660"/>
      <c r="AM133" s="124">
        <f>AN133+AX133+BH133+BR133</f>
        <v>2030000</v>
      </c>
      <c r="AN133" s="124">
        <f>AO133+AP133+AQ133+AR133+AS133+AT133+AU133+AV133</f>
        <v>0</v>
      </c>
      <c r="AO133" s="124">
        <v>0</v>
      </c>
      <c r="AP133" s="124">
        <v>0</v>
      </c>
      <c r="AQ133" s="124"/>
      <c r="AR133" s="124">
        <v>0</v>
      </c>
      <c r="AS133" s="124">
        <v>0</v>
      </c>
      <c r="AT133" s="124">
        <v>0</v>
      </c>
      <c r="AU133" s="124">
        <v>0</v>
      </c>
      <c r="AV133" s="124">
        <v>0</v>
      </c>
      <c r="AW133" s="124">
        <v>0</v>
      </c>
      <c r="AX133" s="124">
        <f>AY133+AZ133+BA133+BB133+BC133+BD133+BE133+BF133</f>
        <v>1000000</v>
      </c>
      <c r="AY133" s="124">
        <v>0</v>
      </c>
      <c r="AZ133" s="124">
        <v>0</v>
      </c>
      <c r="BA133" s="124">
        <v>1000000</v>
      </c>
      <c r="BB133" s="124">
        <v>0</v>
      </c>
      <c r="BC133" s="124">
        <v>0</v>
      </c>
      <c r="BD133" s="124">
        <v>0</v>
      </c>
      <c r="BE133" s="124">
        <v>0</v>
      </c>
      <c r="BF133" s="124">
        <v>0</v>
      </c>
      <c r="BG133" s="124">
        <v>0</v>
      </c>
      <c r="BH133" s="124">
        <f>BI133+BJ133+BK133+BL133+BM133+BN133+BO133+BP133</f>
        <v>0</v>
      </c>
      <c r="BI133" s="124">
        <v>0</v>
      </c>
      <c r="BJ133" s="124">
        <v>0</v>
      </c>
      <c r="BK133" s="124"/>
      <c r="BL133" s="124">
        <v>0</v>
      </c>
      <c r="BM133" s="124">
        <v>0</v>
      </c>
      <c r="BN133" s="124">
        <v>0</v>
      </c>
      <c r="BO133" s="124">
        <v>0</v>
      </c>
      <c r="BP133" s="124">
        <v>0</v>
      </c>
      <c r="BQ133" s="124">
        <v>0</v>
      </c>
      <c r="BR133" s="124">
        <f>BS133+BT133+BU133+BV133+BW133+BX133+BY133+BZ133</f>
        <v>1030000</v>
      </c>
      <c r="BS133" s="124">
        <v>0</v>
      </c>
      <c r="BT133" s="124">
        <v>0</v>
      </c>
      <c r="BU133" s="124">
        <v>1030000</v>
      </c>
      <c r="BV133" s="124">
        <v>0</v>
      </c>
      <c r="BW133" s="124">
        <v>0</v>
      </c>
      <c r="BX133" s="124">
        <v>0</v>
      </c>
      <c r="BY133" s="124">
        <v>0</v>
      </c>
      <c r="BZ133" s="124">
        <v>0</v>
      </c>
      <c r="CA133" s="124">
        <v>0</v>
      </c>
      <c r="CB133" s="125" t="s">
        <v>329</v>
      </c>
    </row>
    <row r="134" spans="2:80" ht="66" customHeight="1" thickBot="1">
      <c r="B134" s="1679"/>
      <c r="C134" s="1682"/>
      <c r="D134" s="1748"/>
      <c r="E134" s="1751"/>
      <c r="F134" s="1754"/>
      <c r="G134" s="1811"/>
      <c r="H134" s="1761"/>
      <c r="I134" s="1761"/>
      <c r="J134" s="1761"/>
      <c r="K134" s="1761"/>
      <c r="L134" s="1817"/>
      <c r="M134" s="1761"/>
      <c r="N134" s="1761"/>
      <c r="O134" s="186">
        <v>127</v>
      </c>
      <c r="P134" s="187" t="s">
        <v>502</v>
      </c>
      <c r="Q134" s="187" t="s">
        <v>238</v>
      </c>
      <c r="R134" s="249" t="s">
        <v>84</v>
      </c>
      <c r="S134" s="249" t="s">
        <v>772</v>
      </c>
      <c r="T134" s="249" t="s">
        <v>688</v>
      </c>
      <c r="U134" s="249" t="s">
        <v>784</v>
      </c>
      <c r="V134" s="249">
        <v>0</v>
      </c>
      <c r="W134" s="249">
        <v>2</v>
      </c>
      <c r="X134" s="285">
        <f t="shared" si="70"/>
        <v>0.0025178526242109157</v>
      </c>
      <c r="Y134" s="126">
        <f t="shared" si="55"/>
        <v>0.00045707490102263554</v>
      </c>
      <c r="Z134" s="249">
        <v>0</v>
      </c>
      <c r="AA134" s="249"/>
      <c r="AB134" s="126">
        <f t="shared" si="56"/>
        <v>0</v>
      </c>
      <c r="AC134" s="249">
        <v>1</v>
      </c>
      <c r="AD134" s="249"/>
      <c r="AE134" s="126">
        <f t="shared" si="57"/>
        <v>0.0003646816869912583</v>
      </c>
      <c r="AF134" s="249">
        <v>2</v>
      </c>
      <c r="AG134" s="249"/>
      <c r="AH134" s="126">
        <f t="shared" si="58"/>
        <v>0</v>
      </c>
      <c r="AI134" s="249">
        <v>2</v>
      </c>
      <c r="AJ134" s="249"/>
      <c r="AK134" s="1655"/>
      <c r="AL134" s="1661"/>
      <c r="AM134" s="127">
        <f>AN134+AX134+BH134+BR134</f>
        <v>2100000</v>
      </c>
      <c r="AN134" s="127">
        <f>AO134+AP134+AQ134+AR134+AS134+AT134+AU134+AV134</f>
        <v>1000000</v>
      </c>
      <c r="AO134" s="127">
        <v>0</v>
      </c>
      <c r="AP134" s="127">
        <v>0</v>
      </c>
      <c r="AQ134" s="127">
        <v>1000000</v>
      </c>
      <c r="AR134" s="127">
        <v>0</v>
      </c>
      <c r="AS134" s="127">
        <v>0</v>
      </c>
      <c r="AT134" s="127">
        <v>0</v>
      </c>
      <c r="AU134" s="127">
        <v>0</v>
      </c>
      <c r="AV134" s="127">
        <v>0</v>
      </c>
      <c r="AW134" s="127">
        <v>0</v>
      </c>
      <c r="AX134" s="127">
        <f>AY134+AZ134+BA134+BB134+BC134+BD134+BE134+BF134</f>
        <v>0</v>
      </c>
      <c r="AY134" s="127">
        <v>0</v>
      </c>
      <c r="AZ134" s="127">
        <v>0</v>
      </c>
      <c r="BA134" s="127">
        <v>0</v>
      </c>
      <c r="BB134" s="127">
        <v>0</v>
      </c>
      <c r="BC134" s="127">
        <v>0</v>
      </c>
      <c r="BD134" s="127">
        <v>0</v>
      </c>
      <c r="BE134" s="127">
        <v>0</v>
      </c>
      <c r="BF134" s="127">
        <v>0</v>
      </c>
      <c r="BG134" s="127">
        <v>0</v>
      </c>
      <c r="BH134" s="127">
        <f>BI134+BJ134+BK134+BL134+BM134+BN134+BO134+BP134</f>
        <v>1100000</v>
      </c>
      <c r="BI134" s="127">
        <v>0</v>
      </c>
      <c r="BJ134" s="127">
        <v>0</v>
      </c>
      <c r="BK134" s="127">
        <v>1100000</v>
      </c>
      <c r="BL134" s="127">
        <v>0</v>
      </c>
      <c r="BM134" s="127">
        <v>0</v>
      </c>
      <c r="BN134" s="127">
        <v>0</v>
      </c>
      <c r="BO134" s="127">
        <v>0</v>
      </c>
      <c r="BP134" s="127">
        <v>0</v>
      </c>
      <c r="BQ134" s="127">
        <v>0</v>
      </c>
      <c r="BR134" s="127">
        <f>BS134+BT134+BU134+BV134+BW134+BX134+BY134+BZ134</f>
        <v>0</v>
      </c>
      <c r="BS134" s="127">
        <v>0</v>
      </c>
      <c r="BT134" s="127">
        <v>0</v>
      </c>
      <c r="BU134" s="127">
        <v>0</v>
      </c>
      <c r="BV134" s="127">
        <v>0</v>
      </c>
      <c r="BW134" s="127">
        <v>0</v>
      </c>
      <c r="BX134" s="127">
        <v>0</v>
      </c>
      <c r="BY134" s="127">
        <v>0</v>
      </c>
      <c r="BZ134" s="127">
        <v>0</v>
      </c>
      <c r="CA134" s="127">
        <v>0</v>
      </c>
      <c r="CB134" s="128" t="s">
        <v>329</v>
      </c>
    </row>
    <row r="135" spans="2:80" ht="30">
      <c r="B135" s="1677" t="s">
        <v>148</v>
      </c>
      <c r="C135" s="1680">
        <f>SUM(E135:E167)</f>
        <v>0.20005</v>
      </c>
      <c r="D135" s="1768" t="s">
        <v>85</v>
      </c>
      <c r="E135" s="1707">
        <f>SUM(L135:L159)</f>
        <v>0.18004</v>
      </c>
      <c r="F135" s="1710" t="s">
        <v>86</v>
      </c>
      <c r="G135" s="1710">
        <v>39</v>
      </c>
      <c r="H135" s="1712" t="s">
        <v>87</v>
      </c>
      <c r="I135" s="1712" t="s">
        <v>88</v>
      </c>
      <c r="J135" s="1712" t="s">
        <v>89</v>
      </c>
      <c r="K135" s="1644">
        <v>25.1</v>
      </c>
      <c r="L135" s="1813">
        <f>SUM(X135:X143)</f>
        <v>0.01768288226889203</v>
      </c>
      <c r="M135" s="1644">
        <f>+K135/2</f>
        <v>12.55</v>
      </c>
      <c r="N135" s="1644">
        <f>+K135</f>
        <v>25.1</v>
      </c>
      <c r="O135" s="158">
        <v>128</v>
      </c>
      <c r="P135" s="129" t="s">
        <v>490</v>
      </c>
      <c r="Q135" s="129" t="s">
        <v>239</v>
      </c>
      <c r="R135" s="238" t="s">
        <v>90</v>
      </c>
      <c r="S135" s="238" t="s">
        <v>772</v>
      </c>
      <c r="T135" s="238" t="s">
        <v>688</v>
      </c>
      <c r="U135" s="238" t="s">
        <v>797</v>
      </c>
      <c r="V135" s="238">
        <v>15</v>
      </c>
      <c r="W135" s="237">
        <v>20</v>
      </c>
      <c r="X135" s="349">
        <f>IF(AM135,18%/(SUM($AM$135:$AM$159))*(AM135*100%),0.001%)</f>
        <v>0.0016724845165687302</v>
      </c>
      <c r="Y135" s="350">
        <f t="shared" si="55"/>
        <v>0.0009141498020452711</v>
      </c>
      <c r="Z135" s="238">
        <v>2</v>
      </c>
      <c r="AA135" s="238"/>
      <c r="AB135" s="350">
        <f t="shared" si="56"/>
        <v>0.000588757056006394</v>
      </c>
      <c r="AC135" s="238">
        <v>7</v>
      </c>
      <c r="AD135" s="238"/>
      <c r="AE135" s="350">
        <f t="shared" si="57"/>
        <v>0.0013592681060583265</v>
      </c>
      <c r="AF135" s="238">
        <v>14</v>
      </c>
      <c r="AG135" s="238"/>
      <c r="AH135" s="350">
        <f t="shared" si="58"/>
        <v>0.0015672622443715784</v>
      </c>
      <c r="AI135" s="238">
        <v>20</v>
      </c>
      <c r="AJ135" s="238"/>
      <c r="AK135" s="1653">
        <v>1541180187</v>
      </c>
      <c r="AL135" s="1659">
        <f>AK135-(SUM(AM135:AM159))</f>
        <v>0</v>
      </c>
      <c r="AM135" s="78">
        <f aca="true" t="shared" si="71" ref="AM135:AM167">SUM(AN135,AX135,BH135,BR135)</f>
        <v>14320000</v>
      </c>
      <c r="AN135" s="78">
        <f aca="true" t="shared" si="72" ref="AN135:AN167">SUM(AO135:AV135)</f>
        <v>2000000</v>
      </c>
      <c r="AO135" s="78">
        <v>0</v>
      </c>
      <c r="AP135" s="78">
        <v>0</v>
      </c>
      <c r="AQ135" s="78">
        <v>2000000</v>
      </c>
      <c r="AR135" s="78">
        <v>0</v>
      </c>
      <c r="AS135" s="78">
        <v>0</v>
      </c>
      <c r="AT135" s="78">
        <v>0</v>
      </c>
      <c r="AU135" s="78">
        <v>0</v>
      </c>
      <c r="AV135" s="78">
        <v>0</v>
      </c>
      <c r="AW135" s="78">
        <v>0</v>
      </c>
      <c r="AX135" s="78">
        <f aca="true" t="shared" si="73" ref="AX135:AX167">SUM(AY135:BF135)</f>
        <v>4075000</v>
      </c>
      <c r="AY135" s="78">
        <v>0</v>
      </c>
      <c r="AZ135" s="78">
        <v>0</v>
      </c>
      <c r="BA135" s="78">
        <v>4075000</v>
      </c>
      <c r="BB135" s="78">
        <v>0</v>
      </c>
      <c r="BC135" s="78">
        <v>0</v>
      </c>
      <c r="BD135" s="78">
        <v>0</v>
      </c>
      <c r="BE135" s="78">
        <v>0</v>
      </c>
      <c r="BF135" s="78">
        <v>0</v>
      </c>
      <c r="BG135" s="78">
        <v>0</v>
      </c>
      <c r="BH135" s="78">
        <f aca="true" t="shared" si="74" ref="BH135:BH167">SUM(BI135:BP135)</f>
        <v>4100000</v>
      </c>
      <c r="BI135" s="78">
        <v>0</v>
      </c>
      <c r="BJ135" s="78">
        <v>0</v>
      </c>
      <c r="BK135" s="78">
        <v>4100000</v>
      </c>
      <c r="BL135" s="78">
        <v>0</v>
      </c>
      <c r="BM135" s="78">
        <v>0</v>
      </c>
      <c r="BN135" s="78">
        <v>0</v>
      </c>
      <c r="BO135" s="78">
        <v>0</v>
      </c>
      <c r="BP135" s="78">
        <v>0</v>
      </c>
      <c r="BQ135" s="78">
        <v>0</v>
      </c>
      <c r="BR135" s="78">
        <f aca="true" t="shared" si="75" ref="BR135:BR167">SUM(BS135:BZ135)</f>
        <v>4145000</v>
      </c>
      <c r="BS135" s="78">
        <v>0</v>
      </c>
      <c r="BT135" s="78">
        <v>0</v>
      </c>
      <c r="BU135" s="78">
        <v>4145000</v>
      </c>
      <c r="BV135" s="78">
        <v>0</v>
      </c>
      <c r="BW135" s="78">
        <v>0</v>
      </c>
      <c r="BX135" s="78">
        <v>0</v>
      </c>
      <c r="BY135" s="78">
        <v>0</v>
      </c>
      <c r="BZ135" s="78">
        <v>0</v>
      </c>
      <c r="CA135" s="78">
        <v>0</v>
      </c>
      <c r="CB135" s="79" t="s">
        <v>335</v>
      </c>
    </row>
    <row r="136" spans="2:80" ht="30">
      <c r="B136" s="1678"/>
      <c r="C136" s="1681"/>
      <c r="D136" s="1769"/>
      <c r="E136" s="1708"/>
      <c r="F136" s="1711"/>
      <c r="G136" s="1711"/>
      <c r="H136" s="1644"/>
      <c r="I136" s="1644"/>
      <c r="J136" s="1644"/>
      <c r="K136" s="1644"/>
      <c r="L136" s="1814"/>
      <c r="M136" s="1644"/>
      <c r="N136" s="1644"/>
      <c r="O136" s="161">
        <v>129</v>
      </c>
      <c r="P136" s="130" t="s">
        <v>490</v>
      </c>
      <c r="Q136" s="130" t="s">
        <v>239</v>
      </c>
      <c r="R136" s="237" t="s">
        <v>91</v>
      </c>
      <c r="S136" s="237" t="s">
        <v>772</v>
      </c>
      <c r="T136" s="237" t="s">
        <v>688</v>
      </c>
      <c r="U136" s="237" t="s">
        <v>797</v>
      </c>
      <c r="V136" s="237">
        <v>12</v>
      </c>
      <c r="W136" s="237">
        <v>20</v>
      </c>
      <c r="X136" s="351">
        <f aca="true" t="shared" si="76" ref="X136:X159">IF(AM136,18%/(SUM($AM$135:$AM$159))*(AM136*100%),0.001%)</f>
        <v>0.0016724845165687302</v>
      </c>
      <c r="Y136" s="352">
        <f t="shared" si="55"/>
        <v>0.0009141498020452711</v>
      </c>
      <c r="Z136" s="237">
        <v>2</v>
      </c>
      <c r="AA136" s="237"/>
      <c r="AB136" s="352">
        <f t="shared" si="56"/>
        <v>0.000588757056006394</v>
      </c>
      <c r="AC136" s="237">
        <v>8</v>
      </c>
      <c r="AD136" s="237"/>
      <c r="AE136" s="352">
        <f t="shared" si="57"/>
        <v>0.0013592681060583265</v>
      </c>
      <c r="AF136" s="237">
        <v>14</v>
      </c>
      <c r="AG136" s="237"/>
      <c r="AH136" s="352">
        <f t="shared" si="58"/>
        <v>0.0015672622443715784</v>
      </c>
      <c r="AI136" s="237">
        <v>20</v>
      </c>
      <c r="AJ136" s="237"/>
      <c r="AK136" s="1654"/>
      <c r="AL136" s="1660"/>
      <c r="AM136" s="82">
        <f t="shared" si="71"/>
        <v>14320000</v>
      </c>
      <c r="AN136" s="82">
        <f t="shared" si="72"/>
        <v>2000000</v>
      </c>
      <c r="AO136" s="82">
        <v>0</v>
      </c>
      <c r="AP136" s="82">
        <v>0</v>
      </c>
      <c r="AQ136" s="82">
        <v>2000000</v>
      </c>
      <c r="AR136" s="82">
        <v>0</v>
      </c>
      <c r="AS136" s="82">
        <v>0</v>
      </c>
      <c r="AT136" s="82">
        <v>0</v>
      </c>
      <c r="AU136" s="82">
        <v>0</v>
      </c>
      <c r="AV136" s="82">
        <v>0</v>
      </c>
      <c r="AW136" s="82">
        <v>0</v>
      </c>
      <c r="AX136" s="82">
        <f t="shared" si="73"/>
        <v>4075000</v>
      </c>
      <c r="AY136" s="82">
        <v>0</v>
      </c>
      <c r="AZ136" s="82">
        <v>0</v>
      </c>
      <c r="BA136" s="82">
        <v>4075000</v>
      </c>
      <c r="BB136" s="82">
        <v>0</v>
      </c>
      <c r="BC136" s="82">
        <v>0</v>
      </c>
      <c r="BD136" s="82">
        <v>0</v>
      </c>
      <c r="BE136" s="82">
        <v>0</v>
      </c>
      <c r="BF136" s="82">
        <v>0</v>
      </c>
      <c r="BG136" s="82">
        <v>0</v>
      </c>
      <c r="BH136" s="82">
        <f t="shared" si="74"/>
        <v>4100000</v>
      </c>
      <c r="BI136" s="82">
        <v>0</v>
      </c>
      <c r="BJ136" s="82">
        <v>0</v>
      </c>
      <c r="BK136" s="82">
        <v>4100000</v>
      </c>
      <c r="BL136" s="82">
        <v>0</v>
      </c>
      <c r="BM136" s="82">
        <v>0</v>
      </c>
      <c r="BN136" s="82">
        <v>0</v>
      </c>
      <c r="BO136" s="82">
        <v>0</v>
      </c>
      <c r="BP136" s="82">
        <v>0</v>
      </c>
      <c r="BQ136" s="82">
        <v>0</v>
      </c>
      <c r="BR136" s="82">
        <f t="shared" si="75"/>
        <v>4145000</v>
      </c>
      <c r="BS136" s="82">
        <v>0</v>
      </c>
      <c r="BT136" s="82">
        <v>0</v>
      </c>
      <c r="BU136" s="82">
        <v>4145000</v>
      </c>
      <c r="BV136" s="82">
        <v>0</v>
      </c>
      <c r="BW136" s="82">
        <v>0</v>
      </c>
      <c r="BX136" s="82">
        <v>0</v>
      </c>
      <c r="BY136" s="82">
        <v>0</v>
      </c>
      <c r="BZ136" s="82">
        <v>0</v>
      </c>
      <c r="CA136" s="82">
        <v>0</v>
      </c>
      <c r="CB136" s="83" t="s">
        <v>335</v>
      </c>
    </row>
    <row r="137" spans="2:80" ht="30">
      <c r="B137" s="1678"/>
      <c r="C137" s="1681"/>
      <c r="D137" s="1769"/>
      <c r="E137" s="1708"/>
      <c r="F137" s="1711"/>
      <c r="G137" s="1711"/>
      <c r="H137" s="1644"/>
      <c r="I137" s="1644"/>
      <c r="J137" s="1644"/>
      <c r="K137" s="1644"/>
      <c r="L137" s="1814"/>
      <c r="M137" s="1644"/>
      <c r="N137" s="1644"/>
      <c r="O137" s="161">
        <v>130</v>
      </c>
      <c r="P137" s="130" t="s">
        <v>490</v>
      </c>
      <c r="Q137" s="130" t="s">
        <v>239</v>
      </c>
      <c r="R137" s="237" t="s">
        <v>92</v>
      </c>
      <c r="S137" s="237" t="s">
        <v>93</v>
      </c>
      <c r="T137" s="237" t="s">
        <v>688</v>
      </c>
      <c r="U137" s="237" t="s">
        <v>797</v>
      </c>
      <c r="V137" s="237">
        <v>0</v>
      </c>
      <c r="W137" s="237">
        <v>1</v>
      </c>
      <c r="X137" s="351">
        <f t="shared" si="76"/>
        <v>0.0070076166895337855</v>
      </c>
      <c r="Y137" s="352">
        <f t="shared" si="55"/>
        <v>0</v>
      </c>
      <c r="Z137" s="237">
        <v>0</v>
      </c>
      <c r="AA137" s="237"/>
      <c r="AB137" s="352">
        <f t="shared" si="56"/>
        <v>0.008668815548560404</v>
      </c>
      <c r="AC137" s="237">
        <v>1</v>
      </c>
      <c r="AD137" s="237"/>
      <c r="AE137" s="352">
        <f t="shared" si="57"/>
        <v>0</v>
      </c>
      <c r="AF137" s="237">
        <v>1</v>
      </c>
      <c r="AG137" s="237"/>
      <c r="AH137" s="352">
        <f t="shared" si="58"/>
        <v>0</v>
      </c>
      <c r="AI137" s="237">
        <v>1</v>
      </c>
      <c r="AJ137" s="237"/>
      <c r="AK137" s="1654"/>
      <c r="AL137" s="1660"/>
      <c r="AM137" s="82">
        <f t="shared" si="71"/>
        <v>60000000</v>
      </c>
      <c r="AN137" s="82">
        <f t="shared" si="72"/>
        <v>0</v>
      </c>
      <c r="AO137" s="82">
        <v>0</v>
      </c>
      <c r="AP137" s="82">
        <v>0</v>
      </c>
      <c r="AQ137" s="82">
        <v>0</v>
      </c>
      <c r="AR137" s="82">
        <v>0</v>
      </c>
      <c r="AS137" s="82">
        <v>0</v>
      </c>
      <c r="AT137" s="82">
        <v>0</v>
      </c>
      <c r="AU137" s="82">
        <v>0</v>
      </c>
      <c r="AV137" s="82">
        <v>0</v>
      </c>
      <c r="AW137" s="82">
        <v>0</v>
      </c>
      <c r="AX137" s="82">
        <f t="shared" si="73"/>
        <v>60000000</v>
      </c>
      <c r="AY137" s="82">
        <v>0</v>
      </c>
      <c r="AZ137" s="82">
        <v>0</v>
      </c>
      <c r="BA137" s="82">
        <v>20000000</v>
      </c>
      <c r="BB137" s="82">
        <v>0</v>
      </c>
      <c r="BC137" s="82">
        <v>0</v>
      </c>
      <c r="BD137" s="82">
        <v>0</v>
      </c>
      <c r="BE137" s="82">
        <v>40000000</v>
      </c>
      <c r="BF137" s="82">
        <v>0</v>
      </c>
      <c r="BG137" s="82">
        <v>0</v>
      </c>
      <c r="BH137" s="82">
        <f t="shared" si="74"/>
        <v>0</v>
      </c>
      <c r="BI137" s="82">
        <v>0</v>
      </c>
      <c r="BJ137" s="82">
        <v>0</v>
      </c>
      <c r="BK137" s="82">
        <v>0</v>
      </c>
      <c r="BL137" s="82">
        <v>0</v>
      </c>
      <c r="BM137" s="82">
        <v>0</v>
      </c>
      <c r="BN137" s="82">
        <v>0</v>
      </c>
      <c r="BO137" s="82">
        <v>0</v>
      </c>
      <c r="BP137" s="82">
        <v>0</v>
      </c>
      <c r="BQ137" s="82">
        <v>0</v>
      </c>
      <c r="BR137" s="82">
        <f t="shared" si="75"/>
        <v>0</v>
      </c>
      <c r="BS137" s="82">
        <v>0</v>
      </c>
      <c r="BT137" s="82">
        <v>0</v>
      </c>
      <c r="BU137" s="82">
        <v>0</v>
      </c>
      <c r="BV137" s="82">
        <v>0</v>
      </c>
      <c r="BW137" s="82">
        <v>0</v>
      </c>
      <c r="BX137" s="82">
        <v>0</v>
      </c>
      <c r="BY137" s="82">
        <v>0</v>
      </c>
      <c r="BZ137" s="82">
        <v>0</v>
      </c>
      <c r="CA137" s="82">
        <v>0</v>
      </c>
      <c r="CB137" s="83" t="s">
        <v>335</v>
      </c>
    </row>
    <row r="138" spans="2:80" ht="30">
      <c r="B138" s="1678"/>
      <c r="C138" s="1681"/>
      <c r="D138" s="1769"/>
      <c r="E138" s="1708"/>
      <c r="F138" s="1711"/>
      <c r="G138" s="1711"/>
      <c r="H138" s="1644"/>
      <c r="I138" s="1644"/>
      <c r="J138" s="1644"/>
      <c r="K138" s="1644"/>
      <c r="L138" s="1814"/>
      <c r="M138" s="1644"/>
      <c r="N138" s="1644"/>
      <c r="O138" s="161">
        <v>131</v>
      </c>
      <c r="P138" s="130" t="s">
        <v>490</v>
      </c>
      <c r="Q138" s="130" t="s">
        <v>239</v>
      </c>
      <c r="R138" s="237" t="s">
        <v>94</v>
      </c>
      <c r="S138" s="237" t="s">
        <v>557</v>
      </c>
      <c r="T138" s="237" t="s">
        <v>688</v>
      </c>
      <c r="U138" s="237" t="s">
        <v>797</v>
      </c>
      <c r="V138" s="237">
        <v>3</v>
      </c>
      <c r="W138" s="237">
        <v>2</v>
      </c>
      <c r="X138" s="351">
        <f t="shared" si="76"/>
        <v>0.0007591584746994935</v>
      </c>
      <c r="Y138" s="352">
        <f t="shared" si="55"/>
        <v>0</v>
      </c>
      <c r="Z138" s="237">
        <v>1</v>
      </c>
      <c r="AA138" s="237"/>
      <c r="AB138" s="352">
        <f t="shared" si="56"/>
        <v>0.0004334407774280201</v>
      </c>
      <c r="AC138" s="237">
        <v>1</v>
      </c>
      <c r="AD138" s="237"/>
      <c r="AE138" s="352">
        <f t="shared" si="57"/>
        <v>0.0011603508222449127</v>
      </c>
      <c r="AF138" s="237">
        <v>2</v>
      </c>
      <c r="AG138" s="237"/>
      <c r="AH138" s="352">
        <f t="shared" si="58"/>
        <v>0</v>
      </c>
      <c r="AI138" s="237">
        <v>2</v>
      </c>
      <c r="AJ138" s="237"/>
      <c r="AK138" s="1654"/>
      <c r="AL138" s="1660"/>
      <c r="AM138" s="82">
        <f t="shared" si="71"/>
        <v>6500000</v>
      </c>
      <c r="AN138" s="82">
        <f t="shared" si="72"/>
        <v>0</v>
      </c>
      <c r="AO138" s="82">
        <v>0</v>
      </c>
      <c r="AP138" s="82">
        <v>0</v>
      </c>
      <c r="AQ138" s="82">
        <v>0</v>
      </c>
      <c r="AR138" s="82">
        <v>0</v>
      </c>
      <c r="AS138" s="82">
        <v>0</v>
      </c>
      <c r="AT138" s="82">
        <v>0</v>
      </c>
      <c r="AU138" s="82">
        <v>0</v>
      </c>
      <c r="AV138" s="82">
        <v>0</v>
      </c>
      <c r="AW138" s="82">
        <v>0</v>
      </c>
      <c r="AX138" s="82">
        <f t="shared" si="73"/>
        <v>3000000</v>
      </c>
      <c r="AY138" s="82">
        <v>0</v>
      </c>
      <c r="AZ138" s="82">
        <v>0</v>
      </c>
      <c r="BA138" s="82">
        <v>3000000</v>
      </c>
      <c r="BB138" s="82">
        <v>0</v>
      </c>
      <c r="BC138" s="82">
        <v>0</v>
      </c>
      <c r="BD138" s="82">
        <v>0</v>
      </c>
      <c r="BE138" s="82">
        <v>0</v>
      </c>
      <c r="BF138" s="82">
        <v>0</v>
      </c>
      <c r="BG138" s="82">
        <v>0</v>
      </c>
      <c r="BH138" s="82">
        <f t="shared" si="74"/>
        <v>3500000</v>
      </c>
      <c r="BI138" s="82">
        <v>3500000</v>
      </c>
      <c r="BJ138" s="82">
        <v>0</v>
      </c>
      <c r="BK138" s="82">
        <v>0</v>
      </c>
      <c r="BL138" s="82">
        <v>0</v>
      </c>
      <c r="BM138" s="82">
        <v>0</v>
      </c>
      <c r="BN138" s="82">
        <v>0</v>
      </c>
      <c r="BO138" s="82">
        <v>0</v>
      </c>
      <c r="BP138" s="82">
        <v>0</v>
      </c>
      <c r="BQ138" s="82">
        <v>0</v>
      </c>
      <c r="BR138" s="82">
        <f t="shared" si="75"/>
        <v>0</v>
      </c>
      <c r="BS138" s="82">
        <v>0</v>
      </c>
      <c r="BT138" s="82">
        <v>0</v>
      </c>
      <c r="BU138" s="82">
        <v>0</v>
      </c>
      <c r="BV138" s="82">
        <v>0</v>
      </c>
      <c r="BW138" s="82">
        <v>0</v>
      </c>
      <c r="BX138" s="82">
        <v>0</v>
      </c>
      <c r="BY138" s="82">
        <v>0</v>
      </c>
      <c r="BZ138" s="82">
        <v>0</v>
      </c>
      <c r="CA138" s="82">
        <v>0</v>
      </c>
      <c r="CB138" s="83" t="s">
        <v>335</v>
      </c>
    </row>
    <row r="139" spans="2:80" ht="30">
      <c r="B139" s="1678"/>
      <c r="C139" s="1681"/>
      <c r="D139" s="1769"/>
      <c r="E139" s="1708"/>
      <c r="F139" s="1711"/>
      <c r="G139" s="1711"/>
      <c r="H139" s="1644"/>
      <c r="I139" s="1644"/>
      <c r="J139" s="1644"/>
      <c r="K139" s="1644"/>
      <c r="L139" s="1814"/>
      <c r="M139" s="1644"/>
      <c r="N139" s="1644"/>
      <c r="O139" s="161">
        <v>132</v>
      </c>
      <c r="P139" s="130" t="s">
        <v>490</v>
      </c>
      <c r="Q139" s="130" t="s">
        <v>239</v>
      </c>
      <c r="R139" s="237" t="s">
        <v>95</v>
      </c>
      <c r="S139" s="237" t="s">
        <v>93</v>
      </c>
      <c r="T139" s="237" t="s">
        <v>688</v>
      </c>
      <c r="U139" s="237" t="s">
        <v>797</v>
      </c>
      <c r="V139" s="237">
        <v>3</v>
      </c>
      <c r="W139" s="237">
        <v>4</v>
      </c>
      <c r="X139" s="351">
        <f t="shared" si="76"/>
        <v>0.002165984242567998</v>
      </c>
      <c r="Y139" s="352">
        <f t="shared" si="55"/>
        <v>0</v>
      </c>
      <c r="Z139" s="237">
        <v>0</v>
      </c>
      <c r="AA139" s="237"/>
      <c r="AB139" s="352">
        <f t="shared" si="56"/>
        <v>0.0008668815548560402</v>
      </c>
      <c r="AC139" s="237">
        <v>2</v>
      </c>
      <c r="AD139" s="237"/>
      <c r="AE139" s="352">
        <f t="shared" si="57"/>
        <v>0.00204884802327816</v>
      </c>
      <c r="AF139" s="237">
        <v>3</v>
      </c>
      <c r="AG139" s="237"/>
      <c r="AH139" s="352">
        <f t="shared" si="58"/>
        <v>0.002406815703334824</v>
      </c>
      <c r="AI139" s="237">
        <v>4</v>
      </c>
      <c r="AJ139" s="237"/>
      <c r="AK139" s="1654"/>
      <c r="AL139" s="1660"/>
      <c r="AM139" s="82">
        <f t="shared" si="71"/>
        <v>18545400</v>
      </c>
      <c r="AN139" s="82">
        <f t="shared" si="72"/>
        <v>0</v>
      </c>
      <c r="AO139" s="82">
        <v>0</v>
      </c>
      <c r="AP139" s="82">
        <v>0</v>
      </c>
      <c r="AQ139" s="82">
        <v>0</v>
      </c>
      <c r="AR139" s="82">
        <v>0</v>
      </c>
      <c r="AS139" s="82">
        <v>0</v>
      </c>
      <c r="AT139" s="82">
        <v>0</v>
      </c>
      <c r="AU139" s="82">
        <v>0</v>
      </c>
      <c r="AV139" s="82">
        <v>0</v>
      </c>
      <c r="AW139" s="82">
        <v>0</v>
      </c>
      <c r="AX139" s="82">
        <f t="shared" si="73"/>
        <v>6000000</v>
      </c>
      <c r="AY139" s="82">
        <v>0</v>
      </c>
      <c r="AZ139" s="82">
        <v>0</v>
      </c>
      <c r="BA139" s="82">
        <v>0</v>
      </c>
      <c r="BB139" s="82">
        <v>0</v>
      </c>
      <c r="BC139" s="82">
        <v>0</v>
      </c>
      <c r="BD139" s="82">
        <v>0</v>
      </c>
      <c r="BE139" s="82">
        <v>0</v>
      </c>
      <c r="BF139" s="82">
        <v>6000000</v>
      </c>
      <c r="BG139" s="82">
        <v>0</v>
      </c>
      <c r="BH139" s="82">
        <f t="shared" si="74"/>
        <v>6180000</v>
      </c>
      <c r="BI139" s="82">
        <v>0</v>
      </c>
      <c r="BJ139" s="82">
        <v>0</v>
      </c>
      <c r="BK139" s="82">
        <v>0</v>
      </c>
      <c r="BL139" s="82">
        <v>0</v>
      </c>
      <c r="BM139" s="82">
        <v>0</v>
      </c>
      <c r="BN139" s="82">
        <v>0</v>
      </c>
      <c r="BO139" s="82">
        <v>0</v>
      </c>
      <c r="BP139" s="82">
        <v>6180000</v>
      </c>
      <c r="BQ139" s="82">
        <v>0</v>
      </c>
      <c r="BR139" s="82">
        <f t="shared" si="75"/>
        <v>6365400</v>
      </c>
      <c r="BS139" s="82">
        <v>0</v>
      </c>
      <c r="BT139" s="82">
        <v>0</v>
      </c>
      <c r="BU139" s="82">
        <v>0</v>
      </c>
      <c r="BV139" s="82">
        <v>0</v>
      </c>
      <c r="BW139" s="82">
        <v>0</v>
      </c>
      <c r="BX139" s="82">
        <v>0</v>
      </c>
      <c r="BY139" s="82">
        <v>0</v>
      </c>
      <c r="BZ139" s="82">
        <v>6365400</v>
      </c>
      <c r="CA139" s="82">
        <v>0</v>
      </c>
      <c r="CB139" s="83" t="s">
        <v>335</v>
      </c>
    </row>
    <row r="140" spans="2:80" ht="45">
      <c r="B140" s="1678"/>
      <c r="C140" s="1681"/>
      <c r="D140" s="1769"/>
      <c r="E140" s="1708"/>
      <c r="F140" s="1711"/>
      <c r="G140" s="1711"/>
      <c r="H140" s="1644"/>
      <c r="I140" s="1644"/>
      <c r="J140" s="1644"/>
      <c r="K140" s="1644"/>
      <c r="L140" s="1814"/>
      <c r="M140" s="1644"/>
      <c r="N140" s="1644"/>
      <c r="O140" s="161">
        <v>133</v>
      </c>
      <c r="P140" s="130" t="s">
        <v>489</v>
      </c>
      <c r="Q140" s="130" t="s">
        <v>240</v>
      </c>
      <c r="R140" s="237" t="s">
        <v>96</v>
      </c>
      <c r="S140" s="237" t="s">
        <v>612</v>
      </c>
      <c r="T140" s="237" t="s">
        <v>688</v>
      </c>
      <c r="U140" s="237" t="s">
        <v>797</v>
      </c>
      <c r="V140" s="237">
        <v>0</v>
      </c>
      <c r="W140" s="237">
        <v>1</v>
      </c>
      <c r="X140" s="351">
        <f t="shared" si="76"/>
        <v>1E-05</v>
      </c>
      <c r="Y140" s="352">
        <f t="shared" si="55"/>
        <v>0</v>
      </c>
      <c r="Z140" s="237">
        <v>0</v>
      </c>
      <c r="AA140" s="237"/>
      <c r="AB140" s="352">
        <f t="shared" si="56"/>
        <v>0</v>
      </c>
      <c r="AC140" s="237">
        <v>1</v>
      </c>
      <c r="AD140" s="237"/>
      <c r="AE140" s="352">
        <f t="shared" si="57"/>
        <v>0</v>
      </c>
      <c r="AF140" s="237">
        <v>1</v>
      </c>
      <c r="AG140" s="237"/>
      <c r="AH140" s="352">
        <f t="shared" si="58"/>
        <v>0</v>
      </c>
      <c r="AI140" s="237">
        <v>1</v>
      </c>
      <c r="AJ140" s="237"/>
      <c r="AK140" s="1654"/>
      <c r="AL140" s="1660"/>
      <c r="AM140" s="82">
        <f t="shared" si="71"/>
        <v>0</v>
      </c>
      <c r="AN140" s="82">
        <f t="shared" si="72"/>
        <v>0</v>
      </c>
      <c r="AO140" s="82">
        <v>0</v>
      </c>
      <c r="AP140" s="82">
        <v>0</v>
      </c>
      <c r="AQ140" s="82">
        <v>0</v>
      </c>
      <c r="AR140" s="82">
        <v>0</v>
      </c>
      <c r="AS140" s="82">
        <v>0</v>
      </c>
      <c r="AT140" s="82">
        <v>0</v>
      </c>
      <c r="AU140" s="82">
        <v>0</v>
      </c>
      <c r="AV140" s="82">
        <v>0</v>
      </c>
      <c r="AW140" s="82">
        <v>0</v>
      </c>
      <c r="AX140" s="82">
        <f t="shared" si="73"/>
        <v>0</v>
      </c>
      <c r="AY140" s="82">
        <v>0</v>
      </c>
      <c r="AZ140" s="82">
        <v>0</v>
      </c>
      <c r="BA140" s="82">
        <v>0</v>
      </c>
      <c r="BB140" s="82">
        <v>0</v>
      </c>
      <c r="BC140" s="82">
        <v>0</v>
      </c>
      <c r="BD140" s="82">
        <v>0</v>
      </c>
      <c r="BE140" s="82">
        <v>0</v>
      </c>
      <c r="BF140" s="82">
        <v>0</v>
      </c>
      <c r="BG140" s="82">
        <v>0</v>
      </c>
      <c r="BH140" s="82">
        <f t="shared" si="74"/>
        <v>0</v>
      </c>
      <c r="BI140" s="82">
        <v>0</v>
      </c>
      <c r="BJ140" s="82">
        <v>0</v>
      </c>
      <c r="BK140" s="82">
        <v>0</v>
      </c>
      <c r="BL140" s="82">
        <v>0</v>
      </c>
      <c r="BM140" s="82">
        <v>0</v>
      </c>
      <c r="BN140" s="82">
        <v>0</v>
      </c>
      <c r="BO140" s="82">
        <v>0</v>
      </c>
      <c r="BP140" s="82">
        <v>0</v>
      </c>
      <c r="BQ140" s="82">
        <v>0</v>
      </c>
      <c r="BR140" s="82">
        <f t="shared" si="75"/>
        <v>0</v>
      </c>
      <c r="BS140" s="82">
        <v>0</v>
      </c>
      <c r="BT140" s="82">
        <v>0</v>
      </c>
      <c r="BU140" s="82">
        <v>0</v>
      </c>
      <c r="BV140" s="82">
        <v>0</v>
      </c>
      <c r="BW140" s="82">
        <v>0</v>
      </c>
      <c r="BX140" s="82">
        <v>0</v>
      </c>
      <c r="BY140" s="82">
        <v>0</v>
      </c>
      <c r="BZ140" s="82">
        <v>0</v>
      </c>
      <c r="CA140" s="82">
        <v>0</v>
      </c>
      <c r="CB140" s="83" t="s">
        <v>335</v>
      </c>
    </row>
    <row r="141" spans="2:80" ht="30">
      <c r="B141" s="1678"/>
      <c r="C141" s="1681"/>
      <c r="D141" s="1769"/>
      <c r="E141" s="1708"/>
      <c r="F141" s="1711"/>
      <c r="G141" s="1711"/>
      <c r="H141" s="1644"/>
      <c r="I141" s="1644"/>
      <c r="J141" s="1644"/>
      <c r="K141" s="1644"/>
      <c r="L141" s="1814"/>
      <c r="M141" s="1644"/>
      <c r="N141" s="1644"/>
      <c r="O141" s="161">
        <v>134</v>
      </c>
      <c r="P141" s="130" t="s">
        <v>488</v>
      </c>
      <c r="Q141" s="130" t="s">
        <v>241</v>
      </c>
      <c r="R141" s="237" t="s">
        <v>97</v>
      </c>
      <c r="S141" s="237" t="s">
        <v>98</v>
      </c>
      <c r="T141" s="237" t="s">
        <v>688</v>
      </c>
      <c r="U141" s="237" t="s">
        <v>784</v>
      </c>
      <c r="V141" s="237">
        <v>0</v>
      </c>
      <c r="W141" s="237">
        <v>2</v>
      </c>
      <c r="X141" s="351">
        <f t="shared" si="76"/>
        <v>0.001659637219304585</v>
      </c>
      <c r="Y141" s="352">
        <f t="shared" si="55"/>
        <v>0</v>
      </c>
      <c r="Z141" s="237">
        <v>0</v>
      </c>
      <c r="AA141" s="237"/>
      <c r="AB141" s="352">
        <f t="shared" si="56"/>
        <v>0.0010113618139987136</v>
      </c>
      <c r="AC141" s="237">
        <v>1</v>
      </c>
      <c r="AD141" s="237"/>
      <c r="AE141" s="352">
        <f t="shared" si="57"/>
        <v>0.0023903226938245203</v>
      </c>
      <c r="AF141" s="237">
        <v>2</v>
      </c>
      <c r="AG141" s="237"/>
      <c r="AH141" s="352">
        <f t="shared" si="58"/>
        <v>0</v>
      </c>
      <c r="AI141" s="237">
        <v>2</v>
      </c>
      <c r="AJ141" s="237"/>
      <c r="AK141" s="1654"/>
      <c r="AL141" s="1660"/>
      <c r="AM141" s="82">
        <f t="shared" si="71"/>
        <v>14210000</v>
      </c>
      <c r="AN141" s="82">
        <f t="shared" si="72"/>
        <v>0</v>
      </c>
      <c r="AO141" s="82">
        <v>0</v>
      </c>
      <c r="AP141" s="82">
        <v>0</v>
      </c>
      <c r="AQ141" s="82">
        <v>0</v>
      </c>
      <c r="AR141" s="82">
        <v>0</v>
      </c>
      <c r="AS141" s="82">
        <v>0</v>
      </c>
      <c r="AT141" s="82">
        <v>0</v>
      </c>
      <c r="AU141" s="82">
        <v>0</v>
      </c>
      <c r="AV141" s="82">
        <v>0</v>
      </c>
      <c r="AW141" s="82">
        <v>0</v>
      </c>
      <c r="AX141" s="82">
        <f t="shared" si="73"/>
        <v>7000000</v>
      </c>
      <c r="AY141" s="82">
        <v>0</v>
      </c>
      <c r="AZ141" s="82">
        <v>0</v>
      </c>
      <c r="BA141" s="82">
        <v>0</v>
      </c>
      <c r="BB141" s="82">
        <v>0</v>
      </c>
      <c r="BC141" s="82">
        <v>0</v>
      </c>
      <c r="BD141" s="82">
        <v>0</v>
      </c>
      <c r="BE141" s="82">
        <v>0</v>
      </c>
      <c r="BF141" s="82">
        <v>7000000</v>
      </c>
      <c r="BG141" s="82">
        <v>0</v>
      </c>
      <c r="BH141" s="82">
        <f t="shared" si="74"/>
        <v>7210000</v>
      </c>
      <c r="BI141" s="82">
        <v>0</v>
      </c>
      <c r="BJ141" s="82">
        <v>0</v>
      </c>
      <c r="BK141" s="82">
        <v>0</v>
      </c>
      <c r="BL141" s="82">
        <v>0</v>
      </c>
      <c r="BM141" s="82">
        <v>0</v>
      </c>
      <c r="BN141" s="82">
        <v>0</v>
      </c>
      <c r="BO141" s="82">
        <v>0</v>
      </c>
      <c r="BP141" s="82">
        <v>7210000</v>
      </c>
      <c r="BQ141" s="82">
        <v>0</v>
      </c>
      <c r="BR141" s="82">
        <f t="shared" si="75"/>
        <v>0</v>
      </c>
      <c r="BS141" s="82">
        <v>0</v>
      </c>
      <c r="BT141" s="82">
        <v>0</v>
      </c>
      <c r="BU141" s="82">
        <v>0</v>
      </c>
      <c r="BV141" s="82">
        <v>0</v>
      </c>
      <c r="BW141" s="82">
        <v>0</v>
      </c>
      <c r="BX141" s="82">
        <v>0</v>
      </c>
      <c r="BY141" s="82">
        <v>0</v>
      </c>
      <c r="BZ141" s="82">
        <v>0</v>
      </c>
      <c r="CA141" s="82">
        <v>0</v>
      </c>
      <c r="CB141" s="83" t="s">
        <v>335</v>
      </c>
    </row>
    <row r="142" spans="2:80" ht="30">
      <c r="B142" s="1678"/>
      <c r="C142" s="1681"/>
      <c r="D142" s="1769"/>
      <c r="E142" s="1708"/>
      <c r="F142" s="1711"/>
      <c r="G142" s="1711"/>
      <c r="H142" s="1644"/>
      <c r="I142" s="1644"/>
      <c r="J142" s="1644"/>
      <c r="K142" s="1644"/>
      <c r="L142" s="1814"/>
      <c r="M142" s="1644"/>
      <c r="N142" s="1644"/>
      <c r="O142" s="161">
        <v>135</v>
      </c>
      <c r="P142" s="130" t="s">
        <v>490</v>
      </c>
      <c r="Q142" s="130" t="s">
        <v>239</v>
      </c>
      <c r="R142" s="237" t="s">
        <v>99</v>
      </c>
      <c r="S142" s="237" t="s">
        <v>631</v>
      </c>
      <c r="T142" s="237" t="s">
        <v>688</v>
      </c>
      <c r="U142" s="237" t="s">
        <v>797</v>
      </c>
      <c r="V142" s="237">
        <v>0</v>
      </c>
      <c r="W142" s="237">
        <v>2</v>
      </c>
      <c r="X142" s="351">
        <f t="shared" si="76"/>
        <v>0.0018967282506338113</v>
      </c>
      <c r="Y142" s="352">
        <f t="shared" si="55"/>
        <v>0</v>
      </c>
      <c r="Z142" s="237">
        <v>0</v>
      </c>
      <c r="AA142" s="237"/>
      <c r="AB142" s="352">
        <f t="shared" si="56"/>
        <v>0.001155842073141387</v>
      </c>
      <c r="AC142" s="237">
        <v>1</v>
      </c>
      <c r="AD142" s="237"/>
      <c r="AE142" s="352">
        <f t="shared" si="57"/>
        <v>0.0027317973643708805</v>
      </c>
      <c r="AF142" s="237">
        <v>2</v>
      </c>
      <c r="AG142" s="237"/>
      <c r="AH142" s="352">
        <f t="shared" si="58"/>
        <v>0</v>
      </c>
      <c r="AI142" s="237">
        <v>2</v>
      </c>
      <c r="AJ142" s="237"/>
      <c r="AK142" s="1654"/>
      <c r="AL142" s="1660"/>
      <c r="AM142" s="82">
        <f t="shared" si="71"/>
        <v>16240000</v>
      </c>
      <c r="AN142" s="82">
        <f t="shared" si="72"/>
        <v>0</v>
      </c>
      <c r="AO142" s="82">
        <v>0</v>
      </c>
      <c r="AP142" s="82">
        <v>0</v>
      </c>
      <c r="AQ142" s="82">
        <v>0</v>
      </c>
      <c r="AR142" s="82">
        <v>0</v>
      </c>
      <c r="AS142" s="82">
        <v>0</v>
      </c>
      <c r="AT142" s="82">
        <v>0</v>
      </c>
      <c r="AU142" s="82">
        <v>0</v>
      </c>
      <c r="AV142" s="82">
        <v>0</v>
      </c>
      <c r="AW142" s="82">
        <v>0</v>
      </c>
      <c r="AX142" s="82">
        <f t="shared" si="73"/>
        <v>8000000</v>
      </c>
      <c r="AY142" s="82">
        <v>0</v>
      </c>
      <c r="AZ142" s="82">
        <v>0</v>
      </c>
      <c r="BA142" s="82">
        <v>0</v>
      </c>
      <c r="BB142" s="82">
        <v>0</v>
      </c>
      <c r="BC142" s="82">
        <v>0</v>
      </c>
      <c r="BD142" s="82">
        <v>8000000</v>
      </c>
      <c r="BE142" s="82">
        <v>0</v>
      </c>
      <c r="BF142" s="82">
        <v>0</v>
      </c>
      <c r="BG142" s="82">
        <v>0</v>
      </c>
      <c r="BH142" s="82">
        <f t="shared" si="74"/>
        <v>8240000</v>
      </c>
      <c r="BI142" s="82">
        <v>0</v>
      </c>
      <c r="BJ142" s="82">
        <v>0</v>
      </c>
      <c r="BK142" s="82">
        <v>0</v>
      </c>
      <c r="BL142" s="82">
        <v>0</v>
      </c>
      <c r="BM142" s="82">
        <v>0</v>
      </c>
      <c r="BN142" s="82">
        <v>8240000</v>
      </c>
      <c r="BO142" s="82">
        <v>0</v>
      </c>
      <c r="BP142" s="82">
        <v>0</v>
      </c>
      <c r="BQ142" s="82">
        <v>0</v>
      </c>
      <c r="BR142" s="82">
        <f t="shared" si="75"/>
        <v>0</v>
      </c>
      <c r="BS142" s="82">
        <v>0</v>
      </c>
      <c r="BT142" s="82">
        <v>0</v>
      </c>
      <c r="BU142" s="82">
        <v>0</v>
      </c>
      <c r="BV142" s="82">
        <v>0</v>
      </c>
      <c r="BW142" s="82">
        <v>0</v>
      </c>
      <c r="BX142" s="82">
        <v>0</v>
      </c>
      <c r="BY142" s="82">
        <v>0</v>
      </c>
      <c r="BZ142" s="82">
        <v>0</v>
      </c>
      <c r="CA142" s="82">
        <v>0</v>
      </c>
      <c r="CB142" s="83" t="s">
        <v>335</v>
      </c>
    </row>
    <row r="143" spans="2:80" ht="30">
      <c r="B143" s="1678"/>
      <c r="C143" s="1681"/>
      <c r="D143" s="1769"/>
      <c r="E143" s="1708"/>
      <c r="F143" s="1711"/>
      <c r="G143" s="1711"/>
      <c r="H143" s="1644"/>
      <c r="I143" s="1644"/>
      <c r="J143" s="1644"/>
      <c r="K143" s="1644"/>
      <c r="L143" s="1814"/>
      <c r="M143" s="1644"/>
      <c r="N143" s="1644"/>
      <c r="O143" s="161">
        <v>136</v>
      </c>
      <c r="P143" s="237"/>
      <c r="Q143" s="237"/>
      <c r="R143" s="237" t="s">
        <v>100</v>
      </c>
      <c r="S143" s="237" t="s">
        <v>80</v>
      </c>
      <c r="T143" s="237" t="s">
        <v>688</v>
      </c>
      <c r="U143" s="237" t="s">
        <v>784</v>
      </c>
      <c r="V143" s="237">
        <v>20</v>
      </c>
      <c r="W143" s="237">
        <v>24</v>
      </c>
      <c r="X143" s="351">
        <f t="shared" si="76"/>
        <v>0.0008387883590148958</v>
      </c>
      <c r="Y143" s="352">
        <f t="shared" si="55"/>
        <v>0.00045707490102263554</v>
      </c>
      <c r="Z143" s="237">
        <v>4</v>
      </c>
      <c r="AA143" s="237"/>
      <c r="AB143" s="352">
        <f t="shared" si="56"/>
        <v>0.00028896051828534677</v>
      </c>
      <c r="AC143" s="237">
        <v>11</v>
      </c>
      <c r="AD143" s="237"/>
      <c r="AE143" s="352">
        <f t="shared" si="57"/>
        <v>0.0006829493410927201</v>
      </c>
      <c r="AF143" s="237">
        <v>18</v>
      </c>
      <c r="AG143" s="237"/>
      <c r="AH143" s="352">
        <f t="shared" si="58"/>
        <v>0.000802271901111608</v>
      </c>
      <c r="AI143" s="237">
        <v>24</v>
      </c>
      <c r="AJ143" s="237"/>
      <c r="AK143" s="1654"/>
      <c r="AL143" s="1660"/>
      <c r="AM143" s="82">
        <f t="shared" si="71"/>
        <v>7181800</v>
      </c>
      <c r="AN143" s="82">
        <f t="shared" si="72"/>
        <v>1000000</v>
      </c>
      <c r="AO143" s="82">
        <v>1000000</v>
      </c>
      <c r="AP143" s="82">
        <v>0</v>
      </c>
      <c r="AQ143" s="82">
        <v>0</v>
      </c>
      <c r="AR143" s="82">
        <v>0</v>
      </c>
      <c r="AS143" s="82">
        <v>0</v>
      </c>
      <c r="AT143" s="82">
        <v>0</v>
      </c>
      <c r="AU143" s="82">
        <v>0</v>
      </c>
      <c r="AV143" s="82">
        <v>0</v>
      </c>
      <c r="AW143" s="82">
        <v>0</v>
      </c>
      <c r="AX143" s="82">
        <f t="shared" si="73"/>
        <v>2000000</v>
      </c>
      <c r="AY143" s="82">
        <v>2000000</v>
      </c>
      <c r="AZ143" s="82">
        <v>0</v>
      </c>
      <c r="BA143" s="82">
        <v>0</v>
      </c>
      <c r="BB143" s="82">
        <v>0</v>
      </c>
      <c r="BC143" s="82">
        <v>0</v>
      </c>
      <c r="BD143" s="82">
        <v>0</v>
      </c>
      <c r="BE143" s="82">
        <v>0</v>
      </c>
      <c r="BF143" s="82">
        <v>0</v>
      </c>
      <c r="BG143" s="82">
        <v>0</v>
      </c>
      <c r="BH143" s="82">
        <f t="shared" si="74"/>
        <v>2060000</v>
      </c>
      <c r="BI143" s="82">
        <v>2060000</v>
      </c>
      <c r="BJ143" s="82">
        <v>0</v>
      </c>
      <c r="BK143" s="82">
        <v>0</v>
      </c>
      <c r="BL143" s="82">
        <v>0</v>
      </c>
      <c r="BM143" s="82">
        <v>0</v>
      </c>
      <c r="BN143" s="82">
        <v>0</v>
      </c>
      <c r="BO143" s="82">
        <v>0</v>
      </c>
      <c r="BP143" s="82">
        <v>0</v>
      </c>
      <c r="BQ143" s="82">
        <v>0</v>
      </c>
      <c r="BR143" s="82">
        <f t="shared" si="75"/>
        <v>2121800</v>
      </c>
      <c r="BS143" s="82">
        <v>2121800</v>
      </c>
      <c r="BT143" s="82">
        <v>0</v>
      </c>
      <c r="BU143" s="82">
        <v>0</v>
      </c>
      <c r="BV143" s="82">
        <v>0</v>
      </c>
      <c r="BW143" s="82">
        <v>0</v>
      </c>
      <c r="BX143" s="82">
        <v>0</v>
      </c>
      <c r="BY143" s="82">
        <v>0</v>
      </c>
      <c r="BZ143" s="82">
        <v>0</v>
      </c>
      <c r="CA143" s="82">
        <v>0</v>
      </c>
      <c r="CB143" s="83" t="s">
        <v>335</v>
      </c>
    </row>
    <row r="144" spans="2:80" ht="45">
      <c r="B144" s="1678"/>
      <c r="C144" s="1681"/>
      <c r="D144" s="1769"/>
      <c r="E144" s="1708"/>
      <c r="F144" s="1711"/>
      <c r="G144" s="1711">
        <v>40</v>
      </c>
      <c r="H144" s="1644" t="s">
        <v>101</v>
      </c>
      <c r="I144" s="1644" t="s">
        <v>102</v>
      </c>
      <c r="J144" s="1644" t="s">
        <v>103</v>
      </c>
      <c r="K144" s="1644">
        <f>+(650*0.05)</f>
        <v>32.5</v>
      </c>
      <c r="L144" s="1645">
        <f>SUM(X144:X154)</f>
        <v>0.12003261360743797</v>
      </c>
      <c r="M144" s="1644">
        <f>+K144/2</f>
        <v>16.25</v>
      </c>
      <c r="N144" s="1644">
        <f>+K144</f>
        <v>32.5</v>
      </c>
      <c r="O144" s="161">
        <v>137</v>
      </c>
      <c r="P144" s="130" t="s">
        <v>491</v>
      </c>
      <c r="Q144" s="130" t="s">
        <v>242</v>
      </c>
      <c r="R144" s="237" t="s">
        <v>104</v>
      </c>
      <c r="S144" s="237" t="s">
        <v>105</v>
      </c>
      <c r="T144" s="237" t="s">
        <v>688</v>
      </c>
      <c r="U144" s="237" t="s">
        <v>243</v>
      </c>
      <c r="V144" s="237">
        <v>1</v>
      </c>
      <c r="W144" s="237">
        <v>3</v>
      </c>
      <c r="X144" s="351">
        <f t="shared" si="76"/>
        <v>0.004331968485135996</v>
      </c>
      <c r="Y144" s="352">
        <f t="shared" si="55"/>
        <v>0</v>
      </c>
      <c r="Z144" s="237">
        <v>0</v>
      </c>
      <c r="AA144" s="237"/>
      <c r="AB144" s="352">
        <f t="shared" si="56"/>
        <v>0.0017337631097120805</v>
      </c>
      <c r="AC144" s="237">
        <v>1</v>
      </c>
      <c r="AD144" s="237"/>
      <c r="AE144" s="352">
        <f t="shared" si="57"/>
        <v>0.00409769604655632</v>
      </c>
      <c r="AF144" s="237">
        <v>2</v>
      </c>
      <c r="AG144" s="237"/>
      <c r="AH144" s="352">
        <f t="shared" si="58"/>
        <v>0.004813631406669648</v>
      </c>
      <c r="AI144" s="237">
        <v>3</v>
      </c>
      <c r="AJ144" s="237"/>
      <c r="AK144" s="1654"/>
      <c r="AL144" s="1660"/>
      <c r="AM144" s="82">
        <f t="shared" si="71"/>
        <v>37090800</v>
      </c>
      <c r="AN144" s="82">
        <f t="shared" si="72"/>
        <v>0</v>
      </c>
      <c r="AO144" s="82">
        <v>0</v>
      </c>
      <c r="AP144" s="82">
        <v>0</v>
      </c>
      <c r="AQ144" s="82">
        <v>0</v>
      </c>
      <c r="AR144" s="82">
        <v>0</v>
      </c>
      <c r="AS144" s="82">
        <v>0</v>
      </c>
      <c r="AT144" s="82">
        <v>0</v>
      </c>
      <c r="AU144" s="82">
        <v>0</v>
      </c>
      <c r="AV144" s="82">
        <v>0</v>
      </c>
      <c r="AW144" s="82">
        <v>0</v>
      </c>
      <c r="AX144" s="82">
        <f t="shared" si="73"/>
        <v>12000000</v>
      </c>
      <c r="AY144" s="82">
        <v>12000000</v>
      </c>
      <c r="AZ144" s="82">
        <v>0</v>
      </c>
      <c r="BA144" s="82">
        <v>0</v>
      </c>
      <c r="BB144" s="82">
        <v>0</v>
      </c>
      <c r="BC144" s="82">
        <v>0</v>
      </c>
      <c r="BD144" s="82">
        <v>0</v>
      </c>
      <c r="BE144" s="82">
        <v>0</v>
      </c>
      <c r="BF144" s="82">
        <v>0</v>
      </c>
      <c r="BG144" s="82">
        <v>0</v>
      </c>
      <c r="BH144" s="82">
        <f t="shared" si="74"/>
        <v>12360000</v>
      </c>
      <c r="BI144" s="82">
        <v>12360000</v>
      </c>
      <c r="BJ144" s="82">
        <v>0</v>
      </c>
      <c r="BK144" s="82">
        <v>0</v>
      </c>
      <c r="BL144" s="82">
        <v>0</v>
      </c>
      <c r="BM144" s="82">
        <v>0</v>
      </c>
      <c r="BN144" s="82">
        <v>0</v>
      </c>
      <c r="BO144" s="82">
        <v>0</v>
      </c>
      <c r="BP144" s="82">
        <v>0</v>
      </c>
      <c r="BQ144" s="82">
        <v>0</v>
      </c>
      <c r="BR144" s="82">
        <f t="shared" si="75"/>
        <v>12730800</v>
      </c>
      <c r="BS144" s="82">
        <v>12730800</v>
      </c>
      <c r="BT144" s="82">
        <v>0</v>
      </c>
      <c r="BU144" s="82">
        <v>0</v>
      </c>
      <c r="BV144" s="82">
        <v>0</v>
      </c>
      <c r="BW144" s="82">
        <v>0</v>
      </c>
      <c r="BX144" s="82">
        <v>0</v>
      </c>
      <c r="BY144" s="82">
        <v>0</v>
      </c>
      <c r="BZ144" s="82">
        <v>0</v>
      </c>
      <c r="CA144" s="82">
        <v>0</v>
      </c>
      <c r="CB144" s="83" t="s">
        <v>335</v>
      </c>
    </row>
    <row r="145" spans="2:80" ht="45">
      <c r="B145" s="1678"/>
      <c r="C145" s="1681"/>
      <c r="D145" s="1769"/>
      <c r="E145" s="1708"/>
      <c r="F145" s="1711"/>
      <c r="G145" s="1711"/>
      <c r="H145" s="1644"/>
      <c r="I145" s="1644"/>
      <c r="J145" s="1644"/>
      <c r="K145" s="1644"/>
      <c r="L145" s="1645"/>
      <c r="M145" s="1644"/>
      <c r="N145" s="1644"/>
      <c r="O145" s="161">
        <v>138</v>
      </c>
      <c r="P145" s="130" t="s">
        <v>491</v>
      </c>
      <c r="Q145" s="130" t="s">
        <v>242</v>
      </c>
      <c r="R145" s="237" t="s">
        <v>869</v>
      </c>
      <c r="S145" s="237" t="s">
        <v>106</v>
      </c>
      <c r="T145" s="237" t="s">
        <v>688</v>
      </c>
      <c r="U145" s="237" t="s">
        <v>243</v>
      </c>
      <c r="V145" s="237">
        <v>10</v>
      </c>
      <c r="W145" s="237">
        <v>70</v>
      </c>
      <c r="X145" s="351">
        <f t="shared" si="76"/>
        <v>0.021987940790988123</v>
      </c>
      <c r="Y145" s="352">
        <f t="shared" si="55"/>
        <v>0.0205683705460186</v>
      </c>
      <c r="Z145" s="237">
        <v>20</v>
      </c>
      <c r="AA145" s="237"/>
      <c r="AB145" s="352">
        <f t="shared" si="56"/>
        <v>0.006696660011262911</v>
      </c>
      <c r="AC145" s="237">
        <v>45</v>
      </c>
      <c r="AD145" s="237"/>
      <c r="AE145" s="352">
        <f t="shared" si="57"/>
        <v>0.01582735097982379</v>
      </c>
      <c r="AF145" s="237">
        <v>60</v>
      </c>
      <c r="AG145" s="237"/>
      <c r="AH145" s="352">
        <f t="shared" si="58"/>
        <v>0.018592651308261515</v>
      </c>
      <c r="AI145" s="237">
        <v>70</v>
      </c>
      <c r="AJ145" s="237"/>
      <c r="AK145" s="1654"/>
      <c r="AL145" s="1660"/>
      <c r="AM145" s="82">
        <f t="shared" si="71"/>
        <v>188263215</v>
      </c>
      <c r="AN145" s="82">
        <f t="shared" si="72"/>
        <v>45000000</v>
      </c>
      <c r="AO145" s="82">
        <v>3000000</v>
      </c>
      <c r="AP145" s="82">
        <v>0</v>
      </c>
      <c r="AQ145" s="82">
        <v>12000000</v>
      </c>
      <c r="AR145" s="82">
        <v>0</v>
      </c>
      <c r="AS145" s="82">
        <v>0</v>
      </c>
      <c r="AT145" s="82">
        <v>30000000</v>
      </c>
      <c r="AU145" s="82">
        <v>0</v>
      </c>
      <c r="AV145" s="82">
        <v>0</v>
      </c>
      <c r="AW145" s="82">
        <v>0</v>
      </c>
      <c r="AX145" s="82">
        <f t="shared" si="73"/>
        <v>46350000</v>
      </c>
      <c r="AY145" s="82">
        <v>3090000</v>
      </c>
      <c r="AZ145" s="82">
        <v>0</v>
      </c>
      <c r="BA145" s="82">
        <v>12360000</v>
      </c>
      <c r="BB145" s="82">
        <v>0</v>
      </c>
      <c r="BC145" s="82">
        <v>0</v>
      </c>
      <c r="BD145" s="82">
        <v>30900000</v>
      </c>
      <c r="BE145" s="82">
        <v>0</v>
      </c>
      <c r="BF145" s="82">
        <v>0</v>
      </c>
      <c r="BG145" s="82">
        <v>0</v>
      </c>
      <c r="BH145" s="82">
        <f t="shared" si="74"/>
        <v>47740500</v>
      </c>
      <c r="BI145" s="82">
        <v>3182700</v>
      </c>
      <c r="BJ145" s="82">
        <v>0</v>
      </c>
      <c r="BK145" s="82">
        <v>12730800</v>
      </c>
      <c r="BL145" s="82">
        <v>0</v>
      </c>
      <c r="BM145" s="82">
        <v>0</v>
      </c>
      <c r="BN145" s="82">
        <v>31827000</v>
      </c>
      <c r="BO145" s="82">
        <v>0</v>
      </c>
      <c r="BP145" s="82">
        <v>0</v>
      </c>
      <c r="BQ145" s="82">
        <v>0</v>
      </c>
      <c r="BR145" s="82">
        <f t="shared" si="75"/>
        <v>49172715</v>
      </c>
      <c r="BS145" s="82">
        <v>3278181</v>
      </c>
      <c r="BT145" s="82">
        <v>0</v>
      </c>
      <c r="BU145" s="82">
        <v>13112724</v>
      </c>
      <c r="BV145" s="82">
        <v>0</v>
      </c>
      <c r="BW145" s="82">
        <v>0</v>
      </c>
      <c r="BX145" s="82">
        <v>32781810</v>
      </c>
      <c r="BY145" s="82">
        <v>0</v>
      </c>
      <c r="BZ145" s="82">
        <v>0</v>
      </c>
      <c r="CA145" s="82">
        <v>0</v>
      </c>
      <c r="CB145" s="83" t="s">
        <v>335</v>
      </c>
    </row>
    <row r="146" spans="2:80" ht="45">
      <c r="B146" s="1678"/>
      <c r="C146" s="1681"/>
      <c r="D146" s="1769"/>
      <c r="E146" s="1708"/>
      <c r="F146" s="1711"/>
      <c r="G146" s="1711"/>
      <c r="H146" s="1644"/>
      <c r="I146" s="1644"/>
      <c r="J146" s="1644"/>
      <c r="K146" s="1644"/>
      <c r="L146" s="1645"/>
      <c r="M146" s="1644"/>
      <c r="N146" s="1644"/>
      <c r="O146" s="161">
        <v>139</v>
      </c>
      <c r="P146" s="130" t="s">
        <v>491</v>
      </c>
      <c r="Q146" s="130" t="s">
        <v>242</v>
      </c>
      <c r="R146" s="237" t="s">
        <v>107</v>
      </c>
      <c r="S146" s="237" t="s">
        <v>108</v>
      </c>
      <c r="T146" s="237" t="s">
        <v>688</v>
      </c>
      <c r="U146" s="237" t="s">
        <v>243</v>
      </c>
      <c r="V146" s="237">
        <v>50</v>
      </c>
      <c r="W146" s="237">
        <v>200</v>
      </c>
      <c r="X146" s="351">
        <f t="shared" si="76"/>
        <v>0.006352071784063235</v>
      </c>
      <c r="Y146" s="352">
        <f t="shared" si="55"/>
        <v>0.005941973713294262</v>
      </c>
      <c r="Z146" s="237">
        <v>70</v>
      </c>
      <c r="AA146" s="237"/>
      <c r="AB146" s="352">
        <f t="shared" si="56"/>
        <v>0.0019345906699203966</v>
      </c>
      <c r="AC146" s="237">
        <v>140</v>
      </c>
      <c r="AD146" s="237"/>
      <c r="AE146" s="352">
        <f t="shared" si="57"/>
        <v>0.004572345838615761</v>
      </c>
      <c r="AF146" s="237">
        <v>200</v>
      </c>
      <c r="AG146" s="237"/>
      <c r="AH146" s="352">
        <f t="shared" si="58"/>
        <v>0.005371210377942215</v>
      </c>
      <c r="AI146" s="237">
        <v>200</v>
      </c>
      <c r="AJ146" s="237"/>
      <c r="AK146" s="1654"/>
      <c r="AL146" s="1660"/>
      <c r="AM146" s="82">
        <f t="shared" si="71"/>
        <v>54387151</v>
      </c>
      <c r="AN146" s="82">
        <f t="shared" si="72"/>
        <v>13000000</v>
      </c>
      <c r="AO146" s="82">
        <v>0</v>
      </c>
      <c r="AP146" s="82">
        <v>0</v>
      </c>
      <c r="AQ146" s="82">
        <v>13000000</v>
      </c>
      <c r="AR146" s="82">
        <v>0</v>
      </c>
      <c r="AS146" s="82">
        <v>0</v>
      </c>
      <c r="AT146" s="82">
        <v>0</v>
      </c>
      <c r="AU146" s="82">
        <v>0</v>
      </c>
      <c r="AV146" s="82">
        <v>0</v>
      </c>
      <c r="AW146" s="82">
        <v>0</v>
      </c>
      <c r="AX146" s="82">
        <f t="shared" si="73"/>
        <v>13390000</v>
      </c>
      <c r="AY146" s="82">
        <v>0</v>
      </c>
      <c r="AZ146" s="82">
        <v>0</v>
      </c>
      <c r="BA146" s="82">
        <v>13390000</v>
      </c>
      <c r="BB146" s="82">
        <v>0</v>
      </c>
      <c r="BC146" s="82">
        <v>0</v>
      </c>
      <c r="BD146" s="82">
        <v>0</v>
      </c>
      <c r="BE146" s="82">
        <v>0</v>
      </c>
      <c r="BF146" s="82">
        <v>0</v>
      </c>
      <c r="BG146" s="82">
        <v>0</v>
      </c>
      <c r="BH146" s="82">
        <f t="shared" si="74"/>
        <v>13791700</v>
      </c>
      <c r="BI146" s="82">
        <v>0</v>
      </c>
      <c r="BJ146" s="82">
        <v>0</v>
      </c>
      <c r="BK146" s="82">
        <v>13791700</v>
      </c>
      <c r="BL146" s="82">
        <v>0</v>
      </c>
      <c r="BM146" s="82">
        <v>0</v>
      </c>
      <c r="BN146" s="82">
        <v>0</v>
      </c>
      <c r="BO146" s="82">
        <v>0</v>
      </c>
      <c r="BP146" s="82">
        <v>0</v>
      </c>
      <c r="BQ146" s="82">
        <v>0</v>
      </c>
      <c r="BR146" s="82">
        <f t="shared" si="75"/>
        <v>14205451</v>
      </c>
      <c r="BS146" s="82">
        <v>0</v>
      </c>
      <c r="BT146" s="82">
        <v>0</v>
      </c>
      <c r="BU146" s="82">
        <v>14205451</v>
      </c>
      <c r="BV146" s="82">
        <v>0</v>
      </c>
      <c r="BW146" s="82">
        <v>0</v>
      </c>
      <c r="BX146" s="82">
        <v>0</v>
      </c>
      <c r="BY146" s="82">
        <v>0</v>
      </c>
      <c r="BZ146" s="82">
        <v>0</v>
      </c>
      <c r="CA146" s="82">
        <v>0</v>
      </c>
      <c r="CB146" s="83" t="s">
        <v>335</v>
      </c>
    </row>
    <row r="147" spans="2:80" ht="45">
      <c r="B147" s="1678"/>
      <c r="C147" s="1681"/>
      <c r="D147" s="1769"/>
      <c r="E147" s="1708"/>
      <c r="F147" s="1711"/>
      <c r="G147" s="1711"/>
      <c r="H147" s="1644"/>
      <c r="I147" s="1644"/>
      <c r="J147" s="1644"/>
      <c r="K147" s="1644"/>
      <c r="L147" s="1645"/>
      <c r="M147" s="1644"/>
      <c r="N147" s="1644"/>
      <c r="O147" s="161">
        <v>140</v>
      </c>
      <c r="P147" s="130" t="s">
        <v>491</v>
      </c>
      <c r="Q147" s="130" t="s">
        <v>242</v>
      </c>
      <c r="R147" s="237" t="s">
        <v>109</v>
      </c>
      <c r="S147" s="237" t="s">
        <v>110</v>
      </c>
      <c r="T147" s="237" t="s">
        <v>688</v>
      </c>
      <c r="U147" s="237" t="s">
        <v>243</v>
      </c>
      <c r="V147" s="237">
        <v>230</v>
      </c>
      <c r="W147" s="237">
        <v>250</v>
      </c>
      <c r="X147" s="351">
        <f t="shared" si="76"/>
        <v>0.0048862090646640275</v>
      </c>
      <c r="Y147" s="352">
        <f t="shared" si="55"/>
        <v>0.004570749010226355</v>
      </c>
      <c r="Z147" s="237">
        <v>70</v>
      </c>
      <c r="AA147" s="237"/>
      <c r="AB147" s="352">
        <f t="shared" si="56"/>
        <v>0.0014881466691695358</v>
      </c>
      <c r="AC147" s="237">
        <v>130</v>
      </c>
      <c r="AD147" s="237"/>
      <c r="AE147" s="352">
        <f t="shared" si="57"/>
        <v>0.0035171891066275085</v>
      </c>
      <c r="AF147" s="237">
        <v>190</v>
      </c>
      <c r="AG147" s="237"/>
      <c r="AH147" s="352">
        <f t="shared" si="58"/>
        <v>0.004131700290724781</v>
      </c>
      <c r="AI147" s="237">
        <v>250</v>
      </c>
      <c r="AJ147" s="237"/>
      <c r="AK147" s="1654"/>
      <c r="AL147" s="1660"/>
      <c r="AM147" s="82">
        <f t="shared" si="71"/>
        <v>41836270</v>
      </c>
      <c r="AN147" s="82">
        <f>SUM(AO147:AV147)</f>
        <v>10000000</v>
      </c>
      <c r="AO147" s="82"/>
      <c r="AP147" s="82">
        <v>0</v>
      </c>
      <c r="AQ147" s="82">
        <v>10000000</v>
      </c>
      <c r="AR147" s="82">
        <v>0</v>
      </c>
      <c r="AS147" s="82">
        <v>0</v>
      </c>
      <c r="AT147" s="82">
        <v>0</v>
      </c>
      <c r="AU147" s="82">
        <v>0</v>
      </c>
      <c r="AV147" s="82">
        <v>0</v>
      </c>
      <c r="AW147" s="82">
        <v>0</v>
      </c>
      <c r="AX147" s="82">
        <f t="shared" si="73"/>
        <v>10300000</v>
      </c>
      <c r="AY147" s="82">
        <v>0</v>
      </c>
      <c r="AZ147" s="82">
        <v>0</v>
      </c>
      <c r="BA147" s="82">
        <v>10300000</v>
      </c>
      <c r="BB147" s="82">
        <v>0</v>
      </c>
      <c r="BC147" s="82">
        <v>0</v>
      </c>
      <c r="BD147" s="82">
        <v>0</v>
      </c>
      <c r="BE147" s="82">
        <v>0</v>
      </c>
      <c r="BF147" s="82">
        <v>0</v>
      </c>
      <c r="BG147" s="82">
        <v>0</v>
      </c>
      <c r="BH147" s="82">
        <f t="shared" si="74"/>
        <v>10609000</v>
      </c>
      <c r="BI147" s="82">
        <v>0</v>
      </c>
      <c r="BJ147" s="82">
        <v>0</v>
      </c>
      <c r="BK147" s="82">
        <v>10609000</v>
      </c>
      <c r="BL147" s="82">
        <v>0</v>
      </c>
      <c r="BM147" s="82">
        <v>0</v>
      </c>
      <c r="BN147" s="82">
        <v>0</v>
      </c>
      <c r="BO147" s="82">
        <v>0</v>
      </c>
      <c r="BP147" s="82">
        <v>0</v>
      </c>
      <c r="BQ147" s="82">
        <v>0</v>
      </c>
      <c r="BR147" s="82">
        <f t="shared" si="75"/>
        <v>10927270</v>
      </c>
      <c r="BS147" s="82">
        <v>0</v>
      </c>
      <c r="BT147" s="82">
        <v>0</v>
      </c>
      <c r="BU147" s="82">
        <v>10927270</v>
      </c>
      <c r="BV147" s="82">
        <v>0</v>
      </c>
      <c r="BW147" s="82">
        <v>0</v>
      </c>
      <c r="BX147" s="82">
        <v>0</v>
      </c>
      <c r="BY147" s="82">
        <v>0</v>
      </c>
      <c r="BZ147" s="82">
        <v>0</v>
      </c>
      <c r="CA147" s="82">
        <v>0</v>
      </c>
      <c r="CB147" s="83" t="s">
        <v>335</v>
      </c>
    </row>
    <row r="148" spans="2:80" ht="30">
      <c r="B148" s="1678"/>
      <c r="C148" s="1681"/>
      <c r="D148" s="1769"/>
      <c r="E148" s="1708"/>
      <c r="F148" s="1711"/>
      <c r="G148" s="1711"/>
      <c r="H148" s="1644"/>
      <c r="I148" s="1644"/>
      <c r="J148" s="1644"/>
      <c r="K148" s="1644"/>
      <c r="L148" s="1645"/>
      <c r="M148" s="1644"/>
      <c r="N148" s="1644"/>
      <c r="O148" s="161">
        <v>141</v>
      </c>
      <c r="P148" s="130" t="s">
        <v>490</v>
      </c>
      <c r="Q148" s="130" t="s">
        <v>239</v>
      </c>
      <c r="R148" s="237" t="s">
        <v>111</v>
      </c>
      <c r="S148" s="237" t="s">
        <v>112</v>
      </c>
      <c r="T148" s="237" t="s">
        <v>688</v>
      </c>
      <c r="U148" s="237" t="s">
        <v>243</v>
      </c>
      <c r="V148" s="237">
        <v>20</v>
      </c>
      <c r="W148" s="237">
        <v>20</v>
      </c>
      <c r="X148" s="351">
        <f t="shared" si="76"/>
        <v>0.06352071784063236</v>
      </c>
      <c r="Y148" s="352">
        <f t="shared" si="55"/>
        <v>0.05941973713294262</v>
      </c>
      <c r="Z148" s="237">
        <v>5</v>
      </c>
      <c r="AA148" s="237"/>
      <c r="AB148" s="352">
        <f t="shared" si="56"/>
        <v>0.019345906699203965</v>
      </c>
      <c r="AC148" s="237">
        <v>15</v>
      </c>
      <c r="AD148" s="237"/>
      <c r="AE148" s="352">
        <f t="shared" si="57"/>
        <v>0.04572345838615761</v>
      </c>
      <c r="AF148" s="237">
        <v>20</v>
      </c>
      <c r="AG148" s="237"/>
      <c r="AH148" s="352">
        <f t="shared" si="58"/>
        <v>0.053712103779422156</v>
      </c>
      <c r="AI148" s="237">
        <v>0</v>
      </c>
      <c r="AJ148" s="237"/>
      <c r="AK148" s="1654"/>
      <c r="AL148" s="1660"/>
      <c r="AM148" s="82">
        <f t="shared" si="71"/>
        <v>543871510</v>
      </c>
      <c r="AN148" s="82">
        <f t="shared" si="72"/>
        <v>130000000</v>
      </c>
      <c r="AO148" s="82">
        <v>6000000</v>
      </c>
      <c r="AP148" s="82">
        <v>0</v>
      </c>
      <c r="AQ148" s="82">
        <v>44000000</v>
      </c>
      <c r="AR148" s="82">
        <v>0</v>
      </c>
      <c r="AS148" s="82">
        <v>0</v>
      </c>
      <c r="AT148" s="82">
        <v>80000000</v>
      </c>
      <c r="AU148" s="82">
        <v>0</v>
      </c>
      <c r="AV148" s="82">
        <v>0</v>
      </c>
      <c r="AW148" s="82"/>
      <c r="AX148" s="82">
        <f t="shared" si="73"/>
        <v>133900000</v>
      </c>
      <c r="AY148" s="82">
        <v>6180000</v>
      </c>
      <c r="AZ148" s="82">
        <v>0</v>
      </c>
      <c r="BA148" s="82">
        <v>45320000</v>
      </c>
      <c r="BB148" s="82">
        <v>0</v>
      </c>
      <c r="BC148" s="82">
        <v>0</v>
      </c>
      <c r="BD148" s="82">
        <v>82400000</v>
      </c>
      <c r="BE148" s="82">
        <v>0</v>
      </c>
      <c r="BF148" s="82">
        <v>0</v>
      </c>
      <c r="BG148" s="82"/>
      <c r="BH148" s="82">
        <f t="shared" si="74"/>
        <v>137917000</v>
      </c>
      <c r="BI148" s="82">
        <v>6365400</v>
      </c>
      <c r="BJ148" s="82">
        <v>0</v>
      </c>
      <c r="BK148" s="82">
        <v>46679600</v>
      </c>
      <c r="BL148" s="82">
        <v>0</v>
      </c>
      <c r="BM148" s="82">
        <v>0</v>
      </c>
      <c r="BN148" s="82">
        <v>84872000</v>
      </c>
      <c r="BO148" s="82">
        <v>0</v>
      </c>
      <c r="BP148" s="82">
        <v>0</v>
      </c>
      <c r="BQ148" s="82"/>
      <c r="BR148" s="82">
        <f t="shared" si="75"/>
        <v>142054510</v>
      </c>
      <c r="BS148" s="82">
        <v>6556362</v>
      </c>
      <c r="BT148" s="82">
        <v>0</v>
      </c>
      <c r="BU148" s="82">
        <v>48079988</v>
      </c>
      <c r="BV148" s="82">
        <v>0</v>
      </c>
      <c r="BW148" s="82">
        <v>0</v>
      </c>
      <c r="BX148" s="82">
        <v>87418160</v>
      </c>
      <c r="BY148" s="82">
        <v>0</v>
      </c>
      <c r="BZ148" s="82">
        <v>0</v>
      </c>
      <c r="CA148" s="82"/>
      <c r="CB148" s="83" t="s">
        <v>335</v>
      </c>
    </row>
    <row r="149" spans="2:80" ht="30">
      <c r="B149" s="1678"/>
      <c r="C149" s="1681"/>
      <c r="D149" s="1769"/>
      <c r="E149" s="1708"/>
      <c r="F149" s="1711"/>
      <c r="G149" s="1711"/>
      <c r="H149" s="1644"/>
      <c r="I149" s="1644"/>
      <c r="J149" s="1644"/>
      <c r="K149" s="1644"/>
      <c r="L149" s="1645"/>
      <c r="M149" s="1644"/>
      <c r="N149" s="1644"/>
      <c r="O149" s="161">
        <v>142</v>
      </c>
      <c r="P149" s="130" t="s">
        <v>491</v>
      </c>
      <c r="Q149" s="130"/>
      <c r="R149" s="237" t="s">
        <v>113</v>
      </c>
      <c r="S149" s="237" t="s">
        <v>93</v>
      </c>
      <c r="T149" s="237" t="s">
        <v>688</v>
      </c>
      <c r="U149" s="237" t="s">
        <v>243</v>
      </c>
      <c r="V149" s="237">
        <v>2</v>
      </c>
      <c r="W149" s="237">
        <v>6</v>
      </c>
      <c r="X149" s="351">
        <f t="shared" si="76"/>
        <v>0.003248976363851997</v>
      </c>
      <c r="Y149" s="352">
        <f t="shared" si="55"/>
        <v>0</v>
      </c>
      <c r="Z149" s="237">
        <v>0</v>
      </c>
      <c r="AA149" s="237"/>
      <c r="AB149" s="352">
        <f t="shared" si="56"/>
        <v>0.0013003223322840605</v>
      </c>
      <c r="AC149" s="237">
        <v>2</v>
      </c>
      <c r="AD149" s="237"/>
      <c r="AE149" s="352">
        <f t="shared" si="57"/>
        <v>0.0030732720349172403</v>
      </c>
      <c r="AF149" s="237">
        <v>4</v>
      </c>
      <c r="AG149" s="237"/>
      <c r="AH149" s="352">
        <f t="shared" si="58"/>
        <v>0.003610223555002236</v>
      </c>
      <c r="AI149" s="237">
        <v>6</v>
      </c>
      <c r="AJ149" s="237"/>
      <c r="AK149" s="1654"/>
      <c r="AL149" s="1660"/>
      <c r="AM149" s="82">
        <f t="shared" si="71"/>
        <v>27818100</v>
      </c>
      <c r="AN149" s="82">
        <f t="shared" si="72"/>
        <v>0</v>
      </c>
      <c r="AO149" s="82"/>
      <c r="AP149" s="82">
        <v>0</v>
      </c>
      <c r="AQ149" s="82"/>
      <c r="AR149" s="82">
        <v>0</v>
      </c>
      <c r="AS149" s="82">
        <v>0</v>
      </c>
      <c r="AT149" s="82"/>
      <c r="AU149" s="82">
        <v>0</v>
      </c>
      <c r="AV149" s="82"/>
      <c r="AW149" s="82">
        <v>0</v>
      </c>
      <c r="AX149" s="82">
        <f t="shared" si="73"/>
        <v>9000000</v>
      </c>
      <c r="AY149" s="82">
        <v>4000000</v>
      </c>
      <c r="AZ149" s="82"/>
      <c r="BA149" s="82">
        <v>5000000</v>
      </c>
      <c r="BB149" s="82"/>
      <c r="BC149" s="82"/>
      <c r="BD149" s="82"/>
      <c r="BE149" s="82"/>
      <c r="BF149" s="82"/>
      <c r="BG149" s="82">
        <v>0</v>
      </c>
      <c r="BH149" s="82">
        <f t="shared" si="74"/>
        <v>9270000</v>
      </c>
      <c r="BI149" s="82">
        <v>4120000</v>
      </c>
      <c r="BJ149" s="82">
        <v>0</v>
      </c>
      <c r="BK149" s="82">
        <v>5150000</v>
      </c>
      <c r="BL149" s="82">
        <v>0</v>
      </c>
      <c r="BM149" s="82">
        <v>0</v>
      </c>
      <c r="BN149" s="82"/>
      <c r="BO149" s="82">
        <v>0</v>
      </c>
      <c r="BP149" s="82"/>
      <c r="BQ149" s="82">
        <v>0</v>
      </c>
      <c r="BR149" s="82">
        <f t="shared" si="75"/>
        <v>9548100</v>
      </c>
      <c r="BS149" s="82">
        <v>4243600</v>
      </c>
      <c r="BT149" s="82">
        <v>0</v>
      </c>
      <c r="BU149" s="82">
        <v>5304500</v>
      </c>
      <c r="BV149" s="82">
        <v>0</v>
      </c>
      <c r="BW149" s="82">
        <v>0</v>
      </c>
      <c r="BX149" s="82"/>
      <c r="BY149" s="82">
        <v>0</v>
      </c>
      <c r="BZ149" s="82"/>
      <c r="CA149" s="82">
        <v>0</v>
      </c>
      <c r="CB149" s="83" t="s">
        <v>335</v>
      </c>
    </row>
    <row r="150" spans="2:80" ht="30">
      <c r="B150" s="1678"/>
      <c r="C150" s="1681"/>
      <c r="D150" s="1769"/>
      <c r="E150" s="1708"/>
      <c r="F150" s="1711"/>
      <c r="G150" s="1711"/>
      <c r="H150" s="1644"/>
      <c r="I150" s="1644"/>
      <c r="J150" s="1644"/>
      <c r="K150" s="1644"/>
      <c r="L150" s="1645"/>
      <c r="M150" s="1644"/>
      <c r="N150" s="1644"/>
      <c r="O150" s="161">
        <v>143</v>
      </c>
      <c r="P150" s="130" t="s">
        <v>490</v>
      </c>
      <c r="Q150" s="130" t="s">
        <v>239</v>
      </c>
      <c r="R150" s="237" t="s">
        <v>114</v>
      </c>
      <c r="S150" s="237" t="s">
        <v>574</v>
      </c>
      <c r="T150" s="237" t="s">
        <v>682</v>
      </c>
      <c r="U150" s="237" t="s">
        <v>243</v>
      </c>
      <c r="V150" s="222">
        <v>1</v>
      </c>
      <c r="W150" s="222">
        <v>1</v>
      </c>
      <c r="X150" s="351">
        <f t="shared" si="76"/>
        <v>0.014658627193992082</v>
      </c>
      <c r="Y150" s="352">
        <f t="shared" si="55"/>
        <v>0.013712247030679067</v>
      </c>
      <c r="Z150" s="222">
        <v>1</v>
      </c>
      <c r="AA150" s="237"/>
      <c r="AB150" s="352">
        <f t="shared" si="56"/>
        <v>0.0044644400075086075</v>
      </c>
      <c r="AC150" s="222">
        <v>1</v>
      </c>
      <c r="AD150" s="237"/>
      <c r="AE150" s="352">
        <f t="shared" si="57"/>
        <v>0.010551567319882525</v>
      </c>
      <c r="AF150" s="222">
        <v>1</v>
      </c>
      <c r="AG150" s="237"/>
      <c r="AH150" s="352">
        <f t="shared" si="58"/>
        <v>0.012395100872174344</v>
      </c>
      <c r="AI150" s="222">
        <v>1</v>
      </c>
      <c r="AJ150" s="237"/>
      <c r="AK150" s="1654"/>
      <c r="AL150" s="1660"/>
      <c r="AM150" s="82">
        <f t="shared" si="71"/>
        <v>125508810</v>
      </c>
      <c r="AN150" s="82">
        <f t="shared" si="72"/>
        <v>30000000</v>
      </c>
      <c r="AO150" s="82"/>
      <c r="AP150" s="82"/>
      <c r="AQ150" s="82">
        <v>30000000</v>
      </c>
      <c r="AR150" s="82">
        <v>0</v>
      </c>
      <c r="AS150" s="82">
        <v>0</v>
      </c>
      <c r="AT150" s="82">
        <v>0</v>
      </c>
      <c r="AU150" s="82">
        <v>0</v>
      </c>
      <c r="AV150" s="82"/>
      <c r="AW150" s="82">
        <v>0</v>
      </c>
      <c r="AX150" s="82">
        <f t="shared" si="73"/>
        <v>30900000</v>
      </c>
      <c r="AY150" s="82"/>
      <c r="AZ150" s="82"/>
      <c r="BA150" s="82">
        <v>30900000</v>
      </c>
      <c r="BB150" s="82"/>
      <c r="BC150" s="82"/>
      <c r="BD150" s="82"/>
      <c r="BE150" s="82"/>
      <c r="BF150" s="82"/>
      <c r="BG150" s="82">
        <v>0</v>
      </c>
      <c r="BH150" s="82">
        <f t="shared" si="74"/>
        <v>31827000</v>
      </c>
      <c r="BI150" s="82"/>
      <c r="BJ150" s="82">
        <v>0</v>
      </c>
      <c r="BK150" s="82">
        <v>31827000</v>
      </c>
      <c r="BL150" s="82">
        <v>0</v>
      </c>
      <c r="BM150" s="82">
        <v>0</v>
      </c>
      <c r="BN150" s="82"/>
      <c r="BO150" s="82">
        <v>0</v>
      </c>
      <c r="BP150" s="82"/>
      <c r="BQ150" s="82">
        <v>0</v>
      </c>
      <c r="BR150" s="82">
        <f t="shared" si="75"/>
        <v>32781810</v>
      </c>
      <c r="BS150" s="82"/>
      <c r="BT150" s="82">
        <v>0</v>
      </c>
      <c r="BU150" s="82">
        <v>32781810</v>
      </c>
      <c r="BV150" s="82">
        <v>0</v>
      </c>
      <c r="BW150" s="82">
        <v>0</v>
      </c>
      <c r="BX150" s="82"/>
      <c r="BY150" s="82">
        <v>0</v>
      </c>
      <c r="BZ150" s="82"/>
      <c r="CA150" s="82">
        <v>0</v>
      </c>
      <c r="CB150" s="83" t="s">
        <v>335</v>
      </c>
    </row>
    <row r="151" spans="2:80" ht="15.75" customHeight="1">
      <c r="B151" s="1678"/>
      <c r="C151" s="1681"/>
      <c r="D151" s="1769"/>
      <c r="E151" s="1708"/>
      <c r="F151" s="1711"/>
      <c r="G151" s="1711"/>
      <c r="H151" s="1644"/>
      <c r="I151" s="1644"/>
      <c r="J151" s="1644"/>
      <c r="K151" s="1644"/>
      <c r="L151" s="1645"/>
      <c r="M151" s="1644"/>
      <c r="N151" s="1644"/>
      <c r="O151" s="161">
        <v>144</v>
      </c>
      <c r="P151" s="237"/>
      <c r="Q151" s="237"/>
      <c r="R151" s="237" t="s">
        <v>115</v>
      </c>
      <c r="S151" s="237" t="s">
        <v>116</v>
      </c>
      <c r="T151" s="237" t="s">
        <v>688</v>
      </c>
      <c r="U151" s="237" t="s">
        <v>784</v>
      </c>
      <c r="V151" s="188">
        <v>0</v>
      </c>
      <c r="W151" s="188">
        <v>1</v>
      </c>
      <c r="X151" s="351">
        <f t="shared" si="76"/>
        <v>1E-05</v>
      </c>
      <c r="Y151" s="352">
        <f t="shared" si="55"/>
        <v>0</v>
      </c>
      <c r="Z151" s="188">
        <v>0</v>
      </c>
      <c r="AA151" s="237"/>
      <c r="AB151" s="352">
        <f t="shared" si="56"/>
        <v>0</v>
      </c>
      <c r="AC151" s="188">
        <v>1</v>
      </c>
      <c r="AD151" s="237"/>
      <c r="AE151" s="352">
        <f t="shared" si="57"/>
        <v>0</v>
      </c>
      <c r="AF151" s="188">
        <v>1</v>
      </c>
      <c r="AG151" s="237"/>
      <c r="AH151" s="352">
        <f t="shared" si="58"/>
        <v>0</v>
      </c>
      <c r="AI151" s="188">
        <v>1</v>
      </c>
      <c r="AJ151" s="237"/>
      <c r="AK151" s="1654"/>
      <c r="AL151" s="1660"/>
      <c r="AM151" s="82">
        <f t="shared" si="71"/>
        <v>0</v>
      </c>
      <c r="AN151" s="82">
        <f t="shared" si="72"/>
        <v>0</v>
      </c>
      <c r="AO151" s="82"/>
      <c r="AP151" s="82"/>
      <c r="AQ151" s="82"/>
      <c r="AR151" s="82"/>
      <c r="AS151" s="82"/>
      <c r="AT151" s="82"/>
      <c r="AU151" s="82">
        <v>0</v>
      </c>
      <c r="AV151" s="82"/>
      <c r="AW151" s="82">
        <v>0</v>
      </c>
      <c r="AX151" s="82">
        <f t="shared" si="73"/>
        <v>0</v>
      </c>
      <c r="AY151" s="82"/>
      <c r="AZ151" s="82"/>
      <c r="BA151" s="82"/>
      <c r="BB151" s="82"/>
      <c r="BC151" s="82"/>
      <c r="BD151" s="82"/>
      <c r="BE151" s="82"/>
      <c r="BF151" s="82"/>
      <c r="BG151" s="82">
        <v>0</v>
      </c>
      <c r="BH151" s="82">
        <f t="shared" si="74"/>
        <v>0</v>
      </c>
      <c r="BI151" s="82"/>
      <c r="BJ151" s="82">
        <v>0</v>
      </c>
      <c r="BK151" s="82"/>
      <c r="BL151" s="82">
        <v>0</v>
      </c>
      <c r="BM151" s="82">
        <v>0</v>
      </c>
      <c r="BN151" s="82"/>
      <c r="BO151" s="82">
        <v>0</v>
      </c>
      <c r="BP151" s="82"/>
      <c r="BQ151" s="82">
        <v>0</v>
      </c>
      <c r="BR151" s="82">
        <f t="shared" si="75"/>
        <v>0</v>
      </c>
      <c r="BS151" s="82"/>
      <c r="BT151" s="82">
        <v>0</v>
      </c>
      <c r="BU151" s="82"/>
      <c r="BV151" s="82">
        <v>0</v>
      </c>
      <c r="BW151" s="82">
        <v>0</v>
      </c>
      <c r="BX151" s="82"/>
      <c r="BY151" s="82">
        <v>0</v>
      </c>
      <c r="BZ151" s="82"/>
      <c r="CA151" s="82">
        <v>0</v>
      </c>
      <c r="CB151" s="83" t="s">
        <v>335</v>
      </c>
    </row>
    <row r="152" spans="2:80" ht="30">
      <c r="B152" s="1678"/>
      <c r="C152" s="1681"/>
      <c r="D152" s="1769"/>
      <c r="E152" s="1708"/>
      <c r="F152" s="1711"/>
      <c r="G152" s="1711"/>
      <c r="H152" s="1644"/>
      <c r="I152" s="1644"/>
      <c r="J152" s="1644"/>
      <c r="K152" s="1644"/>
      <c r="L152" s="1645"/>
      <c r="M152" s="1644"/>
      <c r="N152" s="1644"/>
      <c r="O152" s="161">
        <v>145</v>
      </c>
      <c r="P152" s="237"/>
      <c r="Q152" s="237"/>
      <c r="R152" s="237" t="s">
        <v>117</v>
      </c>
      <c r="S152" s="237" t="s">
        <v>116</v>
      </c>
      <c r="T152" s="237" t="s">
        <v>688</v>
      </c>
      <c r="U152" s="237" t="s">
        <v>784</v>
      </c>
      <c r="V152" s="188">
        <v>0</v>
      </c>
      <c r="W152" s="188">
        <v>1</v>
      </c>
      <c r="X152" s="351">
        <f t="shared" si="76"/>
        <v>1E-05</v>
      </c>
      <c r="Y152" s="352">
        <f t="shared" si="55"/>
        <v>0</v>
      </c>
      <c r="Z152" s="188">
        <v>0</v>
      </c>
      <c r="AA152" s="237"/>
      <c r="AB152" s="352">
        <f t="shared" si="56"/>
        <v>0</v>
      </c>
      <c r="AC152" s="188">
        <v>1</v>
      </c>
      <c r="AD152" s="237"/>
      <c r="AE152" s="352">
        <f t="shared" si="57"/>
        <v>0</v>
      </c>
      <c r="AF152" s="188">
        <v>1</v>
      </c>
      <c r="AG152" s="237"/>
      <c r="AH152" s="352">
        <f t="shared" si="58"/>
        <v>0</v>
      </c>
      <c r="AI152" s="188">
        <v>1</v>
      </c>
      <c r="AJ152" s="237"/>
      <c r="AK152" s="1654"/>
      <c r="AL152" s="1660"/>
      <c r="AM152" s="82">
        <f t="shared" si="71"/>
        <v>0</v>
      </c>
      <c r="AN152" s="82">
        <f t="shared" si="72"/>
        <v>0</v>
      </c>
      <c r="AO152" s="82"/>
      <c r="AP152" s="82"/>
      <c r="AQ152" s="82"/>
      <c r="AR152" s="82"/>
      <c r="AS152" s="82"/>
      <c r="AT152" s="82"/>
      <c r="AU152" s="82">
        <v>0</v>
      </c>
      <c r="AV152" s="82"/>
      <c r="AW152" s="82">
        <v>0</v>
      </c>
      <c r="AX152" s="82">
        <f t="shared" si="73"/>
        <v>0</v>
      </c>
      <c r="AY152" s="82"/>
      <c r="AZ152" s="82"/>
      <c r="BA152" s="82"/>
      <c r="BB152" s="82"/>
      <c r="BC152" s="82"/>
      <c r="BD152" s="82"/>
      <c r="BE152" s="82"/>
      <c r="BF152" s="82"/>
      <c r="BG152" s="82">
        <v>0</v>
      </c>
      <c r="BH152" s="82">
        <f t="shared" si="74"/>
        <v>0</v>
      </c>
      <c r="BI152" s="82"/>
      <c r="BJ152" s="82">
        <v>0</v>
      </c>
      <c r="BK152" s="82"/>
      <c r="BL152" s="82">
        <v>0</v>
      </c>
      <c r="BM152" s="82">
        <v>0</v>
      </c>
      <c r="BN152" s="82"/>
      <c r="BO152" s="82">
        <v>0</v>
      </c>
      <c r="BP152" s="82"/>
      <c r="BQ152" s="82">
        <v>0</v>
      </c>
      <c r="BR152" s="82">
        <f t="shared" si="75"/>
        <v>0</v>
      </c>
      <c r="BS152" s="82"/>
      <c r="BT152" s="82">
        <v>0</v>
      </c>
      <c r="BU152" s="82"/>
      <c r="BV152" s="82">
        <v>0</v>
      </c>
      <c r="BW152" s="82">
        <v>0</v>
      </c>
      <c r="BX152" s="82"/>
      <c r="BY152" s="82">
        <v>0</v>
      </c>
      <c r="BZ152" s="82"/>
      <c r="CA152" s="82">
        <v>0</v>
      </c>
      <c r="CB152" s="83" t="s">
        <v>335</v>
      </c>
    </row>
    <row r="153" spans="2:80" ht="30">
      <c r="B153" s="1678"/>
      <c r="C153" s="1681"/>
      <c r="D153" s="1769"/>
      <c r="E153" s="1708"/>
      <c r="F153" s="1711"/>
      <c r="G153" s="1711"/>
      <c r="H153" s="1644"/>
      <c r="I153" s="1644"/>
      <c r="J153" s="1644"/>
      <c r="K153" s="1644"/>
      <c r="L153" s="1645"/>
      <c r="M153" s="1644"/>
      <c r="N153" s="1644"/>
      <c r="O153" s="161">
        <v>146</v>
      </c>
      <c r="P153" s="237"/>
      <c r="Q153" s="237"/>
      <c r="R153" s="237" t="s">
        <v>118</v>
      </c>
      <c r="S153" s="237" t="s">
        <v>116</v>
      </c>
      <c r="T153" s="237" t="s">
        <v>688</v>
      </c>
      <c r="U153" s="237" t="s">
        <v>784</v>
      </c>
      <c r="V153" s="188">
        <v>0</v>
      </c>
      <c r="W153" s="188">
        <v>1</v>
      </c>
      <c r="X153" s="351">
        <f t="shared" si="76"/>
        <v>1E-05</v>
      </c>
      <c r="Y153" s="352">
        <f t="shared" si="55"/>
        <v>0</v>
      </c>
      <c r="Z153" s="188">
        <v>0</v>
      </c>
      <c r="AA153" s="237"/>
      <c r="AB153" s="352">
        <f t="shared" si="56"/>
        <v>0</v>
      </c>
      <c r="AC153" s="188">
        <v>1</v>
      </c>
      <c r="AD153" s="237"/>
      <c r="AE153" s="352">
        <f t="shared" si="57"/>
        <v>0</v>
      </c>
      <c r="AF153" s="188">
        <v>1</v>
      </c>
      <c r="AG153" s="237"/>
      <c r="AH153" s="352">
        <f t="shared" si="58"/>
        <v>0</v>
      </c>
      <c r="AI153" s="188">
        <v>1</v>
      </c>
      <c r="AJ153" s="237"/>
      <c r="AK153" s="1654"/>
      <c r="AL153" s="1660"/>
      <c r="AM153" s="82">
        <f t="shared" si="71"/>
        <v>0</v>
      </c>
      <c r="AN153" s="82">
        <f t="shared" si="72"/>
        <v>0</v>
      </c>
      <c r="AO153" s="82"/>
      <c r="AP153" s="82"/>
      <c r="AQ153" s="82"/>
      <c r="AR153" s="82"/>
      <c r="AS153" s="82"/>
      <c r="AT153" s="82"/>
      <c r="AU153" s="82">
        <v>0</v>
      </c>
      <c r="AV153" s="82"/>
      <c r="AW153" s="82">
        <v>0</v>
      </c>
      <c r="AX153" s="82">
        <f t="shared" si="73"/>
        <v>0</v>
      </c>
      <c r="AY153" s="82"/>
      <c r="AZ153" s="82"/>
      <c r="BA153" s="82"/>
      <c r="BB153" s="82"/>
      <c r="BC153" s="82"/>
      <c r="BD153" s="82"/>
      <c r="BE153" s="82"/>
      <c r="BF153" s="82"/>
      <c r="BG153" s="82">
        <v>0</v>
      </c>
      <c r="BH153" s="82">
        <f t="shared" si="74"/>
        <v>0</v>
      </c>
      <c r="BI153" s="82"/>
      <c r="BJ153" s="82">
        <v>0</v>
      </c>
      <c r="BK153" s="82"/>
      <c r="BL153" s="82">
        <v>0</v>
      </c>
      <c r="BM153" s="82">
        <v>0</v>
      </c>
      <c r="BN153" s="82"/>
      <c r="BO153" s="82">
        <v>0</v>
      </c>
      <c r="BP153" s="82"/>
      <c r="BQ153" s="82">
        <v>0</v>
      </c>
      <c r="BR153" s="82">
        <f t="shared" si="75"/>
        <v>0</v>
      </c>
      <c r="BS153" s="82"/>
      <c r="BT153" s="82">
        <v>0</v>
      </c>
      <c r="BU153" s="82"/>
      <c r="BV153" s="82">
        <v>0</v>
      </c>
      <c r="BW153" s="82">
        <v>0</v>
      </c>
      <c r="BX153" s="82"/>
      <c r="BY153" s="82">
        <v>0</v>
      </c>
      <c r="BZ153" s="82"/>
      <c r="CA153" s="82">
        <v>0</v>
      </c>
      <c r="CB153" s="83" t="s">
        <v>335</v>
      </c>
    </row>
    <row r="154" spans="2:80" ht="30">
      <c r="B154" s="1678"/>
      <c r="C154" s="1681"/>
      <c r="D154" s="1769"/>
      <c r="E154" s="1708"/>
      <c r="F154" s="1711"/>
      <c r="G154" s="1711"/>
      <c r="H154" s="1644"/>
      <c r="I154" s="1644"/>
      <c r="J154" s="1644"/>
      <c r="K154" s="1644"/>
      <c r="L154" s="1645"/>
      <c r="M154" s="1644"/>
      <c r="N154" s="1644"/>
      <c r="O154" s="161">
        <v>147</v>
      </c>
      <c r="P154" s="130" t="s">
        <v>490</v>
      </c>
      <c r="Q154" s="130" t="s">
        <v>239</v>
      </c>
      <c r="R154" s="237" t="s">
        <v>119</v>
      </c>
      <c r="S154" s="237" t="s">
        <v>772</v>
      </c>
      <c r="T154" s="237" t="s">
        <v>688</v>
      </c>
      <c r="U154" s="237" t="s">
        <v>784</v>
      </c>
      <c r="V154" s="188">
        <v>10</v>
      </c>
      <c r="W154" s="237">
        <v>16</v>
      </c>
      <c r="X154" s="351">
        <f t="shared" si="76"/>
        <v>0.001016102084110169</v>
      </c>
      <c r="Y154" s="352">
        <f t="shared" si="55"/>
        <v>0.0008684423119430075</v>
      </c>
      <c r="Z154" s="237">
        <v>2</v>
      </c>
      <c r="AA154" s="237"/>
      <c r="AB154" s="352">
        <f t="shared" si="56"/>
        <v>0.00031785657011388144</v>
      </c>
      <c r="AC154" s="237">
        <v>7</v>
      </c>
      <c r="AD154" s="237"/>
      <c r="AE154" s="352">
        <f t="shared" si="57"/>
        <v>0.000751244275201992</v>
      </c>
      <c r="AF154" s="237">
        <v>12</v>
      </c>
      <c r="AG154" s="237"/>
      <c r="AH154" s="352">
        <f t="shared" si="58"/>
        <v>0.0008824990912227688</v>
      </c>
      <c r="AI154" s="237">
        <v>16</v>
      </c>
      <c r="AJ154" s="237"/>
      <c r="AK154" s="1654"/>
      <c r="AL154" s="1660"/>
      <c r="AM154" s="82">
        <f t="shared" si="71"/>
        <v>8699980</v>
      </c>
      <c r="AN154" s="82">
        <f t="shared" si="72"/>
        <v>1900000</v>
      </c>
      <c r="AO154" s="82"/>
      <c r="AP154" s="82"/>
      <c r="AQ154" s="82">
        <v>1900000</v>
      </c>
      <c r="AR154" s="82"/>
      <c r="AS154" s="82"/>
      <c r="AT154" s="82"/>
      <c r="AU154" s="82">
        <v>0</v>
      </c>
      <c r="AV154" s="82"/>
      <c r="AW154" s="82">
        <v>0</v>
      </c>
      <c r="AX154" s="82">
        <f t="shared" si="73"/>
        <v>2200000</v>
      </c>
      <c r="AY154" s="82"/>
      <c r="AZ154" s="82"/>
      <c r="BA154" s="82">
        <v>2200000</v>
      </c>
      <c r="BB154" s="82"/>
      <c r="BC154" s="82"/>
      <c r="BD154" s="82"/>
      <c r="BE154" s="82"/>
      <c r="BF154" s="82"/>
      <c r="BG154" s="82">
        <v>0</v>
      </c>
      <c r="BH154" s="82">
        <f t="shared" si="74"/>
        <v>2266000</v>
      </c>
      <c r="BI154" s="82"/>
      <c r="BJ154" s="82">
        <v>0</v>
      </c>
      <c r="BK154" s="82">
        <v>2266000</v>
      </c>
      <c r="BL154" s="82">
        <v>0</v>
      </c>
      <c r="BM154" s="82">
        <v>0</v>
      </c>
      <c r="BN154" s="82"/>
      <c r="BO154" s="82">
        <v>0</v>
      </c>
      <c r="BP154" s="82"/>
      <c r="BQ154" s="82">
        <v>0</v>
      </c>
      <c r="BR154" s="82">
        <f t="shared" si="75"/>
        <v>2333980</v>
      </c>
      <c r="BS154" s="82"/>
      <c r="BT154" s="82">
        <v>0</v>
      </c>
      <c r="BU154" s="82">
        <v>2333980</v>
      </c>
      <c r="BV154" s="82">
        <v>0</v>
      </c>
      <c r="BW154" s="82">
        <v>0</v>
      </c>
      <c r="BX154" s="82"/>
      <c r="BY154" s="82">
        <v>0</v>
      </c>
      <c r="BZ154" s="82"/>
      <c r="CA154" s="82">
        <v>0</v>
      </c>
      <c r="CB154" s="83" t="s">
        <v>335</v>
      </c>
    </row>
    <row r="155" spans="2:80" ht="56.25" customHeight="1">
      <c r="B155" s="1678"/>
      <c r="C155" s="1681"/>
      <c r="D155" s="1769"/>
      <c r="E155" s="1708"/>
      <c r="F155" s="1711"/>
      <c r="G155" s="1711">
        <v>41</v>
      </c>
      <c r="H155" s="1644" t="s">
        <v>120</v>
      </c>
      <c r="I155" s="1644" t="s">
        <v>121</v>
      </c>
      <c r="J155" s="1671" t="s">
        <v>122</v>
      </c>
      <c r="K155" s="1644">
        <f>+(3946*0.05)</f>
        <v>197.3</v>
      </c>
      <c r="L155" s="1814">
        <f>SUM(X155:X159)</f>
        <v>0.042324504123670004</v>
      </c>
      <c r="M155" s="1644"/>
      <c r="N155" s="1644"/>
      <c r="O155" s="161">
        <v>148</v>
      </c>
      <c r="P155" s="130" t="s">
        <v>490</v>
      </c>
      <c r="Q155" s="130" t="s">
        <v>239</v>
      </c>
      <c r="R155" s="237" t="s">
        <v>123</v>
      </c>
      <c r="S155" s="237" t="s">
        <v>574</v>
      </c>
      <c r="T155" s="237" t="s">
        <v>682</v>
      </c>
      <c r="U155" s="237" t="s">
        <v>243</v>
      </c>
      <c r="V155" s="222">
        <v>1</v>
      </c>
      <c r="W155" s="222">
        <v>1</v>
      </c>
      <c r="X155" s="351">
        <f t="shared" si="76"/>
        <v>0.0009772418129328055</v>
      </c>
      <c r="Y155" s="352">
        <f t="shared" si="55"/>
        <v>0.0009141498020452711</v>
      </c>
      <c r="Z155" s="222">
        <v>1</v>
      </c>
      <c r="AA155" s="237"/>
      <c r="AB155" s="352">
        <f t="shared" si="56"/>
        <v>0.0002976293338339072</v>
      </c>
      <c r="AC155" s="222">
        <v>1</v>
      </c>
      <c r="AD155" s="237"/>
      <c r="AE155" s="352">
        <f t="shared" si="57"/>
        <v>0.0007034378213255016</v>
      </c>
      <c r="AF155" s="222">
        <v>1</v>
      </c>
      <c r="AG155" s="237"/>
      <c r="AH155" s="352">
        <f t="shared" si="58"/>
        <v>0.0008263400581449562</v>
      </c>
      <c r="AI155" s="222">
        <v>1</v>
      </c>
      <c r="AJ155" s="237"/>
      <c r="AK155" s="1654"/>
      <c r="AL155" s="1660"/>
      <c r="AM155" s="82">
        <f t="shared" si="71"/>
        <v>8367254</v>
      </c>
      <c r="AN155" s="82">
        <f t="shared" si="72"/>
        <v>2000000</v>
      </c>
      <c r="AO155" s="82"/>
      <c r="AP155" s="82"/>
      <c r="AQ155" s="82">
        <v>2000000</v>
      </c>
      <c r="AR155" s="82"/>
      <c r="AS155" s="82"/>
      <c r="AT155" s="82"/>
      <c r="AU155" s="82">
        <v>0</v>
      </c>
      <c r="AV155" s="82"/>
      <c r="AW155" s="82">
        <v>0</v>
      </c>
      <c r="AX155" s="82">
        <f t="shared" si="73"/>
        <v>2060000</v>
      </c>
      <c r="AY155" s="82"/>
      <c r="AZ155" s="82"/>
      <c r="BA155" s="82">
        <v>2060000</v>
      </c>
      <c r="BB155" s="82"/>
      <c r="BC155" s="82"/>
      <c r="BD155" s="82"/>
      <c r="BE155" s="82"/>
      <c r="BF155" s="82"/>
      <c r="BG155" s="82">
        <v>0</v>
      </c>
      <c r="BH155" s="82">
        <f t="shared" si="74"/>
        <v>2121800</v>
      </c>
      <c r="BI155" s="82"/>
      <c r="BJ155" s="82">
        <v>0</v>
      </c>
      <c r="BK155" s="82">
        <v>2121800</v>
      </c>
      <c r="BL155" s="82">
        <v>0</v>
      </c>
      <c r="BM155" s="82">
        <v>0</v>
      </c>
      <c r="BN155" s="82"/>
      <c r="BO155" s="82">
        <v>0</v>
      </c>
      <c r="BP155" s="82"/>
      <c r="BQ155" s="82">
        <v>0</v>
      </c>
      <c r="BR155" s="82">
        <f t="shared" si="75"/>
        <v>2185454</v>
      </c>
      <c r="BS155" s="82"/>
      <c r="BT155" s="82">
        <v>0</v>
      </c>
      <c r="BU155" s="82">
        <v>2185454</v>
      </c>
      <c r="BV155" s="82">
        <v>0</v>
      </c>
      <c r="BW155" s="82">
        <v>0</v>
      </c>
      <c r="BX155" s="82"/>
      <c r="BY155" s="82">
        <v>0</v>
      </c>
      <c r="BZ155" s="82"/>
      <c r="CA155" s="82">
        <v>0</v>
      </c>
      <c r="CB155" s="83" t="s">
        <v>335</v>
      </c>
    </row>
    <row r="156" spans="2:80" ht="30">
      <c r="B156" s="1678"/>
      <c r="C156" s="1681"/>
      <c r="D156" s="1769"/>
      <c r="E156" s="1708"/>
      <c r="F156" s="1711"/>
      <c r="G156" s="1711"/>
      <c r="H156" s="1644"/>
      <c r="I156" s="1644"/>
      <c r="J156" s="1671"/>
      <c r="K156" s="1644"/>
      <c r="L156" s="1814"/>
      <c r="M156" s="1644"/>
      <c r="N156" s="1644"/>
      <c r="O156" s="161">
        <v>149</v>
      </c>
      <c r="P156" s="130" t="s">
        <v>490</v>
      </c>
      <c r="Q156" s="130" t="s">
        <v>239</v>
      </c>
      <c r="R156" s="237" t="s">
        <v>124</v>
      </c>
      <c r="S156" s="237" t="s">
        <v>125</v>
      </c>
      <c r="T156" s="237" t="s">
        <v>688</v>
      </c>
      <c r="U156" s="237" t="s">
        <v>243</v>
      </c>
      <c r="V156" s="222">
        <v>0.96</v>
      </c>
      <c r="W156" s="222">
        <v>1</v>
      </c>
      <c r="X156" s="351">
        <f t="shared" si="76"/>
        <v>0.00537482997113043</v>
      </c>
      <c r="Y156" s="352">
        <f t="shared" si="55"/>
        <v>0.005027823911248991</v>
      </c>
      <c r="Z156" s="222">
        <v>0.97</v>
      </c>
      <c r="AA156" s="237"/>
      <c r="AB156" s="352">
        <f t="shared" si="56"/>
        <v>0.0016369613360864895</v>
      </c>
      <c r="AC156" s="222">
        <v>0.98</v>
      </c>
      <c r="AD156" s="237"/>
      <c r="AE156" s="352">
        <f t="shared" si="57"/>
        <v>0.0038689080172902594</v>
      </c>
      <c r="AF156" s="222">
        <v>0.99</v>
      </c>
      <c r="AG156" s="237"/>
      <c r="AH156" s="352">
        <f t="shared" si="58"/>
        <v>0.004544870319797259</v>
      </c>
      <c r="AI156" s="222">
        <v>1</v>
      </c>
      <c r="AJ156" s="237"/>
      <c r="AK156" s="1654"/>
      <c r="AL156" s="1660"/>
      <c r="AM156" s="82">
        <f t="shared" si="71"/>
        <v>46019897</v>
      </c>
      <c r="AN156" s="82">
        <f t="shared" si="72"/>
        <v>11000000</v>
      </c>
      <c r="AO156" s="82"/>
      <c r="AP156" s="82"/>
      <c r="AQ156" s="82"/>
      <c r="AR156" s="82"/>
      <c r="AS156" s="82"/>
      <c r="AT156" s="82"/>
      <c r="AU156" s="82">
        <v>0</v>
      </c>
      <c r="AV156" s="82">
        <v>11000000</v>
      </c>
      <c r="AW156" s="82">
        <v>0</v>
      </c>
      <c r="AX156" s="82">
        <f t="shared" si="73"/>
        <v>11330000</v>
      </c>
      <c r="AY156" s="82"/>
      <c r="AZ156" s="82"/>
      <c r="BA156" s="82"/>
      <c r="BB156" s="82"/>
      <c r="BC156" s="82"/>
      <c r="BD156" s="82"/>
      <c r="BE156" s="82"/>
      <c r="BF156" s="82">
        <v>11330000</v>
      </c>
      <c r="BG156" s="82">
        <v>0</v>
      </c>
      <c r="BH156" s="82">
        <f t="shared" si="74"/>
        <v>11669900</v>
      </c>
      <c r="BI156" s="82"/>
      <c r="BJ156" s="82">
        <v>0</v>
      </c>
      <c r="BK156" s="82"/>
      <c r="BL156" s="82">
        <v>0</v>
      </c>
      <c r="BM156" s="82">
        <v>0</v>
      </c>
      <c r="BN156" s="82"/>
      <c r="BO156" s="82">
        <v>0</v>
      </c>
      <c r="BP156" s="82">
        <v>11669900</v>
      </c>
      <c r="BQ156" s="82">
        <v>0</v>
      </c>
      <c r="BR156" s="82">
        <f t="shared" si="75"/>
        <v>12019997</v>
      </c>
      <c r="BS156" s="82"/>
      <c r="BT156" s="82">
        <v>0</v>
      </c>
      <c r="BU156" s="82"/>
      <c r="BV156" s="82">
        <v>0</v>
      </c>
      <c r="BW156" s="82">
        <v>0</v>
      </c>
      <c r="BX156" s="82"/>
      <c r="BY156" s="82">
        <v>0</v>
      </c>
      <c r="BZ156" s="82">
        <v>12019997</v>
      </c>
      <c r="CA156" s="82">
        <v>0</v>
      </c>
      <c r="CB156" s="83" t="s">
        <v>335</v>
      </c>
    </row>
    <row r="157" spans="2:80" ht="30">
      <c r="B157" s="1678"/>
      <c r="C157" s="1681"/>
      <c r="D157" s="1769"/>
      <c r="E157" s="1708"/>
      <c r="F157" s="1711"/>
      <c r="G157" s="1711"/>
      <c r="H157" s="1644"/>
      <c r="I157" s="1644"/>
      <c r="J157" s="1671"/>
      <c r="K157" s="1644"/>
      <c r="L157" s="1814"/>
      <c r="M157" s="1644"/>
      <c r="N157" s="1644"/>
      <c r="O157" s="161">
        <v>150</v>
      </c>
      <c r="P157" s="130" t="s">
        <v>490</v>
      </c>
      <c r="Q157" s="130" t="s">
        <v>239</v>
      </c>
      <c r="R157" s="237" t="s">
        <v>126</v>
      </c>
      <c r="S157" s="237" t="s">
        <v>631</v>
      </c>
      <c r="T157" s="237" t="s">
        <v>688</v>
      </c>
      <c r="U157" s="237" t="s">
        <v>243</v>
      </c>
      <c r="V157" s="237">
        <v>0</v>
      </c>
      <c r="W157" s="237">
        <v>3</v>
      </c>
      <c r="X157" s="351">
        <f t="shared" si="76"/>
        <v>0.014015233379067571</v>
      </c>
      <c r="Y157" s="352">
        <f t="shared" si="55"/>
        <v>0</v>
      </c>
      <c r="Z157" s="237">
        <v>0</v>
      </c>
      <c r="AA157" s="237"/>
      <c r="AB157" s="352">
        <f t="shared" si="56"/>
        <v>0.005779210365706935</v>
      </c>
      <c r="AC157" s="237">
        <v>2</v>
      </c>
      <c r="AD157" s="237"/>
      <c r="AE157" s="352">
        <f t="shared" si="57"/>
        <v>0.013261152254227575</v>
      </c>
      <c r="AF157" s="237">
        <v>3</v>
      </c>
      <c r="AG157" s="237"/>
      <c r="AH157" s="352">
        <f t="shared" si="58"/>
        <v>0.015124364240015233</v>
      </c>
      <c r="AI157" s="237">
        <v>3</v>
      </c>
      <c r="AJ157" s="237"/>
      <c r="AK157" s="1654"/>
      <c r="AL157" s="1660"/>
      <c r="AM157" s="82">
        <f t="shared" si="71"/>
        <v>120000000</v>
      </c>
      <c r="AN157" s="82">
        <f t="shared" si="72"/>
        <v>0</v>
      </c>
      <c r="AO157" s="82"/>
      <c r="AP157" s="82"/>
      <c r="AQ157" s="82"/>
      <c r="AR157" s="82"/>
      <c r="AS157" s="82"/>
      <c r="AT157" s="82"/>
      <c r="AU157" s="82">
        <v>0</v>
      </c>
      <c r="AV157" s="82"/>
      <c r="AW157" s="82">
        <v>0</v>
      </c>
      <c r="AX157" s="82">
        <f t="shared" si="73"/>
        <v>40000000</v>
      </c>
      <c r="AY157" s="82"/>
      <c r="AZ157" s="82"/>
      <c r="BA157" s="82">
        <v>10000000</v>
      </c>
      <c r="BB157" s="82"/>
      <c r="BC157" s="82"/>
      <c r="BD157" s="82">
        <v>30000000</v>
      </c>
      <c r="BE157" s="82"/>
      <c r="BF157" s="82"/>
      <c r="BG157" s="82">
        <v>0</v>
      </c>
      <c r="BH157" s="82">
        <f t="shared" si="74"/>
        <v>40000000</v>
      </c>
      <c r="BI157" s="82"/>
      <c r="BJ157" s="82">
        <v>0</v>
      </c>
      <c r="BK157" s="82">
        <v>10000000</v>
      </c>
      <c r="BL157" s="82">
        <v>0</v>
      </c>
      <c r="BM157" s="82">
        <v>0</v>
      </c>
      <c r="BN157" s="82">
        <v>30000000</v>
      </c>
      <c r="BO157" s="82">
        <v>0</v>
      </c>
      <c r="BP157" s="82"/>
      <c r="BQ157" s="82">
        <v>0</v>
      </c>
      <c r="BR157" s="82">
        <f t="shared" si="75"/>
        <v>40000000</v>
      </c>
      <c r="BS157" s="82"/>
      <c r="BT157" s="82">
        <v>0</v>
      </c>
      <c r="BU157" s="82">
        <v>10000000</v>
      </c>
      <c r="BV157" s="82">
        <v>0</v>
      </c>
      <c r="BW157" s="82">
        <v>0</v>
      </c>
      <c r="BX157" s="82">
        <v>30000000</v>
      </c>
      <c r="BY157" s="82">
        <v>0</v>
      </c>
      <c r="BZ157" s="82"/>
      <c r="CA157" s="82">
        <v>0</v>
      </c>
      <c r="CB157" s="83" t="s">
        <v>335</v>
      </c>
    </row>
    <row r="158" spans="2:80" ht="30">
      <c r="B158" s="1678"/>
      <c r="C158" s="1681"/>
      <c r="D158" s="1769"/>
      <c r="E158" s="1708"/>
      <c r="F158" s="1711"/>
      <c r="G158" s="1711"/>
      <c r="H158" s="1644"/>
      <c r="I158" s="1644"/>
      <c r="J158" s="1671"/>
      <c r="K158" s="1644"/>
      <c r="L158" s="1814"/>
      <c r="M158" s="1644"/>
      <c r="N158" s="1644"/>
      <c r="O158" s="161">
        <v>151</v>
      </c>
      <c r="P158" s="130" t="s">
        <v>490</v>
      </c>
      <c r="Q158" s="130" t="s">
        <v>239</v>
      </c>
      <c r="R158" s="237" t="s">
        <v>127</v>
      </c>
      <c r="S158" s="237" t="s">
        <v>631</v>
      </c>
      <c r="T158" s="237" t="s">
        <v>688</v>
      </c>
      <c r="U158" s="237" t="s">
        <v>243</v>
      </c>
      <c r="V158" s="237">
        <v>0</v>
      </c>
      <c r="W158" s="237">
        <v>2</v>
      </c>
      <c r="X158" s="351">
        <f t="shared" si="76"/>
        <v>0.0011679361149222977</v>
      </c>
      <c r="Y158" s="352">
        <f t="shared" si="55"/>
        <v>0</v>
      </c>
      <c r="Z158" s="237">
        <v>0</v>
      </c>
      <c r="AA158" s="237"/>
      <c r="AB158" s="352">
        <f t="shared" si="56"/>
        <v>0.0007224012957133669</v>
      </c>
      <c r="AC158" s="237">
        <v>1</v>
      </c>
      <c r="AD158" s="237"/>
      <c r="AE158" s="352">
        <f t="shared" si="57"/>
        <v>0.0016576440317784468</v>
      </c>
      <c r="AF158" s="237">
        <v>2</v>
      </c>
      <c r="AG158" s="237"/>
      <c r="AH158" s="352">
        <f t="shared" si="58"/>
        <v>0</v>
      </c>
      <c r="AI158" s="237">
        <v>2</v>
      </c>
      <c r="AJ158" s="237"/>
      <c r="AK158" s="1654"/>
      <c r="AL158" s="1660"/>
      <c r="AM158" s="82">
        <f t="shared" si="71"/>
        <v>10000000</v>
      </c>
      <c r="AN158" s="82">
        <f t="shared" si="72"/>
        <v>0</v>
      </c>
      <c r="AO158" s="82"/>
      <c r="AP158" s="82"/>
      <c r="AQ158" s="82"/>
      <c r="AR158" s="82"/>
      <c r="AS158" s="82"/>
      <c r="AT158" s="82"/>
      <c r="AU158" s="82">
        <v>0</v>
      </c>
      <c r="AV158" s="82"/>
      <c r="AW158" s="82">
        <v>0</v>
      </c>
      <c r="AX158" s="82">
        <f t="shared" si="73"/>
        <v>5000000</v>
      </c>
      <c r="AY158" s="82"/>
      <c r="AZ158" s="82"/>
      <c r="BA158" s="82">
        <v>5000000</v>
      </c>
      <c r="BB158" s="82"/>
      <c r="BC158" s="82"/>
      <c r="BD158" s="82"/>
      <c r="BE158" s="82"/>
      <c r="BF158" s="82"/>
      <c r="BG158" s="82">
        <v>0</v>
      </c>
      <c r="BH158" s="82">
        <f t="shared" si="74"/>
        <v>5000000</v>
      </c>
      <c r="BI158" s="82"/>
      <c r="BJ158" s="82">
        <v>0</v>
      </c>
      <c r="BK158" s="82">
        <v>5000000</v>
      </c>
      <c r="BL158" s="82">
        <v>0</v>
      </c>
      <c r="BM158" s="82">
        <v>0</v>
      </c>
      <c r="BN158" s="82"/>
      <c r="BO158" s="82">
        <v>0</v>
      </c>
      <c r="BP158" s="82"/>
      <c r="BQ158" s="82">
        <v>0</v>
      </c>
      <c r="BR158" s="82">
        <f t="shared" si="75"/>
        <v>0</v>
      </c>
      <c r="BS158" s="82"/>
      <c r="BT158" s="82">
        <v>0</v>
      </c>
      <c r="BU158" s="82"/>
      <c r="BV158" s="82">
        <v>0</v>
      </c>
      <c r="BW158" s="82">
        <v>0</v>
      </c>
      <c r="BX158" s="82"/>
      <c r="BY158" s="82">
        <v>0</v>
      </c>
      <c r="BZ158" s="82"/>
      <c r="CA158" s="82">
        <v>0</v>
      </c>
      <c r="CB158" s="83" t="s">
        <v>335</v>
      </c>
    </row>
    <row r="159" spans="2:80" ht="45.75" thickBot="1">
      <c r="B159" s="1678"/>
      <c r="C159" s="1681"/>
      <c r="D159" s="1770"/>
      <c r="E159" s="1709"/>
      <c r="F159" s="1723"/>
      <c r="G159" s="1723"/>
      <c r="H159" s="1716"/>
      <c r="I159" s="1716"/>
      <c r="J159" s="1819"/>
      <c r="K159" s="1716"/>
      <c r="L159" s="1818"/>
      <c r="M159" s="1716"/>
      <c r="N159" s="1716"/>
      <c r="O159" s="163">
        <v>152</v>
      </c>
      <c r="P159" s="132" t="s">
        <v>491</v>
      </c>
      <c r="Q159" s="132" t="s">
        <v>242</v>
      </c>
      <c r="R159" s="242" t="s">
        <v>128</v>
      </c>
      <c r="S159" s="242" t="s">
        <v>129</v>
      </c>
      <c r="T159" s="242" t="s">
        <v>688</v>
      </c>
      <c r="U159" s="242" t="s">
        <v>243</v>
      </c>
      <c r="V159" s="242">
        <v>3</v>
      </c>
      <c r="W159" s="242">
        <v>4</v>
      </c>
      <c r="X159" s="353">
        <f t="shared" si="76"/>
        <v>0.0207892628456169</v>
      </c>
      <c r="Y159" s="354">
        <f t="shared" si="55"/>
        <v>0.01828299604090542</v>
      </c>
      <c r="Z159" s="242">
        <v>1</v>
      </c>
      <c r="AA159" s="242"/>
      <c r="AB159" s="354">
        <f t="shared" si="56"/>
        <v>0.006212651143134956</v>
      </c>
      <c r="AC159" s="242">
        <v>2</v>
      </c>
      <c r="AD159" s="242"/>
      <c r="AE159" s="354">
        <f t="shared" si="57"/>
        <v>0.01525032509236171</v>
      </c>
      <c r="AF159" s="242">
        <v>3</v>
      </c>
      <c r="AG159" s="242"/>
      <c r="AH159" s="354">
        <f t="shared" si="58"/>
        <v>0.01852734619401866</v>
      </c>
      <c r="AI159" s="242">
        <v>4</v>
      </c>
      <c r="AJ159" s="242"/>
      <c r="AK159" s="1655"/>
      <c r="AL159" s="1661"/>
      <c r="AM159" s="86">
        <f t="shared" si="71"/>
        <v>178000000</v>
      </c>
      <c r="AN159" s="86">
        <f t="shared" si="72"/>
        <v>40000000</v>
      </c>
      <c r="AO159" s="86">
        <v>0</v>
      </c>
      <c r="AP159" s="86"/>
      <c r="AQ159" s="86"/>
      <c r="AR159" s="86"/>
      <c r="AS159" s="86"/>
      <c r="AT159" s="86"/>
      <c r="AU159" s="86">
        <v>0</v>
      </c>
      <c r="AV159" s="86">
        <v>40000000</v>
      </c>
      <c r="AW159" s="86">
        <v>0</v>
      </c>
      <c r="AX159" s="86">
        <f t="shared" si="73"/>
        <v>43000000</v>
      </c>
      <c r="AY159" s="86"/>
      <c r="AZ159" s="86"/>
      <c r="BA159" s="86"/>
      <c r="BB159" s="86"/>
      <c r="BC159" s="86"/>
      <c r="BD159" s="86"/>
      <c r="BE159" s="86"/>
      <c r="BF159" s="86">
        <v>43000000</v>
      </c>
      <c r="BG159" s="86">
        <v>0</v>
      </c>
      <c r="BH159" s="86">
        <f t="shared" si="74"/>
        <v>46000000</v>
      </c>
      <c r="BI159" s="86"/>
      <c r="BJ159" s="86">
        <v>0</v>
      </c>
      <c r="BK159" s="86"/>
      <c r="BL159" s="86">
        <v>0</v>
      </c>
      <c r="BM159" s="86">
        <v>0</v>
      </c>
      <c r="BN159" s="86"/>
      <c r="BO159" s="86">
        <v>0</v>
      </c>
      <c r="BP159" s="86">
        <v>46000000</v>
      </c>
      <c r="BQ159" s="86">
        <v>0</v>
      </c>
      <c r="BR159" s="86">
        <f t="shared" si="75"/>
        <v>49000000</v>
      </c>
      <c r="BS159" s="86"/>
      <c r="BT159" s="86">
        <v>0</v>
      </c>
      <c r="BU159" s="86"/>
      <c r="BV159" s="86">
        <v>0</v>
      </c>
      <c r="BW159" s="86">
        <v>0</v>
      </c>
      <c r="BX159" s="86"/>
      <c r="BY159" s="86">
        <v>0</v>
      </c>
      <c r="BZ159" s="86">
        <v>49000000</v>
      </c>
      <c r="CA159" s="86">
        <v>0</v>
      </c>
      <c r="CB159" s="87" t="s">
        <v>335</v>
      </c>
    </row>
    <row r="160" spans="2:80" ht="30">
      <c r="B160" s="1678"/>
      <c r="C160" s="1681"/>
      <c r="D160" s="1771" t="s">
        <v>130</v>
      </c>
      <c r="E160" s="1774">
        <f>SUM(L160)</f>
        <v>0.02001</v>
      </c>
      <c r="F160" s="1777" t="s">
        <v>131</v>
      </c>
      <c r="G160" s="1777">
        <v>42</v>
      </c>
      <c r="H160" s="1782" t="s">
        <v>132</v>
      </c>
      <c r="I160" s="1782" t="s">
        <v>133</v>
      </c>
      <c r="J160" s="1782" t="s">
        <v>134</v>
      </c>
      <c r="K160" s="1823">
        <v>0.06</v>
      </c>
      <c r="L160" s="1820">
        <f>SUM(X160:X167)</f>
        <v>0.02001</v>
      </c>
      <c r="M160" s="1823">
        <v>0.03</v>
      </c>
      <c r="N160" s="1823">
        <v>0.03</v>
      </c>
      <c r="O160" s="189">
        <v>153</v>
      </c>
      <c r="P160" s="224" t="s">
        <v>503</v>
      </c>
      <c r="Q160" s="224" t="s">
        <v>226</v>
      </c>
      <c r="R160" s="224" t="s">
        <v>135</v>
      </c>
      <c r="S160" s="224" t="s">
        <v>612</v>
      </c>
      <c r="T160" s="224" t="s">
        <v>773</v>
      </c>
      <c r="U160" s="224" t="s">
        <v>347</v>
      </c>
      <c r="V160" s="224">
        <v>1</v>
      </c>
      <c r="W160" s="224">
        <v>2</v>
      </c>
      <c r="X160" s="286">
        <f>IF(AM160,2%/(SUM($AM$160:$AM$167))*(AM160*100%),0.001%)</f>
        <v>1E-05</v>
      </c>
      <c r="Y160" s="134">
        <f aca="true" t="shared" si="77" ref="Y160:Y199">100%/(SUM($AN$7:$AN$203))*AN160</f>
        <v>0</v>
      </c>
      <c r="Z160" s="224">
        <v>0</v>
      </c>
      <c r="AA160" s="224"/>
      <c r="AB160" s="134">
        <f aca="true" t="shared" si="78" ref="AB160:AB198">100%/(SUM($AX$7:$AX$203))*AX160</f>
        <v>0</v>
      </c>
      <c r="AC160" s="224">
        <v>1</v>
      </c>
      <c r="AD160" s="224"/>
      <c r="AE160" s="134">
        <f aca="true" t="shared" si="79" ref="AE160:AE198">100%/(SUM($BH$7:$BH$203))*BH160</f>
        <v>0</v>
      </c>
      <c r="AF160" s="224">
        <v>2</v>
      </c>
      <c r="AG160" s="224"/>
      <c r="AH160" s="134">
        <f aca="true" t="shared" si="80" ref="AH160:AH198">100%/(SUM($BR$7:$BR$203))*BR160</f>
        <v>0</v>
      </c>
      <c r="AI160" s="224">
        <v>2</v>
      </c>
      <c r="AJ160" s="224"/>
      <c r="AK160" s="1653">
        <v>138059068</v>
      </c>
      <c r="AL160" s="1659">
        <f>AK160-(SUM(AM160:AM167))</f>
        <v>0</v>
      </c>
      <c r="AM160" s="135">
        <f t="shared" si="71"/>
        <v>0</v>
      </c>
      <c r="AN160" s="135">
        <f t="shared" si="72"/>
        <v>0</v>
      </c>
      <c r="AO160" s="135">
        <v>0</v>
      </c>
      <c r="AP160" s="135">
        <v>0</v>
      </c>
      <c r="AQ160" s="135">
        <v>0</v>
      </c>
      <c r="AR160" s="135">
        <v>0</v>
      </c>
      <c r="AS160" s="135">
        <v>0</v>
      </c>
      <c r="AT160" s="135">
        <v>0</v>
      </c>
      <c r="AU160" s="135">
        <v>0</v>
      </c>
      <c r="AV160" s="135">
        <v>0</v>
      </c>
      <c r="AW160" s="135">
        <v>0</v>
      </c>
      <c r="AX160" s="135">
        <f t="shared" si="73"/>
        <v>0</v>
      </c>
      <c r="AY160" s="135">
        <v>0</v>
      </c>
      <c r="AZ160" s="135">
        <v>0</v>
      </c>
      <c r="BA160" s="135">
        <v>0</v>
      </c>
      <c r="BB160" s="135">
        <v>0</v>
      </c>
      <c r="BC160" s="135">
        <v>0</v>
      </c>
      <c r="BD160" s="135">
        <v>0</v>
      </c>
      <c r="BE160" s="135">
        <v>0</v>
      </c>
      <c r="BF160" s="135">
        <v>0</v>
      </c>
      <c r="BG160" s="135">
        <v>0</v>
      </c>
      <c r="BH160" s="135">
        <f t="shared" si="74"/>
        <v>0</v>
      </c>
      <c r="BI160" s="135">
        <v>0</v>
      </c>
      <c r="BJ160" s="135">
        <v>0</v>
      </c>
      <c r="BK160" s="135">
        <v>0</v>
      </c>
      <c r="BL160" s="135">
        <v>0</v>
      </c>
      <c r="BM160" s="135">
        <v>0</v>
      </c>
      <c r="BN160" s="135">
        <v>0</v>
      </c>
      <c r="BO160" s="135">
        <v>0</v>
      </c>
      <c r="BP160" s="135">
        <v>0</v>
      </c>
      <c r="BQ160" s="135">
        <v>0</v>
      </c>
      <c r="BR160" s="135">
        <f t="shared" si="75"/>
        <v>0</v>
      </c>
      <c r="BS160" s="135">
        <v>0</v>
      </c>
      <c r="BT160" s="135">
        <v>0</v>
      </c>
      <c r="BU160" s="135">
        <v>0</v>
      </c>
      <c r="BV160" s="135">
        <v>0</v>
      </c>
      <c r="BW160" s="135">
        <v>0</v>
      </c>
      <c r="BX160" s="135">
        <v>0</v>
      </c>
      <c r="BY160" s="135">
        <v>0</v>
      </c>
      <c r="BZ160" s="135">
        <v>0</v>
      </c>
      <c r="CA160" s="135">
        <v>0</v>
      </c>
      <c r="CB160" s="136" t="s">
        <v>329</v>
      </c>
    </row>
    <row r="161" spans="2:80" ht="45">
      <c r="B161" s="1678"/>
      <c r="C161" s="1681"/>
      <c r="D161" s="1772"/>
      <c r="E161" s="1775"/>
      <c r="F161" s="1778"/>
      <c r="G161" s="1778"/>
      <c r="H161" s="1780"/>
      <c r="I161" s="1780"/>
      <c r="J161" s="1780"/>
      <c r="K161" s="1780"/>
      <c r="L161" s="1821"/>
      <c r="M161" s="1780"/>
      <c r="N161" s="1780"/>
      <c r="O161" s="190">
        <v>154</v>
      </c>
      <c r="P161" s="212" t="s">
        <v>504</v>
      </c>
      <c r="Q161" s="212" t="s">
        <v>136</v>
      </c>
      <c r="R161" s="212" t="s">
        <v>137</v>
      </c>
      <c r="S161" s="212" t="s">
        <v>573</v>
      </c>
      <c r="T161" s="212" t="s">
        <v>682</v>
      </c>
      <c r="U161" s="212" t="s">
        <v>347</v>
      </c>
      <c r="V161" s="212">
        <v>0</v>
      </c>
      <c r="W161" s="212">
        <v>4</v>
      </c>
      <c r="X161" s="287">
        <f aca="true" t="shared" si="81" ref="X161:X167">IF(AM161,2%/(SUM($AM$160:$AM$167))*(AM161*100%),0.001%)</f>
        <v>0.002984229909476138</v>
      </c>
      <c r="Y161" s="137">
        <f t="shared" si="77"/>
        <v>0.0022853745051131776</v>
      </c>
      <c r="Z161" s="212">
        <v>0</v>
      </c>
      <c r="AA161" s="212"/>
      <c r="AB161" s="137">
        <f t="shared" si="78"/>
        <v>0.0007368493216276343</v>
      </c>
      <c r="AC161" s="212">
        <v>2</v>
      </c>
      <c r="AD161" s="212"/>
      <c r="AE161" s="137">
        <f t="shared" si="79"/>
        <v>0.0017239497930495846</v>
      </c>
      <c r="AF161" s="212">
        <v>1</v>
      </c>
      <c r="AG161" s="212"/>
      <c r="AH161" s="137">
        <f t="shared" si="80"/>
        <v>0.0020039782618020184</v>
      </c>
      <c r="AI161" s="212">
        <v>1</v>
      </c>
      <c r="AJ161" s="212"/>
      <c r="AK161" s="1654"/>
      <c r="AL161" s="1660"/>
      <c r="AM161" s="138">
        <f t="shared" si="71"/>
        <v>20600000</v>
      </c>
      <c r="AN161" s="138">
        <f t="shared" si="72"/>
        <v>5000000</v>
      </c>
      <c r="AO161" s="138">
        <v>0</v>
      </c>
      <c r="AP161" s="138">
        <v>0</v>
      </c>
      <c r="AQ161" s="138">
        <v>5000000</v>
      </c>
      <c r="AR161" s="138">
        <v>0</v>
      </c>
      <c r="AS161" s="138">
        <v>0</v>
      </c>
      <c r="AT161" s="138">
        <v>0</v>
      </c>
      <c r="AU161" s="138">
        <v>0</v>
      </c>
      <c r="AV161" s="138">
        <v>0</v>
      </c>
      <c r="AW161" s="138">
        <v>0</v>
      </c>
      <c r="AX161" s="138">
        <f t="shared" si="73"/>
        <v>5100000</v>
      </c>
      <c r="AY161" s="138">
        <v>0</v>
      </c>
      <c r="AZ161" s="138">
        <v>0</v>
      </c>
      <c r="BA161" s="138">
        <v>5100000</v>
      </c>
      <c r="BB161" s="138">
        <v>0</v>
      </c>
      <c r="BC161" s="138">
        <v>0</v>
      </c>
      <c r="BD161" s="138">
        <v>0</v>
      </c>
      <c r="BE161" s="138">
        <v>0</v>
      </c>
      <c r="BF161" s="138">
        <v>0</v>
      </c>
      <c r="BG161" s="138">
        <v>0</v>
      </c>
      <c r="BH161" s="138">
        <f t="shared" si="74"/>
        <v>5200000</v>
      </c>
      <c r="BI161" s="138">
        <v>0</v>
      </c>
      <c r="BJ161" s="138">
        <v>0</v>
      </c>
      <c r="BK161" s="138">
        <v>5200000</v>
      </c>
      <c r="BL161" s="138">
        <v>0</v>
      </c>
      <c r="BM161" s="138">
        <v>0</v>
      </c>
      <c r="BN161" s="138">
        <v>0</v>
      </c>
      <c r="BO161" s="138">
        <v>0</v>
      </c>
      <c r="BP161" s="138">
        <v>0</v>
      </c>
      <c r="BQ161" s="138">
        <v>0</v>
      </c>
      <c r="BR161" s="138">
        <f t="shared" si="75"/>
        <v>5300000</v>
      </c>
      <c r="BS161" s="138">
        <v>0</v>
      </c>
      <c r="BT161" s="138">
        <v>0</v>
      </c>
      <c r="BU161" s="138">
        <v>5300000</v>
      </c>
      <c r="BV161" s="138">
        <v>0</v>
      </c>
      <c r="BW161" s="138">
        <v>0</v>
      </c>
      <c r="BX161" s="138">
        <v>0</v>
      </c>
      <c r="BY161" s="138">
        <v>0</v>
      </c>
      <c r="BZ161" s="138">
        <v>0</v>
      </c>
      <c r="CA161" s="138">
        <v>0</v>
      </c>
      <c r="CB161" s="139" t="s">
        <v>329</v>
      </c>
    </row>
    <row r="162" spans="2:80" ht="30">
      <c r="B162" s="1678"/>
      <c r="C162" s="1681"/>
      <c r="D162" s="1772"/>
      <c r="E162" s="1775"/>
      <c r="F162" s="1778"/>
      <c r="G162" s="1778"/>
      <c r="H162" s="1780"/>
      <c r="I162" s="1780"/>
      <c r="J162" s="1780"/>
      <c r="K162" s="1780"/>
      <c r="L162" s="1821"/>
      <c r="M162" s="1780"/>
      <c r="N162" s="1780"/>
      <c r="O162" s="190">
        <v>155</v>
      </c>
      <c r="P162" s="212" t="s">
        <v>503</v>
      </c>
      <c r="Q162" s="212" t="s">
        <v>226</v>
      </c>
      <c r="R162" s="212" t="s">
        <v>138</v>
      </c>
      <c r="S162" s="212" t="s">
        <v>139</v>
      </c>
      <c r="T162" s="212" t="s">
        <v>773</v>
      </c>
      <c r="U162" s="212" t="s">
        <v>347</v>
      </c>
      <c r="V162" s="212">
        <v>0</v>
      </c>
      <c r="W162" s="212">
        <v>1</v>
      </c>
      <c r="X162" s="287">
        <f t="shared" si="81"/>
        <v>0.0007243276479311015</v>
      </c>
      <c r="Y162" s="137">
        <f t="shared" si="77"/>
        <v>0</v>
      </c>
      <c r="Z162" s="212">
        <v>0</v>
      </c>
      <c r="AA162" s="212"/>
      <c r="AB162" s="137">
        <f t="shared" si="78"/>
        <v>0.0007224012957133669</v>
      </c>
      <c r="AC162" s="212">
        <v>1</v>
      </c>
      <c r="AD162" s="212"/>
      <c r="AE162" s="137">
        <f t="shared" si="79"/>
        <v>0</v>
      </c>
      <c r="AF162" s="212">
        <v>1</v>
      </c>
      <c r="AG162" s="212"/>
      <c r="AH162" s="137">
        <f t="shared" si="80"/>
        <v>0</v>
      </c>
      <c r="AI162" s="212">
        <v>1</v>
      </c>
      <c r="AJ162" s="212"/>
      <c r="AK162" s="1654"/>
      <c r="AL162" s="1660"/>
      <c r="AM162" s="138">
        <f t="shared" si="71"/>
        <v>5000000</v>
      </c>
      <c r="AN162" s="138">
        <f t="shared" si="72"/>
        <v>0</v>
      </c>
      <c r="AO162" s="138">
        <v>0</v>
      </c>
      <c r="AP162" s="138">
        <v>0</v>
      </c>
      <c r="AQ162" s="138">
        <v>0</v>
      </c>
      <c r="AR162" s="138">
        <v>0</v>
      </c>
      <c r="AS162" s="138">
        <v>0</v>
      </c>
      <c r="AT162" s="138">
        <v>0</v>
      </c>
      <c r="AU162" s="138">
        <v>0</v>
      </c>
      <c r="AV162" s="138">
        <v>0</v>
      </c>
      <c r="AW162" s="138">
        <v>0</v>
      </c>
      <c r="AX162" s="138">
        <f t="shared" si="73"/>
        <v>5000000</v>
      </c>
      <c r="AY162" s="138">
        <v>0</v>
      </c>
      <c r="AZ162" s="138">
        <v>0</v>
      </c>
      <c r="BA162" s="138">
        <v>5000000</v>
      </c>
      <c r="BB162" s="138">
        <v>0</v>
      </c>
      <c r="BC162" s="138">
        <v>0</v>
      </c>
      <c r="BD162" s="138">
        <v>0</v>
      </c>
      <c r="BE162" s="138">
        <v>0</v>
      </c>
      <c r="BF162" s="138">
        <v>0</v>
      </c>
      <c r="BG162" s="138">
        <v>0</v>
      </c>
      <c r="BH162" s="138">
        <f t="shared" si="74"/>
        <v>0</v>
      </c>
      <c r="BI162" s="138">
        <v>0</v>
      </c>
      <c r="BJ162" s="138">
        <v>0</v>
      </c>
      <c r="BK162" s="138">
        <v>0</v>
      </c>
      <c r="BL162" s="138">
        <v>0</v>
      </c>
      <c r="BM162" s="138">
        <v>0</v>
      </c>
      <c r="BN162" s="138">
        <v>0</v>
      </c>
      <c r="BO162" s="138">
        <v>0</v>
      </c>
      <c r="BP162" s="138">
        <v>0</v>
      </c>
      <c r="BQ162" s="138">
        <v>0</v>
      </c>
      <c r="BR162" s="138">
        <f t="shared" si="75"/>
        <v>0</v>
      </c>
      <c r="BS162" s="138">
        <v>0</v>
      </c>
      <c r="BT162" s="138">
        <v>0</v>
      </c>
      <c r="BU162" s="138">
        <v>0</v>
      </c>
      <c r="BV162" s="138">
        <v>0</v>
      </c>
      <c r="BW162" s="138">
        <v>0</v>
      </c>
      <c r="BX162" s="138">
        <v>0</v>
      </c>
      <c r="BY162" s="138">
        <v>0</v>
      </c>
      <c r="BZ162" s="138">
        <v>0</v>
      </c>
      <c r="CA162" s="138">
        <v>0</v>
      </c>
      <c r="CB162" s="139" t="s">
        <v>329</v>
      </c>
    </row>
    <row r="163" spans="2:80" ht="47.25" customHeight="1">
      <c r="B163" s="1678"/>
      <c r="C163" s="1681"/>
      <c r="D163" s="1772"/>
      <c r="E163" s="1775"/>
      <c r="F163" s="1778"/>
      <c r="G163" s="1778"/>
      <c r="H163" s="1780"/>
      <c r="I163" s="1780"/>
      <c r="J163" s="1780"/>
      <c r="K163" s="1780"/>
      <c r="L163" s="1821"/>
      <c r="M163" s="1780"/>
      <c r="N163" s="1780"/>
      <c r="O163" s="190">
        <v>156</v>
      </c>
      <c r="P163" s="212" t="s">
        <v>503</v>
      </c>
      <c r="Q163" s="212" t="s">
        <v>226</v>
      </c>
      <c r="R163" s="212" t="s">
        <v>140</v>
      </c>
      <c r="S163" s="212" t="s">
        <v>141</v>
      </c>
      <c r="T163" s="212" t="s">
        <v>773</v>
      </c>
      <c r="U163" s="212" t="s">
        <v>347</v>
      </c>
      <c r="V163" s="212">
        <v>0</v>
      </c>
      <c r="W163" s="212">
        <v>2</v>
      </c>
      <c r="X163" s="287">
        <f t="shared" si="81"/>
        <v>0.011589242366897625</v>
      </c>
      <c r="Y163" s="137">
        <f t="shared" si="77"/>
        <v>0</v>
      </c>
      <c r="Z163" s="212">
        <v>0</v>
      </c>
      <c r="AA163" s="212"/>
      <c r="AB163" s="137">
        <f t="shared" si="78"/>
        <v>0.005779210365706935</v>
      </c>
      <c r="AC163" s="212">
        <v>1</v>
      </c>
      <c r="AD163" s="212"/>
      <c r="AE163" s="137">
        <f t="shared" si="79"/>
        <v>0.013261152254227575</v>
      </c>
      <c r="AF163" s="212">
        <v>2</v>
      </c>
      <c r="AG163" s="212"/>
      <c r="AH163" s="137">
        <f t="shared" si="80"/>
        <v>0</v>
      </c>
      <c r="AI163" s="212">
        <v>2</v>
      </c>
      <c r="AJ163" s="212"/>
      <c r="AK163" s="1654"/>
      <c r="AL163" s="1660"/>
      <c r="AM163" s="138">
        <f t="shared" si="71"/>
        <v>80000000</v>
      </c>
      <c r="AN163" s="138">
        <f t="shared" si="72"/>
        <v>0</v>
      </c>
      <c r="AO163" s="138">
        <v>0</v>
      </c>
      <c r="AP163" s="138">
        <v>0</v>
      </c>
      <c r="AQ163" s="138">
        <v>0</v>
      </c>
      <c r="AR163" s="138">
        <v>0</v>
      </c>
      <c r="AS163" s="138">
        <v>0</v>
      </c>
      <c r="AT163" s="138">
        <v>0</v>
      </c>
      <c r="AU163" s="138">
        <v>0</v>
      </c>
      <c r="AV163" s="138">
        <v>0</v>
      </c>
      <c r="AW163" s="138">
        <v>0</v>
      </c>
      <c r="AX163" s="138">
        <f t="shared" si="73"/>
        <v>40000000</v>
      </c>
      <c r="AY163" s="138">
        <v>0</v>
      </c>
      <c r="AZ163" s="138">
        <v>0</v>
      </c>
      <c r="BA163" s="138">
        <v>10000000</v>
      </c>
      <c r="BB163" s="138">
        <v>0</v>
      </c>
      <c r="BC163" s="138">
        <v>0</v>
      </c>
      <c r="BD163" s="138">
        <v>30000000</v>
      </c>
      <c r="BE163" s="138">
        <v>0</v>
      </c>
      <c r="BF163" s="138">
        <v>0</v>
      </c>
      <c r="BG163" s="138">
        <v>0</v>
      </c>
      <c r="BH163" s="138">
        <f t="shared" si="74"/>
        <v>40000000</v>
      </c>
      <c r="BI163" s="138">
        <v>0</v>
      </c>
      <c r="BJ163" s="138">
        <v>0</v>
      </c>
      <c r="BK163" s="138">
        <v>10000000</v>
      </c>
      <c r="BL163" s="138">
        <v>0</v>
      </c>
      <c r="BM163" s="138">
        <v>0</v>
      </c>
      <c r="BN163" s="138">
        <v>30000000</v>
      </c>
      <c r="BO163" s="138">
        <v>0</v>
      </c>
      <c r="BP163" s="138">
        <v>0</v>
      </c>
      <c r="BQ163" s="138">
        <v>0</v>
      </c>
      <c r="BR163" s="138">
        <f t="shared" si="75"/>
        <v>0</v>
      </c>
      <c r="BS163" s="138">
        <v>0</v>
      </c>
      <c r="BT163" s="138">
        <v>0</v>
      </c>
      <c r="BU163" s="138">
        <v>0</v>
      </c>
      <c r="BV163" s="138">
        <v>0</v>
      </c>
      <c r="BW163" s="138">
        <v>0</v>
      </c>
      <c r="BX163" s="138">
        <v>0</v>
      </c>
      <c r="BY163" s="138">
        <v>0</v>
      </c>
      <c r="BZ163" s="138">
        <v>0</v>
      </c>
      <c r="CA163" s="138">
        <v>0</v>
      </c>
      <c r="CB163" s="139" t="s">
        <v>329</v>
      </c>
    </row>
    <row r="164" spans="2:80" ht="15.75">
      <c r="B164" s="1678"/>
      <c r="C164" s="1681"/>
      <c r="D164" s="1772"/>
      <c r="E164" s="1775"/>
      <c r="F164" s="1778" t="s">
        <v>142</v>
      </c>
      <c r="G164" s="1778"/>
      <c r="H164" s="1780"/>
      <c r="I164" s="1780"/>
      <c r="J164" s="1780"/>
      <c r="K164" s="1780"/>
      <c r="L164" s="1821"/>
      <c r="M164" s="1780"/>
      <c r="N164" s="1780"/>
      <c r="O164" s="190">
        <v>157</v>
      </c>
      <c r="P164" s="212" t="s">
        <v>503</v>
      </c>
      <c r="Q164" s="212" t="s">
        <v>226</v>
      </c>
      <c r="R164" s="212" t="s">
        <v>143</v>
      </c>
      <c r="S164" s="212" t="s">
        <v>815</v>
      </c>
      <c r="T164" s="212" t="s">
        <v>688</v>
      </c>
      <c r="U164" s="212" t="s">
        <v>647</v>
      </c>
      <c r="V164" s="212">
        <v>0</v>
      </c>
      <c r="W164" s="212">
        <v>2</v>
      </c>
      <c r="X164" s="287">
        <f t="shared" si="81"/>
        <v>0.0005794621183448812</v>
      </c>
      <c r="Y164" s="137">
        <f t="shared" si="77"/>
        <v>0</v>
      </c>
      <c r="Z164" s="212">
        <v>0</v>
      </c>
      <c r="AA164" s="212"/>
      <c r="AB164" s="137">
        <f t="shared" si="78"/>
        <v>0.00028896051828534677</v>
      </c>
      <c r="AC164" s="212">
        <v>1</v>
      </c>
      <c r="AD164" s="212"/>
      <c r="AE164" s="137">
        <f t="shared" si="79"/>
        <v>0.0006630576127113787</v>
      </c>
      <c r="AF164" s="212">
        <v>2</v>
      </c>
      <c r="AG164" s="212"/>
      <c r="AH164" s="137">
        <f t="shared" si="80"/>
        <v>0</v>
      </c>
      <c r="AI164" s="212">
        <v>2</v>
      </c>
      <c r="AJ164" s="212"/>
      <c r="AK164" s="1654"/>
      <c r="AL164" s="1660"/>
      <c r="AM164" s="138">
        <f t="shared" si="71"/>
        <v>4000000</v>
      </c>
      <c r="AN164" s="138">
        <f t="shared" si="72"/>
        <v>0</v>
      </c>
      <c r="AO164" s="138">
        <v>0</v>
      </c>
      <c r="AP164" s="138">
        <v>0</v>
      </c>
      <c r="AQ164" s="138">
        <v>0</v>
      </c>
      <c r="AR164" s="138">
        <v>0</v>
      </c>
      <c r="AS164" s="138">
        <v>0</v>
      </c>
      <c r="AT164" s="138">
        <v>0</v>
      </c>
      <c r="AU164" s="138">
        <v>0</v>
      </c>
      <c r="AV164" s="138">
        <v>0</v>
      </c>
      <c r="AW164" s="138">
        <v>0</v>
      </c>
      <c r="AX164" s="138">
        <f t="shared" si="73"/>
        <v>2000000</v>
      </c>
      <c r="AY164" s="138">
        <v>0</v>
      </c>
      <c r="AZ164" s="138">
        <v>0</v>
      </c>
      <c r="BA164" s="138">
        <v>2000000</v>
      </c>
      <c r="BB164" s="138">
        <v>0</v>
      </c>
      <c r="BC164" s="138">
        <v>0</v>
      </c>
      <c r="BD164" s="138">
        <v>0</v>
      </c>
      <c r="BE164" s="138">
        <v>0</v>
      </c>
      <c r="BF164" s="138">
        <v>0</v>
      </c>
      <c r="BG164" s="138">
        <v>0</v>
      </c>
      <c r="BH164" s="138">
        <f>SUM(BI164:BP164)</f>
        <v>2000000</v>
      </c>
      <c r="BI164" s="138">
        <v>0</v>
      </c>
      <c r="BJ164" s="138">
        <v>0</v>
      </c>
      <c r="BK164" s="138">
        <v>2000000</v>
      </c>
      <c r="BL164" s="138">
        <v>0</v>
      </c>
      <c r="BM164" s="138">
        <v>0</v>
      </c>
      <c r="BN164" s="138">
        <v>0</v>
      </c>
      <c r="BO164" s="138">
        <v>0</v>
      </c>
      <c r="BP164" s="138">
        <v>0</v>
      </c>
      <c r="BQ164" s="138">
        <v>0</v>
      </c>
      <c r="BR164" s="138">
        <f t="shared" si="75"/>
        <v>0</v>
      </c>
      <c r="BS164" s="138">
        <v>0</v>
      </c>
      <c r="BT164" s="138">
        <v>0</v>
      </c>
      <c r="BU164" s="138">
        <v>0</v>
      </c>
      <c r="BV164" s="138">
        <v>0</v>
      </c>
      <c r="BW164" s="138">
        <v>0</v>
      </c>
      <c r="BX164" s="138">
        <v>0</v>
      </c>
      <c r="BY164" s="138">
        <v>0</v>
      </c>
      <c r="BZ164" s="138">
        <v>0</v>
      </c>
      <c r="CA164" s="138">
        <v>0</v>
      </c>
      <c r="CB164" s="139" t="s">
        <v>329</v>
      </c>
    </row>
    <row r="165" spans="2:80" ht="45" customHeight="1">
      <c r="B165" s="1678"/>
      <c r="C165" s="1681"/>
      <c r="D165" s="1772"/>
      <c r="E165" s="1775"/>
      <c r="F165" s="1778"/>
      <c r="G165" s="1778"/>
      <c r="H165" s="1780"/>
      <c r="I165" s="1780"/>
      <c r="J165" s="1780"/>
      <c r="K165" s="1780"/>
      <c r="L165" s="1821"/>
      <c r="M165" s="1780"/>
      <c r="N165" s="1780"/>
      <c r="O165" s="190">
        <v>158</v>
      </c>
      <c r="P165" s="212" t="s">
        <v>503</v>
      </c>
      <c r="Q165" s="212" t="s">
        <v>226</v>
      </c>
      <c r="R165" s="212" t="s">
        <v>144</v>
      </c>
      <c r="S165" s="212" t="s">
        <v>772</v>
      </c>
      <c r="T165" s="212" t="s">
        <v>688</v>
      </c>
      <c r="U165" s="212" t="s">
        <v>348</v>
      </c>
      <c r="V165" s="212">
        <v>0</v>
      </c>
      <c r="W165" s="212">
        <v>4</v>
      </c>
      <c r="X165" s="287">
        <f t="shared" si="81"/>
        <v>0.0006060633409462101</v>
      </c>
      <c r="Y165" s="137">
        <f t="shared" si="77"/>
        <v>0.00045707490102263554</v>
      </c>
      <c r="Z165" s="212">
        <v>1</v>
      </c>
      <c r="AA165" s="212"/>
      <c r="AB165" s="137">
        <f t="shared" si="78"/>
        <v>0.0001488146669169536</v>
      </c>
      <c r="AC165" s="212">
        <v>2</v>
      </c>
      <c r="AD165" s="212"/>
      <c r="AE165" s="137">
        <f t="shared" si="79"/>
        <v>0.0003517189106627508</v>
      </c>
      <c r="AF165" s="212">
        <v>3</v>
      </c>
      <c r="AG165" s="212"/>
      <c r="AH165" s="137">
        <f t="shared" si="80"/>
        <v>0.0004131700290724781</v>
      </c>
      <c r="AI165" s="212">
        <v>4</v>
      </c>
      <c r="AJ165" s="212"/>
      <c r="AK165" s="1654"/>
      <c r="AL165" s="1660"/>
      <c r="AM165" s="138">
        <f t="shared" si="71"/>
        <v>4183627</v>
      </c>
      <c r="AN165" s="138">
        <f t="shared" si="72"/>
        <v>1000000</v>
      </c>
      <c r="AO165" s="138">
        <v>0</v>
      </c>
      <c r="AP165" s="138">
        <v>0</v>
      </c>
      <c r="AQ165" s="138">
        <v>1000000</v>
      </c>
      <c r="AR165" s="138">
        <v>0</v>
      </c>
      <c r="AS165" s="138">
        <v>0</v>
      </c>
      <c r="AT165" s="138">
        <v>0</v>
      </c>
      <c r="AU165" s="138">
        <v>0</v>
      </c>
      <c r="AV165" s="138">
        <v>0</v>
      </c>
      <c r="AW165" s="138">
        <v>0</v>
      </c>
      <c r="AX165" s="138">
        <f t="shared" si="73"/>
        <v>1030000</v>
      </c>
      <c r="AY165" s="138">
        <v>0</v>
      </c>
      <c r="AZ165" s="138">
        <v>0</v>
      </c>
      <c r="BA165" s="138">
        <v>1030000</v>
      </c>
      <c r="BB165" s="138">
        <v>0</v>
      </c>
      <c r="BC165" s="138">
        <v>0</v>
      </c>
      <c r="BD165" s="138">
        <v>0</v>
      </c>
      <c r="BE165" s="138">
        <v>0</v>
      </c>
      <c r="BF165" s="138">
        <v>0</v>
      </c>
      <c r="BG165" s="138">
        <v>0</v>
      </c>
      <c r="BH165" s="138">
        <f t="shared" si="74"/>
        <v>1060900</v>
      </c>
      <c r="BI165" s="138">
        <v>0</v>
      </c>
      <c r="BJ165" s="138">
        <v>0</v>
      </c>
      <c r="BK165" s="138">
        <v>1060900</v>
      </c>
      <c r="BL165" s="138">
        <v>0</v>
      </c>
      <c r="BM165" s="138">
        <v>0</v>
      </c>
      <c r="BN165" s="138">
        <v>0</v>
      </c>
      <c r="BO165" s="138">
        <v>0</v>
      </c>
      <c r="BP165" s="138">
        <v>0</v>
      </c>
      <c r="BQ165" s="138">
        <v>0</v>
      </c>
      <c r="BR165" s="138">
        <f t="shared" si="75"/>
        <v>1092727</v>
      </c>
      <c r="BS165" s="138">
        <v>0</v>
      </c>
      <c r="BT165" s="138">
        <v>0</v>
      </c>
      <c r="BU165" s="138">
        <v>1092727</v>
      </c>
      <c r="BV165" s="138">
        <v>0</v>
      </c>
      <c r="BW165" s="138">
        <v>0</v>
      </c>
      <c r="BX165" s="138">
        <v>0</v>
      </c>
      <c r="BY165" s="138">
        <v>0</v>
      </c>
      <c r="BZ165" s="138">
        <v>0</v>
      </c>
      <c r="CA165" s="138">
        <v>0</v>
      </c>
      <c r="CB165" s="139" t="s">
        <v>335</v>
      </c>
    </row>
    <row r="166" spans="2:80" ht="30">
      <c r="B166" s="1678"/>
      <c r="C166" s="1681"/>
      <c r="D166" s="1772"/>
      <c r="E166" s="1775"/>
      <c r="F166" s="1778"/>
      <c r="G166" s="1778"/>
      <c r="H166" s="1780"/>
      <c r="I166" s="1780"/>
      <c r="J166" s="1780"/>
      <c r="K166" s="1780"/>
      <c r="L166" s="1821"/>
      <c r="M166" s="1780"/>
      <c r="N166" s="1780"/>
      <c r="O166" s="190">
        <v>159</v>
      </c>
      <c r="P166" s="212" t="s">
        <v>503</v>
      </c>
      <c r="Q166" s="212" t="s">
        <v>226</v>
      </c>
      <c r="R166" s="212" t="s">
        <v>145</v>
      </c>
      <c r="S166" s="212" t="s">
        <v>562</v>
      </c>
      <c r="T166" s="212" t="s">
        <v>688</v>
      </c>
      <c r="U166" s="212" t="s">
        <v>349</v>
      </c>
      <c r="V166" s="212">
        <v>0</v>
      </c>
      <c r="W166" s="212">
        <v>4</v>
      </c>
      <c r="X166" s="287">
        <f t="shared" si="81"/>
        <v>0.0009090950838520799</v>
      </c>
      <c r="Y166" s="137">
        <f t="shared" si="77"/>
        <v>0.0006856123515339534</v>
      </c>
      <c r="Z166" s="212">
        <v>0</v>
      </c>
      <c r="AA166" s="212"/>
      <c r="AB166" s="137">
        <f t="shared" si="78"/>
        <v>0.00022322200037543037</v>
      </c>
      <c r="AC166" s="212">
        <v>2</v>
      </c>
      <c r="AD166" s="212"/>
      <c r="AE166" s="137">
        <f t="shared" si="79"/>
        <v>0.0005275783659941263</v>
      </c>
      <c r="AF166" s="212">
        <v>3</v>
      </c>
      <c r="AG166" s="212"/>
      <c r="AH166" s="137">
        <f t="shared" si="80"/>
        <v>0.0006197552326632702</v>
      </c>
      <c r="AI166" s="212">
        <v>4</v>
      </c>
      <c r="AJ166" s="212"/>
      <c r="AK166" s="1654"/>
      <c r="AL166" s="1660"/>
      <c r="AM166" s="138">
        <f t="shared" si="71"/>
        <v>6275441</v>
      </c>
      <c r="AN166" s="138">
        <f t="shared" si="72"/>
        <v>1500000</v>
      </c>
      <c r="AO166" s="138">
        <v>0</v>
      </c>
      <c r="AP166" s="138">
        <v>0</v>
      </c>
      <c r="AQ166" s="138">
        <v>1500000</v>
      </c>
      <c r="AR166" s="138">
        <v>0</v>
      </c>
      <c r="AS166" s="138">
        <v>0</v>
      </c>
      <c r="AT166" s="138">
        <v>0</v>
      </c>
      <c r="AU166" s="138">
        <v>0</v>
      </c>
      <c r="AV166" s="138">
        <v>0</v>
      </c>
      <c r="AW166" s="138">
        <v>0</v>
      </c>
      <c r="AX166" s="138">
        <f t="shared" si="73"/>
        <v>1545000</v>
      </c>
      <c r="AY166" s="138">
        <v>0</v>
      </c>
      <c r="AZ166" s="138">
        <v>0</v>
      </c>
      <c r="BA166" s="138">
        <v>1545000</v>
      </c>
      <c r="BB166" s="138">
        <v>0</v>
      </c>
      <c r="BC166" s="138">
        <v>0</v>
      </c>
      <c r="BD166" s="138">
        <v>0</v>
      </c>
      <c r="BE166" s="138">
        <v>0</v>
      </c>
      <c r="BF166" s="138">
        <v>0</v>
      </c>
      <c r="BG166" s="138">
        <v>0</v>
      </c>
      <c r="BH166" s="138">
        <f t="shared" si="74"/>
        <v>1591350</v>
      </c>
      <c r="BI166" s="138">
        <v>0</v>
      </c>
      <c r="BJ166" s="138">
        <v>0</v>
      </c>
      <c r="BK166" s="138">
        <v>1591350</v>
      </c>
      <c r="BL166" s="138">
        <v>0</v>
      </c>
      <c r="BM166" s="138">
        <v>0</v>
      </c>
      <c r="BN166" s="138">
        <v>0</v>
      </c>
      <c r="BO166" s="138">
        <v>0</v>
      </c>
      <c r="BP166" s="138">
        <v>0</v>
      </c>
      <c r="BQ166" s="138">
        <v>0</v>
      </c>
      <c r="BR166" s="138">
        <f t="shared" si="75"/>
        <v>1639091</v>
      </c>
      <c r="BS166" s="138">
        <v>0</v>
      </c>
      <c r="BT166" s="138">
        <v>0</v>
      </c>
      <c r="BU166" s="138">
        <v>1639091</v>
      </c>
      <c r="BV166" s="138">
        <v>0</v>
      </c>
      <c r="BW166" s="138">
        <v>0</v>
      </c>
      <c r="BX166" s="138">
        <v>0</v>
      </c>
      <c r="BY166" s="138">
        <v>0</v>
      </c>
      <c r="BZ166" s="138">
        <v>0</v>
      </c>
      <c r="CA166" s="138">
        <v>0</v>
      </c>
      <c r="CB166" s="139" t="s">
        <v>335</v>
      </c>
    </row>
    <row r="167" spans="2:80" ht="30.75" thickBot="1">
      <c r="B167" s="1679"/>
      <c r="C167" s="1682"/>
      <c r="D167" s="1773"/>
      <c r="E167" s="1776"/>
      <c r="F167" s="210" t="s">
        <v>146</v>
      </c>
      <c r="G167" s="1797"/>
      <c r="H167" s="1786"/>
      <c r="I167" s="1786"/>
      <c r="J167" s="1786"/>
      <c r="K167" s="1786"/>
      <c r="L167" s="1822"/>
      <c r="M167" s="1786"/>
      <c r="N167" s="1786"/>
      <c r="O167" s="191">
        <v>160</v>
      </c>
      <c r="P167" s="213" t="s">
        <v>503</v>
      </c>
      <c r="Q167" s="213" t="s">
        <v>226</v>
      </c>
      <c r="R167" s="213" t="s">
        <v>147</v>
      </c>
      <c r="S167" s="213" t="s">
        <v>562</v>
      </c>
      <c r="T167" s="213" t="s">
        <v>773</v>
      </c>
      <c r="U167" s="213" t="s">
        <v>647</v>
      </c>
      <c r="V167" s="213">
        <v>0</v>
      </c>
      <c r="W167" s="213">
        <v>3</v>
      </c>
      <c r="X167" s="288">
        <f t="shared" si="81"/>
        <v>0.0026075795325519653</v>
      </c>
      <c r="Y167" s="141">
        <f t="shared" si="77"/>
        <v>0</v>
      </c>
      <c r="Z167" s="213">
        <v>0</v>
      </c>
      <c r="AA167" s="213"/>
      <c r="AB167" s="141">
        <f t="shared" si="78"/>
        <v>0.0008668815548560402</v>
      </c>
      <c r="AC167" s="213">
        <v>1</v>
      </c>
      <c r="AD167" s="213"/>
      <c r="AE167" s="141">
        <f t="shared" si="79"/>
        <v>0.0019891728381341363</v>
      </c>
      <c r="AF167" s="213">
        <v>2</v>
      </c>
      <c r="AG167" s="213"/>
      <c r="AH167" s="141">
        <f t="shared" si="80"/>
        <v>0.002268654636002285</v>
      </c>
      <c r="AI167" s="213">
        <v>3</v>
      </c>
      <c r="AJ167" s="213"/>
      <c r="AK167" s="1655"/>
      <c r="AL167" s="1661"/>
      <c r="AM167" s="142">
        <f t="shared" si="71"/>
        <v>18000000</v>
      </c>
      <c r="AN167" s="142">
        <f t="shared" si="72"/>
        <v>0</v>
      </c>
      <c r="AO167" s="142">
        <v>0</v>
      </c>
      <c r="AP167" s="142">
        <v>0</v>
      </c>
      <c r="AQ167" s="142">
        <v>0</v>
      </c>
      <c r="AR167" s="142">
        <v>0</v>
      </c>
      <c r="AS167" s="142">
        <v>0</v>
      </c>
      <c r="AT167" s="142">
        <v>0</v>
      </c>
      <c r="AU167" s="142">
        <v>0</v>
      </c>
      <c r="AV167" s="142">
        <v>0</v>
      </c>
      <c r="AW167" s="142">
        <v>0</v>
      </c>
      <c r="AX167" s="142">
        <f t="shared" si="73"/>
        <v>6000000</v>
      </c>
      <c r="AY167" s="142">
        <v>0</v>
      </c>
      <c r="AZ167" s="142">
        <v>0</v>
      </c>
      <c r="BA167" s="142">
        <v>1000000</v>
      </c>
      <c r="BB167" s="142">
        <v>0</v>
      </c>
      <c r="BC167" s="142">
        <v>0</v>
      </c>
      <c r="BD167" s="142">
        <v>5000000</v>
      </c>
      <c r="BE167" s="142">
        <v>0</v>
      </c>
      <c r="BF167" s="142">
        <v>0</v>
      </c>
      <c r="BG167" s="142">
        <v>0</v>
      </c>
      <c r="BH167" s="142">
        <f t="shared" si="74"/>
        <v>6000000</v>
      </c>
      <c r="BI167" s="142">
        <v>0</v>
      </c>
      <c r="BJ167" s="142">
        <v>0</v>
      </c>
      <c r="BK167" s="142">
        <v>1000000</v>
      </c>
      <c r="BL167" s="142">
        <v>0</v>
      </c>
      <c r="BM167" s="142">
        <v>0</v>
      </c>
      <c r="BN167" s="142">
        <v>5000000</v>
      </c>
      <c r="BO167" s="142">
        <v>0</v>
      </c>
      <c r="BP167" s="142">
        <v>0</v>
      </c>
      <c r="BQ167" s="142">
        <v>0</v>
      </c>
      <c r="BR167" s="142">
        <f t="shared" si="75"/>
        <v>6000000</v>
      </c>
      <c r="BS167" s="142">
        <v>0</v>
      </c>
      <c r="BT167" s="142">
        <v>0</v>
      </c>
      <c r="BU167" s="142">
        <v>1000000</v>
      </c>
      <c r="BV167" s="142">
        <v>0</v>
      </c>
      <c r="BW167" s="142">
        <v>0</v>
      </c>
      <c r="BX167" s="142">
        <v>5000000</v>
      </c>
      <c r="BY167" s="142">
        <v>0</v>
      </c>
      <c r="BZ167" s="142">
        <v>0</v>
      </c>
      <c r="CA167" s="142">
        <v>0</v>
      </c>
      <c r="CB167" s="143" t="s">
        <v>335</v>
      </c>
    </row>
    <row r="168" spans="2:80" ht="30" customHeight="1">
      <c r="B168" s="1677" t="s">
        <v>596</v>
      </c>
      <c r="C168" s="1680">
        <f>SUM(E168:E203)</f>
        <v>0.30006</v>
      </c>
      <c r="D168" s="1683" t="s">
        <v>542</v>
      </c>
      <c r="E168" s="1686">
        <f>SUM(L168:L177)</f>
        <v>0.13001000000000001</v>
      </c>
      <c r="F168" s="1824" t="s">
        <v>597</v>
      </c>
      <c r="G168" s="1824">
        <v>43</v>
      </c>
      <c r="H168" s="1793" t="s">
        <v>598</v>
      </c>
      <c r="I168" s="1793" t="s">
        <v>599</v>
      </c>
      <c r="J168" s="1793">
        <v>0</v>
      </c>
      <c r="K168" s="1793">
        <v>2</v>
      </c>
      <c r="L168" s="1796">
        <f>SUM(X168:X169)</f>
        <v>0.08632040639472682</v>
      </c>
      <c r="M168" s="1793">
        <v>1</v>
      </c>
      <c r="N168" s="1793">
        <f>K168-M168</f>
        <v>1</v>
      </c>
      <c r="O168" s="192">
        <v>161</v>
      </c>
      <c r="P168" s="205" t="s">
        <v>493</v>
      </c>
      <c r="Q168" s="205" t="s">
        <v>668</v>
      </c>
      <c r="R168" s="205" t="s">
        <v>600</v>
      </c>
      <c r="S168" s="205" t="s">
        <v>601</v>
      </c>
      <c r="T168" s="205" t="s">
        <v>682</v>
      </c>
      <c r="U168" s="205" t="s">
        <v>647</v>
      </c>
      <c r="V168" s="205">
        <v>150</v>
      </c>
      <c r="W168" s="205">
        <v>180</v>
      </c>
      <c r="X168" s="289">
        <f>IF(AM168,13%/(SUM($AM$168:$AM$177))*(AM168*100%),0.001%)</f>
        <v>0.008384288110207895</v>
      </c>
      <c r="Y168" s="89">
        <f t="shared" si="77"/>
        <v>0.0411367410920372</v>
      </c>
      <c r="Z168" s="144">
        <v>45</v>
      </c>
      <c r="AA168" s="88"/>
      <c r="AB168" s="89">
        <f t="shared" si="78"/>
        <v>0.013393320022525822</v>
      </c>
      <c r="AC168" s="144">
        <v>45</v>
      </c>
      <c r="AD168" s="88"/>
      <c r="AE168" s="89">
        <f t="shared" si="79"/>
        <v>0.03165470195964758</v>
      </c>
      <c r="AF168" s="144">
        <v>45</v>
      </c>
      <c r="AG168" s="88"/>
      <c r="AH168" s="89">
        <f t="shared" si="80"/>
        <v>0.03718530261652303</v>
      </c>
      <c r="AI168" s="144">
        <v>45</v>
      </c>
      <c r="AJ168" s="88"/>
      <c r="AK168" s="1656">
        <v>5838114728</v>
      </c>
      <c r="AL168" s="1674">
        <f>AK168-(SUM(AM168:AM177))</f>
        <v>0</v>
      </c>
      <c r="AM168" s="90">
        <f aca="true" t="shared" si="82" ref="AM168:AM203">SUM(AN168,AX168,BH168,BR168)</f>
        <v>376526430</v>
      </c>
      <c r="AN168" s="90">
        <f aca="true" t="shared" si="83" ref="AN168:AN177">SUM(AO168:AV168)</f>
        <v>90000000</v>
      </c>
      <c r="AO168" s="90">
        <v>0</v>
      </c>
      <c r="AP168" s="90">
        <v>0</v>
      </c>
      <c r="AQ168" s="90">
        <v>20000000</v>
      </c>
      <c r="AR168" s="90">
        <v>0</v>
      </c>
      <c r="AS168" s="90">
        <v>0</v>
      </c>
      <c r="AT168" s="90">
        <v>0</v>
      </c>
      <c r="AU168" s="90">
        <v>70000000</v>
      </c>
      <c r="AV168" s="90">
        <v>0</v>
      </c>
      <c r="AW168" s="90">
        <v>0</v>
      </c>
      <c r="AX168" s="90">
        <f aca="true" t="shared" si="84" ref="AX168:AX203">SUM(AY168:BF168)</f>
        <v>92700000</v>
      </c>
      <c r="AY168" s="90">
        <v>0</v>
      </c>
      <c r="AZ168" s="90">
        <v>0</v>
      </c>
      <c r="BA168" s="90">
        <v>20600000</v>
      </c>
      <c r="BB168" s="90">
        <v>0</v>
      </c>
      <c r="BC168" s="90">
        <v>0</v>
      </c>
      <c r="BD168" s="90">
        <v>0</v>
      </c>
      <c r="BE168" s="90">
        <v>72100000</v>
      </c>
      <c r="BF168" s="90">
        <v>0</v>
      </c>
      <c r="BG168" s="90">
        <v>0</v>
      </c>
      <c r="BH168" s="90">
        <f aca="true" t="shared" si="85" ref="BH168:BH177">SUM(BI168:BP168)</f>
        <v>95481000</v>
      </c>
      <c r="BI168" s="90">
        <v>0</v>
      </c>
      <c r="BJ168" s="90">
        <v>0</v>
      </c>
      <c r="BK168" s="90">
        <v>21218000</v>
      </c>
      <c r="BL168" s="90">
        <v>0</v>
      </c>
      <c r="BM168" s="90">
        <v>0</v>
      </c>
      <c r="BN168" s="90">
        <v>0</v>
      </c>
      <c r="BO168" s="90">
        <v>74263000</v>
      </c>
      <c r="BP168" s="90">
        <v>0</v>
      </c>
      <c r="BQ168" s="90">
        <v>0</v>
      </c>
      <c r="BR168" s="90">
        <f aca="true" t="shared" si="86" ref="BR168:BR177">SUM(BS168:BZ168)</f>
        <v>98345430</v>
      </c>
      <c r="BS168" s="90">
        <v>0</v>
      </c>
      <c r="BT168" s="90">
        <v>0</v>
      </c>
      <c r="BU168" s="90">
        <v>21854540</v>
      </c>
      <c r="BV168" s="90">
        <v>0</v>
      </c>
      <c r="BW168" s="90">
        <v>0</v>
      </c>
      <c r="BX168" s="90">
        <v>0</v>
      </c>
      <c r="BY168" s="90">
        <v>76490890</v>
      </c>
      <c r="BZ168" s="90">
        <v>0</v>
      </c>
      <c r="CA168" s="90">
        <v>0</v>
      </c>
      <c r="CB168" s="91" t="s">
        <v>329</v>
      </c>
    </row>
    <row r="169" spans="2:80" ht="30">
      <c r="B169" s="1678"/>
      <c r="C169" s="1681"/>
      <c r="D169" s="1684"/>
      <c r="E169" s="1687"/>
      <c r="F169" s="1698"/>
      <c r="G169" s="1698"/>
      <c r="H169" s="1699"/>
      <c r="I169" s="1699"/>
      <c r="J169" s="1699"/>
      <c r="K169" s="1699"/>
      <c r="L169" s="1701"/>
      <c r="M169" s="1699"/>
      <c r="N169" s="1699"/>
      <c r="O169" s="146">
        <v>162</v>
      </c>
      <c r="P169" s="199" t="s">
        <v>494</v>
      </c>
      <c r="Q169" s="199" t="s">
        <v>670</v>
      </c>
      <c r="R169" s="199" t="s">
        <v>341</v>
      </c>
      <c r="S169" s="199" t="s">
        <v>602</v>
      </c>
      <c r="T169" s="199" t="s">
        <v>643</v>
      </c>
      <c r="U169" s="199" t="s">
        <v>647</v>
      </c>
      <c r="V169" s="199">
        <v>7</v>
      </c>
      <c r="W169" s="199">
        <v>3</v>
      </c>
      <c r="X169" s="290">
        <f aca="true" t="shared" si="87" ref="X169:X177">IF(AM169,13%/(SUM($AM$168:$AM$177))*(AM169*100%),0.001%)</f>
        <v>0.07793611828451892</v>
      </c>
      <c r="Y169" s="93">
        <f t="shared" si="77"/>
        <v>0</v>
      </c>
      <c r="Z169" s="147">
        <v>0</v>
      </c>
      <c r="AA169" s="92"/>
      <c r="AB169" s="93">
        <f t="shared" si="78"/>
        <v>0.5056809069993569</v>
      </c>
      <c r="AC169" s="147">
        <v>1</v>
      </c>
      <c r="AD169" s="92"/>
      <c r="AE169" s="93">
        <f t="shared" si="79"/>
        <v>0</v>
      </c>
      <c r="AF169" s="193">
        <v>2</v>
      </c>
      <c r="AG169" s="92"/>
      <c r="AH169" s="93">
        <f t="shared" si="80"/>
        <v>0</v>
      </c>
      <c r="AI169" s="193">
        <v>3</v>
      </c>
      <c r="AJ169" s="92"/>
      <c r="AK169" s="1657"/>
      <c r="AL169" s="1675"/>
      <c r="AM169" s="94">
        <f t="shared" si="82"/>
        <v>3500000000</v>
      </c>
      <c r="AN169" s="94">
        <f t="shared" si="83"/>
        <v>0</v>
      </c>
      <c r="AO169" s="94">
        <v>0</v>
      </c>
      <c r="AP169" s="94">
        <v>0</v>
      </c>
      <c r="AQ169" s="94">
        <v>0</v>
      </c>
      <c r="AR169" s="94">
        <v>0</v>
      </c>
      <c r="AS169" s="94">
        <v>0</v>
      </c>
      <c r="AT169" s="94">
        <v>0</v>
      </c>
      <c r="AU169" s="94">
        <v>0</v>
      </c>
      <c r="AV169" s="94">
        <v>0</v>
      </c>
      <c r="AW169" s="94">
        <v>0</v>
      </c>
      <c r="AX169" s="94">
        <f t="shared" si="84"/>
        <v>3500000000</v>
      </c>
      <c r="AY169" s="94">
        <v>0</v>
      </c>
      <c r="AZ169" s="94">
        <v>0</v>
      </c>
      <c r="BA169" s="94">
        <v>0</v>
      </c>
      <c r="BB169" s="94">
        <v>0</v>
      </c>
      <c r="BC169" s="94">
        <v>0</v>
      </c>
      <c r="BD169" s="94">
        <v>3500000000</v>
      </c>
      <c r="BE169" s="94">
        <v>0</v>
      </c>
      <c r="BF169" s="94">
        <v>0</v>
      </c>
      <c r="BG169" s="94">
        <v>0</v>
      </c>
      <c r="BH169" s="94">
        <f t="shared" si="85"/>
        <v>0</v>
      </c>
      <c r="BI169" s="94">
        <v>0</v>
      </c>
      <c r="BJ169" s="94">
        <v>0</v>
      </c>
      <c r="BK169" s="94">
        <v>0</v>
      </c>
      <c r="BL169" s="94">
        <v>0</v>
      </c>
      <c r="BM169" s="94">
        <v>0</v>
      </c>
      <c r="BN169" s="94">
        <v>0</v>
      </c>
      <c r="BO169" s="94">
        <v>0</v>
      </c>
      <c r="BP169" s="94">
        <v>0</v>
      </c>
      <c r="BQ169" s="94">
        <v>0</v>
      </c>
      <c r="BR169" s="94">
        <f t="shared" si="86"/>
        <v>0</v>
      </c>
      <c r="BS169" s="94">
        <v>0</v>
      </c>
      <c r="BT169" s="94">
        <v>0</v>
      </c>
      <c r="BU169" s="94">
        <v>0</v>
      </c>
      <c r="BV169" s="94">
        <v>0</v>
      </c>
      <c r="BW169" s="94">
        <v>0</v>
      </c>
      <c r="BX169" s="94">
        <v>0</v>
      </c>
      <c r="BY169" s="94">
        <v>0</v>
      </c>
      <c r="BZ169" s="94">
        <v>0</v>
      </c>
      <c r="CA169" s="94">
        <v>0</v>
      </c>
      <c r="CB169" s="95" t="s">
        <v>329</v>
      </c>
    </row>
    <row r="170" spans="2:80" ht="30">
      <c r="B170" s="1678"/>
      <c r="C170" s="1681"/>
      <c r="D170" s="1684"/>
      <c r="E170" s="1687"/>
      <c r="F170" s="1698"/>
      <c r="G170" s="1698">
        <v>44</v>
      </c>
      <c r="H170" s="1699" t="s">
        <v>603</v>
      </c>
      <c r="I170" s="1699" t="s">
        <v>604</v>
      </c>
      <c r="J170" s="1699">
        <v>0</v>
      </c>
      <c r="K170" s="1699">
        <v>10</v>
      </c>
      <c r="L170" s="1701">
        <f>SUM(X170:X174)</f>
        <v>0.03708142487317012</v>
      </c>
      <c r="M170" s="1699">
        <v>4</v>
      </c>
      <c r="N170" s="1699">
        <f>K170-M170</f>
        <v>6</v>
      </c>
      <c r="O170" s="146">
        <v>163</v>
      </c>
      <c r="P170" s="199" t="s">
        <v>492</v>
      </c>
      <c r="Q170" s="199" t="s">
        <v>666</v>
      </c>
      <c r="R170" s="199" t="s">
        <v>605</v>
      </c>
      <c r="S170" s="199" t="s">
        <v>606</v>
      </c>
      <c r="T170" s="199" t="s">
        <v>688</v>
      </c>
      <c r="U170" s="199" t="s">
        <v>647</v>
      </c>
      <c r="V170" s="199">
        <v>600</v>
      </c>
      <c r="W170" s="199">
        <v>300</v>
      </c>
      <c r="X170" s="290">
        <f t="shared" si="87"/>
        <v>0.0050305728661247376</v>
      </c>
      <c r="Y170" s="93">
        <f t="shared" si="77"/>
        <v>0.02468204465522232</v>
      </c>
      <c r="Z170" s="147">
        <v>50</v>
      </c>
      <c r="AA170" s="92"/>
      <c r="AB170" s="93">
        <f t="shared" si="78"/>
        <v>0.008035992013515493</v>
      </c>
      <c r="AC170" s="147">
        <v>170</v>
      </c>
      <c r="AD170" s="92"/>
      <c r="AE170" s="93">
        <f t="shared" si="79"/>
        <v>0.018992821175788547</v>
      </c>
      <c r="AF170" s="147">
        <v>250</v>
      </c>
      <c r="AG170" s="92"/>
      <c r="AH170" s="93">
        <f t="shared" si="80"/>
        <v>0.022311181569913817</v>
      </c>
      <c r="AI170" s="147">
        <v>300</v>
      </c>
      <c r="AJ170" s="92"/>
      <c r="AK170" s="1657"/>
      <c r="AL170" s="1675"/>
      <c r="AM170" s="94">
        <f t="shared" si="82"/>
        <v>225915858</v>
      </c>
      <c r="AN170" s="94">
        <f t="shared" si="83"/>
        <v>54000000</v>
      </c>
      <c r="AO170" s="94">
        <v>0</v>
      </c>
      <c r="AP170" s="94">
        <v>0</v>
      </c>
      <c r="AQ170" s="94">
        <v>20000000</v>
      </c>
      <c r="AR170" s="94">
        <v>0</v>
      </c>
      <c r="AS170" s="94">
        <v>0</v>
      </c>
      <c r="AT170" s="94">
        <v>0</v>
      </c>
      <c r="AU170" s="94">
        <v>20000000</v>
      </c>
      <c r="AV170" s="94">
        <v>14000000</v>
      </c>
      <c r="AW170" s="94">
        <v>0</v>
      </c>
      <c r="AX170" s="94">
        <f t="shared" si="84"/>
        <v>55620000</v>
      </c>
      <c r="AY170" s="94">
        <v>0</v>
      </c>
      <c r="AZ170" s="94">
        <v>0</v>
      </c>
      <c r="BA170" s="94">
        <v>20600000</v>
      </c>
      <c r="BB170" s="94">
        <v>0</v>
      </c>
      <c r="BC170" s="94">
        <v>0</v>
      </c>
      <c r="BD170" s="94">
        <v>0</v>
      </c>
      <c r="BE170" s="94">
        <v>20600000</v>
      </c>
      <c r="BF170" s="94">
        <v>14420000</v>
      </c>
      <c r="BG170" s="94">
        <v>0</v>
      </c>
      <c r="BH170" s="94">
        <f t="shared" si="85"/>
        <v>57288600</v>
      </c>
      <c r="BI170" s="94">
        <v>0</v>
      </c>
      <c r="BJ170" s="94">
        <v>0</v>
      </c>
      <c r="BK170" s="94">
        <v>21218000</v>
      </c>
      <c r="BL170" s="94">
        <v>0</v>
      </c>
      <c r="BM170" s="94">
        <v>0</v>
      </c>
      <c r="BN170" s="94">
        <v>0</v>
      </c>
      <c r="BO170" s="94">
        <v>21218000</v>
      </c>
      <c r="BP170" s="94">
        <v>14852600</v>
      </c>
      <c r="BQ170" s="94">
        <v>0</v>
      </c>
      <c r="BR170" s="94">
        <f t="shared" si="86"/>
        <v>59007258</v>
      </c>
      <c r="BS170" s="94">
        <v>0</v>
      </c>
      <c r="BT170" s="94">
        <v>0</v>
      </c>
      <c r="BU170" s="94">
        <v>21854540</v>
      </c>
      <c r="BV170" s="94">
        <v>0</v>
      </c>
      <c r="BW170" s="94">
        <v>0</v>
      </c>
      <c r="BX170" s="94">
        <v>0</v>
      </c>
      <c r="BY170" s="94">
        <v>21854540</v>
      </c>
      <c r="BZ170" s="94">
        <v>15298178</v>
      </c>
      <c r="CA170" s="94">
        <v>0</v>
      </c>
      <c r="CB170" s="95" t="s">
        <v>329</v>
      </c>
    </row>
    <row r="171" spans="2:80" ht="30">
      <c r="B171" s="1678"/>
      <c r="C171" s="1681"/>
      <c r="D171" s="1684"/>
      <c r="E171" s="1687"/>
      <c r="F171" s="1698"/>
      <c r="G171" s="1698"/>
      <c r="H171" s="1699"/>
      <c r="I171" s="1699"/>
      <c r="J171" s="1699"/>
      <c r="K171" s="1699"/>
      <c r="L171" s="1701"/>
      <c r="M171" s="1699"/>
      <c r="N171" s="1699"/>
      <c r="O171" s="146">
        <v>164</v>
      </c>
      <c r="P171" s="199" t="s">
        <v>493</v>
      </c>
      <c r="Q171" s="199" t="s">
        <v>668</v>
      </c>
      <c r="R171" s="199" t="s">
        <v>609</v>
      </c>
      <c r="S171" s="215" t="s">
        <v>610</v>
      </c>
      <c r="T171" s="215" t="s">
        <v>682</v>
      </c>
      <c r="U171" s="199" t="s">
        <v>647</v>
      </c>
      <c r="V171" s="199">
        <v>0</v>
      </c>
      <c r="W171" s="199">
        <v>1000</v>
      </c>
      <c r="X171" s="290">
        <f t="shared" si="87"/>
        <v>0.0017571031879180295</v>
      </c>
      <c r="Y171" s="93">
        <f t="shared" si="77"/>
        <v>0.012798097228633796</v>
      </c>
      <c r="Z171" s="147">
        <v>0</v>
      </c>
      <c r="AA171" s="92"/>
      <c r="AB171" s="93">
        <f t="shared" si="78"/>
        <v>0.004334407774280202</v>
      </c>
      <c r="AC171" s="147">
        <v>300</v>
      </c>
      <c r="AD171" s="92"/>
      <c r="AE171" s="93">
        <f t="shared" si="79"/>
        <v>0.0034147467054636005</v>
      </c>
      <c r="AF171" s="147">
        <v>500</v>
      </c>
      <c r="AG171" s="92"/>
      <c r="AH171" s="93">
        <f t="shared" si="80"/>
        <v>0.00401135950555804</v>
      </c>
      <c r="AI171" s="147">
        <v>200</v>
      </c>
      <c r="AJ171" s="92"/>
      <c r="AK171" s="1657"/>
      <c r="AL171" s="1675"/>
      <c r="AM171" s="94">
        <f t="shared" si="82"/>
        <v>78909000</v>
      </c>
      <c r="AN171" s="94">
        <f t="shared" si="83"/>
        <v>28000000</v>
      </c>
      <c r="AO171" s="94">
        <v>0</v>
      </c>
      <c r="AP171" s="94">
        <v>0</v>
      </c>
      <c r="AQ171" s="94">
        <v>8000000</v>
      </c>
      <c r="AR171" s="94">
        <v>0</v>
      </c>
      <c r="AS171" s="94">
        <v>0</v>
      </c>
      <c r="AT171" s="94">
        <v>0</v>
      </c>
      <c r="AU171" s="94">
        <v>20000000</v>
      </c>
      <c r="AV171" s="94">
        <v>0</v>
      </c>
      <c r="AW171" s="94">
        <v>0</v>
      </c>
      <c r="AX171" s="94">
        <f t="shared" si="84"/>
        <v>30000000</v>
      </c>
      <c r="AY171" s="94">
        <v>0</v>
      </c>
      <c r="AZ171" s="94">
        <v>0</v>
      </c>
      <c r="BA171" s="94">
        <v>10000000</v>
      </c>
      <c r="BB171" s="94">
        <v>0</v>
      </c>
      <c r="BC171" s="94">
        <v>0</v>
      </c>
      <c r="BD171" s="94">
        <v>20000000</v>
      </c>
      <c r="BE171" s="94">
        <v>0</v>
      </c>
      <c r="BF171" s="94">
        <v>0</v>
      </c>
      <c r="BG171" s="94">
        <v>0</v>
      </c>
      <c r="BH171" s="94">
        <f t="shared" si="85"/>
        <v>10300000</v>
      </c>
      <c r="BI171" s="94">
        <v>0</v>
      </c>
      <c r="BJ171" s="94">
        <v>0</v>
      </c>
      <c r="BK171" s="94">
        <v>10300000</v>
      </c>
      <c r="BL171" s="94">
        <v>0</v>
      </c>
      <c r="BM171" s="94">
        <v>0</v>
      </c>
      <c r="BN171" s="94">
        <v>0</v>
      </c>
      <c r="BO171" s="94">
        <v>0</v>
      </c>
      <c r="BP171" s="94">
        <v>0</v>
      </c>
      <c r="BQ171" s="94">
        <v>0</v>
      </c>
      <c r="BR171" s="94">
        <f t="shared" si="86"/>
        <v>10609000</v>
      </c>
      <c r="BS171" s="94">
        <v>0</v>
      </c>
      <c r="BT171" s="94">
        <v>0</v>
      </c>
      <c r="BU171" s="94">
        <v>10609000</v>
      </c>
      <c r="BV171" s="94">
        <v>0</v>
      </c>
      <c r="BW171" s="94">
        <v>0</v>
      </c>
      <c r="BX171" s="94">
        <v>0</v>
      </c>
      <c r="BY171" s="94">
        <v>0</v>
      </c>
      <c r="BZ171" s="94">
        <v>0</v>
      </c>
      <c r="CA171" s="94">
        <v>0</v>
      </c>
      <c r="CB171" s="95" t="s">
        <v>329</v>
      </c>
    </row>
    <row r="172" spans="2:80" ht="30">
      <c r="B172" s="1678"/>
      <c r="C172" s="1681"/>
      <c r="D172" s="1684"/>
      <c r="E172" s="1687"/>
      <c r="F172" s="1698"/>
      <c r="G172" s="1698"/>
      <c r="H172" s="1699"/>
      <c r="I172" s="1699"/>
      <c r="J172" s="1699"/>
      <c r="K172" s="1699"/>
      <c r="L172" s="1701"/>
      <c r="M172" s="1699"/>
      <c r="N172" s="1699"/>
      <c r="O172" s="146">
        <v>165</v>
      </c>
      <c r="P172" s="199" t="s">
        <v>493</v>
      </c>
      <c r="Q172" s="199" t="s">
        <v>668</v>
      </c>
      <c r="R172" s="199" t="s">
        <v>611</v>
      </c>
      <c r="S172" s="215" t="s">
        <v>1001</v>
      </c>
      <c r="T172" s="199" t="s">
        <v>688</v>
      </c>
      <c r="U172" s="199" t="s">
        <v>647</v>
      </c>
      <c r="V172" s="199">
        <v>0</v>
      </c>
      <c r="W172" s="199">
        <v>3</v>
      </c>
      <c r="X172" s="290">
        <f t="shared" si="87"/>
        <v>0.027834327958756757</v>
      </c>
      <c r="Y172" s="93">
        <f t="shared" si="77"/>
        <v>0</v>
      </c>
      <c r="Z172" s="194">
        <v>0</v>
      </c>
      <c r="AA172" s="92"/>
      <c r="AB172" s="93">
        <f t="shared" si="78"/>
        <v>0.07224012957133669</v>
      </c>
      <c r="AC172" s="194">
        <v>1.5</v>
      </c>
      <c r="AD172" s="92"/>
      <c r="AE172" s="93">
        <f t="shared" si="79"/>
        <v>0.1657644031778447</v>
      </c>
      <c r="AF172" s="147">
        <v>3</v>
      </c>
      <c r="AG172" s="92"/>
      <c r="AH172" s="93">
        <f t="shared" si="80"/>
        <v>0.0945272765000952</v>
      </c>
      <c r="AI172" s="147">
        <v>3</v>
      </c>
      <c r="AJ172" s="92"/>
      <c r="AK172" s="1657"/>
      <c r="AL172" s="1675"/>
      <c r="AM172" s="94">
        <f t="shared" si="82"/>
        <v>1250000000</v>
      </c>
      <c r="AN172" s="94">
        <f t="shared" si="83"/>
        <v>0</v>
      </c>
      <c r="AO172" s="94">
        <v>0</v>
      </c>
      <c r="AP172" s="94">
        <v>0</v>
      </c>
      <c r="AQ172" s="94">
        <v>0</v>
      </c>
      <c r="AR172" s="94">
        <v>0</v>
      </c>
      <c r="AS172" s="94">
        <v>0</v>
      </c>
      <c r="AT172" s="94">
        <v>0</v>
      </c>
      <c r="AU172" s="94">
        <v>0</v>
      </c>
      <c r="AV172" s="94">
        <v>0</v>
      </c>
      <c r="AW172" s="94">
        <v>0</v>
      </c>
      <c r="AX172" s="94">
        <f t="shared" si="84"/>
        <v>500000000</v>
      </c>
      <c r="AY172" s="94">
        <v>0</v>
      </c>
      <c r="AZ172" s="94">
        <v>0</v>
      </c>
      <c r="BA172" s="94">
        <v>0</v>
      </c>
      <c r="BB172" s="94">
        <v>0</v>
      </c>
      <c r="BC172" s="94">
        <v>0</v>
      </c>
      <c r="BD172" s="94">
        <v>500000000</v>
      </c>
      <c r="BE172" s="94">
        <v>0</v>
      </c>
      <c r="BF172" s="94">
        <v>0</v>
      </c>
      <c r="BG172" s="94">
        <v>0</v>
      </c>
      <c r="BH172" s="94">
        <f t="shared" si="85"/>
        <v>500000000</v>
      </c>
      <c r="BI172" s="94">
        <v>0</v>
      </c>
      <c r="BJ172" s="94">
        <v>0</v>
      </c>
      <c r="BK172" s="94">
        <v>0</v>
      </c>
      <c r="BL172" s="94">
        <v>0</v>
      </c>
      <c r="BM172" s="94">
        <v>0</v>
      </c>
      <c r="BN172" s="94">
        <v>500000000</v>
      </c>
      <c r="BO172" s="94">
        <v>0</v>
      </c>
      <c r="BP172" s="94">
        <v>0</v>
      </c>
      <c r="BQ172" s="94">
        <v>0</v>
      </c>
      <c r="BR172" s="94">
        <f t="shared" si="86"/>
        <v>250000000</v>
      </c>
      <c r="BS172" s="94">
        <v>0</v>
      </c>
      <c r="BT172" s="94">
        <v>0</v>
      </c>
      <c r="BU172" s="94">
        <v>0</v>
      </c>
      <c r="BV172" s="94">
        <v>0</v>
      </c>
      <c r="BW172" s="94">
        <v>0</v>
      </c>
      <c r="BX172" s="94">
        <v>0</v>
      </c>
      <c r="BY172" s="94">
        <v>250000000</v>
      </c>
      <c r="BZ172" s="94">
        <v>0</v>
      </c>
      <c r="CA172" s="94">
        <v>0</v>
      </c>
      <c r="CB172" s="95" t="s">
        <v>329</v>
      </c>
    </row>
    <row r="173" spans="2:80" ht="30">
      <c r="B173" s="1678"/>
      <c r="C173" s="1681"/>
      <c r="D173" s="1684"/>
      <c r="E173" s="1687"/>
      <c r="F173" s="1698"/>
      <c r="G173" s="1698"/>
      <c r="H173" s="1699"/>
      <c r="I173" s="1699"/>
      <c r="J173" s="1699"/>
      <c r="K173" s="1699"/>
      <c r="L173" s="1701"/>
      <c r="M173" s="1699"/>
      <c r="N173" s="1699"/>
      <c r="O173" s="146">
        <v>166</v>
      </c>
      <c r="P173" s="199" t="s">
        <v>494</v>
      </c>
      <c r="Q173" s="199" t="s">
        <v>670</v>
      </c>
      <c r="R173" s="199" t="s">
        <v>342</v>
      </c>
      <c r="S173" s="199" t="s">
        <v>1002</v>
      </c>
      <c r="T173" s="199" t="s">
        <v>643</v>
      </c>
      <c r="U173" s="199" t="s">
        <v>647</v>
      </c>
      <c r="V173" s="199">
        <v>0</v>
      </c>
      <c r="W173" s="199">
        <v>1</v>
      </c>
      <c r="X173" s="290">
        <f t="shared" si="87"/>
        <v>0.0024494208603705945</v>
      </c>
      <c r="Y173" s="93">
        <f t="shared" si="77"/>
        <v>0</v>
      </c>
      <c r="Z173" s="147">
        <v>0</v>
      </c>
      <c r="AA173" s="92"/>
      <c r="AB173" s="93">
        <f t="shared" si="78"/>
        <v>0.007224012957133669</v>
      </c>
      <c r="AC173" s="147">
        <v>0</v>
      </c>
      <c r="AD173" s="92"/>
      <c r="AE173" s="93">
        <f t="shared" si="79"/>
        <v>0.019891728381341362</v>
      </c>
      <c r="AF173" s="147">
        <v>1</v>
      </c>
      <c r="AG173" s="92"/>
      <c r="AH173" s="93">
        <f t="shared" si="80"/>
        <v>0</v>
      </c>
      <c r="AI173" s="147">
        <v>1</v>
      </c>
      <c r="AJ173" s="92"/>
      <c r="AK173" s="1657"/>
      <c r="AL173" s="1675"/>
      <c r="AM173" s="94">
        <f t="shared" si="82"/>
        <v>110000000</v>
      </c>
      <c r="AN173" s="94">
        <f t="shared" si="83"/>
        <v>0</v>
      </c>
      <c r="AO173" s="94">
        <v>0</v>
      </c>
      <c r="AP173" s="94">
        <v>0</v>
      </c>
      <c r="AQ173" s="94">
        <v>0</v>
      </c>
      <c r="AR173" s="94">
        <v>0</v>
      </c>
      <c r="AS173" s="94">
        <v>0</v>
      </c>
      <c r="AT173" s="94">
        <v>0</v>
      </c>
      <c r="AU173" s="94">
        <v>0</v>
      </c>
      <c r="AV173" s="94">
        <v>0</v>
      </c>
      <c r="AW173" s="94">
        <v>0</v>
      </c>
      <c r="AX173" s="94">
        <f t="shared" si="84"/>
        <v>50000000</v>
      </c>
      <c r="AY173" s="94">
        <v>0</v>
      </c>
      <c r="AZ173" s="94">
        <v>0</v>
      </c>
      <c r="BA173" s="94">
        <v>50000000</v>
      </c>
      <c r="BB173" s="94">
        <v>0</v>
      </c>
      <c r="BC173" s="94">
        <v>0</v>
      </c>
      <c r="BD173" s="94">
        <v>0</v>
      </c>
      <c r="BE173" s="94">
        <v>0</v>
      </c>
      <c r="BF173" s="94">
        <v>0</v>
      </c>
      <c r="BG173" s="94">
        <v>0</v>
      </c>
      <c r="BH173" s="94">
        <f t="shared" si="85"/>
        <v>60000000</v>
      </c>
      <c r="BI173" s="94">
        <v>0</v>
      </c>
      <c r="BJ173" s="94">
        <v>0</v>
      </c>
      <c r="BK173" s="94">
        <v>60000000</v>
      </c>
      <c r="BL173" s="94">
        <v>0</v>
      </c>
      <c r="BM173" s="94">
        <v>0</v>
      </c>
      <c r="BN173" s="94">
        <v>0</v>
      </c>
      <c r="BO173" s="94">
        <v>0</v>
      </c>
      <c r="BP173" s="94">
        <v>0</v>
      </c>
      <c r="BQ173" s="94">
        <v>0</v>
      </c>
      <c r="BR173" s="94">
        <f t="shared" si="86"/>
        <v>0</v>
      </c>
      <c r="BS173" s="94">
        <v>0</v>
      </c>
      <c r="BT173" s="94">
        <v>0</v>
      </c>
      <c r="BU173" s="94">
        <v>0</v>
      </c>
      <c r="BV173" s="94">
        <v>0</v>
      </c>
      <c r="BW173" s="94">
        <v>0</v>
      </c>
      <c r="BX173" s="94">
        <v>0</v>
      </c>
      <c r="BY173" s="94">
        <v>0</v>
      </c>
      <c r="BZ173" s="94">
        <v>0</v>
      </c>
      <c r="CA173" s="94">
        <v>0</v>
      </c>
      <c r="CB173" s="95" t="s">
        <v>329</v>
      </c>
    </row>
    <row r="174" spans="2:80" ht="45">
      <c r="B174" s="1678"/>
      <c r="C174" s="1681"/>
      <c r="D174" s="1684"/>
      <c r="E174" s="1687"/>
      <c r="F174" s="1698"/>
      <c r="G174" s="1698"/>
      <c r="H174" s="1699"/>
      <c r="I174" s="1699"/>
      <c r="J174" s="1699"/>
      <c r="K174" s="1699"/>
      <c r="L174" s="1701"/>
      <c r="M174" s="1699"/>
      <c r="N174" s="1699"/>
      <c r="O174" s="146">
        <v>167</v>
      </c>
      <c r="P174" s="199" t="s">
        <v>494</v>
      </c>
      <c r="Q174" s="199" t="s">
        <v>670</v>
      </c>
      <c r="R174" s="199" t="s">
        <v>607</v>
      </c>
      <c r="S174" s="199" t="s">
        <v>608</v>
      </c>
      <c r="T174" s="199" t="s">
        <v>688</v>
      </c>
      <c r="U174" s="199" t="s">
        <v>647</v>
      </c>
      <c r="V174" s="199">
        <v>0</v>
      </c>
      <c r="W174" s="199">
        <v>7</v>
      </c>
      <c r="X174" s="290">
        <f t="shared" si="87"/>
        <v>1E-05</v>
      </c>
      <c r="Y174" s="93">
        <f t="shared" si="77"/>
        <v>0</v>
      </c>
      <c r="Z174" s="147">
        <v>0</v>
      </c>
      <c r="AA174" s="92"/>
      <c r="AB174" s="93">
        <f t="shared" si="78"/>
        <v>0</v>
      </c>
      <c r="AC174" s="147">
        <v>3</v>
      </c>
      <c r="AD174" s="92"/>
      <c r="AE174" s="93">
        <f t="shared" si="79"/>
        <v>0</v>
      </c>
      <c r="AF174" s="147">
        <v>7</v>
      </c>
      <c r="AG174" s="92"/>
      <c r="AH174" s="93">
        <f t="shared" si="80"/>
        <v>0</v>
      </c>
      <c r="AI174" s="147">
        <v>7</v>
      </c>
      <c r="AJ174" s="92"/>
      <c r="AK174" s="1657"/>
      <c r="AL174" s="1675"/>
      <c r="AM174" s="94">
        <f t="shared" si="82"/>
        <v>0</v>
      </c>
      <c r="AN174" s="94">
        <f t="shared" si="83"/>
        <v>0</v>
      </c>
      <c r="AO174" s="94">
        <v>0</v>
      </c>
      <c r="AP174" s="94">
        <v>0</v>
      </c>
      <c r="AQ174" s="94">
        <v>0</v>
      </c>
      <c r="AR174" s="94">
        <v>0</v>
      </c>
      <c r="AS174" s="94">
        <v>0</v>
      </c>
      <c r="AT174" s="94">
        <v>0</v>
      </c>
      <c r="AU174" s="94">
        <v>0</v>
      </c>
      <c r="AV174" s="94">
        <v>0</v>
      </c>
      <c r="AW174" s="94">
        <v>0</v>
      </c>
      <c r="AX174" s="94">
        <f t="shared" si="84"/>
        <v>0</v>
      </c>
      <c r="AY174" s="94">
        <v>0</v>
      </c>
      <c r="AZ174" s="94">
        <v>0</v>
      </c>
      <c r="BA174" s="94">
        <v>0</v>
      </c>
      <c r="BB174" s="94">
        <v>0</v>
      </c>
      <c r="BC174" s="94">
        <v>0</v>
      </c>
      <c r="BD174" s="94">
        <v>0</v>
      </c>
      <c r="BE174" s="94">
        <v>0</v>
      </c>
      <c r="BF174" s="94">
        <v>0</v>
      </c>
      <c r="BG174" s="94">
        <v>0</v>
      </c>
      <c r="BH174" s="94">
        <f t="shared" si="85"/>
        <v>0</v>
      </c>
      <c r="BI174" s="94">
        <v>0</v>
      </c>
      <c r="BJ174" s="94">
        <v>0</v>
      </c>
      <c r="BK174" s="94">
        <v>0</v>
      </c>
      <c r="BL174" s="94">
        <v>0</v>
      </c>
      <c r="BM174" s="94">
        <v>0</v>
      </c>
      <c r="BN174" s="94">
        <v>0</v>
      </c>
      <c r="BO174" s="94">
        <v>0</v>
      </c>
      <c r="BP174" s="94">
        <v>0</v>
      </c>
      <c r="BQ174" s="94">
        <v>0</v>
      </c>
      <c r="BR174" s="94">
        <f t="shared" si="86"/>
        <v>0</v>
      </c>
      <c r="BS174" s="94">
        <v>0</v>
      </c>
      <c r="BT174" s="94">
        <v>0</v>
      </c>
      <c r="BU174" s="94">
        <v>0</v>
      </c>
      <c r="BV174" s="94">
        <v>0</v>
      </c>
      <c r="BW174" s="94">
        <v>0</v>
      </c>
      <c r="BX174" s="94">
        <v>0</v>
      </c>
      <c r="BY174" s="94">
        <v>0</v>
      </c>
      <c r="BZ174" s="94">
        <v>0</v>
      </c>
      <c r="CA174" s="94">
        <v>0</v>
      </c>
      <c r="CB174" s="95" t="s">
        <v>329</v>
      </c>
    </row>
    <row r="175" spans="2:80" ht="30">
      <c r="B175" s="1678"/>
      <c r="C175" s="1681"/>
      <c r="D175" s="1684"/>
      <c r="E175" s="1687"/>
      <c r="F175" s="200" t="s">
        <v>613</v>
      </c>
      <c r="G175" s="200">
        <v>45</v>
      </c>
      <c r="H175" s="199" t="s">
        <v>614</v>
      </c>
      <c r="I175" s="199" t="s">
        <v>615</v>
      </c>
      <c r="J175" s="203">
        <v>0</v>
      </c>
      <c r="K175" s="203">
        <v>1</v>
      </c>
      <c r="L175" s="255">
        <f>SUM(X175)</f>
        <v>6.8826499430177E-05</v>
      </c>
      <c r="M175" s="207">
        <v>1</v>
      </c>
      <c r="N175" s="207">
        <f>K175-M175</f>
        <v>0</v>
      </c>
      <c r="O175" s="146">
        <v>168</v>
      </c>
      <c r="P175" s="199" t="s">
        <v>496</v>
      </c>
      <c r="Q175" s="199" t="s">
        <v>669</v>
      </c>
      <c r="R175" s="199" t="s">
        <v>616</v>
      </c>
      <c r="S175" s="199" t="s">
        <v>562</v>
      </c>
      <c r="T175" s="199" t="s">
        <v>688</v>
      </c>
      <c r="U175" s="199" t="s">
        <v>647</v>
      </c>
      <c r="V175" s="199">
        <v>0</v>
      </c>
      <c r="W175" s="199">
        <v>4</v>
      </c>
      <c r="X175" s="290">
        <f t="shared" si="87"/>
        <v>6.8826499430177E-05</v>
      </c>
      <c r="Y175" s="93">
        <f t="shared" si="77"/>
        <v>0</v>
      </c>
      <c r="Z175" s="147">
        <v>1</v>
      </c>
      <c r="AA175" s="92"/>
      <c r="AB175" s="93">
        <f t="shared" si="78"/>
        <v>0.00014448025914267338</v>
      </c>
      <c r="AC175" s="147">
        <v>2</v>
      </c>
      <c r="AD175" s="92"/>
      <c r="AE175" s="93">
        <f t="shared" si="79"/>
        <v>0.00034147467054636006</v>
      </c>
      <c r="AF175" s="147">
        <v>3</v>
      </c>
      <c r="AG175" s="92"/>
      <c r="AH175" s="93">
        <f t="shared" si="80"/>
        <v>0.000401135950555804</v>
      </c>
      <c r="AI175" s="147">
        <v>4</v>
      </c>
      <c r="AJ175" s="92"/>
      <c r="AK175" s="1657"/>
      <c r="AL175" s="1675"/>
      <c r="AM175" s="94">
        <f t="shared" si="82"/>
        <v>3090900</v>
      </c>
      <c r="AN175" s="94">
        <f t="shared" si="83"/>
        <v>0</v>
      </c>
      <c r="AO175" s="94">
        <v>0</v>
      </c>
      <c r="AP175" s="94">
        <v>0</v>
      </c>
      <c r="AQ175" s="94">
        <v>0</v>
      </c>
      <c r="AR175" s="94">
        <v>0</v>
      </c>
      <c r="AS175" s="94">
        <v>0</v>
      </c>
      <c r="AT175" s="94">
        <v>0</v>
      </c>
      <c r="AU175" s="94">
        <v>0</v>
      </c>
      <c r="AV175" s="94">
        <v>0</v>
      </c>
      <c r="AW175" s="94">
        <v>0</v>
      </c>
      <c r="AX175" s="94">
        <f t="shared" si="84"/>
        <v>1000000</v>
      </c>
      <c r="AY175" s="94">
        <v>0</v>
      </c>
      <c r="AZ175" s="94">
        <v>0</v>
      </c>
      <c r="BA175" s="94">
        <v>1000000</v>
      </c>
      <c r="BB175" s="94">
        <v>0</v>
      </c>
      <c r="BC175" s="94">
        <v>0</v>
      </c>
      <c r="BD175" s="94">
        <v>0</v>
      </c>
      <c r="BE175" s="94">
        <v>0</v>
      </c>
      <c r="BF175" s="94">
        <v>0</v>
      </c>
      <c r="BG175" s="94">
        <v>0</v>
      </c>
      <c r="BH175" s="94">
        <f t="shared" si="85"/>
        <v>1030000</v>
      </c>
      <c r="BI175" s="94">
        <v>0</v>
      </c>
      <c r="BJ175" s="94">
        <v>0</v>
      </c>
      <c r="BK175" s="94">
        <v>1030000</v>
      </c>
      <c r="BL175" s="94">
        <v>0</v>
      </c>
      <c r="BM175" s="94">
        <v>0</v>
      </c>
      <c r="BN175" s="94">
        <v>0</v>
      </c>
      <c r="BO175" s="94">
        <v>0</v>
      </c>
      <c r="BP175" s="94">
        <v>0</v>
      </c>
      <c r="BQ175" s="94">
        <v>0</v>
      </c>
      <c r="BR175" s="94">
        <f t="shared" si="86"/>
        <v>1060900</v>
      </c>
      <c r="BS175" s="94">
        <v>0</v>
      </c>
      <c r="BT175" s="94">
        <v>0</v>
      </c>
      <c r="BU175" s="94">
        <v>1060900</v>
      </c>
      <c r="BV175" s="94">
        <v>0</v>
      </c>
      <c r="BW175" s="94">
        <v>0</v>
      </c>
      <c r="BX175" s="94">
        <v>0</v>
      </c>
      <c r="BY175" s="94">
        <v>0</v>
      </c>
      <c r="BZ175" s="94">
        <v>0</v>
      </c>
      <c r="CA175" s="94">
        <v>0</v>
      </c>
      <c r="CB175" s="95" t="s">
        <v>329</v>
      </c>
    </row>
    <row r="176" spans="2:80" ht="15.75">
      <c r="B176" s="1678"/>
      <c r="C176" s="1681"/>
      <c r="D176" s="1684"/>
      <c r="E176" s="1687"/>
      <c r="F176" s="1698" t="s">
        <v>617</v>
      </c>
      <c r="G176" s="1698">
        <v>46</v>
      </c>
      <c r="H176" s="1699" t="s">
        <v>618</v>
      </c>
      <c r="I176" s="1699" t="s">
        <v>619</v>
      </c>
      <c r="J176" s="1699">
        <v>0</v>
      </c>
      <c r="K176" s="1699">
        <v>1</v>
      </c>
      <c r="L176" s="1701">
        <f>SUM(X176:X177)</f>
        <v>0.00653934223267289</v>
      </c>
      <c r="M176" s="1699">
        <v>1</v>
      </c>
      <c r="N176" s="1699">
        <f>K176-M176</f>
        <v>0</v>
      </c>
      <c r="O176" s="146">
        <v>169</v>
      </c>
      <c r="P176" s="199" t="s">
        <v>495</v>
      </c>
      <c r="Q176" s="199" t="s">
        <v>667</v>
      </c>
      <c r="R176" s="199" t="s">
        <v>620</v>
      </c>
      <c r="S176" s="199" t="s">
        <v>621</v>
      </c>
      <c r="T176" s="199" t="s">
        <v>688</v>
      </c>
      <c r="U176" s="199" t="s">
        <v>647</v>
      </c>
      <c r="V176" s="199">
        <v>0</v>
      </c>
      <c r="W176" s="199">
        <v>1</v>
      </c>
      <c r="X176" s="290">
        <f t="shared" si="87"/>
        <v>0.004676167097071135</v>
      </c>
      <c r="Y176" s="93">
        <f t="shared" si="77"/>
        <v>0</v>
      </c>
      <c r="Z176" s="147">
        <f>W176/(Y176+AB176+AE176+AH176)*Y176</f>
        <v>0</v>
      </c>
      <c r="AA176" s="92"/>
      <c r="AB176" s="93">
        <f t="shared" si="78"/>
        <v>0.03034085441996141</v>
      </c>
      <c r="AC176" s="147">
        <f>W176/(Y176+AB176+AE176+AH176)*AB176</f>
        <v>1</v>
      </c>
      <c r="AD176" s="92"/>
      <c r="AE176" s="93">
        <f t="shared" si="79"/>
        <v>0</v>
      </c>
      <c r="AF176" s="147">
        <v>1</v>
      </c>
      <c r="AG176" s="92"/>
      <c r="AH176" s="93">
        <f t="shared" si="80"/>
        <v>0</v>
      </c>
      <c r="AI176" s="147">
        <v>1</v>
      </c>
      <c r="AJ176" s="92"/>
      <c r="AK176" s="1657"/>
      <c r="AL176" s="1675"/>
      <c r="AM176" s="94">
        <f t="shared" si="82"/>
        <v>210000000</v>
      </c>
      <c r="AN176" s="94">
        <f t="shared" si="83"/>
        <v>0</v>
      </c>
      <c r="AO176" s="94">
        <v>0</v>
      </c>
      <c r="AP176" s="94">
        <v>0</v>
      </c>
      <c r="AQ176" s="94">
        <v>0</v>
      </c>
      <c r="AR176" s="94">
        <v>0</v>
      </c>
      <c r="AS176" s="94">
        <v>0</v>
      </c>
      <c r="AT176" s="94">
        <v>0</v>
      </c>
      <c r="AU176" s="94">
        <v>0</v>
      </c>
      <c r="AV176" s="94">
        <v>0</v>
      </c>
      <c r="AW176" s="94">
        <v>0</v>
      </c>
      <c r="AX176" s="94">
        <f t="shared" si="84"/>
        <v>210000000</v>
      </c>
      <c r="AY176" s="94">
        <v>0</v>
      </c>
      <c r="AZ176" s="94">
        <v>0</v>
      </c>
      <c r="BA176" s="94">
        <v>30000000</v>
      </c>
      <c r="BB176" s="94">
        <v>0</v>
      </c>
      <c r="BC176" s="94">
        <v>0</v>
      </c>
      <c r="BD176" s="94">
        <v>0</v>
      </c>
      <c r="BE176" s="94">
        <v>180000000</v>
      </c>
      <c r="BF176" s="94">
        <v>0</v>
      </c>
      <c r="BG176" s="94">
        <v>0</v>
      </c>
      <c r="BH176" s="94">
        <f t="shared" si="85"/>
        <v>0</v>
      </c>
      <c r="BI176" s="94">
        <v>0</v>
      </c>
      <c r="BJ176" s="94">
        <v>0</v>
      </c>
      <c r="BK176" s="94">
        <v>0</v>
      </c>
      <c r="BL176" s="94">
        <v>0</v>
      </c>
      <c r="BM176" s="94">
        <v>0</v>
      </c>
      <c r="BN176" s="94">
        <v>0</v>
      </c>
      <c r="BO176" s="94">
        <v>0</v>
      </c>
      <c r="BP176" s="94">
        <v>0</v>
      </c>
      <c r="BQ176" s="94">
        <v>0</v>
      </c>
      <c r="BR176" s="94">
        <f t="shared" si="86"/>
        <v>0</v>
      </c>
      <c r="BS176" s="94">
        <v>0</v>
      </c>
      <c r="BT176" s="94">
        <v>0</v>
      </c>
      <c r="BU176" s="94">
        <v>0</v>
      </c>
      <c r="BV176" s="94">
        <v>0</v>
      </c>
      <c r="BW176" s="94">
        <v>0</v>
      </c>
      <c r="BX176" s="94">
        <v>0</v>
      </c>
      <c r="BY176" s="94">
        <v>0</v>
      </c>
      <c r="BZ176" s="94">
        <v>0</v>
      </c>
      <c r="CA176" s="94">
        <v>0</v>
      </c>
      <c r="CB176" s="95" t="s">
        <v>329</v>
      </c>
    </row>
    <row r="177" spans="2:80" ht="30.75" thickBot="1">
      <c r="B177" s="1678"/>
      <c r="C177" s="1681"/>
      <c r="D177" s="1685"/>
      <c r="E177" s="1688"/>
      <c r="F177" s="1702"/>
      <c r="G177" s="1702"/>
      <c r="H177" s="1703"/>
      <c r="I177" s="1703"/>
      <c r="J177" s="1703"/>
      <c r="K177" s="1703"/>
      <c r="L177" s="1715"/>
      <c r="M177" s="1703"/>
      <c r="N177" s="1703"/>
      <c r="O177" s="153">
        <v>170</v>
      </c>
      <c r="P177" s="202"/>
      <c r="Q177" s="202"/>
      <c r="R177" s="202" t="s">
        <v>622</v>
      </c>
      <c r="S177" s="202" t="s">
        <v>573</v>
      </c>
      <c r="T177" s="202" t="s">
        <v>682</v>
      </c>
      <c r="U177" s="202" t="s">
        <v>647</v>
      </c>
      <c r="V177" s="202">
        <v>6</v>
      </c>
      <c r="W177" s="202">
        <v>8</v>
      </c>
      <c r="X177" s="291">
        <f t="shared" si="87"/>
        <v>0.0018631751356017546</v>
      </c>
      <c r="Y177" s="97">
        <f t="shared" si="77"/>
        <v>0.00914149802045271</v>
      </c>
      <c r="Z177" s="195">
        <v>2</v>
      </c>
      <c r="AA177" s="196"/>
      <c r="AB177" s="97">
        <f t="shared" si="78"/>
        <v>0.0029762933383390717</v>
      </c>
      <c r="AC177" s="195">
        <v>2</v>
      </c>
      <c r="AD177" s="196"/>
      <c r="AE177" s="97">
        <f t="shared" si="79"/>
        <v>0.007034378213255017</v>
      </c>
      <c r="AF177" s="195">
        <f>W177/(Y177+AB177+AE177+AH177)*AE177</f>
        <v>2.052666619405078</v>
      </c>
      <c r="AG177" s="196"/>
      <c r="AH177" s="97">
        <f t="shared" si="80"/>
        <v>0.008263400581449563</v>
      </c>
      <c r="AI177" s="195">
        <f>W177/(Y177+AB177+AE177+AH177)*AH177</f>
        <v>2.4113014714438</v>
      </c>
      <c r="AJ177" s="196"/>
      <c r="AK177" s="1658"/>
      <c r="AL177" s="1676"/>
      <c r="AM177" s="98">
        <f t="shared" si="82"/>
        <v>83672540</v>
      </c>
      <c r="AN177" s="98">
        <f t="shared" si="83"/>
        <v>20000000</v>
      </c>
      <c r="AO177" s="98">
        <v>0</v>
      </c>
      <c r="AP177" s="98">
        <v>0</v>
      </c>
      <c r="AQ177" s="98">
        <v>20000000</v>
      </c>
      <c r="AR177" s="98">
        <v>0</v>
      </c>
      <c r="AS177" s="98">
        <v>0</v>
      </c>
      <c r="AT177" s="98">
        <v>0</v>
      </c>
      <c r="AU177" s="98">
        <v>0</v>
      </c>
      <c r="AV177" s="98">
        <v>0</v>
      </c>
      <c r="AW177" s="98">
        <v>0</v>
      </c>
      <c r="AX177" s="98">
        <f t="shared" si="84"/>
        <v>20600000</v>
      </c>
      <c r="AY177" s="98">
        <v>0</v>
      </c>
      <c r="AZ177" s="98">
        <v>0</v>
      </c>
      <c r="BA177" s="98">
        <v>20600000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f t="shared" si="85"/>
        <v>21218000</v>
      </c>
      <c r="BI177" s="98">
        <v>0</v>
      </c>
      <c r="BJ177" s="98">
        <v>0</v>
      </c>
      <c r="BK177" s="98">
        <v>21218000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98">
        <f t="shared" si="86"/>
        <v>21854540</v>
      </c>
      <c r="BS177" s="98">
        <v>0</v>
      </c>
      <c r="BT177" s="98">
        <v>0</v>
      </c>
      <c r="BU177" s="98">
        <v>21854540</v>
      </c>
      <c r="BV177" s="98">
        <v>0</v>
      </c>
      <c r="BW177" s="98">
        <v>0</v>
      </c>
      <c r="BX177" s="98">
        <v>0</v>
      </c>
      <c r="BY177" s="98">
        <v>0</v>
      </c>
      <c r="BZ177" s="98">
        <v>0</v>
      </c>
      <c r="CA177" s="98">
        <v>0</v>
      </c>
      <c r="CB177" s="99" t="s">
        <v>329</v>
      </c>
    </row>
    <row r="178" spans="2:80" ht="45.75" customHeight="1">
      <c r="B178" s="1678"/>
      <c r="C178" s="1681"/>
      <c r="D178" s="1704" t="s">
        <v>149</v>
      </c>
      <c r="E178" s="1707">
        <f>SUM(L178:L186)</f>
        <v>0.13001000000000001</v>
      </c>
      <c r="F178" s="1710" t="s">
        <v>150</v>
      </c>
      <c r="G178" s="1710">
        <v>47</v>
      </c>
      <c r="H178" s="1712" t="s">
        <v>151</v>
      </c>
      <c r="I178" s="1712" t="s">
        <v>152</v>
      </c>
      <c r="J178" s="1712" t="s">
        <v>551</v>
      </c>
      <c r="K178" s="1665">
        <v>1</v>
      </c>
      <c r="L178" s="1717">
        <f>SUM(X178:X179)</f>
        <v>0.03411327960850882</v>
      </c>
      <c r="M178" s="1665">
        <v>1</v>
      </c>
      <c r="N178" s="1712"/>
      <c r="O178" s="158">
        <v>171</v>
      </c>
      <c r="P178" s="238" t="s">
        <v>526</v>
      </c>
      <c r="Q178" s="238" t="s">
        <v>153</v>
      </c>
      <c r="R178" s="238" t="s">
        <v>154</v>
      </c>
      <c r="S178" s="238" t="s">
        <v>631</v>
      </c>
      <c r="T178" s="238" t="s">
        <v>688</v>
      </c>
      <c r="U178" s="238" t="s">
        <v>350</v>
      </c>
      <c r="V178" s="238">
        <v>0</v>
      </c>
      <c r="W178" s="238">
        <v>1</v>
      </c>
      <c r="X178" s="275">
        <f>IF(AM178,13%/(SUM($AM$178:$AM$186))*(AM178*100%),0.001%)</f>
        <v>0.02064751134199218</v>
      </c>
      <c r="Y178" s="77">
        <f t="shared" si="77"/>
        <v>0</v>
      </c>
      <c r="Z178" s="238">
        <v>0</v>
      </c>
      <c r="AA178" s="238"/>
      <c r="AB178" s="77">
        <f t="shared" si="78"/>
        <v>0.0033230459602814877</v>
      </c>
      <c r="AC178" s="238">
        <v>1</v>
      </c>
      <c r="AD178" s="238"/>
      <c r="AE178" s="77">
        <f t="shared" si="79"/>
        <v>0</v>
      </c>
      <c r="AF178" s="238">
        <v>1</v>
      </c>
      <c r="AG178" s="238"/>
      <c r="AH178" s="77">
        <f t="shared" si="80"/>
        <v>0</v>
      </c>
      <c r="AI178" s="238">
        <v>1</v>
      </c>
      <c r="AJ178" s="238"/>
      <c r="AK178" s="1653">
        <v>144811641</v>
      </c>
      <c r="AL178" s="1659">
        <f>AK178-(SUM(AM178:AM186))</f>
        <v>0</v>
      </c>
      <c r="AM178" s="78">
        <f t="shared" si="82"/>
        <v>23000000</v>
      </c>
      <c r="AN178" s="78">
        <f t="shared" si="44"/>
        <v>0</v>
      </c>
      <c r="AO178" s="78">
        <v>0</v>
      </c>
      <c r="AP178" s="78">
        <v>0</v>
      </c>
      <c r="AQ178" s="78">
        <v>0</v>
      </c>
      <c r="AR178" s="78">
        <v>0</v>
      </c>
      <c r="AS178" s="78">
        <v>0</v>
      </c>
      <c r="AT178" s="78">
        <v>0</v>
      </c>
      <c r="AU178" s="78">
        <v>0</v>
      </c>
      <c r="AV178" s="78">
        <v>0</v>
      </c>
      <c r="AW178" s="78">
        <v>0</v>
      </c>
      <c r="AX178" s="78">
        <f t="shared" si="84"/>
        <v>23000000</v>
      </c>
      <c r="AY178" s="78">
        <v>0</v>
      </c>
      <c r="AZ178" s="78">
        <v>0</v>
      </c>
      <c r="BA178" s="78">
        <v>3000000</v>
      </c>
      <c r="BB178" s="78">
        <v>0</v>
      </c>
      <c r="BC178" s="78">
        <v>0</v>
      </c>
      <c r="BD178" s="78">
        <v>20000000</v>
      </c>
      <c r="BE178" s="78">
        <v>0</v>
      </c>
      <c r="BF178" s="78">
        <v>0</v>
      </c>
      <c r="BG178" s="78">
        <v>0</v>
      </c>
      <c r="BH178" s="78">
        <f t="shared" si="45"/>
        <v>0</v>
      </c>
      <c r="BI178" s="78">
        <v>0</v>
      </c>
      <c r="BJ178" s="78">
        <v>0</v>
      </c>
      <c r="BK178" s="78">
        <v>0</v>
      </c>
      <c r="BL178" s="78">
        <v>0</v>
      </c>
      <c r="BM178" s="78">
        <v>0</v>
      </c>
      <c r="BN178" s="78">
        <v>0</v>
      </c>
      <c r="BO178" s="78">
        <v>0</v>
      </c>
      <c r="BP178" s="78">
        <v>0</v>
      </c>
      <c r="BQ178" s="78">
        <v>0</v>
      </c>
      <c r="BR178" s="78">
        <f t="shared" si="46"/>
        <v>0</v>
      </c>
      <c r="BS178" s="78">
        <v>0</v>
      </c>
      <c r="BT178" s="78">
        <v>0</v>
      </c>
      <c r="BU178" s="78">
        <v>0</v>
      </c>
      <c r="BV178" s="78">
        <v>0</v>
      </c>
      <c r="BW178" s="78">
        <v>0</v>
      </c>
      <c r="BX178" s="78">
        <v>0</v>
      </c>
      <c r="BY178" s="78">
        <v>0</v>
      </c>
      <c r="BZ178" s="78">
        <v>0</v>
      </c>
      <c r="CA178" s="78">
        <v>0</v>
      </c>
      <c r="CB178" s="79" t="s">
        <v>329</v>
      </c>
    </row>
    <row r="179" spans="2:80" ht="37.5" customHeight="1">
      <c r="B179" s="1678"/>
      <c r="C179" s="1681"/>
      <c r="D179" s="1705"/>
      <c r="E179" s="1708"/>
      <c r="F179" s="1711"/>
      <c r="G179" s="1711"/>
      <c r="H179" s="1644"/>
      <c r="I179" s="1644"/>
      <c r="J179" s="1644"/>
      <c r="K179" s="1644"/>
      <c r="L179" s="1713"/>
      <c r="M179" s="1644"/>
      <c r="N179" s="1644"/>
      <c r="O179" s="161">
        <v>172</v>
      </c>
      <c r="P179" s="237" t="s">
        <v>525</v>
      </c>
      <c r="Q179" s="237" t="s">
        <v>155</v>
      </c>
      <c r="R179" s="237" t="s">
        <v>156</v>
      </c>
      <c r="S179" s="237" t="s">
        <v>157</v>
      </c>
      <c r="T179" s="237" t="s">
        <v>688</v>
      </c>
      <c r="U179" s="237" t="s">
        <v>350</v>
      </c>
      <c r="V179" s="237">
        <v>0</v>
      </c>
      <c r="W179" s="237">
        <v>1</v>
      </c>
      <c r="X179" s="276">
        <f aca="true" t="shared" si="88" ref="X179:X186">IF(AM179,13%/(SUM($AM$178:$AM$186))*(AM179*100%),0.001%)</f>
        <v>0.013465768266516642</v>
      </c>
      <c r="Y179" s="81">
        <f t="shared" si="77"/>
        <v>0</v>
      </c>
      <c r="Z179" s="237">
        <v>0</v>
      </c>
      <c r="AA179" s="237"/>
      <c r="AB179" s="81">
        <f t="shared" si="78"/>
        <v>0</v>
      </c>
      <c r="AC179" s="237">
        <v>1</v>
      </c>
      <c r="AD179" s="237"/>
      <c r="AE179" s="81">
        <f t="shared" si="79"/>
        <v>0</v>
      </c>
      <c r="AF179" s="237">
        <v>1</v>
      </c>
      <c r="AG179" s="237"/>
      <c r="AH179" s="81">
        <f t="shared" si="80"/>
        <v>0.005671636590005712</v>
      </c>
      <c r="AI179" s="237">
        <v>1</v>
      </c>
      <c r="AJ179" s="237"/>
      <c r="AK179" s="1654"/>
      <c r="AL179" s="1660"/>
      <c r="AM179" s="82">
        <f t="shared" si="82"/>
        <v>15000000</v>
      </c>
      <c r="AN179" s="82">
        <f t="shared" si="44"/>
        <v>0</v>
      </c>
      <c r="AO179" s="82">
        <v>0</v>
      </c>
      <c r="AP179" s="82">
        <v>0</v>
      </c>
      <c r="AQ179" s="82">
        <v>0</v>
      </c>
      <c r="AR179" s="82">
        <v>0</v>
      </c>
      <c r="AS179" s="82">
        <v>0</v>
      </c>
      <c r="AT179" s="82">
        <v>0</v>
      </c>
      <c r="AU179" s="82">
        <v>0</v>
      </c>
      <c r="AV179" s="82">
        <v>0</v>
      </c>
      <c r="AW179" s="82">
        <v>0</v>
      </c>
      <c r="AX179" s="82">
        <f t="shared" si="84"/>
        <v>0</v>
      </c>
      <c r="AY179" s="82">
        <v>0</v>
      </c>
      <c r="AZ179" s="82">
        <v>0</v>
      </c>
      <c r="BA179" s="82">
        <v>0</v>
      </c>
      <c r="BB179" s="82">
        <v>0</v>
      </c>
      <c r="BC179" s="82">
        <v>0</v>
      </c>
      <c r="BD179" s="82">
        <v>0</v>
      </c>
      <c r="BE179" s="82">
        <v>0</v>
      </c>
      <c r="BF179" s="82">
        <v>0</v>
      </c>
      <c r="BG179" s="82">
        <v>0</v>
      </c>
      <c r="BH179" s="82">
        <f t="shared" si="45"/>
        <v>0</v>
      </c>
      <c r="BI179" s="82">
        <v>0</v>
      </c>
      <c r="BJ179" s="82">
        <v>0</v>
      </c>
      <c r="BK179" s="82">
        <v>0</v>
      </c>
      <c r="BL179" s="82">
        <v>0</v>
      </c>
      <c r="BM179" s="82">
        <v>0</v>
      </c>
      <c r="BN179" s="82">
        <v>0</v>
      </c>
      <c r="BO179" s="82">
        <v>0</v>
      </c>
      <c r="BP179" s="82">
        <v>0</v>
      </c>
      <c r="BQ179" s="82">
        <v>0</v>
      </c>
      <c r="BR179" s="82">
        <f t="shared" si="46"/>
        <v>15000000</v>
      </c>
      <c r="BS179" s="82">
        <v>0</v>
      </c>
      <c r="BT179" s="82">
        <v>0</v>
      </c>
      <c r="BU179" s="82">
        <v>0</v>
      </c>
      <c r="BV179" s="82">
        <v>0</v>
      </c>
      <c r="BW179" s="82">
        <v>0</v>
      </c>
      <c r="BX179" s="82">
        <v>10000000</v>
      </c>
      <c r="BY179" s="82">
        <v>0</v>
      </c>
      <c r="BZ179" s="82">
        <v>5000000</v>
      </c>
      <c r="CA179" s="82">
        <v>0</v>
      </c>
      <c r="CB179" s="83" t="s">
        <v>336</v>
      </c>
    </row>
    <row r="180" spans="2:80" ht="63.75" customHeight="1">
      <c r="B180" s="1678"/>
      <c r="C180" s="1681"/>
      <c r="D180" s="1705"/>
      <c r="E180" s="1708"/>
      <c r="F180" s="1711"/>
      <c r="G180" s="239">
        <v>48</v>
      </c>
      <c r="H180" s="237" t="s">
        <v>158</v>
      </c>
      <c r="I180" s="237" t="s">
        <v>159</v>
      </c>
      <c r="J180" s="237" t="s">
        <v>551</v>
      </c>
      <c r="K180" s="222">
        <v>0.4</v>
      </c>
      <c r="L180" s="225">
        <f>SUM(X180)</f>
        <v>0.03329707450798103</v>
      </c>
      <c r="M180" s="222">
        <v>0.2</v>
      </c>
      <c r="N180" s="222">
        <v>0.2</v>
      </c>
      <c r="O180" s="161">
        <v>173</v>
      </c>
      <c r="P180" s="237" t="s">
        <v>522</v>
      </c>
      <c r="Q180" s="237" t="s">
        <v>160</v>
      </c>
      <c r="R180" s="237" t="s">
        <v>161</v>
      </c>
      <c r="S180" s="237" t="s">
        <v>162</v>
      </c>
      <c r="T180" s="237" t="s">
        <v>688</v>
      </c>
      <c r="U180" s="237" t="s">
        <v>350</v>
      </c>
      <c r="V180" s="237">
        <v>0</v>
      </c>
      <c r="W180" s="222">
        <v>1</v>
      </c>
      <c r="X180" s="276">
        <f t="shared" si="88"/>
        <v>0.03329707450798103</v>
      </c>
      <c r="Y180" s="81">
        <f t="shared" si="77"/>
        <v>0</v>
      </c>
      <c r="Z180" s="237">
        <v>0</v>
      </c>
      <c r="AA180" s="237"/>
      <c r="AB180" s="81">
        <f t="shared" si="78"/>
        <v>0.0017337631097120805</v>
      </c>
      <c r="AC180" s="222">
        <v>0.5</v>
      </c>
      <c r="AD180" s="237"/>
      <c r="AE180" s="81">
        <f t="shared" si="79"/>
        <v>0.00409769604655632</v>
      </c>
      <c r="AF180" s="222">
        <v>1</v>
      </c>
      <c r="AG180" s="237"/>
      <c r="AH180" s="81">
        <f t="shared" si="80"/>
        <v>0.004813631406669648</v>
      </c>
      <c r="AI180" s="222">
        <v>1</v>
      </c>
      <c r="AJ180" s="237"/>
      <c r="AK180" s="1654"/>
      <c r="AL180" s="1660"/>
      <c r="AM180" s="82">
        <f t="shared" si="82"/>
        <v>37090800</v>
      </c>
      <c r="AN180" s="82">
        <f t="shared" si="44"/>
        <v>0</v>
      </c>
      <c r="AO180" s="82">
        <v>0</v>
      </c>
      <c r="AP180" s="82">
        <v>0</v>
      </c>
      <c r="AQ180" s="82">
        <v>0</v>
      </c>
      <c r="AR180" s="82">
        <v>0</v>
      </c>
      <c r="AS180" s="82">
        <v>0</v>
      </c>
      <c r="AT180" s="82">
        <v>0</v>
      </c>
      <c r="AU180" s="82">
        <v>0</v>
      </c>
      <c r="AV180" s="82">
        <v>0</v>
      </c>
      <c r="AW180" s="82">
        <v>0</v>
      </c>
      <c r="AX180" s="82">
        <f t="shared" si="84"/>
        <v>12000000</v>
      </c>
      <c r="AY180" s="82">
        <v>0</v>
      </c>
      <c r="AZ180" s="82">
        <v>0</v>
      </c>
      <c r="BA180" s="82">
        <v>12000000</v>
      </c>
      <c r="BB180" s="82">
        <v>0</v>
      </c>
      <c r="BC180" s="82">
        <v>0</v>
      </c>
      <c r="BD180" s="82">
        <v>0</v>
      </c>
      <c r="BE180" s="82">
        <v>0</v>
      </c>
      <c r="BF180" s="82">
        <v>0</v>
      </c>
      <c r="BG180" s="82">
        <v>0</v>
      </c>
      <c r="BH180" s="82">
        <f t="shared" si="45"/>
        <v>12360000</v>
      </c>
      <c r="BI180" s="82">
        <v>0</v>
      </c>
      <c r="BJ180" s="82">
        <v>0</v>
      </c>
      <c r="BK180" s="82">
        <v>12360000</v>
      </c>
      <c r="BL180" s="82">
        <v>0</v>
      </c>
      <c r="BM180" s="82">
        <v>0</v>
      </c>
      <c r="BN180" s="82">
        <v>0</v>
      </c>
      <c r="BO180" s="82">
        <v>0</v>
      </c>
      <c r="BP180" s="82">
        <v>0</v>
      </c>
      <c r="BQ180" s="82">
        <v>0</v>
      </c>
      <c r="BR180" s="82">
        <f t="shared" si="46"/>
        <v>12730800</v>
      </c>
      <c r="BS180" s="82">
        <v>0</v>
      </c>
      <c r="BT180" s="82">
        <v>0</v>
      </c>
      <c r="BU180" s="82">
        <v>12730800</v>
      </c>
      <c r="BV180" s="82">
        <v>0</v>
      </c>
      <c r="BW180" s="82">
        <v>0</v>
      </c>
      <c r="BX180" s="82">
        <v>0</v>
      </c>
      <c r="BY180" s="82">
        <v>0</v>
      </c>
      <c r="BZ180" s="82">
        <v>0</v>
      </c>
      <c r="CA180" s="82">
        <v>0</v>
      </c>
      <c r="CB180" s="83" t="s">
        <v>329</v>
      </c>
    </row>
    <row r="181" spans="2:80" ht="45">
      <c r="B181" s="1678"/>
      <c r="C181" s="1681"/>
      <c r="D181" s="1705"/>
      <c r="E181" s="1708"/>
      <c r="F181" s="1711"/>
      <c r="G181" s="239">
        <v>49</v>
      </c>
      <c r="H181" s="237" t="s">
        <v>163</v>
      </c>
      <c r="I181" s="237" t="s">
        <v>164</v>
      </c>
      <c r="J181" s="237" t="s">
        <v>551</v>
      </c>
      <c r="K181" s="222">
        <v>1</v>
      </c>
      <c r="L181" s="225">
        <f>SUM(X181)</f>
        <v>0.013465768266516642</v>
      </c>
      <c r="M181" s="222">
        <v>1</v>
      </c>
      <c r="N181" s="237"/>
      <c r="O181" s="161">
        <v>174</v>
      </c>
      <c r="P181" s="237" t="s">
        <v>522</v>
      </c>
      <c r="Q181" s="237" t="s">
        <v>160</v>
      </c>
      <c r="R181" s="237" t="s">
        <v>165</v>
      </c>
      <c r="S181" s="237" t="s">
        <v>166</v>
      </c>
      <c r="T181" s="237" t="s">
        <v>688</v>
      </c>
      <c r="U181" s="237" t="s">
        <v>350</v>
      </c>
      <c r="V181" s="237">
        <v>0</v>
      </c>
      <c r="W181" s="237">
        <v>1</v>
      </c>
      <c r="X181" s="276">
        <f t="shared" si="88"/>
        <v>0.013465768266516642</v>
      </c>
      <c r="Y181" s="81">
        <f t="shared" si="77"/>
        <v>0.006856123515339534</v>
      </c>
      <c r="Z181" s="237">
        <v>1</v>
      </c>
      <c r="AA181" s="237"/>
      <c r="AB181" s="81">
        <f t="shared" si="78"/>
        <v>0</v>
      </c>
      <c r="AC181" s="237">
        <v>1</v>
      </c>
      <c r="AD181" s="237"/>
      <c r="AE181" s="81">
        <f t="shared" si="79"/>
        <v>0</v>
      </c>
      <c r="AF181" s="237">
        <v>1</v>
      </c>
      <c r="AG181" s="237"/>
      <c r="AH181" s="81">
        <f t="shared" si="80"/>
        <v>0</v>
      </c>
      <c r="AI181" s="237">
        <v>1</v>
      </c>
      <c r="AJ181" s="237"/>
      <c r="AK181" s="1654"/>
      <c r="AL181" s="1660"/>
      <c r="AM181" s="82">
        <f t="shared" si="82"/>
        <v>15000000</v>
      </c>
      <c r="AN181" s="82">
        <f t="shared" si="44"/>
        <v>15000000</v>
      </c>
      <c r="AO181" s="82">
        <v>0</v>
      </c>
      <c r="AP181" s="82">
        <v>0</v>
      </c>
      <c r="AQ181" s="82">
        <v>15000000</v>
      </c>
      <c r="AR181" s="82">
        <v>0</v>
      </c>
      <c r="AS181" s="82">
        <v>0</v>
      </c>
      <c r="AT181" s="82">
        <v>0</v>
      </c>
      <c r="AU181" s="82">
        <v>0</v>
      </c>
      <c r="AV181" s="82">
        <v>0</v>
      </c>
      <c r="AW181" s="82">
        <v>0</v>
      </c>
      <c r="AX181" s="82">
        <f t="shared" si="84"/>
        <v>0</v>
      </c>
      <c r="AY181" s="82">
        <v>0</v>
      </c>
      <c r="AZ181" s="82">
        <v>0</v>
      </c>
      <c r="BA181" s="82">
        <v>0</v>
      </c>
      <c r="BB181" s="82">
        <v>0</v>
      </c>
      <c r="BC181" s="82">
        <v>0</v>
      </c>
      <c r="BD181" s="82">
        <v>0</v>
      </c>
      <c r="BE181" s="82">
        <v>0</v>
      </c>
      <c r="BF181" s="82">
        <v>0</v>
      </c>
      <c r="BG181" s="82">
        <v>0</v>
      </c>
      <c r="BH181" s="82">
        <f t="shared" si="45"/>
        <v>0</v>
      </c>
      <c r="BI181" s="82">
        <v>0</v>
      </c>
      <c r="BJ181" s="82">
        <v>0</v>
      </c>
      <c r="BK181" s="82">
        <v>0</v>
      </c>
      <c r="BL181" s="82">
        <v>0</v>
      </c>
      <c r="BM181" s="82">
        <v>0</v>
      </c>
      <c r="BN181" s="82">
        <v>0</v>
      </c>
      <c r="BO181" s="82">
        <v>0</v>
      </c>
      <c r="BP181" s="82">
        <v>0</v>
      </c>
      <c r="BQ181" s="82">
        <v>0</v>
      </c>
      <c r="BR181" s="82">
        <f t="shared" si="46"/>
        <v>0</v>
      </c>
      <c r="BS181" s="82">
        <v>0</v>
      </c>
      <c r="BT181" s="82">
        <v>0</v>
      </c>
      <c r="BU181" s="82">
        <v>0</v>
      </c>
      <c r="BV181" s="82">
        <v>0</v>
      </c>
      <c r="BW181" s="82">
        <v>0</v>
      </c>
      <c r="BX181" s="82">
        <v>0</v>
      </c>
      <c r="BY181" s="82">
        <v>0</v>
      </c>
      <c r="BZ181" s="82">
        <v>0</v>
      </c>
      <c r="CA181" s="82">
        <v>0</v>
      </c>
      <c r="CB181" s="83" t="s">
        <v>337</v>
      </c>
    </row>
    <row r="182" spans="2:80" ht="45">
      <c r="B182" s="1678"/>
      <c r="C182" s="1681"/>
      <c r="D182" s="1705"/>
      <c r="E182" s="1708"/>
      <c r="F182" s="1711"/>
      <c r="G182" s="239">
        <v>50</v>
      </c>
      <c r="H182" s="237" t="s">
        <v>167</v>
      </c>
      <c r="I182" s="237" t="s">
        <v>168</v>
      </c>
      <c r="J182" s="222">
        <v>0.72</v>
      </c>
      <c r="K182" s="222">
        <v>1</v>
      </c>
      <c r="L182" s="225">
        <f>SUM(X182)</f>
        <v>0.02113712667616273</v>
      </c>
      <c r="M182" s="222">
        <v>0.85</v>
      </c>
      <c r="N182" s="222">
        <v>1</v>
      </c>
      <c r="O182" s="161">
        <v>175</v>
      </c>
      <c r="P182" s="237" t="s">
        <v>522</v>
      </c>
      <c r="Q182" s="237" t="s">
        <v>160</v>
      </c>
      <c r="R182" s="237" t="s">
        <v>169</v>
      </c>
      <c r="S182" s="237" t="s">
        <v>170</v>
      </c>
      <c r="T182" s="237" t="s">
        <v>688</v>
      </c>
      <c r="U182" s="237" t="s">
        <v>350</v>
      </c>
      <c r="V182" s="222">
        <v>0.72</v>
      </c>
      <c r="W182" s="222">
        <v>1</v>
      </c>
      <c r="X182" s="276">
        <f t="shared" si="88"/>
        <v>0.02113712667616273</v>
      </c>
      <c r="Y182" s="81">
        <f t="shared" si="77"/>
        <v>0.0022853745051131776</v>
      </c>
      <c r="Z182" s="222">
        <v>0.78</v>
      </c>
      <c r="AA182" s="237"/>
      <c r="AB182" s="81">
        <f t="shared" si="78"/>
        <v>0.0008668815548560402</v>
      </c>
      <c r="AC182" s="222">
        <v>0.85</v>
      </c>
      <c r="AD182" s="237"/>
      <c r="AE182" s="81">
        <f t="shared" si="79"/>
        <v>0.00204884802327816</v>
      </c>
      <c r="AF182" s="222">
        <v>0.95</v>
      </c>
      <c r="AG182" s="237"/>
      <c r="AH182" s="81">
        <f t="shared" si="80"/>
        <v>0.002406815703334824</v>
      </c>
      <c r="AI182" s="222">
        <v>1</v>
      </c>
      <c r="AJ182" s="237"/>
      <c r="AK182" s="1654"/>
      <c r="AL182" s="1660"/>
      <c r="AM182" s="82">
        <f t="shared" si="82"/>
        <v>23545400</v>
      </c>
      <c r="AN182" s="82">
        <f t="shared" si="44"/>
        <v>5000000</v>
      </c>
      <c r="AO182" s="82">
        <v>0</v>
      </c>
      <c r="AP182" s="82">
        <v>0</v>
      </c>
      <c r="AQ182" s="82">
        <v>5000000</v>
      </c>
      <c r="AR182" s="82">
        <v>0</v>
      </c>
      <c r="AS182" s="82">
        <v>0</v>
      </c>
      <c r="AT182" s="82">
        <v>0</v>
      </c>
      <c r="AU182" s="82">
        <v>0</v>
      </c>
      <c r="AV182" s="82">
        <v>0</v>
      </c>
      <c r="AW182" s="82">
        <v>0</v>
      </c>
      <c r="AX182" s="82">
        <f t="shared" si="84"/>
        <v>6000000</v>
      </c>
      <c r="AY182" s="82">
        <v>0</v>
      </c>
      <c r="AZ182" s="82">
        <v>0</v>
      </c>
      <c r="BA182" s="82">
        <v>6000000</v>
      </c>
      <c r="BB182" s="82">
        <v>0</v>
      </c>
      <c r="BC182" s="82">
        <v>0</v>
      </c>
      <c r="BD182" s="82">
        <v>0</v>
      </c>
      <c r="BE182" s="82">
        <v>0</v>
      </c>
      <c r="BF182" s="82">
        <v>0</v>
      </c>
      <c r="BG182" s="82">
        <v>0</v>
      </c>
      <c r="BH182" s="82">
        <f t="shared" si="45"/>
        <v>6180000</v>
      </c>
      <c r="BI182" s="82">
        <v>0</v>
      </c>
      <c r="BJ182" s="82">
        <v>0</v>
      </c>
      <c r="BK182" s="82">
        <v>6180000</v>
      </c>
      <c r="BL182" s="82">
        <v>0</v>
      </c>
      <c r="BM182" s="82">
        <v>0</v>
      </c>
      <c r="BN182" s="82">
        <v>0</v>
      </c>
      <c r="BO182" s="82">
        <v>0</v>
      </c>
      <c r="BP182" s="82">
        <v>0</v>
      </c>
      <c r="BQ182" s="82">
        <v>0</v>
      </c>
      <c r="BR182" s="82">
        <f t="shared" si="46"/>
        <v>6365400</v>
      </c>
      <c r="BS182" s="82">
        <v>0</v>
      </c>
      <c r="BT182" s="82">
        <v>0</v>
      </c>
      <c r="BU182" s="82">
        <v>6365400</v>
      </c>
      <c r="BV182" s="82">
        <v>0</v>
      </c>
      <c r="BW182" s="82">
        <v>0</v>
      </c>
      <c r="BX182" s="82">
        <v>0</v>
      </c>
      <c r="BY182" s="82">
        <v>0</v>
      </c>
      <c r="BZ182" s="82">
        <v>0</v>
      </c>
      <c r="CA182" s="82">
        <v>0</v>
      </c>
      <c r="CB182" s="83" t="s">
        <v>329</v>
      </c>
    </row>
    <row r="183" spans="2:80" ht="60">
      <c r="B183" s="1678"/>
      <c r="C183" s="1681"/>
      <c r="D183" s="1705"/>
      <c r="E183" s="1708"/>
      <c r="F183" s="1711" t="s">
        <v>171</v>
      </c>
      <c r="G183" s="1711">
        <v>51</v>
      </c>
      <c r="H183" s="1644" t="s">
        <v>172</v>
      </c>
      <c r="I183" s="1644" t="s">
        <v>173</v>
      </c>
      <c r="J183" s="1671" t="s">
        <v>551</v>
      </c>
      <c r="K183" s="1671">
        <v>1</v>
      </c>
      <c r="L183" s="1826">
        <f>SUM(X183:X184)</f>
        <v>0.010032393252141933</v>
      </c>
      <c r="M183" s="1671">
        <v>0.5</v>
      </c>
      <c r="N183" s="1671">
        <v>0.5</v>
      </c>
      <c r="O183" s="161">
        <v>176</v>
      </c>
      <c r="P183" s="222" t="s">
        <v>523</v>
      </c>
      <c r="Q183" s="222" t="s">
        <v>174</v>
      </c>
      <c r="R183" s="237" t="s">
        <v>175</v>
      </c>
      <c r="S183" s="237" t="s">
        <v>176</v>
      </c>
      <c r="T183" s="237" t="s">
        <v>688</v>
      </c>
      <c r="U183" s="237" t="s">
        <v>647</v>
      </c>
      <c r="V183" s="237">
        <v>0</v>
      </c>
      <c r="W183" s="188">
        <v>20</v>
      </c>
      <c r="X183" s="276">
        <f t="shared" si="88"/>
        <v>0.004398817633728769</v>
      </c>
      <c r="Y183" s="81">
        <f t="shared" si="77"/>
        <v>0.00045707490102263554</v>
      </c>
      <c r="Z183" s="188">
        <v>5</v>
      </c>
      <c r="AA183" s="237"/>
      <c r="AB183" s="81">
        <f t="shared" si="78"/>
        <v>0.00017337631097120805</v>
      </c>
      <c r="AC183" s="188">
        <v>10</v>
      </c>
      <c r="AD183" s="237"/>
      <c r="AE183" s="81">
        <f t="shared" si="79"/>
        <v>0.00043098744826239614</v>
      </c>
      <c r="AF183" s="188">
        <v>15</v>
      </c>
      <c r="AG183" s="237"/>
      <c r="AH183" s="81">
        <f t="shared" si="80"/>
        <v>0.0005293527484005331</v>
      </c>
      <c r="AI183" s="188">
        <v>20</v>
      </c>
      <c r="AJ183" s="237"/>
      <c r="AK183" s="1654"/>
      <c r="AL183" s="1660"/>
      <c r="AM183" s="82">
        <f t="shared" si="82"/>
        <v>4900000</v>
      </c>
      <c r="AN183" s="82">
        <f t="shared" si="44"/>
        <v>1000000</v>
      </c>
      <c r="AO183" s="82">
        <v>0</v>
      </c>
      <c r="AP183" s="82">
        <v>0</v>
      </c>
      <c r="AQ183" s="82">
        <v>1000000</v>
      </c>
      <c r="AR183" s="82">
        <v>0</v>
      </c>
      <c r="AS183" s="82">
        <v>0</v>
      </c>
      <c r="AT183" s="82">
        <v>0</v>
      </c>
      <c r="AU183" s="82">
        <v>0</v>
      </c>
      <c r="AV183" s="82">
        <v>0</v>
      </c>
      <c r="AW183" s="82">
        <v>0</v>
      </c>
      <c r="AX183" s="82">
        <f t="shared" si="84"/>
        <v>1200000</v>
      </c>
      <c r="AY183" s="82">
        <v>0</v>
      </c>
      <c r="AZ183" s="82">
        <v>0</v>
      </c>
      <c r="BA183" s="82">
        <v>1200000</v>
      </c>
      <c r="BB183" s="82">
        <v>0</v>
      </c>
      <c r="BC183" s="82">
        <v>0</v>
      </c>
      <c r="BD183" s="82">
        <v>0</v>
      </c>
      <c r="BE183" s="82">
        <v>0</v>
      </c>
      <c r="BF183" s="82">
        <v>0</v>
      </c>
      <c r="BG183" s="82">
        <v>0</v>
      </c>
      <c r="BH183" s="82">
        <f t="shared" si="45"/>
        <v>1300000</v>
      </c>
      <c r="BI183" s="82">
        <v>0</v>
      </c>
      <c r="BJ183" s="82">
        <v>0</v>
      </c>
      <c r="BK183" s="82">
        <v>1300000</v>
      </c>
      <c r="BL183" s="82">
        <v>0</v>
      </c>
      <c r="BM183" s="82">
        <v>0</v>
      </c>
      <c r="BN183" s="82">
        <v>0</v>
      </c>
      <c r="BO183" s="82">
        <v>0</v>
      </c>
      <c r="BP183" s="82">
        <v>0</v>
      </c>
      <c r="BQ183" s="82">
        <v>0</v>
      </c>
      <c r="BR183" s="82">
        <f>SUM(BS183:BZ183)</f>
        <v>1400000</v>
      </c>
      <c r="BS183" s="82">
        <v>0</v>
      </c>
      <c r="BT183" s="82">
        <v>0</v>
      </c>
      <c r="BU183" s="82">
        <v>1400000</v>
      </c>
      <c r="BV183" s="82">
        <v>0</v>
      </c>
      <c r="BW183" s="82">
        <v>0</v>
      </c>
      <c r="BX183" s="82">
        <v>0</v>
      </c>
      <c r="BY183" s="82">
        <v>0</v>
      </c>
      <c r="BZ183" s="82">
        <v>0</v>
      </c>
      <c r="CA183" s="82">
        <v>0</v>
      </c>
      <c r="CB183" s="83" t="s">
        <v>337</v>
      </c>
    </row>
    <row r="184" spans="2:80" ht="60">
      <c r="B184" s="1678"/>
      <c r="C184" s="1681"/>
      <c r="D184" s="1705"/>
      <c r="E184" s="1708"/>
      <c r="F184" s="1711"/>
      <c r="G184" s="1711"/>
      <c r="H184" s="1644"/>
      <c r="I184" s="1644"/>
      <c r="J184" s="1671"/>
      <c r="K184" s="1671"/>
      <c r="L184" s="1826"/>
      <c r="M184" s="1671"/>
      <c r="N184" s="1671"/>
      <c r="O184" s="161">
        <v>177</v>
      </c>
      <c r="P184" s="222" t="s">
        <v>523</v>
      </c>
      <c r="Q184" s="222" t="s">
        <v>174</v>
      </c>
      <c r="R184" s="237" t="s">
        <v>177</v>
      </c>
      <c r="S184" s="237" t="s">
        <v>772</v>
      </c>
      <c r="T184" s="237" t="s">
        <v>688</v>
      </c>
      <c r="U184" s="237" t="s">
        <v>350</v>
      </c>
      <c r="V184" s="237">
        <v>0</v>
      </c>
      <c r="W184" s="237">
        <v>4</v>
      </c>
      <c r="X184" s="276">
        <f t="shared" si="88"/>
        <v>0.005633575618413164</v>
      </c>
      <c r="Y184" s="81">
        <f t="shared" si="77"/>
        <v>0.0006856123515339534</v>
      </c>
      <c r="Z184" s="237">
        <v>1</v>
      </c>
      <c r="AA184" s="237"/>
      <c r="AB184" s="81">
        <f t="shared" si="78"/>
        <v>0.00022322200037543037</v>
      </c>
      <c r="AC184" s="237">
        <v>2</v>
      </c>
      <c r="AD184" s="237"/>
      <c r="AE184" s="81">
        <f t="shared" si="79"/>
        <v>0.0005275783659941263</v>
      </c>
      <c r="AF184" s="237">
        <v>3</v>
      </c>
      <c r="AG184" s="237"/>
      <c r="AH184" s="81">
        <f t="shared" si="80"/>
        <v>0.0006197552326632702</v>
      </c>
      <c r="AI184" s="237">
        <v>4</v>
      </c>
      <c r="AJ184" s="237"/>
      <c r="AK184" s="1654"/>
      <c r="AL184" s="1660"/>
      <c r="AM184" s="82">
        <f t="shared" si="82"/>
        <v>6275441</v>
      </c>
      <c r="AN184" s="82">
        <f t="shared" si="44"/>
        <v>1500000</v>
      </c>
      <c r="AO184" s="82">
        <v>0</v>
      </c>
      <c r="AP184" s="82">
        <v>0</v>
      </c>
      <c r="AQ184" s="82">
        <v>1500000</v>
      </c>
      <c r="AR184" s="82">
        <v>0</v>
      </c>
      <c r="AS184" s="82">
        <v>0</v>
      </c>
      <c r="AT184" s="82">
        <v>0</v>
      </c>
      <c r="AU184" s="82">
        <v>0</v>
      </c>
      <c r="AV184" s="82">
        <v>0</v>
      </c>
      <c r="AW184" s="82">
        <v>0</v>
      </c>
      <c r="AX184" s="82">
        <f t="shared" si="84"/>
        <v>1545000</v>
      </c>
      <c r="AY184" s="82">
        <v>0</v>
      </c>
      <c r="AZ184" s="82">
        <v>0</v>
      </c>
      <c r="BA184" s="82">
        <v>1545000</v>
      </c>
      <c r="BB184" s="82">
        <v>0</v>
      </c>
      <c r="BC184" s="82">
        <v>0</v>
      </c>
      <c r="BD184" s="82">
        <v>0</v>
      </c>
      <c r="BE184" s="82">
        <v>0</v>
      </c>
      <c r="BF184" s="82">
        <v>0</v>
      </c>
      <c r="BG184" s="82">
        <v>0</v>
      </c>
      <c r="BH184" s="82">
        <f t="shared" si="45"/>
        <v>1591350</v>
      </c>
      <c r="BI184" s="82">
        <v>0</v>
      </c>
      <c r="BJ184" s="82">
        <v>0</v>
      </c>
      <c r="BK184" s="82">
        <v>1591350</v>
      </c>
      <c r="BL184" s="82">
        <v>0</v>
      </c>
      <c r="BM184" s="82">
        <v>0</v>
      </c>
      <c r="BN184" s="82">
        <v>0</v>
      </c>
      <c r="BO184" s="82">
        <v>0</v>
      </c>
      <c r="BP184" s="82">
        <v>0</v>
      </c>
      <c r="BQ184" s="82">
        <v>0</v>
      </c>
      <c r="BR184" s="82">
        <f t="shared" si="46"/>
        <v>1639091</v>
      </c>
      <c r="BS184" s="82">
        <v>0</v>
      </c>
      <c r="BT184" s="82">
        <v>0</v>
      </c>
      <c r="BU184" s="82">
        <v>1639091</v>
      </c>
      <c r="BV184" s="82">
        <v>0</v>
      </c>
      <c r="BW184" s="82">
        <v>0</v>
      </c>
      <c r="BX184" s="82">
        <v>0</v>
      </c>
      <c r="BY184" s="82">
        <v>0</v>
      </c>
      <c r="BZ184" s="82">
        <v>0</v>
      </c>
      <c r="CA184" s="82">
        <v>0</v>
      </c>
      <c r="CB184" s="83" t="s">
        <v>337</v>
      </c>
    </row>
    <row r="185" spans="2:80" ht="90">
      <c r="B185" s="1678"/>
      <c r="C185" s="1681"/>
      <c r="D185" s="1705"/>
      <c r="E185" s="1708"/>
      <c r="F185" s="1711"/>
      <c r="G185" s="239">
        <v>52</v>
      </c>
      <c r="H185" s="237" t="s">
        <v>178</v>
      </c>
      <c r="I185" s="237" t="s">
        <v>179</v>
      </c>
      <c r="J185" s="222" t="s">
        <v>551</v>
      </c>
      <c r="K185" s="222">
        <v>1</v>
      </c>
      <c r="L185" s="292">
        <f>SUM(X185)</f>
        <v>1E-05</v>
      </c>
      <c r="M185" s="222">
        <v>0.5</v>
      </c>
      <c r="N185" s="222">
        <v>0.5</v>
      </c>
      <c r="O185" s="161">
        <v>178</v>
      </c>
      <c r="P185" s="222" t="s">
        <v>524</v>
      </c>
      <c r="Q185" s="222" t="s">
        <v>180</v>
      </c>
      <c r="R185" s="237" t="s">
        <v>181</v>
      </c>
      <c r="S185" s="237" t="s">
        <v>182</v>
      </c>
      <c r="T185" s="237" t="s">
        <v>688</v>
      </c>
      <c r="U185" s="237" t="s">
        <v>647</v>
      </c>
      <c r="V185" s="222">
        <v>0</v>
      </c>
      <c r="W185" s="222">
        <v>1</v>
      </c>
      <c r="X185" s="276">
        <f t="shared" si="88"/>
        <v>1E-05</v>
      </c>
      <c r="Y185" s="81">
        <f t="shared" si="77"/>
        <v>0</v>
      </c>
      <c r="Z185" s="222">
        <v>0.25</v>
      </c>
      <c r="AA185" s="237"/>
      <c r="AB185" s="81">
        <f t="shared" si="78"/>
        <v>0</v>
      </c>
      <c r="AC185" s="222">
        <v>0.5</v>
      </c>
      <c r="AD185" s="237"/>
      <c r="AE185" s="81">
        <f t="shared" si="79"/>
        <v>0</v>
      </c>
      <c r="AF185" s="222">
        <v>0.75</v>
      </c>
      <c r="AG185" s="237"/>
      <c r="AH185" s="81">
        <f t="shared" si="80"/>
        <v>0</v>
      </c>
      <c r="AI185" s="222">
        <v>1</v>
      </c>
      <c r="AJ185" s="237"/>
      <c r="AK185" s="1654"/>
      <c r="AL185" s="1660"/>
      <c r="AM185" s="82">
        <f t="shared" si="82"/>
        <v>0</v>
      </c>
      <c r="AN185" s="82">
        <f t="shared" si="44"/>
        <v>0</v>
      </c>
      <c r="AO185" s="82">
        <v>0</v>
      </c>
      <c r="AP185" s="82">
        <v>0</v>
      </c>
      <c r="AQ185" s="82">
        <v>0</v>
      </c>
      <c r="AR185" s="82">
        <v>0</v>
      </c>
      <c r="AS185" s="82">
        <v>0</v>
      </c>
      <c r="AT185" s="82">
        <v>0</v>
      </c>
      <c r="AU185" s="82">
        <v>0</v>
      </c>
      <c r="AV185" s="82">
        <v>0</v>
      </c>
      <c r="AW185" s="82">
        <v>0</v>
      </c>
      <c r="AX185" s="82">
        <f t="shared" si="84"/>
        <v>0</v>
      </c>
      <c r="AY185" s="82">
        <v>0</v>
      </c>
      <c r="AZ185" s="82">
        <v>0</v>
      </c>
      <c r="BA185" s="82">
        <v>0</v>
      </c>
      <c r="BB185" s="82">
        <v>0</v>
      </c>
      <c r="BC185" s="82">
        <v>0</v>
      </c>
      <c r="BD185" s="82">
        <v>0</v>
      </c>
      <c r="BE185" s="82">
        <v>0</v>
      </c>
      <c r="BF185" s="82">
        <v>0</v>
      </c>
      <c r="BG185" s="82">
        <v>0</v>
      </c>
      <c r="BH185" s="82">
        <f t="shared" si="45"/>
        <v>0</v>
      </c>
      <c r="BI185" s="82">
        <v>0</v>
      </c>
      <c r="BJ185" s="82">
        <v>0</v>
      </c>
      <c r="BK185" s="82">
        <v>0</v>
      </c>
      <c r="BL185" s="82">
        <v>0</v>
      </c>
      <c r="BM185" s="82">
        <v>0</v>
      </c>
      <c r="BN185" s="82">
        <v>0</v>
      </c>
      <c r="BO185" s="82">
        <v>0</v>
      </c>
      <c r="BP185" s="82">
        <v>0</v>
      </c>
      <c r="BQ185" s="82">
        <v>0</v>
      </c>
      <c r="BR185" s="82">
        <f t="shared" si="46"/>
        <v>0</v>
      </c>
      <c r="BS185" s="82">
        <v>0</v>
      </c>
      <c r="BT185" s="82">
        <v>0</v>
      </c>
      <c r="BU185" s="82">
        <v>0</v>
      </c>
      <c r="BV185" s="82">
        <v>0</v>
      </c>
      <c r="BW185" s="82">
        <v>0</v>
      </c>
      <c r="BX185" s="82">
        <v>0</v>
      </c>
      <c r="BY185" s="82">
        <v>0</v>
      </c>
      <c r="BZ185" s="82">
        <v>0</v>
      </c>
      <c r="CA185" s="82">
        <v>0</v>
      </c>
      <c r="CB185" s="83" t="s">
        <v>337</v>
      </c>
    </row>
    <row r="186" spans="2:80" ht="45.75" thickBot="1">
      <c r="B186" s="1678"/>
      <c r="C186" s="1681"/>
      <c r="D186" s="1706"/>
      <c r="E186" s="1709"/>
      <c r="F186" s="1723"/>
      <c r="G186" s="240">
        <v>53</v>
      </c>
      <c r="H186" s="242" t="s">
        <v>183</v>
      </c>
      <c r="I186" s="242" t="s">
        <v>184</v>
      </c>
      <c r="J186" s="242" t="s">
        <v>551</v>
      </c>
      <c r="K186" s="111">
        <v>0.2</v>
      </c>
      <c r="L186" s="252">
        <f>SUM(X186)</f>
        <v>0.017954357688688853</v>
      </c>
      <c r="M186" s="111">
        <v>0.2</v>
      </c>
      <c r="N186" s="242"/>
      <c r="O186" s="163">
        <v>179</v>
      </c>
      <c r="P186" s="242" t="s">
        <v>522</v>
      </c>
      <c r="Q186" s="242" t="s">
        <v>160</v>
      </c>
      <c r="R186" s="242" t="s">
        <v>185</v>
      </c>
      <c r="S186" s="242" t="s">
        <v>576</v>
      </c>
      <c r="T186" s="242" t="s">
        <v>688</v>
      </c>
      <c r="U186" s="242" t="s">
        <v>350</v>
      </c>
      <c r="V186" s="242">
        <v>0</v>
      </c>
      <c r="W186" s="111">
        <v>0.2</v>
      </c>
      <c r="X186" s="277">
        <f t="shared" si="88"/>
        <v>0.017954357688688853</v>
      </c>
      <c r="Y186" s="85">
        <f t="shared" si="77"/>
        <v>0</v>
      </c>
      <c r="Z186" s="111">
        <v>0</v>
      </c>
      <c r="AA186" s="242"/>
      <c r="AB186" s="85">
        <f t="shared" si="78"/>
        <v>0.0028896051828534676</v>
      </c>
      <c r="AC186" s="111">
        <v>0.1</v>
      </c>
      <c r="AD186" s="242"/>
      <c r="AE186" s="85">
        <f t="shared" si="79"/>
        <v>0</v>
      </c>
      <c r="AF186" s="111">
        <v>0.2</v>
      </c>
      <c r="AG186" s="242"/>
      <c r="AH186" s="85">
        <f t="shared" si="80"/>
        <v>0</v>
      </c>
      <c r="AI186" s="111">
        <v>0.2</v>
      </c>
      <c r="AJ186" s="242"/>
      <c r="AK186" s="1655"/>
      <c r="AL186" s="1661"/>
      <c r="AM186" s="86">
        <f t="shared" si="82"/>
        <v>20000000</v>
      </c>
      <c r="AN186" s="86">
        <f t="shared" si="44"/>
        <v>0</v>
      </c>
      <c r="AO186" s="86">
        <v>0</v>
      </c>
      <c r="AP186" s="86">
        <v>0</v>
      </c>
      <c r="AQ186" s="86">
        <v>0</v>
      </c>
      <c r="AR186" s="86">
        <v>0</v>
      </c>
      <c r="AS186" s="86">
        <v>0</v>
      </c>
      <c r="AT186" s="86">
        <v>0</v>
      </c>
      <c r="AU186" s="86">
        <v>0</v>
      </c>
      <c r="AV186" s="86">
        <v>0</v>
      </c>
      <c r="AW186" s="86">
        <v>0</v>
      </c>
      <c r="AX186" s="86">
        <f t="shared" si="84"/>
        <v>20000000</v>
      </c>
      <c r="AY186" s="86">
        <v>0</v>
      </c>
      <c r="AZ186" s="86">
        <v>0</v>
      </c>
      <c r="BA186" s="86">
        <v>20000000</v>
      </c>
      <c r="BB186" s="86">
        <v>0</v>
      </c>
      <c r="BC186" s="86">
        <v>0</v>
      </c>
      <c r="BD186" s="86">
        <v>0</v>
      </c>
      <c r="BE186" s="86">
        <v>0</v>
      </c>
      <c r="BF186" s="86">
        <v>0</v>
      </c>
      <c r="BG186" s="86">
        <v>0</v>
      </c>
      <c r="BH186" s="86">
        <f t="shared" si="45"/>
        <v>0</v>
      </c>
      <c r="BI186" s="86">
        <v>0</v>
      </c>
      <c r="BJ186" s="86">
        <v>0</v>
      </c>
      <c r="BK186" s="86">
        <v>0</v>
      </c>
      <c r="BL186" s="86">
        <v>0</v>
      </c>
      <c r="BM186" s="86">
        <v>0</v>
      </c>
      <c r="BN186" s="86">
        <v>0</v>
      </c>
      <c r="BO186" s="86">
        <v>0</v>
      </c>
      <c r="BP186" s="86">
        <v>0</v>
      </c>
      <c r="BQ186" s="86">
        <v>0</v>
      </c>
      <c r="BR186" s="86">
        <f t="shared" si="46"/>
        <v>0</v>
      </c>
      <c r="BS186" s="86">
        <v>0</v>
      </c>
      <c r="BT186" s="86">
        <v>0</v>
      </c>
      <c r="BU186" s="86">
        <v>0</v>
      </c>
      <c r="BV186" s="86">
        <v>0</v>
      </c>
      <c r="BW186" s="86">
        <v>0</v>
      </c>
      <c r="BX186" s="86">
        <v>0</v>
      </c>
      <c r="BY186" s="86">
        <v>0</v>
      </c>
      <c r="BZ186" s="86">
        <v>0</v>
      </c>
      <c r="CA186" s="86">
        <v>0</v>
      </c>
      <c r="CB186" s="87" t="s">
        <v>337</v>
      </c>
    </row>
    <row r="187" spans="2:80" ht="30">
      <c r="B187" s="1678"/>
      <c r="C187" s="1681"/>
      <c r="D187" s="1724" t="s">
        <v>546</v>
      </c>
      <c r="E187" s="1727">
        <f>SUM(L187)</f>
        <v>0.030019999999999998</v>
      </c>
      <c r="F187" s="230" t="s">
        <v>623</v>
      </c>
      <c r="G187" s="1730">
        <v>54</v>
      </c>
      <c r="H187" s="1719" t="s">
        <v>624</v>
      </c>
      <c r="I187" s="1719" t="s">
        <v>625</v>
      </c>
      <c r="J187" s="1719">
        <v>0</v>
      </c>
      <c r="K187" s="1719">
        <v>18</v>
      </c>
      <c r="L187" s="1825">
        <f>SUM(X187:X195)</f>
        <v>0.030019999999999998</v>
      </c>
      <c r="M187" s="1719">
        <v>8</v>
      </c>
      <c r="N187" s="1719">
        <f>K187-M187</f>
        <v>10</v>
      </c>
      <c r="O187" s="154">
        <v>180</v>
      </c>
      <c r="P187" s="219" t="s">
        <v>516</v>
      </c>
      <c r="Q187" s="219" t="s">
        <v>674</v>
      </c>
      <c r="R187" s="219" t="s">
        <v>626</v>
      </c>
      <c r="S187" s="219" t="s">
        <v>627</v>
      </c>
      <c r="T187" s="219" t="s">
        <v>682</v>
      </c>
      <c r="U187" s="219" t="s">
        <v>647</v>
      </c>
      <c r="V187" s="219">
        <v>0</v>
      </c>
      <c r="W187" s="219">
        <v>10</v>
      </c>
      <c r="X187" s="279">
        <f>IF(AM187,3%/(SUM($AM$187:$AM$195))*(AM187*100%),0.001%)</f>
        <v>0.012299972430490367</v>
      </c>
      <c r="Y187" s="293">
        <f t="shared" si="77"/>
        <v>0.013712247030679067</v>
      </c>
      <c r="Z187" s="298">
        <v>2</v>
      </c>
      <c r="AA187" s="299"/>
      <c r="AB187" s="293">
        <f t="shared" si="78"/>
        <v>0.004334407774280202</v>
      </c>
      <c r="AC187" s="298">
        <v>3</v>
      </c>
      <c r="AD187" s="299"/>
      <c r="AE187" s="293">
        <f t="shared" si="79"/>
        <v>0.008288220158892233</v>
      </c>
      <c r="AF187" s="298">
        <v>3</v>
      </c>
      <c r="AG187" s="299"/>
      <c r="AH187" s="293">
        <f t="shared" si="80"/>
        <v>0.0075621821200076164</v>
      </c>
      <c r="AI187" s="167">
        <f aca="true" t="shared" si="89" ref="AI187:AI194">W187/(Y187+AB187+AE187+AH187)*AH187</f>
        <v>2.2309258592270327</v>
      </c>
      <c r="AJ187" s="155"/>
      <c r="AK187" s="1656">
        <v>256098135</v>
      </c>
      <c r="AL187" s="1674">
        <f>AK187-(SUM(AM187:AM195))</f>
        <v>0</v>
      </c>
      <c r="AM187" s="113">
        <f t="shared" si="82"/>
        <v>105000000</v>
      </c>
      <c r="AN187" s="113">
        <f t="shared" si="44"/>
        <v>30000000</v>
      </c>
      <c r="AO187" s="113">
        <v>0</v>
      </c>
      <c r="AP187" s="113">
        <v>0</v>
      </c>
      <c r="AQ187" s="113">
        <v>30000000</v>
      </c>
      <c r="AR187" s="113">
        <v>0</v>
      </c>
      <c r="AS187" s="113">
        <v>0</v>
      </c>
      <c r="AT187" s="113">
        <v>0</v>
      </c>
      <c r="AU187" s="113">
        <v>0</v>
      </c>
      <c r="AV187" s="113">
        <v>0</v>
      </c>
      <c r="AW187" s="113">
        <v>0</v>
      </c>
      <c r="AX187" s="113">
        <f t="shared" si="84"/>
        <v>30000000</v>
      </c>
      <c r="AY187" s="113">
        <v>0</v>
      </c>
      <c r="AZ187" s="113">
        <v>0</v>
      </c>
      <c r="BA187" s="113">
        <v>30000000</v>
      </c>
      <c r="BB187" s="113">
        <v>0</v>
      </c>
      <c r="BC187" s="113">
        <v>0</v>
      </c>
      <c r="BD187" s="113">
        <v>0</v>
      </c>
      <c r="BE187" s="113">
        <v>0</v>
      </c>
      <c r="BF187" s="113">
        <v>0</v>
      </c>
      <c r="BG187" s="113">
        <v>0</v>
      </c>
      <c r="BH187" s="113">
        <f t="shared" si="45"/>
        <v>25000000</v>
      </c>
      <c r="BI187" s="113">
        <v>0</v>
      </c>
      <c r="BJ187" s="113">
        <v>0</v>
      </c>
      <c r="BK187" s="113">
        <v>25000000</v>
      </c>
      <c r="BL187" s="113">
        <v>0</v>
      </c>
      <c r="BM187" s="113">
        <v>0</v>
      </c>
      <c r="BN187" s="113">
        <v>0</v>
      </c>
      <c r="BO187" s="113">
        <v>0</v>
      </c>
      <c r="BP187" s="113">
        <v>0</v>
      </c>
      <c r="BQ187" s="113">
        <v>0</v>
      </c>
      <c r="BR187" s="113">
        <f t="shared" si="46"/>
        <v>20000000</v>
      </c>
      <c r="BS187" s="113">
        <v>0</v>
      </c>
      <c r="BT187" s="113">
        <v>0</v>
      </c>
      <c r="BU187" s="113">
        <v>20000000</v>
      </c>
      <c r="BV187" s="113">
        <v>0</v>
      </c>
      <c r="BW187" s="113">
        <v>0</v>
      </c>
      <c r="BX187" s="113">
        <v>0</v>
      </c>
      <c r="BY187" s="113">
        <v>0</v>
      </c>
      <c r="BZ187" s="113">
        <v>0</v>
      </c>
      <c r="CA187" s="113">
        <v>0</v>
      </c>
      <c r="CB187" s="114" t="s">
        <v>329</v>
      </c>
    </row>
    <row r="188" spans="2:80" ht="30">
      <c r="B188" s="1678"/>
      <c r="C188" s="1681"/>
      <c r="D188" s="1725"/>
      <c r="E188" s="1728"/>
      <c r="F188" s="1731" t="s">
        <v>628</v>
      </c>
      <c r="G188" s="1731"/>
      <c r="H188" s="1827"/>
      <c r="I188" s="1827"/>
      <c r="J188" s="1720"/>
      <c r="K188" s="1720"/>
      <c r="L188" s="1802"/>
      <c r="M188" s="1720"/>
      <c r="N188" s="1720"/>
      <c r="O188" s="214">
        <v>181</v>
      </c>
      <c r="P188" s="220" t="s">
        <v>516</v>
      </c>
      <c r="Q188" s="220" t="s">
        <v>674</v>
      </c>
      <c r="R188" s="220" t="s">
        <v>629</v>
      </c>
      <c r="S188" s="220" t="s">
        <v>573</v>
      </c>
      <c r="T188" s="220" t="s">
        <v>682</v>
      </c>
      <c r="U188" s="220" t="s">
        <v>647</v>
      </c>
      <c r="V188" s="220">
        <v>0</v>
      </c>
      <c r="W188" s="220">
        <v>4</v>
      </c>
      <c r="X188" s="280">
        <f aca="true" t="shared" si="90" ref="X188:X195">IF(AM188,3%/(SUM($AM$187:$AM$195))*(AM188*100%),0.001%)</f>
        <v>0.005037131566772246</v>
      </c>
      <c r="Y188" s="115">
        <f t="shared" si="77"/>
        <v>0.004570749010226355</v>
      </c>
      <c r="Z188" s="169">
        <f aca="true" t="shared" si="91" ref="Z188:Z194">W188/(Y188+AB188+AE188+AH188)*Y188</f>
        <v>1.2982442295493262</v>
      </c>
      <c r="AA188" s="232"/>
      <c r="AB188" s="115">
        <f t="shared" si="78"/>
        <v>0.0015170427209980704</v>
      </c>
      <c r="AC188" s="169">
        <v>1</v>
      </c>
      <c r="AD188" s="232"/>
      <c r="AE188" s="115">
        <f t="shared" si="79"/>
        <v>0.0036468168699125827</v>
      </c>
      <c r="AF188" s="169">
        <f aca="true" t="shared" si="92" ref="AF188:AF194">W188/(Y188+AB188+AE188+AH188)*AE188</f>
        <v>1.0358168753074202</v>
      </c>
      <c r="AG188" s="232"/>
      <c r="AH188" s="115">
        <f t="shared" si="80"/>
        <v>0.004348254719004379</v>
      </c>
      <c r="AI188" s="169">
        <f t="shared" si="89"/>
        <v>1.235048475627959</v>
      </c>
      <c r="AJ188" s="232"/>
      <c r="AK188" s="1657"/>
      <c r="AL188" s="1675"/>
      <c r="AM188" s="116">
        <f t="shared" si="82"/>
        <v>43000000</v>
      </c>
      <c r="AN188" s="116">
        <f t="shared" si="44"/>
        <v>10000000</v>
      </c>
      <c r="AO188" s="116">
        <v>0</v>
      </c>
      <c r="AP188" s="116">
        <v>0</v>
      </c>
      <c r="AQ188" s="116">
        <v>10000000</v>
      </c>
      <c r="AR188" s="116">
        <v>0</v>
      </c>
      <c r="AS188" s="116">
        <v>0</v>
      </c>
      <c r="AT188" s="116">
        <v>0</v>
      </c>
      <c r="AU188" s="116">
        <v>0</v>
      </c>
      <c r="AV188" s="116">
        <v>0</v>
      </c>
      <c r="AW188" s="116">
        <v>0</v>
      </c>
      <c r="AX188" s="116">
        <f t="shared" si="84"/>
        <v>10500000</v>
      </c>
      <c r="AY188" s="116">
        <v>0</v>
      </c>
      <c r="AZ188" s="116">
        <v>0</v>
      </c>
      <c r="BA188" s="116">
        <v>10500000</v>
      </c>
      <c r="BB188" s="116">
        <v>0</v>
      </c>
      <c r="BC188" s="116">
        <v>0</v>
      </c>
      <c r="BD188" s="116">
        <v>0</v>
      </c>
      <c r="BE188" s="116">
        <v>0</v>
      </c>
      <c r="BF188" s="116">
        <v>0</v>
      </c>
      <c r="BG188" s="116">
        <v>0</v>
      </c>
      <c r="BH188" s="116">
        <f t="shared" si="45"/>
        <v>11000000</v>
      </c>
      <c r="BI188" s="116">
        <v>0</v>
      </c>
      <c r="BJ188" s="116">
        <v>0</v>
      </c>
      <c r="BK188" s="116">
        <v>11000000</v>
      </c>
      <c r="BL188" s="116">
        <v>0</v>
      </c>
      <c r="BM188" s="116">
        <v>0</v>
      </c>
      <c r="BN188" s="116">
        <v>0</v>
      </c>
      <c r="BO188" s="116">
        <v>0</v>
      </c>
      <c r="BP188" s="116">
        <v>0</v>
      </c>
      <c r="BQ188" s="116">
        <v>0</v>
      </c>
      <c r="BR188" s="116">
        <f t="shared" si="46"/>
        <v>11500000</v>
      </c>
      <c r="BS188" s="116">
        <v>0</v>
      </c>
      <c r="BT188" s="116">
        <v>0</v>
      </c>
      <c r="BU188" s="116">
        <v>11500000</v>
      </c>
      <c r="BV188" s="116">
        <v>0</v>
      </c>
      <c r="BW188" s="116">
        <v>0</v>
      </c>
      <c r="BX188" s="116">
        <v>0</v>
      </c>
      <c r="BY188" s="116">
        <v>0</v>
      </c>
      <c r="BZ188" s="116">
        <v>0</v>
      </c>
      <c r="CA188" s="116">
        <v>0</v>
      </c>
      <c r="CB188" s="117" t="s">
        <v>329</v>
      </c>
    </row>
    <row r="189" spans="2:80" ht="30">
      <c r="B189" s="1678"/>
      <c r="C189" s="1681"/>
      <c r="D189" s="1725"/>
      <c r="E189" s="1728"/>
      <c r="F189" s="1731"/>
      <c r="G189" s="1731"/>
      <c r="H189" s="1827"/>
      <c r="I189" s="1827"/>
      <c r="J189" s="1720"/>
      <c r="K189" s="1720"/>
      <c r="L189" s="1802"/>
      <c r="M189" s="1720"/>
      <c r="N189" s="1720"/>
      <c r="O189" s="214">
        <v>182</v>
      </c>
      <c r="P189" s="220" t="s">
        <v>515</v>
      </c>
      <c r="Q189" s="220" t="s">
        <v>673</v>
      </c>
      <c r="R189" s="220" t="s">
        <v>630</v>
      </c>
      <c r="S189" s="220" t="s">
        <v>631</v>
      </c>
      <c r="T189" s="220" t="s">
        <v>682</v>
      </c>
      <c r="U189" s="220" t="s">
        <v>647</v>
      </c>
      <c r="V189" s="220">
        <v>0</v>
      </c>
      <c r="W189" s="220">
        <v>1</v>
      </c>
      <c r="X189" s="280">
        <f t="shared" si="90"/>
        <v>0.0029285648644024683</v>
      </c>
      <c r="Y189" s="115">
        <f t="shared" si="77"/>
        <v>0</v>
      </c>
      <c r="Z189" s="169">
        <f t="shared" si="91"/>
        <v>0</v>
      </c>
      <c r="AA189" s="232"/>
      <c r="AB189" s="115">
        <f t="shared" si="78"/>
        <v>0.0036120064785668347</v>
      </c>
      <c r="AC189" s="169">
        <f>W189/(Y189+AB189+AE189+AH189)*AB189</f>
        <v>1</v>
      </c>
      <c r="AD189" s="232"/>
      <c r="AE189" s="115">
        <f t="shared" si="79"/>
        <v>0</v>
      </c>
      <c r="AF189" s="169">
        <f t="shared" si="92"/>
        <v>0</v>
      </c>
      <c r="AG189" s="232"/>
      <c r="AH189" s="115">
        <f t="shared" si="80"/>
        <v>0</v>
      </c>
      <c r="AI189" s="169">
        <f t="shared" si="89"/>
        <v>0</v>
      </c>
      <c r="AJ189" s="232"/>
      <c r="AK189" s="1657"/>
      <c r="AL189" s="1675"/>
      <c r="AM189" s="116">
        <f t="shared" si="82"/>
        <v>25000000</v>
      </c>
      <c r="AN189" s="116">
        <f t="shared" si="44"/>
        <v>0</v>
      </c>
      <c r="AO189" s="116">
        <v>0</v>
      </c>
      <c r="AP189" s="116">
        <v>0</v>
      </c>
      <c r="AQ189" s="116">
        <v>0</v>
      </c>
      <c r="AR189" s="116">
        <v>0</v>
      </c>
      <c r="AS189" s="116">
        <v>0</v>
      </c>
      <c r="AT189" s="116">
        <v>0</v>
      </c>
      <c r="AU189" s="116">
        <v>0</v>
      </c>
      <c r="AV189" s="116">
        <v>0</v>
      </c>
      <c r="AW189" s="116">
        <v>0</v>
      </c>
      <c r="AX189" s="116">
        <f t="shared" si="84"/>
        <v>25000000</v>
      </c>
      <c r="AY189" s="116">
        <v>0</v>
      </c>
      <c r="AZ189" s="116">
        <v>0</v>
      </c>
      <c r="BA189" s="116">
        <v>25000000</v>
      </c>
      <c r="BB189" s="116">
        <v>0</v>
      </c>
      <c r="BC189" s="116">
        <v>0</v>
      </c>
      <c r="BD189" s="116">
        <v>0</v>
      </c>
      <c r="BE189" s="116">
        <v>0</v>
      </c>
      <c r="BF189" s="116">
        <v>0</v>
      </c>
      <c r="BG189" s="116">
        <v>0</v>
      </c>
      <c r="BH189" s="116">
        <f t="shared" si="45"/>
        <v>0</v>
      </c>
      <c r="BI189" s="116">
        <v>0</v>
      </c>
      <c r="BJ189" s="116">
        <v>0</v>
      </c>
      <c r="BK189" s="116">
        <v>0</v>
      </c>
      <c r="BL189" s="116">
        <v>0</v>
      </c>
      <c r="BM189" s="116">
        <v>0</v>
      </c>
      <c r="BN189" s="116">
        <v>0</v>
      </c>
      <c r="BO189" s="116">
        <v>0</v>
      </c>
      <c r="BP189" s="116">
        <v>0</v>
      </c>
      <c r="BQ189" s="116">
        <v>0</v>
      </c>
      <c r="BR189" s="116">
        <f t="shared" si="46"/>
        <v>0</v>
      </c>
      <c r="BS189" s="116">
        <v>0</v>
      </c>
      <c r="BT189" s="116">
        <v>0</v>
      </c>
      <c r="BU189" s="116">
        <v>0</v>
      </c>
      <c r="BV189" s="116">
        <v>0</v>
      </c>
      <c r="BW189" s="116">
        <v>0</v>
      </c>
      <c r="BX189" s="116">
        <v>0</v>
      </c>
      <c r="BY189" s="116">
        <v>0</v>
      </c>
      <c r="BZ189" s="116">
        <v>0</v>
      </c>
      <c r="CA189" s="116">
        <v>0</v>
      </c>
      <c r="CB189" s="117" t="s">
        <v>329</v>
      </c>
    </row>
    <row r="190" spans="2:80" ht="60">
      <c r="B190" s="1678"/>
      <c r="C190" s="1681"/>
      <c r="D190" s="1725"/>
      <c r="E190" s="1728"/>
      <c r="F190" s="228" t="s">
        <v>632</v>
      </c>
      <c r="G190" s="1731"/>
      <c r="H190" s="1827"/>
      <c r="I190" s="1827"/>
      <c r="J190" s="1720"/>
      <c r="K190" s="1720"/>
      <c r="L190" s="1802"/>
      <c r="M190" s="1720"/>
      <c r="N190" s="1720"/>
      <c r="O190" s="214">
        <v>183</v>
      </c>
      <c r="P190" s="220" t="s">
        <v>517</v>
      </c>
      <c r="Q190" s="220" t="s">
        <v>675</v>
      </c>
      <c r="R190" s="220" t="s">
        <v>633</v>
      </c>
      <c r="S190" s="220" t="s">
        <v>634</v>
      </c>
      <c r="T190" s="220" t="s">
        <v>688</v>
      </c>
      <c r="U190" s="220" t="s">
        <v>646</v>
      </c>
      <c r="V190" s="220">
        <v>0</v>
      </c>
      <c r="W190" s="220">
        <v>2</v>
      </c>
      <c r="X190" s="280">
        <f t="shared" si="90"/>
        <v>0.0023428518915219747</v>
      </c>
      <c r="Y190" s="115">
        <f t="shared" si="77"/>
        <v>0.004570749010226355</v>
      </c>
      <c r="Z190" s="169">
        <v>0</v>
      </c>
      <c r="AA190" s="232"/>
      <c r="AB190" s="115">
        <f t="shared" si="78"/>
        <v>0.0014448025914267338</v>
      </c>
      <c r="AC190" s="169">
        <v>1</v>
      </c>
      <c r="AD190" s="232"/>
      <c r="AE190" s="115">
        <f t="shared" si="79"/>
        <v>0</v>
      </c>
      <c r="AF190" s="169">
        <v>2</v>
      </c>
      <c r="AG190" s="232"/>
      <c r="AH190" s="115">
        <f t="shared" si="80"/>
        <v>0</v>
      </c>
      <c r="AI190" s="169">
        <v>2</v>
      </c>
      <c r="AJ190" s="232"/>
      <c r="AK190" s="1657"/>
      <c r="AL190" s="1675"/>
      <c r="AM190" s="116">
        <f t="shared" si="82"/>
        <v>20000000</v>
      </c>
      <c r="AN190" s="116">
        <f t="shared" si="44"/>
        <v>10000000</v>
      </c>
      <c r="AO190" s="116">
        <v>0</v>
      </c>
      <c r="AP190" s="116">
        <v>0</v>
      </c>
      <c r="AQ190" s="116">
        <v>10000000</v>
      </c>
      <c r="AR190" s="116">
        <v>0</v>
      </c>
      <c r="AS190" s="116">
        <v>0</v>
      </c>
      <c r="AT190" s="116">
        <v>0</v>
      </c>
      <c r="AU190" s="116">
        <v>0</v>
      </c>
      <c r="AV190" s="116">
        <v>0</v>
      </c>
      <c r="AW190" s="116">
        <v>0</v>
      </c>
      <c r="AX190" s="116">
        <f t="shared" si="84"/>
        <v>10000000</v>
      </c>
      <c r="AY190" s="116">
        <v>0</v>
      </c>
      <c r="AZ190" s="116">
        <v>0</v>
      </c>
      <c r="BA190" s="116">
        <v>10000000</v>
      </c>
      <c r="BB190" s="116">
        <v>0</v>
      </c>
      <c r="BC190" s="116">
        <v>0</v>
      </c>
      <c r="BD190" s="116">
        <v>0</v>
      </c>
      <c r="BE190" s="116">
        <v>0</v>
      </c>
      <c r="BF190" s="116">
        <v>0</v>
      </c>
      <c r="BG190" s="116">
        <v>0</v>
      </c>
      <c r="BH190" s="116">
        <f t="shared" si="45"/>
        <v>0</v>
      </c>
      <c r="BI190" s="116">
        <v>0</v>
      </c>
      <c r="BJ190" s="116">
        <v>0</v>
      </c>
      <c r="BK190" s="116">
        <v>0</v>
      </c>
      <c r="BL190" s="116">
        <v>0</v>
      </c>
      <c r="BM190" s="116">
        <v>0</v>
      </c>
      <c r="BN190" s="116">
        <v>0</v>
      </c>
      <c r="BO190" s="116">
        <v>0</v>
      </c>
      <c r="BP190" s="116">
        <v>0</v>
      </c>
      <c r="BQ190" s="116">
        <v>0</v>
      </c>
      <c r="BR190" s="116">
        <f t="shared" si="46"/>
        <v>0</v>
      </c>
      <c r="BS190" s="116">
        <v>0</v>
      </c>
      <c r="BT190" s="116">
        <v>0</v>
      </c>
      <c r="BU190" s="116">
        <v>0</v>
      </c>
      <c r="BV190" s="116">
        <v>0</v>
      </c>
      <c r="BW190" s="116">
        <v>0</v>
      </c>
      <c r="BX190" s="116">
        <v>0</v>
      </c>
      <c r="BY190" s="116">
        <v>0</v>
      </c>
      <c r="BZ190" s="116">
        <v>0</v>
      </c>
      <c r="CA190" s="116">
        <v>0</v>
      </c>
      <c r="CB190" s="117" t="s">
        <v>329</v>
      </c>
    </row>
    <row r="191" spans="2:80" ht="60">
      <c r="B191" s="1678"/>
      <c r="C191" s="1681"/>
      <c r="D191" s="1725"/>
      <c r="E191" s="1728"/>
      <c r="F191" s="1731" t="s">
        <v>635</v>
      </c>
      <c r="G191" s="1731"/>
      <c r="H191" s="1827"/>
      <c r="I191" s="1827"/>
      <c r="J191" s="1720"/>
      <c r="K191" s="1720"/>
      <c r="L191" s="1802"/>
      <c r="M191" s="1720"/>
      <c r="N191" s="1720"/>
      <c r="O191" s="214">
        <v>184</v>
      </c>
      <c r="P191" s="220" t="s">
        <v>517</v>
      </c>
      <c r="Q191" s="220" t="s">
        <v>675</v>
      </c>
      <c r="R191" s="220" t="s">
        <v>636</v>
      </c>
      <c r="S191" s="220" t="s">
        <v>637</v>
      </c>
      <c r="T191" s="220" t="s">
        <v>688</v>
      </c>
      <c r="U191" s="220" t="s">
        <v>647</v>
      </c>
      <c r="V191" s="220">
        <v>0</v>
      </c>
      <c r="W191" s="220">
        <v>2</v>
      </c>
      <c r="X191" s="280">
        <f t="shared" si="90"/>
        <v>0.003514277837282962</v>
      </c>
      <c r="Y191" s="115">
        <f t="shared" si="77"/>
        <v>0</v>
      </c>
      <c r="Z191" s="169">
        <f t="shared" si="91"/>
        <v>0</v>
      </c>
      <c r="AA191" s="232"/>
      <c r="AB191" s="115">
        <f t="shared" si="78"/>
        <v>0.002167203887140101</v>
      </c>
      <c r="AC191" s="169">
        <v>1</v>
      </c>
      <c r="AD191" s="232"/>
      <c r="AE191" s="115">
        <f t="shared" si="79"/>
        <v>0.0049729320953353405</v>
      </c>
      <c r="AF191" s="169">
        <v>1</v>
      </c>
      <c r="AG191" s="232"/>
      <c r="AH191" s="115">
        <f t="shared" si="80"/>
        <v>0</v>
      </c>
      <c r="AI191" s="169">
        <v>2</v>
      </c>
      <c r="AJ191" s="232"/>
      <c r="AK191" s="1657"/>
      <c r="AL191" s="1675"/>
      <c r="AM191" s="116">
        <f t="shared" si="82"/>
        <v>30000000</v>
      </c>
      <c r="AN191" s="116">
        <f t="shared" si="44"/>
        <v>0</v>
      </c>
      <c r="AO191" s="116">
        <v>0</v>
      </c>
      <c r="AP191" s="116">
        <v>0</v>
      </c>
      <c r="AQ191" s="116">
        <v>0</v>
      </c>
      <c r="AR191" s="116">
        <v>0</v>
      </c>
      <c r="AS191" s="116">
        <v>0</v>
      </c>
      <c r="AT191" s="116">
        <v>0</v>
      </c>
      <c r="AU191" s="116">
        <v>0</v>
      </c>
      <c r="AV191" s="116">
        <v>0</v>
      </c>
      <c r="AW191" s="116">
        <v>0</v>
      </c>
      <c r="AX191" s="116">
        <f t="shared" si="84"/>
        <v>15000000</v>
      </c>
      <c r="AY191" s="116">
        <v>0</v>
      </c>
      <c r="AZ191" s="116">
        <v>0</v>
      </c>
      <c r="BA191" s="116">
        <v>15000000</v>
      </c>
      <c r="BB191" s="116">
        <v>0</v>
      </c>
      <c r="BC191" s="116">
        <v>0</v>
      </c>
      <c r="BD191" s="116">
        <v>0</v>
      </c>
      <c r="BE191" s="116">
        <v>0</v>
      </c>
      <c r="BF191" s="116">
        <v>0</v>
      </c>
      <c r="BG191" s="116">
        <v>0</v>
      </c>
      <c r="BH191" s="116">
        <f t="shared" si="45"/>
        <v>15000000</v>
      </c>
      <c r="BI191" s="116">
        <v>0</v>
      </c>
      <c r="BJ191" s="116">
        <v>0</v>
      </c>
      <c r="BK191" s="116">
        <v>15000000</v>
      </c>
      <c r="BL191" s="116">
        <v>0</v>
      </c>
      <c r="BM191" s="116">
        <v>0</v>
      </c>
      <c r="BN191" s="116">
        <v>0</v>
      </c>
      <c r="BO191" s="116">
        <v>0</v>
      </c>
      <c r="BP191" s="116">
        <v>0</v>
      </c>
      <c r="BQ191" s="116">
        <v>0</v>
      </c>
      <c r="BR191" s="116">
        <f t="shared" si="46"/>
        <v>0</v>
      </c>
      <c r="BS191" s="116">
        <v>0</v>
      </c>
      <c r="BT191" s="116">
        <v>0</v>
      </c>
      <c r="BU191" s="116">
        <v>0</v>
      </c>
      <c r="BV191" s="116">
        <v>0</v>
      </c>
      <c r="BW191" s="116">
        <v>0</v>
      </c>
      <c r="BX191" s="116">
        <v>0</v>
      </c>
      <c r="BY191" s="116">
        <v>0</v>
      </c>
      <c r="BZ191" s="116">
        <v>0</v>
      </c>
      <c r="CA191" s="116">
        <v>0</v>
      </c>
      <c r="CB191" s="117" t="s">
        <v>329</v>
      </c>
    </row>
    <row r="192" spans="2:80" ht="30">
      <c r="B192" s="1678"/>
      <c r="C192" s="1681"/>
      <c r="D192" s="1725"/>
      <c r="E192" s="1728"/>
      <c r="F192" s="1731"/>
      <c r="G192" s="1731"/>
      <c r="H192" s="1827"/>
      <c r="I192" s="1827"/>
      <c r="J192" s="1720"/>
      <c r="K192" s="1720"/>
      <c r="L192" s="1802"/>
      <c r="M192" s="1720"/>
      <c r="N192" s="1720"/>
      <c r="O192" s="214">
        <v>185</v>
      </c>
      <c r="P192" s="220" t="s">
        <v>515</v>
      </c>
      <c r="Q192" s="220" t="s">
        <v>673</v>
      </c>
      <c r="R192" s="220" t="s">
        <v>638</v>
      </c>
      <c r="S192" s="220" t="s">
        <v>612</v>
      </c>
      <c r="T192" s="220" t="s">
        <v>688</v>
      </c>
      <c r="U192" s="220" t="s">
        <v>647</v>
      </c>
      <c r="V192" s="220">
        <v>0</v>
      </c>
      <c r="W192" s="220">
        <v>2</v>
      </c>
      <c r="X192" s="280">
        <f t="shared" si="90"/>
        <v>1E-05</v>
      </c>
      <c r="Y192" s="115">
        <f t="shared" si="77"/>
        <v>0</v>
      </c>
      <c r="Z192" s="169">
        <v>0</v>
      </c>
      <c r="AA192" s="232"/>
      <c r="AB192" s="115">
        <f t="shared" si="78"/>
        <v>0</v>
      </c>
      <c r="AC192" s="169">
        <v>1</v>
      </c>
      <c r="AD192" s="232"/>
      <c r="AE192" s="115">
        <f t="shared" si="79"/>
        <v>0</v>
      </c>
      <c r="AF192" s="169">
        <v>1</v>
      </c>
      <c r="AG192" s="232"/>
      <c r="AH192" s="115">
        <f t="shared" si="80"/>
        <v>0</v>
      </c>
      <c r="AI192" s="169">
        <v>2</v>
      </c>
      <c r="AJ192" s="232"/>
      <c r="AK192" s="1657"/>
      <c r="AL192" s="1675"/>
      <c r="AM192" s="116">
        <f t="shared" si="82"/>
        <v>0</v>
      </c>
      <c r="AN192" s="116">
        <f t="shared" si="44"/>
        <v>0</v>
      </c>
      <c r="AO192" s="116">
        <v>0</v>
      </c>
      <c r="AP192" s="116">
        <v>0</v>
      </c>
      <c r="AQ192" s="116">
        <v>0</v>
      </c>
      <c r="AR192" s="116">
        <v>0</v>
      </c>
      <c r="AS192" s="116">
        <v>0</v>
      </c>
      <c r="AT192" s="116">
        <v>0</v>
      </c>
      <c r="AU192" s="116">
        <v>0</v>
      </c>
      <c r="AV192" s="116">
        <v>0</v>
      </c>
      <c r="AW192" s="116">
        <v>0</v>
      </c>
      <c r="AX192" s="116">
        <f t="shared" si="84"/>
        <v>0</v>
      </c>
      <c r="AY192" s="116">
        <v>0</v>
      </c>
      <c r="AZ192" s="116">
        <v>0</v>
      </c>
      <c r="BA192" s="116">
        <v>0</v>
      </c>
      <c r="BB192" s="116">
        <v>0</v>
      </c>
      <c r="BC192" s="116">
        <v>0</v>
      </c>
      <c r="BD192" s="116">
        <v>0</v>
      </c>
      <c r="BE192" s="116">
        <v>0</v>
      </c>
      <c r="BF192" s="116">
        <v>0</v>
      </c>
      <c r="BG192" s="116">
        <v>0</v>
      </c>
      <c r="BH192" s="116">
        <f t="shared" si="45"/>
        <v>0</v>
      </c>
      <c r="BI192" s="116">
        <v>0</v>
      </c>
      <c r="BJ192" s="116">
        <v>0</v>
      </c>
      <c r="BK192" s="116">
        <v>0</v>
      </c>
      <c r="BL192" s="116">
        <v>0</v>
      </c>
      <c r="BM192" s="116">
        <v>0</v>
      </c>
      <c r="BN192" s="116">
        <v>0</v>
      </c>
      <c r="BO192" s="116">
        <v>0</v>
      </c>
      <c r="BP192" s="116">
        <v>0</v>
      </c>
      <c r="BQ192" s="116">
        <v>0</v>
      </c>
      <c r="BR192" s="116">
        <f t="shared" si="46"/>
        <v>0</v>
      </c>
      <c r="BS192" s="116">
        <v>0</v>
      </c>
      <c r="BT192" s="116">
        <v>0</v>
      </c>
      <c r="BU192" s="116">
        <v>0</v>
      </c>
      <c r="BV192" s="116">
        <v>0</v>
      </c>
      <c r="BW192" s="116">
        <v>0</v>
      </c>
      <c r="BX192" s="116">
        <v>0</v>
      </c>
      <c r="BY192" s="116">
        <v>0</v>
      </c>
      <c r="BZ192" s="116">
        <v>0</v>
      </c>
      <c r="CA192" s="116">
        <v>0</v>
      </c>
      <c r="CB192" s="117" t="s">
        <v>329</v>
      </c>
    </row>
    <row r="193" spans="2:80" ht="60">
      <c r="B193" s="1678"/>
      <c r="C193" s="1681"/>
      <c r="D193" s="1725"/>
      <c r="E193" s="1728"/>
      <c r="F193" s="1731"/>
      <c r="G193" s="1731"/>
      <c r="H193" s="1827"/>
      <c r="I193" s="1827"/>
      <c r="J193" s="1720"/>
      <c r="K193" s="1720"/>
      <c r="L193" s="1802"/>
      <c r="M193" s="1720"/>
      <c r="N193" s="1720"/>
      <c r="O193" s="214">
        <v>186</v>
      </c>
      <c r="P193" s="220" t="s">
        <v>518</v>
      </c>
      <c r="Q193" s="220" t="s">
        <v>676</v>
      </c>
      <c r="R193" s="220" t="s">
        <v>639</v>
      </c>
      <c r="S193" s="220" t="s">
        <v>627</v>
      </c>
      <c r="T193" s="220" t="s">
        <v>682</v>
      </c>
      <c r="U193" s="220" t="s">
        <v>647</v>
      </c>
      <c r="V193" s="220">
        <v>0</v>
      </c>
      <c r="W193" s="220">
        <v>4</v>
      </c>
      <c r="X193" s="280">
        <f t="shared" si="90"/>
        <v>0.002450404607593101</v>
      </c>
      <c r="Y193" s="115">
        <f t="shared" si="77"/>
        <v>0.0022853745051131776</v>
      </c>
      <c r="Z193" s="169">
        <v>0</v>
      </c>
      <c r="AA193" s="232"/>
      <c r="AB193" s="115">
        <f t="shared" si="78"/>
        <v>0.0007440733345847679</v>
      </c>
      <c r="AC193" s="169">
        <v>2</v>
      </c>
      <c r="AD193" s="232"/>
      <c r="AE193" s="115">
        <f t="shared" si="79"/>
        <v>0.0017585945533137542</v>
      </c>
      <c r="AF193" s="169">
        <f t="shared" si="92"/>
        <v>1.026333309702539</v>
      </c>
      <c r="AG193" s="232"/>
      <c r="AH193" s="115">
        <f t="shared" si="80"/>
        <v>0.0020658501453623907</v>
      </c>
      <c r="AI193" s="169">
        <f t="shared" si="89"/>
        <v>1.2056507357219</v>
      </c>
      <c r="AJ193" s="232"/>
      <c r="AK193" s="1657"/>
      <c r="AL193" s="1675"/>
      <c r="AM193" s="116">
        <f t="shared" si="82"/>
        <v>20918135</v>
      </c>
      <c r="AN193" s="116">
        <f t="shared" si="44"/>
        <v>5000000</v>
      </c>
      <c r="AO193" s="116">
        <v>0</v>
      </c>
      <c r="AP193" s="116">
        <v>0</v>
      </c>
      <c r="AQ193" s="116">
        <v>5000000</v>
      </c>
      <c r="AR193" s="116">
        <v>0</v>
      </c>
      <c r="AS193" s="116">
        <v>0</v>
      </c>
      <c r="AT193" s="116">
        <v>0</v>
      </c>
      <c r="AU193" s="116">
        <v>0</v>
      </c>
      <c r="AV193" s="116">
        <v>0</v>
      </c>
      <c r="AW193" s="116">
        <v>0</v>
      </c>
      <c r="AX193" s="116">
        <f t="shared" si="84"/>
        <v>5150000</v>
      </c>
      <c r="AY193" s="116">
        <v>0</v>
      </c>
      <c r="AZ193" s="116">
        <v>0</v>
      </c>
      <c r="BA193" s="116">
        <v>5150000</v>
      </c>
      <c r="BB193" s="116">
        <v>0</v>
      </c>
      <c r="BC193" s="116">
        <v>0</v>
      </c>
      <c r="BD193" s="116">
        <v>0</v>
      </c>
      <c r="BE193" s="116">
        <v>0</v>
      </c>
      <c r="BF193" s="116">
        <v>0</v>
      </c>
      <c r="BG193" s="116">
        <v>0</v>
      </c>
      <c r="BH193" s="116">
        <f t="shared" si="45"/>
        <v>5304500</v>
      </c>
      <c r="BI193" s="116">
        <v>0</v>
      </c>
      <c r="BJ193" s="116">
        <v>0</v>
      </c>
      <c r="BK193" s="116">
        <v>5304500</v>
      </c>
      <c r="BL193" s="116">
        <v>0</v>
      </c>
      <c r="BM193" s="116">
        <v>0</v>
      </c>
      <c r="BN193" s="116">
        <v>0</v>
      </c>
      <c r="BO193" s="116">
        <v>0</v>
      </c>
      <c r="BP193" s="116">
        <v>0</v>
      </c>
      <c r="BQ193" s="116">
        <v>0</v>
      </c>
      <c r="BR193" s="116">
        <f t="shared" si="46"/>
        <v>5463635</v>
      </c>
      <c r="BS193" s="116">
        <v>0</v>
      </c>
      <c r="BT193" s="116">
        <v>0</v>
      </c>
      <c r="BU193" s="116">
        <v>5463635</v>
      </c>
      <c r="BV193" s="116">
        <v>0</v>
      </c>
      <c r="BW193" s="116">
        <v>0</v>
      </c>
      <c r="BX193" s="116">
        <v>0</v>
      </c>
      <c r="BY193" s="116">
        <v>0</v>
      </c>
      <c r="BZ193" s="116">
        <v>0</v>
      </c>
      <c r="CA193" s="116">
        <v>0</v>
      </c>
      <c r="CB193" s="117" t="s">
        <v>329</v>
      </c>
    </row>
    <row r="194" spans="2:80" ht="45.75" customHeight="1">
      <c r="B194" s="1678"/>
      <c r="C194" s="1681"/>
      <c r="D194" s="1725"/>
      <c r="E194" s="1728"/>
      <c r="F194" s="1731"/>
      <c r="G194" s="1731"/>
      <c r="H194" s="1827"/>
      <c r="I194" s="1827"/>
      <c r="J194" s="1720"/>
      <c r="K194" s="1720"/>
      <c r="L194" s="1802"/>
      <c r="M194" s="1720"/>
      <c r="N194" s="1720"/>
      <c r="O194" s="214">
        <v>187</v>
      </c>
      <c r="P194" s="220" t="s">
        <v>516</v>
      </c>
      <c r="Q194" s="220" t="s">
        <v>674</v>
      </c>
      <c r="R194" s="220" t="s">
        <v>640</v>
      </c>
      <c r="S194" s="220" t="s">
        <v>573</v>
      </c>
      <c r="T194" s="220" t="s">
        <v>682</v>
      </c>
      <c r="U194" s="220" t="s">
        <v>647</v>
      </c>
      <c r="V194" s="220">
        <v>0</v>
      </c>
      <c r="W194" s="220">
        <v>2</v>
      </c>
      <c r="X194" s="280">
        <f t="shared" si="90"/>
        <v>0.0014267968019368825</v>
      </c>
      <c r="Y194" s="115">
        <f t="shared" si="77"/>
        <v>0</v>
      </c>
      <c r="Z194" s="169">
        <f t="shared" si="91"/>
        <v>0</v>
      </c>
      <c r="AA194" s="232"/>
      <c r="AB194" s="115">
        <f t="shared" si="78"/>
        <v>0.0008668815548560402</v>
      </c>
      <c r="AC194" s="169">
        <f>W194/(Y194+AB194+AE194+AH194)*AB194</f>
        <v>0.5946241114793402</v>
      </c>
      <c r="AD194" s="232"/>
      <c r="AE194" s="115">
        <f t="shared" si="79"/>
        <v>0.00204884802327816</v>
      </c>
      <c r="AF194" s="169">
        <f t="shared" si="92"/>
        <v>1.4053758885206598</v>
      </c>
      <c r="AG194" s="232"/>
      <c r="AH194" s="115">
        <f t="shared" si="80"/>
        <v>0</v>
      </c>
      <c r="AI194" s="169">
        <f t="shared" si="89"/>
        <v>0</v>
      </c>
      <c r="AJ194" s="232"/>
      <c r="AK194" s="1657"/>
      <c r="AL194" s="1675"/>
      <c r="AM194" s="116">
        <f t="shared" si="82"/>
        <v>12180000</v>
      </c>
      <c r="AN194" s="116">
        <f t="shared" si="44"/>
        <v>0</v>
      </c>
      <c r="AO194" s="116">
        <v>0</v>
      </c>
      <c r="AP194" s="116">
        <v>0</v>
      </c>
      <c r="AQ194" s="116">
        <v>0</v>
      </c>
      <c r="AR194" s="116">
        <v>0</v>
      </c>
      <c r="AS194" s="116">
        <v>0</v>
      </c>
      <c r="AT194" s="116">
        <v>0</v>
      </c>
      <c r="AU194" s="116">
        <v>0</v>
      </c>
      <c r="AV194" s="116">
        <v>0</v>
      </c>
      <c r="AW194" s="116">
        <v>0</v>
      </c>
      <c r="AX194" s="116">
        <f t="shared" si="84"/>
        <v>6000000</v>
      </c>
      <c r="AY194" s="116">
        <v>0</v>
      </c>
      <c r="AZ194" s="116">
        <v>0</v>
      </c>
      <c r="BA194" s="116">
        <v>6000000</v>
      </c>
      <c r="BB194" s="116">
        <v>0</v>
      </c>
      <c r="BC194" s="116">
        <v>0</v>
      </c>
      <c r="BD194" s="116">
        <v>0</v>
      </c>
      <c r="BE194" s="116">
        <v>0</v>
      </c>
      <c r="BF194" s="116">
        <v>0</v>
      </c>
      <c r="BG194" s="116">
        <v>0</v>
      </c>
      <c r="BH194" s="116">
        <f t="shared" si="45"/>
        <v>6180000</v>
      </c>
      <c r="BI194" s="116">
        <v>0</v>
      </c>
      <c r="BJ194" s="116">
        <v>0</v>
      </c>
      <c r="BK194" s="116">
        <v>6180000</v>
      </c>
      <c r="BL194" s="116">
        <v>0</v>
      </c>
      <c r="BM194" s="116">
        <v>0</v>
      </c>
      <c r="BN194" s="116">
        <v>0</v>
      </c>
      <c r="BO194" s="116">
        <v>0</v>
      </c>
      <c r="BP194" s="116">
        <v>0</v>
      </c>
      <c r="BQ194" s="116">
        <v>0</v>
      </c>
      <c r="BR194" s="116">
        <f t="shared" si="46"/>
        <v>0</v>
      </c>
      <c r="BS194" s="116">
        <v>0</v>
      </c>
      <c r="BT194" s="116">
        <v>0</v>
      </c>
      <c r="BU194" s="116">
        <v>0</v>
      </c>
      <c r="BV194" s="116">
        <v>0</v>
      </c>
      <c r="BW194" s="116">
        <v>0</v>
      </c>
      <c r="BX194" s="116">
        <v>0</v>
      </c>
      <c r="BY194" s="116">
        <v>0</v>
      </c>
      <c r="BZ194" s="116">
        <v>0</v>
      </c>
      <c r="CA194" s="116">
        <v>0</v>
      </c>
      <c r="CB194" s="117" t="s">
        <v>329</v>
      </c>
    </row>
    <row r="195" spans="2:80" ht="60.75" thickBot="1">
      <c r="B195" s="1678"/>
      <c r="C195" s="1681"/>
      <c r="D195" s="1726"/>
      <c r="E195" s="1729"/>
      <c r="F195" s="231" t="s">
        <v>641</v>
      </c>
      <c r="G195" s="1732"/>
      <c r="H195" s="1828"/>
      <c r="I195" s="1828"/>
      <c r="J195" s="1721"/>
      <c r="K195" s="1721"/>
      <c r="L195" s="1805"/>
      <c r="M195" s="1721"/>
      <c r="N195" s="1721"/>
      <c r="O195" s="157">
        <v>188</v>
      </c>
      <c r="P195" s="221" t="s">
        <v>517</v>
      </c>
      <c r="Q195" s="221" t="s">
        <v>675</v>
      </c>
      <c r="R195" s="221" t="s">
        <v>642</v>
      </c>
      <c r="S195" s="221" t="s">
        <v>631</v>
      </c>
      <c r="T195" s="221" t="s">
        <v>688</v>
      </c>
      <c r="U195" s="221" t="s">
        <v>647</v>
      </c>
      <c r="V195" s="221">
        <v>0</v>
      </c>
      <c r="W195" s="221">
        <v>1</v>
      </c>
      <c r="X195" s="281">
        <f t="shared" si="90"/>
        <v>1E-05</v>
      </c>
      <c r="Y195" s="294">
        <f t="shared" si="77"/>
        <v>0</v>
      </c>
      <c r="Z195" s="296">
        <v>0</v>
      </c>
      <c r="AA195" s="297"/>
      <c r="AB195" s="294">
        <f t="shared" si="78"/>
        <v>0</v>
      </c>
      <c r="AC195" s="296">
        <v>0</v>
      </c>
      <c r="AD195" s="297"/>
      <c r="AE195" s="294">
        <f t="shared" si="79"/>
        <v>0</v>
      </c>
      <c r="AF195" s="296">
        <v>1</v>
      </c>
      <c r="AG195" s="297"/>
      <c r="AH195" s="294">
        <f t="shared" si="80"/>
        <v>0</v>
      </c>
      <c r="AI195" s="173">
        <v>1</v>
      </c>
      <c r="AJ195" s="233"/>
      <c r="AK195" s="1658"/>
      <c r="AL195" s="1676"/>
      <c r="AM195" s="118">
        <f t="shared" si="82"/>
        <v>0</v>
      </c>
      <c r="AN195" s="118">
        <f t="shared" si="44"/>
        <v>0</v>
      </c>
      <c r="AO195" s="118">
        <v>0</v>
      </c>
      <c r="AP195" s="118">
        <v>0</v>
      </c>
      <c r="AQ195" s="118">
        <v>0</v>
      </c>
      <c r="AR195" s="118">
        <v>0</v>
      </c>
      <c r="AS195" s="118">
        <v>0</v>
      </c>
      <c r="AT195" s="118">
        <v>0</v>
      </c>
      <c r="AU195" s="118">
        <v>0</v>
      </c>
      <c r="AV195" s="118">
        <v>0</v>
      </c>
      <c r="AW195" s="118">
        <v>0</v>
      </c>
      <c r="AX195" s="118">
        <f t="shared" si="84"/>
        <v>0</v>
      </c>
      <c r="AY195" s="118">
        <v>0</v>
      </c>
      <c r="AZ195" s="118">
        <v>0</v>
      </c>
      <c r="BA195" s="118">
        <v>0</v>
      </c>
      <c r="BB195" s="118">
        <v>0</v>
      </c>
      <c r="BC195" s="118">
        <v>0</v>
      </c>
      <c r="BD195" s="118">
        <v>0</v>
      </c>
      <c r="BE195" s="118">
        <v>0</v>
      </c>
      <c r="BF195" s="118">
        <v>0</v>
      </c>
      <c r="BG195" s="118">
        <v>0</v>
      </c>
      <c r="BH195" s="118">
        <f t="shared" si="45"/>
        <v>0</v>
      </c>
      <c r="BI195" s="118">
        <v>0</v>
      </c>
      <c r="BJ195" s="118">
        <v>0</v>
      </c>
      <c r="BK195" s="118">
        <v>0</v>
      </c>
      <c r="BL195" s="118">
        <v>0</v>
      </c>
      <c r="BM195" s="118">
        <v>0</v>
      </c>
      <c r="BN195" s="118">
        <v>0</v>
      </c>
      <c r="BO195" s="118">
        <v>0</v>
      </c>
      <c r="BP195" s="118">
        <v>0</v>
      </c>
      <c r="BQ195" s="118">
        <v>0</v>
      </c>
      <c r="BR195" s="118">
        <f t="shared" si="46"/>
        <v>0</v>
      </c>
      <c r="BS195" s="118">
        <v>0</v>
      </c>
      <c r="BT195" s="118">
        <v>0</v>
      </c>
      <c r="BU195" s="118">
        <v>0</v>
      </c>
      <c r="BV195" s="118">
        <v>0</v>
      </c>
      <c r="BW195" s="118">
        <v>0</v>
      </c>
      <c r="BX195" s="118">
        <v>0</v>
      </c>
      <c r="BY195" s="118">
        <v>0</v>
      </c>
      <c r="BZ195" s="118">
        <v>0</v>
      </c>
      <c r="CA195" s="118">
        <v>0</v>
      </c>
      <c r="CB195" s="119" t="s">
        <v>329</v>
      </c>
    </row>
    <row r="196" spans="2:80" ht="30">
      <c r="B196" s="1678"/>
      <c r="C196" s="1681"/>
      <c r="D196" s="1757" t="s">
        <v>186</v>
      </c>
      <c r="E196" s="1737">
        <f>SUM(L196:L203)</f>
        <v>0.01002</v>
      </c>
      <c r="F196" s="1733" t="s">
        <v>187</v>
      </c>
      <c r="G196" s="1733">
        <v>55</v>
      </c>
      <c r="H196" s="1736" t="s">
        <v>188</v>
      </c>
      <c r="I196" s="1736" t="s">
        <v>189</v>
      </c>
      <c r="J196" s="1736" t="s">
        <v>551</v>
      </c>
      <c r="K196" s="1829">
        <v>1</v>
      </c>
      <c r="L196" s="1836">
        <f>SUM(X196:X198)</f>
        <v>0.0034426203530567617</v>
      </c>
      <c r="M196" s="1829">
        <v>0.7</v>
      </c>
      <c r="N196" s="1829">
        <v>1</v>
      </c>
      <c r="O196" s="174">
        <v>189</v>
      </c>
      <c r="P196" s="227" t="s">
        <v>506</v>
      </c>
      <c r="Q196" s="227" t="s">
        <v>190</v>
      </c>
      <c r="R196" s="227" t="s">
        <v>191</v>
      </c>
      <c r="S196" s="227" t="s">
        <v>772</v>
      </c>
      <c r="T196" s="227" t="s">
        <v>688</v>
      </c>
      <c r="U196" s="227" t="s">
        <v>647</v>
      </c>
      <c r="V196" s="227">
        <v>0</v>
      </c>
      <c r="W196" s="227">
        <v>4</v>
      </c>
      <c r="X196" s="175">
        <f>IF(AM196,1%/(SUM($AM$196:$AM$203))*(AM196*100%),0.001%)</f>
        <v>0.0011475401176855872</v>
      </c>
      <c r="Y196" s="100">
        <f t="shared" si="77"/>
        <v>0.00045707490102263554</v>
      </c>
      <c r="Z196" s="227">
        <v>1</v>
      </c>
      <c r="AA196" s="227"/>
      <c r="AB196" s="100">
        <f t="shared" si="78"/>
        <v>0.00015170427209980705</v>
      </c>
      <c r="AC196" s="227">
        <v>2</v>
      </c>
      <c r="AD196" s="227"/>
      <c r="AE196" s="100">
        <f t="shared" si="79"/>
        <v>0.0003679969750548152</v>
      </c>
      <c r="AF196" s="227">
        <v>3</v>
      </c>
      <c r="AG196" s="227"/>
      <c r="AH196" s="100">
        <f t="shared" si="80"/>
        <v>0.00044805929061045123</v>
      </c>
      <c r="AI196" s="227">
        <v>4</v>
      </c>
      <c r="AJ196" s="227"/>
      <c r="AK196" s="1653">
        <v>37863600</v>
      </c>
      <c r="AL196" s="1659">
        <f>AK196-(SUM(AM196:AM203))</f>
        <v>0</v>
      </c>
      <c r="AM196" s="101">
        <f t="shared" si="82"/>
        <v>4345000</v>
      </c>
      <c r="AN196" s="101">
        <f aca="true" t="shared" si="93" ref="AN196:AN203">SUM(AO196:AV196)</f>
        <v>1000000</v>
      </c>
      <c r="AO196" s="101">
        <v>0</v>
      </c>
      <c r="AP196" s="101">
        <v>0</v>
      </c>
      <c r="AQ196" s="101">
        <v>1000000</v>
      </c>
      <c r="AR196" s="101">
        <v>0</v>
      </c>
      <c r="AS196" s="101">
        <v>0</v>
      </c>
      <c r="AT196" s="101">
        <v>0</v>
      </c>
      <c r="AU196" s="101">
        <v>0</v>
      </c>
      <c r="AV196" s="101">
        <v>0</v>
      </c>
      <c r="AW196" s="101">
        <v>0</v>
      </c>
      <c r="AX196" s="101">
        <f t="shared" si="84"/>
        <v>1050000</v>
      </c>
      <c r="AY196" s="101">
        <v>0</v>
      </c>
      <c r="AZ196" s="101">
        <v>0</v>
      </c>
      <c r="BA196" s="101">
        <v>1050000</v>
      </c>
      <c r="BB196" s="101">
        <v>0</v>
      </c>
      <c r="BC196" s="101">
        <v>0</v>
      </c>
      <c r="BD196" s="101">
        <v>0</v>
      </c>
      <c r="BE196" s="101">
        <v>0</v>
      </c>
      <c r="BF196" s="101">
        <v>0</v>
      </c>
      <c r="BG196" s="101">
        <v>0</v>
      </c>
      <c r="BH196" s="101">
        <f aca="true" t="shared" si="94" ref="BH196:BH203">SUM(BI196:BP196)</f>
        <v>1110000</v>
      </c>
      <c r="BI196" s="101">
        <v>0</v>
      </c>
      <c r="BJ196" s="101">
        <v>0</v>
      </c>
      <c r="BK196" s="101">
        <v>1110000</v>
      </c>
      <c r="BL196" s="101">
        <v>0</v>
      </c>
      <c r="BM196" s="101">
        <v>0</v>
      </c>
      <c r="BN196" s="101">
        <v>0</v>
      </c>
      <c r="BO196" s="101">
        <v>0</v>
      </c>
      <c r="BP196" s="101">
        <v>0</v>
      </c>
      <c r="BQ196" s="101">
        <v>0</v>
      </c>
      <c r="BR196" s="101">
        <f aca="true" t="shared" si="95" ref="BR196:BR203">SUM(BS196:BZ196)</f>
        <v>1185000</v>
      </c>
      <c r="BS196" s="101">
        <v>0</v>
      </c>
      <c r="BT196" s="101">
        <v>0</v>
      </c>
      <c r="BU196" s="101">
        <v>1185000</v>
      </c>
      <c r="BV196" s="101">
        <v>0</v>
      </c>
      <c r="BW196" s="101">
        <v>0</v>
      </c>
      <c r="BX196" s="101">
        <v>0</v>
      </c>
      <c r="BY196" s="101">
        <v>0</v>
      </c>
      <c r="BZ196" s="101">
        <v>0</v>
      </c>
      <c r="CA196" s="101">
        <v>0</v>
      </c>
      <c r="CB196" s="102" t="s">
        <v>338</v>
      </c>
    </row>
    <row r="197" spans="2:80" ht="30">
      <c r="B197" s="1678"/>
      <c r="C197" s="1681"/>
      <c r="D197" s="1758"/>
      <c r="E197" s="1738"/>
      <c r="F197" s="1734"/>
      <c r="G197" s="1734"/>
      <c r="H197" s="1672"/>
      <c r="I197" s="1672"/>
      <c r="J197" s="1672"/>
      <c r="K197" s="1672"/>
      <c r="L197" s="1837"/>
      <c r="M197" s="1672"/>
      <c r="N197" s="1672"/>
      <c r="O197" s="176">
        <v>190</v>
      </c>
      <c r="P197" s="217" t="s">
        <v>506</v>
      </c>
      <c r="Q197" s="217" t="s">
        <v>190</v>
      </c>
      <c r="R197" s="217" t="s">
        <v>192</v>
      </c>
      <c r="S197" s="217" t="s">
        <v>550</v>
      </c>
      <c r="T197" s="217" t="s">
        <v>688</v>
      </c>
      <c r="U197" s="217" t="s">
        <v>647</v>
      </c>
      <c r="V197" s="217">
        <v>0</v>
      </c>
      <c r="W197" s="217">
        <v>4</v>
      </c>
      <c r="X197" s="178">
        <f aca="true" t="shared" si="96" ref="X197:X203">IF(AM197,1%/(SUM($AM$196:$AM$203))*(AM197*100%),0.001%)</f>
        <v>0.0011475401176855872</v>
      </c>
      <c r="Y197" s="103">
        <f t="shared" si="77"/>
        <v>0.00045707490102263554</v>
      </c>
      <c r="Z197" s="217">
        <v>1</v>
      </c>
      <c r="AA197" s="217"/>
      <c r="AB197" s="103">
        <f t="shared" si="78"/>
        <v>0.00015170427209980705</v>
      </c>
      <c r="AC197" s="217">
        <v>2</v>
      </c>
      <c r="AD197" s="217"/>
      <c r="AE197" s="103">
        <f t="shared" si="79"/>
        <v>0.0003679969750548152</v>
      </c>
      <c r="AF197" s="217">
        <v>3</v>
      </c>
      <c r="AG197" s="217"/>
      <c r="AH197" s="103">
        <f t="shared" si="80"/>
        <v>0.00044805929061045123</v>
      </c>
      <c r="AI197" s="217">
        <v>4</v>
      </c>
      <c r="AJ197" s="217"/>
      <c r="AK197" s="1654"/>
      <c r="AL197" s="1660"/>
      <c r="AM197" s="104">
        <f t="shared" si="82"/>
        <v>4345000</v>
      </c>
      <c r="AN197" s="104">
        <f t="shared" si="93"/>
        <v>1000000</v>
      </c>
      <c r="AO197" s="104">
        <v>0</v>
      </c>
      <c r="AP197" s="104">
        <v>0</v>
      </c>
      <c r="AQ197" s="104">
        <v>1000000</v>
      </c>
      <c r="AR197" s="104">
        <v>0</v>
      </c>
      <c r="AS197" s="104">
        <v>0</v>
      </c>
      <c r="AT197" s="104">
        <v>0</v>
      </c>
      <c r="AU197" s="104">
        <v>0</v>
      </c>
      <c r="AV197" s="104">
        <v>0</v>
      </c>
      <c r="AW197" s="104">
        <v>0</v>
      </c>
      <c r="AX197" s="104">
        <f t="shared" si="84"/>
        <v>1050000</v>
      </c>
      <c r="AY197" s="104">
        <v>0</v>
      </c>
      <c r="AZ197" s="104">
        <v>0</v>
      </c>
      <c r="BA197" s="104">
        <v>1050000</v>
      </c>
      <c r="BB197" s="104">
        <v>0</v>
      </c>
      <c r="BC197" s="104">
        <v>0</v>
      </c>
      <c r="BD197" s="104">
        <v>0</v>
      </c>
      <c r="BE197" s="104">
        <v>0</v>
      </c>
      <c r="BF197" s="104">
        <v>0</v>
      </c>
      <c r="BG197" s="104">
        <v>0</v>
      </c>
      <c r="BH197" s="104">
        <f t="shared" si="94"/>
        <v>1110000</v>
      </c>
      <c r="BI197" s="104">
        <v>0</v>
      </c>
      <c r="BJ197" s="104">
        <v>0</v>
      </c>
      <c r="BK197" s="104">
        <v>1110000</v>
      </c>
      <c r="BL197" s="104">
        <v>0</v>
      </c>
      <c r="BM197" s="104">
        <v>0</v>
      </c>
      <c r="BN197" s="104">
        <v>0</v>
      </c>
      <c r="BO197" s="104">
        <v>0</v>
      </c>
      <c r="BP197" s="104">
        <v>0</v>
      </c>
      <c r="BQ197" s="104">
        <v>0</v>
      </c>
      <c r="BR197" s="104">
        <f t="shared" si="95"/>
        <v>1185000</v>
      </c>
      <c r="BS197" s="104">
        <v>0</v>
      </c>
      <c r="BT197" s="104">
        <v>0</v>
      </c>
      <c r="BU197" s="104">
        <v>1185000</v>
      </c>
      <c r="BV197" s="104">
        <v>0</v>
      </c>
      <c r="BW197" s="104">
        <v>0</v>
      </c>
      <c r="BX197" s="104">
        <v>0</v>
      </c>
      <c r="BY197" s="104">
        <v>0</v>
      </c>
      <c r="BZ197" s="104">
        <v>0</v>
      </c>
      <c r="CA197" s="104">
        <v>0</v>
      </c>
      <c r="CB197" s="105" t="s">
        <v>338</v>
      </c>
    </row>
    <row r="198" spans="2:80" ht="30">
      <c r="B198" s="1678"/>
      <c r="C198" s="1681"/>
      <c r="D198" s="1758"/>
      <c r="E198" s="1738"/>
      <c r="F198" s="1734"/>
      <c r="G198" s="1734"/>
      <c r="H198" s="1672"/>
      <c r="I198" s="1672"/>
      <c r="J198" s="1672"/>
      <c r="K198" s="1672"/>
      <c r="L198" s="1837"/>
      <c r="M198" s="1672"/>
      <c r="N198" s="1672"/>
      <c r="O198" s="176">
        <v>191</v>
      </c>
      <c r="P198" s="217" t="s">
        <v>506</v>
      </c>
      <c r="Q198" s="217" t="s">
        <v>190</v>
      </c>
      <c r="R198" s="217" t="s">
        <v>193</v>
      </c>
      <c r="S198" s="217" t="s">
        <v>574</v>
      </c>
      <c r="T198" s="217" t="s">
        <v>688</v>
      </c>
      <c r="U198" s="217" t="s">
        <v>350</v>
      </c>
      <c r="V198" s="106">
        <v>0.4632</v>
      </c>
      <c r="W198" s="216">
        <v>1</v>
      </c>
      <c r="X198" s="178">
        <f t="shared" si="96"/>
        <v>0.0011475401176855872</v>
      </c>
      <c r="Y198" s="103">
        <f t="shared" si="77"/>
        <v>0.00045707490102263554</v>
      </c>
      <c r="Z198" s="216">
        <v>0.8</v>
      </c>
      <c r="AA198" s="217"/>
      <c r="AB198" s="103">
        <f t="shared" si="78"/>
        <v>0.00015170427209980705</v>
      </c>
      <c r="AC198" s="216">
        <v>0.9</v>
      </c>
      <c r="AD198" s="217"/>
      <c r="AE198" s="103">
        <f t="shared" si="79"/>
        <v>0.0003679969750548152</v>
      </c>
      <c r="AF198" s="216">
        <v>1</v>
      </c>
      <c r="AG198" s="217"/>
      <c r="AH198" s="103">
        <f t="shared" si="80"/>
        <v>0.00044805929061045123</v>
      </c>
      <c r="AI198" s="216">
        <v>0</v>
      </c>
      <c r="AJ198" s="217"/>
      <c r="AK198" s="1654"/>
      <c r="AL198" s="1660"/>
      <c r="AM198" s="104">
        <f t="shared" si="82"/>
        <v>4345000</v>
      </c>
      <c r="AN198" s="104">
        <f t="shared" si="93"/>
        <v>1000000</v>
      </c>
      <c r="AO198" s="104">
        <v>0</v>
      </c>
      <c r="AP198" s="104">
        <v>0</v>
      </c>
      <c r="AQ198" s="104">
        <v>1000000</v>
      </c>
      <c r="AR198" s="104">
        <v>0</v>
      </c>
      <c r="AS198" s="104">
        <v>0</v>
      </c>
      <c r="AT198" s="104">
        <v>0</v>
      </c>
      <c r="AU198" s="104">
        <v>0</v>
      </c>
      <c r="AV198" s="104">
        <v>0</v>
      </c>
      <c r="AW198" s="104">
        <v>0</v>
      </c>
      <c r="AX198" s="104">
        <f t="shared" si="84"/>
        <v>1050000</v>
      </c>
      <c r="AY198" s="104">
        <v>0</v>
      </c>
      <c r="AZ198" s="104">
        <v>0</v>
      </c>
      <c r="BA198" s="104">
        <v>1050000</v>
      </c>
      <c r="BB198" s="104">
        <v>0</v>
      </c>
      <c r="BC198" s="104">
        <v>0</v>
      </c>
      <c r="BD198" s="104">
        <v>0</v>
      </c>
      <c r="BE198" s="104">
        <v>0</v>
      </c>
      <c r="BF198" s="104">
        <v>0</v>
      </c>
      <c r="BG198" s="104">
        <v>0</v>
      </c>
      <c r="BH198" s="104">
        <f t="shared" si="94"/>
        <v>1110000</v>
      </c>
      <c r="BI198" s="104">
        <v>0</v>
      </c>
      <c r="BJ198" s="104">
        <v>0</v>
      </c>
      <c r="BK198" s="104">
        <v>1110000</v>
      </c>
      <c r="BL198" s="104">
        <v>0</v>
      </c>
      <c r="BM198" s="104">
        <v>0</v>
      </c>
      <c r="BN198" s="104">
        <v>0</v>
      </c>
      <c r="BO198" s="104">
        <v>0</v>
      </c>
      <c r="BP198" s="104">
        <v>0</v>
      </c>
      <c r="BQ198" s="104">
        <v>0</v>
      </c>
      <c r="BR198" s="104">
        <f t="shared" si="95"/>
        <v>1185000</v>
      </c>
      <c r="BS198" s="104">
        <v>0</v>
      </c>
      <c r="BT198" s="104">
        <v>0</v>
      </c>
      <c r="BU198" s="104">
        <v>1185000</v>
      </c>
      <c r="BV198" s="104">
        <v>0</v>
      </c>
      <c r="BW198" s="104">
        <v>0</v>
      </c>
      <c r="BX198" s="104">
        <v>0</v>
      </c>
      <c r="BY198" s="104">
        <v>0</v>
      </c>
      <c r="BZ198" s="104">
        <v>0</v>
      </c>
      <c r="CA198" s="104">
        <v>0</v>
      </c>
      <c r="CB198" s="105" t="s">
        <v>338</v>
      </c>
    </row>
    <row r="199" spans="2:80" ht="30">
      <c r="B199" s="1678"/>
      <c r="C199" s="1681"/>
      <c r="D199" s="1758"/>
      <c r="E199" s="1738"/>
      <c r="F199" s="1734" t="s">
        <v>194</v>
      </c>
      <c r="G199" s="1734">
        <v>56</v>
      </c>
      <c r="H199" s="1672" t="s">
        <v>195</v>
      </c>
      <c r="I199" s="1672" t="s">
        <v>196</v>
      </c>
      <c r="J199" s="1672" t="s">
        <v>551</v>
      </c>
      <c r="K199" s="1800">
        <v>1</v>
      </c>
      <c r="L199" s="1837">
        <f>SUM(X199:X203)</f>
        <v>0.006577379646943238</v>
      </c>
      <c r="M199" s="1672"/>
      <c r="N199" s="1672"/>
      <c r="O199" s="176">
        <v>192</v>
      </c>
      <c r="P199" s="217" t="s">
        <v>506</v>
      </c>
      <c r="Q199" s="217" t="s">
        <v>190</v>
      </c>
      <c r="R199" s="217" t="s">
        <v>197</v>
      </c>
      <c r="S199" s="217" t="s">
        <v>198</v>
      </c>
      <c r="T199" s="217" t="s">
        <v>682</v>
      </c>
      <c r="U199" s="217" t="s">
        <v>350</v>
      </c>
      <c r="V199" s="217">
        <v>0</v>
      </c>
      <c r="W199" s="217">
        <v>2</v>
      </c>
      <c r="X199" s="178">
        <f t="shared" si="96"/>
        <v>0.0011475401176855872</v>
      </c>
      <c r="Y199" s="103">
        <f t="shared" si="77"/>
        <v>0.00045707490102263554</v>
      </c>
      <c r="Z199" s="217">
        <v>1</v>
      </c>
      <c r="AA199" s="217"/>
      <c r="AB199" s="103">
        <f>100%/(SUM($AX$7:$AX$203))*AX199</f>
        <v>0.00015170427209980705</v>
      </c>
      <c r="AC199" s="217">
        <v>0</v>
      </c>
      <c r="AD199" s="217"/>
      <c r="AE199" s="103">
        <f>100%/(SUM($BH$7:$BH$203))*BH199</f>
        <v>0.0003679969750548152</v>
      </c>
      <c r="AF199" s="217">
        <v>1</v>
      </c>
      <c r="AG199" s="217"/>
      <c r="AH199" s="103">
        <f>100%/(SUM($BR$7:$BR$203))*BR199</f>
        <v>0.00044805929061045123</v>
      </c>
      <c r="AI199" s="217">
        <v>0</v>
      </c>
      <c r="AJ199" s="217"/>
      <c r="AK199" s="1654"/>
      <c r="AL199" s="1660"/>
      <c r="AM199" s="104">
        <f>SUM(AN199,AX199,BH199,BR199)</f>
        <v>4345000</v>
      </c>
      <c r="AN199" s="104">
        <f t="shared" si="93"/>
        <v>1000000</v>
      </c>
      <c r="AO199" s="104">
        <v>0</v>
      </c>
      <c r="AP199" s="104">
        <v>0</v>
      </c>
      <c r="AQ199" s="104">
        <v>1000000</v>
      </c>
      <c r="AR199" s="104">
        <v>0</v>
      </c>
      <c r="AS199" s="104">
        <v>0</v>
      </c>
      <c r="AT199" s="104">
        <v>0</v>
      </c>
      <c r="AU199" s="104">
        <v>0</v>
      </c>
      <c r="AV199" s="104">
        <v>0</v>
      </c>
      <c r="AW199" s="104">
        <v>0</v>
      </c>
      <c r="AX199" s="104">
        <f t="shared" si="84"/>
        <v>1050000</v>
      </c>
      <c r="AY199" s="104">
        <v>0</v>
      </c>
      <c r="AZ199" s="104">
        <v>0</v>
      </c>
      <c r="BA199" s="104">
        <v>1050000</v>
      </c>
      <c r="BB199" s="104">
        <v>0</v>
      </c>
      <c r="BC199" s="104">
        <v>0</v>
      </c>
      <c r="BD199" s="104">
        <v>0</v>
      </c>
      <c r="BE199" s="104">
        <v>0</v>
      </c>
      <c r="BF199" s="104">
        <v>0</v>
      </c>
      <c r="BG199" s="104">
        <v>0</v>
      </c>
      <c r="BH199" s="104">
        <f t="shared" si="94"/>
        <v>1110000</v>
      </c>
      <c r="BI199" s="104">
        <v>0</v>
      </c>
      <c r="BJ199" s="104">
        <v>0</v>
      </c>
      <c r="BK199" s="104">
        <v>1110000</v>
      </c>
      <c r="BL199" s="104">
        <v>0</v>
      </c>
      <c r="BM199" s="104">
        <v>0</v>
      </c>
      <c r="BN199" s="104">
        <v>0</v>
      </c>
      <c r="BO199" s="104">
        <v>0</v>
      </c>
      <c r="BP199" s="104">
        <v>0</v>
      </c>
      <c r="BQ199" s="104">
        <v>0</v>
      </c>
      <c r="BR199" s="104">
        <f t="shared" si="95"/>
        <v>1185000</v>
      </c>
      <c r="BS199" s="104">
        <v>0</v>
      </c>
      <c r="BT199" s="104">
        <v>0</v>
      </c>
      <c r="BU199" s="104">
        <v>1185000</v>
      </c>
      <c r="BV199" s="104">
        <v>0</v>
      </c>
      <c r="BW199" s="104">
        <v>0</v>
      </c>
      <c r="BX199" s="104">
        <v>0</v>
      </c>
      <c r="BY199" s="104">
        <v>0</v>
      </c>
      <c r="BZ199" s="104">
        <v>0</v>
      </c>
      <c r="CA199" s="104">
        <v>0</v>
      </c>
      <c r="CB199" s="105" t="s">
        <v>338</v>
      </c>
    </row>
    <row r="200" spans="2:80" ht="30">
      <c r="B200" s="1678"/>
      <c r="C200" s="1681"/>
      <c r="D200" s="1758"/>
      <c r="E200" s="1738"/>
      <c r="F200" s="1734"/>
      <c r="G200" s="1734"/>
      <c r="H200" s="1672"/>
      <c r="I200" s="1672"/>
      <c r="J200" s="1672"/>
      <c r="K200" s="1672"/>
      <c r="L200" s="1837"/>
      <c r="M200" s="1672"/>
      <c r="N200" s="1672"/>
      <c r="O200" s="176">
        <v>193</v>
      </c>
      <c r="P200" s="217" t="s">
        <v>505</v>
      </c>
      <c r="Q200" s="217" t="s">
        <v>199</v>
      </c>
      <c r="R200" s="217" t="s">
        <v>200</v>
      </c>
      <c r="S200" s="217" t="s">
        <v>201</v>
      </c>
      <c r="T200" s="217" t="s">
        <v>682</v>
      </c>
      <c r="U200" s="217" t="s">
        <v>350</v>
      </c>
      <c r="V200" s="217">
        <v>0</v>
      </c>
      <c r="W200" s="217">
        <v>8</v>
      </c>
      <c r="X200" s="178">
        <f t="shared" si="96"/>
        <v>0.003265299654549488</v>
      </c>
      <c r="Y200" s="103">
        <f>100%/(SUM($AN$7:$AN$203))*AN200</f>
        <v>0</v>
      </c>
      <c r="Z200" s="217">
        <v>1</v>
      </c>
      <c r="AA200" s="217"/>
      <c r="AB200" s="103">
        <f>100%/(SUM($AX$7:$AX$203))*AX200</f>
        <v>0.0005779210365706935</v>
      </c>
      <c r="AC200" s="217">
        <v>2</v>
      </c>
      <c r="AD200" s="217"/>
      <c r="AE200" s="103">
        <f>100%/(SUM($BH$7:$BH$203))*BH200</f>
        <v>0.0013658986821854402</v>
      </c>
      <c r="AF200" s="217">
        <v>3</v>
      </c>
      <c r="AG200" s="217"/>
      <c r="AH200" s="103">
        <f>100%/(SUM($BR$7:$BR$203))*BR200</f>
        <v>0.001604543802223216</v>
      </c>
      <c r="AI200" s="217">
        <v>2</v>
      </c>
      <c r="AJ200" s="217"/>
      <c r="AK200" s="1654"/>
      <c r="AL200" s="1660"/>
      <c r="AM200" s="104">
        <f>SUM(AN200,AX200,BH200,BR200)</f>
        <v>12363600</v>
      </c>
      <c r="AN200" s="104">
        <f t="shared" si="93"/>
        <v>0</v>
      </c>
      <c r="AO200" s="104">
        <v>0</v>
      </c>
      <c r="AP200" s="104">
        <v>0</v>
      </c>
      <c r="AQ200" s="104">
        <v>0</v>
      </c>
      <c r="AR200" s="104">
        <v>0</v>
      </c>
      <c r="AS200" s="104">
        <v>0</v>
      </c>
      <c r="AT200" s="104">
        <v>0</v>
      </c>
      <c r="AU200" s="104">
        <v>0</v>
      </c>
      <c r="AV200" s="104">
        <v>0</v>
      </c>
      <c r="AW200" s="104">
        <v>0</v>
      </c>
      <c r="AX200" s="104">
        <f t="shared" si="84"/>
        <v>4000000</v>
      </c>
      <c r="AY200" s="104">
        <v>0</v>
      </c>
      <c r="AZ200" s="104">
        <v>0</v>
      </c>
      <c r="BA200" s="104">
        <v>4000000</v>
      </c>
      <c r="BB200" s="104">
        <v>0</v>
      </c>
      <c r="BC200" s="104">
        <v>0</v>
      </c>
      <c r="BD200" s="104">
        <v>0</v>
      </c>
      <c r="BE200" s="104">
        <v>0</v>
      </c>
      <c r="BF200" s="104">
        <v>0</v>
      </c>
      <c r="BG200" s="104">
        <v>0</v>
      </c>
      <c r="BH200" s="104">
        <f t="shared" si="94"/>
        <v>4120000</v>
      </c>
      <c r="BI200" s="104">
        <v>0</v>
      </c>
      <c r="BJ200" s="104">
        <v>0</v>
      </c>
      <c r="BK200" s="104">
        <v>4120000</v>
      </c>
      <c r="BL200" s="104">
        <v>0</v>
      </c>
      <c r="BM200" s="104">
        <v>0</v>
      </c>
      <c r="BN200" s="104">
        <v>0</v>
      </c>
      <c r="BO200" s="104">
        <v>0</v>
      </c>
      <c r="BP200" s="104">
        <v>0</v>
      </c>
      <c r="BQ200" s="104">
        <v>0</v>
      </c>
      <c r="BR200" s="104">
        <f t="shared" si="95"/>
        <v>4243600</v>
      </c>
      <c r="BS200" s="104">
        <v>0</v>
      </c>
      <c r="BT200" s="104">
        <v>0</v>
      </c>
      <c r="BU200" s="104">
        <v>4243600</v>
      </c>
      <c r="BV200" s="104">
        <v>0</v>
      </c>
      <c r="BW200" s="104">
        <v>0</v>
      </c>
      <c r="BX200" s="104">
        <v>0</v>
      </c>
      <c r="BY200" s="104">
        <v>0</v>
      </c>
      <c r="BZ200" s="104">
        <v>0</v>
      </c>
      <c r="CA200" s="104">
        <v>0</v>
      </c>
      <c r="CB200" s="105" t="s">
        <v>338</v>
      </c>
    </row>
    <row r="201" spans="2:80" ht="30">
      <c r="B201" s="1678"/>
      <c r="C201" s="1681"/>
      <c r="D201" s="1758"/>
      <c r="E201" s="1738"/>
      <c r="F201" s="1734"/>
      <c r="G201" s="1734"/>
      <c r="H201" s="1672"/>
      <c r="I201" s="1672"/>
      <c r="J201" s="1672"/>
      <c r="K201" s="1672"/>
      <c r="L201" s="1837"/>
      <c r="M201" s="1672"/>
      <c r="N201" s="1672"/>
      <c r="O201" s="176">
        <v>194</v>
      </c>
      <c r="P201" s="217" t="s">
        <v>505</v>
      </c>
      <c r="Q201" s="217" t="s">
        <v>199</v>
      </c>
      <c r="R201" s="217" t="s">
        <v>202</v>
      </c>
      <c r="S201" s="217" t="s">
        <v>203</v>
      </c>
      <c r="T201" s="217" t="s">
        <v>688</v>
      </c>
      <c r="U201" s="217" t="s">
        <v>350</v>
      </c>
      <c r="V201" s="217">
        <v>0</v>
      </c>
      <c r="W201" s="217">
        <v>2</v>
      </c>
      <c r="X201" s="178">
        <f t="shared" si="96"/>
        <v>0.002144539874708163</v>
      </c>
      <c r="Y201" s="103">
        <f>100%/(SUM($AN$7:$AN$203))*AN201</f>
        <v>0</v>
      </c>
      <c r="Z201" s="217">
        <v>1</v>
      </c>
      <c r="AA201" s="217"/>
      <c r="AB201" s="103">
        <f>100%/(SUM($AX$7:$AX$203))*AX201</f>
        <v>0.0005779210365706935</v>
      </c>
      <c r="AC201" s="217">
        <v>2</v>
      </c>
      <c r="AD201" s="217"/>
      <c r="AE201" s="103">
        <f>100%/(SUM($BH$7:$BH$203))*BH201</f>
        <v>0.0013658986821854402</v>
      </c>
      <c r="AF201" s="217">
        <v>0</v>
      </c>
      <c r="AG201" s="217"/>
      <c r="AH201" s="103">
        <f>100%/(SUM($BR$7:$BR$203))*BR201</f>
        <v>0</v>
      </c>
      <c r="AI201" s="217">
        <v>0</v>
      </c>
      <c r="AJ201" s="217"/>
      <c r="AK201" s="1654"/>
      <c r="AL201" s="1660"/>
      <c r="AM201" s="104">
        <f t="shared" si="82"/>
        <v>8120000</v>
      </c>
      <c r="AN201" s="104">
        <f t="shared" si="93"/>
        <v>0</v>
      </c>
      <c r="AO201" s="104">
        <v>0</v>
      </c>
      <c r="AP201" s="104">
        <v>0</v>
      </c>
      <c r="AQ201" s="104">
        <v>0</v>
      </c>
      <c r="AR201" s="104">
        <v>0</v>
      </c>
      <c r="AS201" s="104">
        <v>0</v>
      </c>
      <c r="AT201" s="104">
        <v>0</v>
      </c>
      <c r="AU201" s="104">
        <v>0</v>
      </c>
      <c r="AV201" s="104">
        <v>0</v>
      </c>
      <c r="AW201" s="104">
        <v>0</v>
      </c>
      <c r="AX201" s="104">
        <f t="shared" si="84"/>
        <v>4000000</v>
      </c>
      <c r="AY201" s="104">
        <v>0</v>
      </c>
      <c r="AZ201" s="104">
        <v>0</v>
      </c>
      <c r="BA201" s="104">
        <v>4000000</v>
      </c>
      <c r="BB201" s="104">
        <v>0</v>
      </c>
      <c r="BC201" s="104">
        <v>0</v>
      </c>
      <c r="BD201" s="104">
        <v>0</v>
      </c>
      <c r="BE201" s="104">
        <v>0</v>
      </c>
      <c r="BF201" s="104">
        <v>0</v>
      </c>
      <c r="BG201" s="104">
        <v>0</v>
      </c>
      <c r="BH201" s="104">
        <f t="shared" si="94"/>
        <v>4120000</v>
      </c>
      <c r="BI201" s="104">
        <v>0</v>
      </c>
      <c r="BJ201" s="104">
        <v>0</v>
      </c>
      <c r="BK201" s="104">
        <v>4120000</v>
      </c>
      <c r="BL201" s="104">
        <v>0</v>
      </c>
      <c r="BM201" s="104">
        <v>0</v>
      </c>
      <c r="BN201" s="104">
        <v>0</v>
      </c>
      <c r="BO201" s="104">
        <v>0</v>
      </c>
      <c r="BP201" s="104">
        <v>0</v>
      </c>
      <c r="BQ201" s="104">
        <v>0</v>
      </c>
      <c r="BR201" s="104">
        <f t="shared" si="95"/>
        <v>0</v>
      </c>
      <c r="BS201" s="104">
        <v>0</v>
      </c>
      <c r="BT201" s="104">
        <v>0</v>
      </c>
      <c r="BU201" s="104">
        <v>0</v>
      </c>
      <c r="BV201" s="104">
        <v>0</v>
      </c>
      <c r="BW201" s="104">
        <v>0</v>
      </c>
      <c r="BX201" s="104">
        <v>0</v>
      </c>
      <c r="BY201" s="104">
        <v>0</v>
      </c>
      <c r="BZ201" s="104">
        <v>0</v>
      </c>
      <c r="CA201" s="104">
        <v>0</v>
      </c>
      <c r="CB201" s="105" t="s">
        <v>338</v>
      </c>
    </row>
    <row r="202" spans="2:80" ht="30">
      <c r="B202" s="1678"/>
      <c r="C202" s="1681"/>
      <c r="D202" s="1758"/>
      <c r="E202" s="1738"/>
      <c r="F202" s="1734"/>
      <c r="G202" s="1734"/>
      <c r="H202" s="1672"/>
      <c r="I202" s="1672"/>
      <c r="J202" s="1672"/>
      <c r="K202" s="1672"/>
      <c r="L202" s="1837"/>
      <c r="M202" s="1672"/>
      <c r="N202" s="1672"/>
      <c r="O202" s="176">
        <v>195</v>
      </c>
      <c r="P202" s="217" t="s">
        <v>506</v>
      </c>
      <c r="Q202" s="217" t="s">
        <v>190</v>
      </c>
      <c r="R202" s="217" t="s">
        <v>204</v>
      </c>
      <c r="S202" s="217" t="s">
        <v>205</v>
      </c>
      <c r="T202" s="217" t="s">
        <v>682</v>
      </c>
      <c r="U202" s="217" t="s">
        <v>350</v>
      </c>
      <c r="V202" s="217">
        <v>0</v>
      </c>
      <c r="W202" s="217">
        <v>1</v>
      </c>
      <c r="X202" s="178">
        <f t="shared" si="96"/>
        <v>1E-05</v>
      </c>
      <c r="Y202" s="103">
        <f>100%/(SUM($AN$7:$AN$203))*AN202</f>
        <v>0</v>
      </c>
      <c r="Z202" s="217">
        <v>0</v>
      </c>
      <c r="AA202" s="217"/>
      <c r="AB202" s="103">
        <f>100%/(SUM($AX$7:$AX$203))*AX202</f>
        <v>0</v>
      </c>
      <c r="AC202" s="217">
        <v>1</v>
      </c>
      <c r="AD202" s="217"/>
      <c r="AE202" s="103">
        <f>100%/(SUM($BH$7:$BH$203))*BH202</f>
        <v>0</v>
      </c>
      <c r="AF202" s="217">
        <v>0</v>
      </c>
      <c r="AG202" s="217"/>
      <c r="AH202" s="103">
        <f>100%/(SUM($BR$7:$BR$203))*BR202</f>
        <v>0</v>
      </c>
      <c r="AI202" s="217">
        <v>0</v>
      </c>
      <c r="AJ202" s="217"/>
      <c r="AK202" s="1654"/>
      <c r="AL202" s="1660"/>
      <c r="AM202" s="104">
        <f t="shared" si="82"/>
        <v>0</v>
      </c>
      <c r="AN202" s="104">
        <f t="shared" si="93"/>
        <v>0</v>
      </c>
      <c r="AO202" s="104">
        <v>0</v>
      </c>
      <c r="AP202" s="104">
        <v>0</v>
      </c>
      <c r="AQ202" s="104">
        <v>0</v>
      </c>
      <c r="AR202" s="104">
        <v>0</v>
      </c>
      <c r="AS202" s="104">
        <v>0</v>
      </c>
      <c r="AT202" s="104">
        <v>0</v>
      </c>
      <c r="AU202" s="104">
        <v>0</v>
      </c>
      <c r="AV202" s="104">
        <v>0</v>
      </c>
      <c r="AW202" s="104">
        <v>0</v>
      </c>
      <c r="AX202" s="104">
        <f t="shared" si="84"/>
        <v>0</v>
      </c>
      <c r="AY202" s="104">
        <v>0</v>
      </c>
      <c r="AZ202" s="104">
        <v>0</v>
      </c>
      <c r="BA202" s="104">
        <v>0</v>
      </c>
      <c r="BB202" s="104">
        <v>0</v>
      </c>
      <c r="BC202" s="104">
        <v>0</v>
      </c>
      <c r="BD202" s="104">
        <v>0</v>
      </c>
      <c r="BE202" s="104">
        <v>0</v>
      </c>
      <c r="BF202" s="104">
        <v>0</v>
      </c>
      <c r="BG202" s="104">
        <v>0</v>
      </c>
      <c r="BH202" s="104">
        <f t="shared" si="94"/>
        <v>0</v>
      </c>
      <c r="BI202" s="104">
        <v>0</v>
      </c>
      <c r="BJ202" s="104">
        <v>0</v>
      </c>
      <c r="BK202" s="104">
        <v>0</v>
      </c>
      <c r="BL202" s="104">
        <v>0</v>
      </c>
      <c r="BM202" s="104">
        <v>0</v>
      </c>
      <c r="BN202" s="104">
        <v>0</v>
      </c>
      <c r="BO202" s="104">
        <v>0</v>
      </c>
      <c r="BP202" s="104">
        <v>0</v>
      </c>
      <c r="BQ202" s="104">
        <v>0</v>
      </c>
      <c r="BR202" s="104">
        <f t="shared" si="95"/>
        <v>0</v>
      </c>
      <c r="BS202" s="104">
        <v>0</v>
      </c>
      <c r="BT202" s="104">
        <v>0</v>
      </c>
      <c r="BU202" s="104">
        <v>0</v>
      </c>
      <c r="BV202" s="104">
        <v>0</v>
      </c>
      <c r="BW202" s="104">
        <v>0</v>
      </c>
      <c r="BX202" s="104">
        <v>0</v>
      </c>
      <c r="BY202" s="104">
        <v>0</v>
      </c>
      <c r="BZ202" s="104">
        <v>0</v>
      </c>
      <c r="CA202" s="104">
        <v>0</v>
      </c>
      <c r="CB202" s="105" t="s">
        <v>338</v>
      </c>
    </row>
    <row r="203" spans="2:80" ht="30.75" thickBot="1">
      <c r="B203" s="1679"/>
      <c r="C203" s="1682"/>
      <c r="D203" s="1759"/>
      <c r="E203" s="1739"/>
      <c r="F203" s="1735"/>
      <c r="G203" s="1735"/>
      <c r="H203" s="1673"/>
      <c r="I203" s="1673"/>
      <c r="J203" s="1673"/>
      <c r="K203" s="1673"/>
      <c r="L203" s="1838"/>
      <c r="M203" s="1673"/>
      <c r="N203" s="1673"/>
      <c r="O203" s="179">
        <v>196</v>
      </c>
      <c r="P203" s="218" t="s">
        <v>506</v>
      </c>
      <c r="Q203" s="218" t="s">
        <v>190</v>
      </c>
      <c r="R203" s="218" t="s">
        <v>206</v>
      </c>
      <c r="S203" s="218" t="s">
        <v>207</v>
      </c>
      <c r="T203" s="218" t="s">
        <v>688</v>
      </c>
      <c r="U203" s="218" t="s">
        <v>350</v>
      </c>
      <c r="V203" s="218">
        <v>0</v>
      </c>
      <c r="W203" s="218">
        <v>1</v>
      </c>
      <c r="X203" s="181">
        <f t="shared" si="96"/>
        <v>1E-05</v>
      </c>
      <c r="Y203" s="107">
        <f>100%/(SUM($AN$7:$AN$203))*AN203</f>
        <v>0</v>
      </c>
      <c r="Z203" s="218">
        <v>0</v>
      </c>
      <c r="AA203" s="218"/>
      <c r="AB203" s="107">
        <f>100%/(SUM($AX$7:$AX$203))*AX203</f>
        <v>0</v>
      </c>
      <c r="AC203" s="218">
        <v>1</v>
      </c>
      <c r="AD203" s="218"/>
      <c r="AE203" s="107">
        <f>100%/(SUM($BH$7:$BH$203))*BH203</f>
        <v>0</v>
      </c>
      <c r="AF203" s="218">
        <v>0</v>
      </c>
      <c r="AG203" s="218"/>
      <c r="AH203" s="107">
        <f>100%/(SUM($BR$7:$BR$203))*BR203</f>
        <v>0</v>
      </c>
      <c r="AI203" s="218">
        <v>0</v>
      </c>
      <c r="AJ203" s="218"/>
      <c r="AK203" s="1655"/>
      <c r="AL203" s="1661"/>
      <c r="AM203" s="108">
        <f t="shared" si="82"/>
        <v>0</v>
      </c>
      <c r="AN203" s="108">
        <f t="shared" si="93"/>
        <v>0</v>
      </c>
      <c r="AO203" s="108">
        <v>0</v>
      </c>
      <c r="AP203" s="108">
        <v>0</v>
      </c>
      <c r="AQ203" s="108">
        <v>0</v>
      </c>
      <c r="AR203" s="108">
        <v>0</v>
      </c>
      <c r="AS203" s="108">
        <v>0</v>
      </c>
      <c r="AT203" s="108">
        <v>0</v>
      </c>
      <c r="AU203" s="108">
        <v>0</v>
      </c>
      <c r="AV203" s="108">
        <v>0</v>
      </c>
      <c r="AW203" s="108">
        <v>0</v>
      </c>
      <c r="AX203" s="108">
        <f t="shared" si="84"/>
        <v>0</v>
      </c>
      <c r="AY203" s="108">
        <v>0</v>
      </c>
      <c r="AZ203" s="108">
        <v>0</v>
      </c>
      <c r="BA203" s="108">
        <v>0</v>
      </c>
      <c r="BB203" s="108">
        <v>0</v>
      </c>
      <c r="BC203" s="108">
        <v>0</v>
      </c>
      <c r="BD203" s="108">
        <v>0</v>
      </c>
      <c r="BE203" s="108">
        <v>0</v>
      </c>
      <c r="BF203" s="108">
        <v>0</v>
      </c>
      <c r="BG203" s="108">
        <v>0</v>
      </c>
      <c r="BH203" s="108">
        <f t="shared" si="94"/>
        <v>0</v>
      </c>
      <c r="BI203" s="108">
        <v>0</v>
      </c>
      <c r="BJ203" s="108">
        <v>0</v>
      </c>
      <c r="BK203" s="108">
        <v>0</v>
      </c>
      <c r="BL203" s="108">
        <v>0</v>
      </c>
      <c r="BM203" s="108">
        <v>0</v>
      </c>
      <c r="BN203" s="108">
        <v>0</v>
      </c>
      <c r="BO203" s="108">
        <v>0</v>
      </c>
      <c r="BP203" s="108">
        <v>0</v>
      </c>
      <c r="BQ203" s="108">
        <v>0</v>
      </c>
      <c r="BR203" s="108">
        <f t="shared" si="95"/>
        <v>0</v>
      </c>
      <c r="BS203" s="108">
        <v>0</v>
      </c>
      <c r="BT203" s="108">
        <v>0</v>
      </c>
      <c r="BU203" s="108">
        <v>0</v>
      </c>
      <c r="BV203" s="108">
        <v>0</v>
      </c>
      <c r="BW203" s="108">
        <v>0</v>
      </c>
      <c r="BX203" s="108">
        <v>0</v>
      </c>
      <c r="BY203" s="108">
        <v>0</v>
      </c>
      <c r="BZ203" s="108">
        <v>0</v>
      </c>
      <c r="CA203" s="108">
        <v>0</v>
      </c>
      <c r="CB203" s="109" t="s">
        <v>338</v>
      </c>
    </row>
    <row r="204" spans="24:38" ht="20.25">
      <c r="X204" s="75"/>
      <c r="AK204" s="254"/>
      <c r="AL204" s="254"/>
    </row>
    <row r="205" spans="24:38" ht="20.25">
      <c r="X205" s="337"/>
      <c r="AJ205" s="70" t="s">
        <v>345</v>
      </c>
      <c r="AK205" s="254">
        <v>26192329.0909</v>
      </c>
      <c r="AL205" s="254"/>
    </row>
    <row r="206" spans="5:38" ht="20.25">
      <c r="E206" s="348">
        <f>SUM(E7:E203)</f>
        <v>0.9951427428472088</v>
      </c>
      <c r="L206" s="71">
        <f>SUM(L7:L203)</f>
        <v>0.9951427428472088</v>
      </c>
      <c r="X206" s="337">
        <f>SUM(X7:X205)</f>
        <v>0.9951412362240379</v>
      </c>
      <c r="Y206" s="73">
        <f>SUM(Y7:Y205)</f>
        <v>1.0000000000000002</v>
      </c>
      <c r="AB206" s="73">
        <f>SUM(AB7:AB203)</f>
        <v>1.0000138721384932</v>
      </c>
      <c r="AE206" s="73">
        <f>SUM(AE7:AE205)</f>
        <v>1.000067985348686</v>
      </c>
      <c r="AH206" s="73">
        <f>SUM(AH7:AH205)</f>
        <v>0.9999999999999999</v>
      </c>
      <c r="AJ206" s="70" t="s">
        <v>416</v>
      </c>
      <c r="AK206" s="254">
        <f>SUM(AK7:AK205)</f>
        <v>14868535675.721909</v>
      </c>
      <c r="AL206" s="254"/>
    </row>
    <row r="208" ht="20.25">
      <c r="AL208" s="254"/>
    </row>
  </sheetData>
  <sheetProtection/>
  <mergeCells count="449">
    <mergeCell ref="M144:M154"/>
    <mergeCell ref="N144:N154"/>
    <mergeCell ref="M129:M134"/>
    <mergeCell ref="E63:E97"/>
    <mergeCell ref="G83:G97"/>
    <mergeCell ref="H83:H97"/>
    <mergeCell ref="F67:F69"/>
    <mergeCell ref="H73:H74"/>
    <mergeCell ref="J79:J82"/>
    <mergeCell ref="G119:G122"/>
    <mergeCell ref="L104:L105"/>
    <mergeCell ref="M104:M105"/>
    <mergeCell ref="G7:G8"/>
    <mergeCell ref="G9:G10"/>
    <mergeCell ref="G63:G72"/>
    <mergeCell ref="G73:G74"/>
    <mergeCell ref="G75:G78"/>
    <mergeCell ref="I73:I74"/>
    <mergeCell ref="I63:I72"/>
    <mergeCell ref="G59:G60"/>
    <mergeCell ref="L79:L82"/>
    <mergeCell ref="K79:K82"/>
    <mergeCell ref="N75:N78"/>
    <mergeCell ref="K75:K78"/>
    <mergeCell ref="I61:I62"/>
    <mergeCell ref="J61:J62"/>
    <mergeCell ref="K61:K62"/>
    <mergeCell ref="N61:N62"/>
    <mergeCell ref="F63:F66"/>
    <mergeCell ref="H75:H78"/>
    <mergeCell ref="I79:I82"/>
    <mergeCell ref="N83:N97"/>
    <mergeCell ref="L75:L78"/>
    <mergeCell ref="J63:J72"/>
    <mergeCell ref="K63:K72"/>
    <mergeCell ref="J73:J74"/>
    <mergeCell ref="K73:K74"/>
    <mergeCell ref="M75:M78"/>
    <mergeCell ref="J104:J105"/>
    <mergeCell ref="I75:I78"/>
    <mergeCell ref="H79:H82"/>
    <mergeCell ref="G79:G82"/>
    <mergeCell ref="F76:F77"/>
    <mergeCell ref="F79:F82"/>
    <mergeCell ref="H7:H8"/>
    <mergeCell ref="I7:I8"/>
    <mergeCell ref="I59:I60"/>
    <mergeCell ref="G104:G105"/>
    <mergeCell ref="H104:H105"/>
    <mergeCell ref="I104:I105"/>
    <mergeCell ref="H61:H62"/>
    <mergeCell ref="G61:G62"/>
    <mergeCell ref="H9:H10"/>
    <mergeCell ref="I9:I10"/>
    <mergeCell ref="J9:J10"/>
    <mergeCell ref="K9:K10"/>
    <mergeCell ref="L9:L10"/>
    <mergeCell ref="M9:M10"/>
    <mergeCell ref="L196:L198"/>
    <mergeCell ref="K199:K203"/>
    <mergeCell ref="L199:L203"/>
    <mergeCell ref="M199:M203"/>
    <mergeCell ref="M196:M198"/>
    <mergeCell ref="L170:L174"/>
    <mergeCell ref="N7:N8"/>
    <mergeCell ref="N9:N10"/>
    <mergeCell ref="M83:M97"/>
    <mergeCell ref="M73:M74"/>
    <mergeCell ref="M79:M82"/>
    <mergeCell ref="F57:F58"/>
    <mergeCell ref="J59:J60"/>
    <mergeCell ref="K59:K60"/>
    <mergeCell ref="L59:L60"/>
    <mergeCell ref="M59:M60"/>
    <mergeCell ref="F46:F53"/>
    <mergeCell ref="G46:G49"/>
    <mergeCell ref="F59:F60"/>
    <mergeCell ref="R59:R60"/>
    <mergeCell ref="Q59:Q60"/>
    <mergeCell ref="P59:P60"/>
    <mergeCell ref="H59:H60"/>
    <mergeCell ref="N59:N60"/>
    <mergeCell ref="N50:N53"/>
    <mergeCell ref="G50:G53"/>
    <mergeCell ref="I199:I203"/>
    <mergeCell ref="J199:J203"/>
    <mergeCell ref="J7:J8"/>
    <mergeCell ref="K7:K8"/>
    <mergeCell ref="L7:L8"/>
    <mergeCell ref="M7:M8"/>
    <mergeCell ref="M54:M58"/>
    <mergeCell ref="L46:L49"/>
    <mergeCell ref="M46:M49"/>
    <mergeCell ref="K196:K198"/>
    <mergeCell ref="D196:D203"/>
    <mergeCell ref="E196:E203"/>
    <mergeCell ref="F196:F198"/>
    <mergeCell ref="G196:G198"/>
    <mergeCell ref="D187:D195"/>
    <mergeCell ref="N54:N58"/>
    <mergeCell ref="H54:H58"/>
    <mergeCell ref="I54:I58"/>
    <mergeCell ref="I196:I198"/>
    <mergeCell ref="N196:N198"/>
    <mergeCell ref="F183:F186"/>
    <mergeCell ref="G183:G184"/>
    <mergeCell ref="N199:N203"/>
    <mergeCell ref="J196:J198"/>
    <mergeCell ref="H196:H198"/>
    <mergeCell ref="F188:F189"/>
    <mergeCell ref="F191:F194"/>
    <mergeCell ref="F199:F203"/>
    <mergeCell ref="G199:G203"/>
    <mergeCell ref="H199:H203"/>
    <mergeCell ref="G187:G195"/>
    <mergeCell ref="H187:H195"/>
    <mergeCell ref="I187:I195"/>
    <mergeCell ref="J187:J195"/>
    <mergeCell ref="H183:H184"/>
    <mergeCell ref="I183:I184"/>
    <mergeCell ref="N187:N195"/>
    <mergeCell ref="M187:M195"/>
    <mergeCell ref="M183:M184"/>
    <mergeCell ref="K187:K195"/>
    <mergeCell ref="L187:L195"/>
    <mergeCell ref="J178:J179"/>
    <mergeCell ref="K178:K179"/>
    <mergeCell ref="L178:L179"/>
    <mergeCell ref="M178:M179"/>
    <mergeCell ref="L183:L184"/>
    <mergeCell ref="G178:G179"/>
    <mergeCell ref="H178:H179"/>
    <mergeCell ref="K170:K174"/>
    <mergeCell ref="H176:H177"/>
    <mergeCell ref="I176:I177"/>
    <mergeCell ref="G176:G177"/>
    <mergeCell ref="J176:J177"/>
    <mergeCell ref="I178:I179"/>
    <mergeCell ref="G170:G174"/>
    <mergeCell ref="H170:H174"/>
    <mergeCell ref="M176:M177"/>
    <mergeCell ref="N176:N177"/>
    <mergeCell ref="K183:K184"/>
    <mergeCell ref="N183:N184"/>
    <mergeCell ref="N178:N179"/>
    <mergeCell ref="L176:L177"/>
    <mergeCell ref="K176:K177"/>
    <mergeCell ref="I170:I174"/>
    <mergeCell ref="J170:J174"/>
    <mergeCell ref="L168:L169"/>
    <mergeCell ref="M168:M169"/>
    <mergeCell ref="N168:N169"/>
    <mergeCell ref="M170:M174"/>
    <mergeCell ref="F176:F177"/>
    <mergeCell ref="D178:D186"/>
    <mergeCell ref="E178:E186"/>
    <mergeCell ref="F178:F182"/>
    <mergeCell ref="E187:E195"/>
    <mergeCell ref="N160:N167"/>
    <mergeCell ref="F164:F166"/>
    <mergeCell ref="N170:N174"/>
    <mergeCell ref="H168:H169"/>
    <mergeCell ref="I168:I169"/>
    <mergeCell ref="G168:G169"/>
    <mergeCell ref="H160:H167"/>
    <mergeCell ref="J168:J169"/>
    <mergeCell ref="K168:K169"/>
    <mergeCell ref="I160:I167"/>
    <mergeCell ref="B168:B203"/>
    <mergeCell ref="C168:C203"/>
    <mergeCell ref="D168:D177"/>
    <mergeCell ref="E168:E177"/>
    <mergeCell ref="F168:F174"/>
    <mergeCell ref="B135:B167"/>
    <mergeCell ref="C135:C167"/>
    <mergeCell ref="G155:G159"/>
    <mergeCell ref="D135:D159"/>
    <mergeCell ref="E135:E159"/>
    <mergeCell ref="F135:F159"/>
    <mergeCell ref="D160:D167"/>
    <mergeCell ref="E160:E167"/>
    <mergeCell ref="F160:F163"/>
    <mergeCell ref="G160:G167"/>
    <mergeCell ref="H155:H159"/>
    <mergeCell ref="I155:I159"/>
    <mergeCell ref="J155:J159"/>
    <mergeCell ref="K155:K159"/>
    <mergeCell ref="M155:M159"/>
    <mergeCell ref="L160:L167"/>
    <mergeCell ref="M160:M167"/>
    <mergeCell ref="J160:J167"/>
    <mergeCell ref="K160:K167"/>
    <mergeCell ref="N155:N159"/>
    <mergeCell ref="L155:L159"/>
    <mergeCell ref="M135:M143"/>
    <mergeCell ref="N135:N143"/>
    <mergeCell ref="G144:G154"/>
    <mergeCell ref="H144:H154"/>
    <mergeCell ref="I144:I154"/>
    <mergeCell ref="J144:J154"/>
    <mergeCell ref="G135:G143"/>
    <mergeCell ref="H135:H143"/>
    <mergeCell ref="I135:I143"/>
    <mergeCell ref="J135:J143"/>
    <mergeCell ref="K135:K143"/>
    <mergeCell ref="L135:L143"/>
    <mergeCell ref="D129:D134"/>
    <mergeCell ref="E129:E134"/>
    <mergeCell ref="F129:F134"/>
    <mergeCell ref="J129:J134"/>
    <mergeCell ref="K129:K134"/>
    <mergeCell ref="L129:L134"/>
    <mergeCell ref="H123:H128"/>
    <mergeCell ref="I123:I128"/>
    <mergeCell ref="J123:J128"/>
    <mergeCell ref="K123:K128"/>
    <mergeCell ref="L123:L128"/>
    <mergeCell ref="M123:M128"/>
    <mergeCell ref="F113:F117"/>
    <mergeCell ref="H129:H134"/>
    <mergeCell ref="I129:I134"/>
    <mergeCell ref="N129:N134"/>
    <mergeCell ref="L113:L117"/>
    <mergeCell ref="M113:M117"/>
    <mergeCell ref="N113:N117"/>
    <mergeCell ref="K113:K117"/>
    <mergeCell ref="G123:G128"/>
    <mergeCell ref="G129:G134"/>
    <mergeCell ref="F118:F128"/>
    <mergeCell ref="N104:N105"/>
    <mergeCell ref="N106:N111"/>
    <mergeCell ref="M106:M111"/>
    <mergeCell ref="L106:L111"/>
    <mergeCell ref="G113:G117"/>
    <mergeCell ref="H113:H117"/>
    <mergeCell ref="I113:I117"/>
    <mergeCell ref="J113:J117"/>
    <mergeCell ref="G106:G111"/>
    <mergeCell ref="K106:K111"/>
    <mergeCell ref="J106:J111"/>
    <mergeCell ref="K104:K105"/>
    <mergeCell ref="B101:B134"/>
    <mergeCell ref="C101:C134"/>
    <mergeCell ref="D101:D117"/>
    <mergeCell ref="E101:E117"/>
    <mergeCell ref="F101:F112"/>
    <mergeCell ref="I106:I111"/>
    <mergeCell ref="H106:H111"/>
    <mergeCell ref="F61:F62"/>
    <mergeCell ref="N119:N122"/>
    <mergeCell ref="M119:M122"/>
    <mergeCell ref="L119:L122"/>
    <mergeCell ref="K119:K122"/>
    <mergeCell ref="J119:J122"/>
    <mergeCell ref="F83:F97"/>
    <mergeCell ref="I83:I97"/>
    <mergeCell ref="I119:I122"/>
    <mergeCell ref="M63:M72"/>
    <mergeCell ref="D98:D100"/>
    <mergeCell ref="E98:E100"/>
    <mergeCell ref="J83:J97"/>
    <mergeCell ref="K83:K97"/>
    <mergeCell ref="L83:L97"/>
    <mergeCell ref="D63:D97"/>
    <mergeCell ref="H63:H72"/>
    <mergeCell ref="L73:L74"/>
    <mergeCell ref="L63:L72"/>
    <mergeCell ref="F70:F72"/>
    <mergeCell ref="K11:K15"/>
    <mergeCell ref="N63:N72"/>
    <mergeCell ref="K54:K58"/>
    <mergeCell ref="L54:L58"/>
    <mergeCell ref="L61:L62"/>
    <mergeCell ref="M61:M62"/>
    <mergeCell ref="M35:M36"/>
    <mergeCell ref="N35:N36"/>
    <mergeCell ref="M37:M38"/>
    <mergeCell ref="N37:N38"/>
    <mergeCell ref="D54:D62"/>
    <mergeCell ref="E54:E62"/>
    <mergeCell ref="F54:F56"/>
    <mergeCell ref="G54:G58"/>
    <mergeCell ref="J183:J184"/>
    <mergeCell ref="J75:J78"/>
    <mergeCell ref="J54:J58"/>
    <mergeCell ref="D118:D128"/>
    <mergeCell ref="E118:E128"/>
    <mergeCell ref="H119:H122"/>
    <mergeCell ref="J39:J44"/>
    <mergeCell ref="K39:K44"/>
    <mergeCell ref="L39:L44"/>
    <mergeCell ref="M39:M44"/>
    <mergeCell ref="K50:K53"/>
    <mergeCell ref="L50:L53"/>
    <mergeCell ref="M50:M53"/>
    <mergeCell ref="K46:K49"/>
    <mergeCell ref="J46:J49"/>
    <mergeCell ref="H50:H53"/>
    <mergeCell ref="I50:I53"/>
    <mergeCell ref="J50:J53"/>
    <mergeCell ref="D39:D53"/>
    <mergeCell ref="E39:E53"/>
    <mergeCell ref="F39:F44"/>
    <mergeCell ref="G39:G44"/>
    <mergeCell ref="H39:H44"/>
    <mergeCell ref="I39:I44"/>
    <mergeCell ref="H46:H49"/>
    <mergeCell ref="I46:I49"/>
    <mergeCell ref="L37:L38"/>
    <mergeCell ref="L33:L34"/>
    <mergeCell ref="M33:M34"/>
    <mergeCell ref="G37:G38"/>
    <mergeCell ref="H37:H38"/>
    <mergeCell ref="I37:I38"/>
    <mergeCell ref="J37:J38"/>
    <mergeCell ref="K35:K36"/>
    <mergeCell ref="L35:L36"/>
    <mergeCell ref="N33:N34"/>
    <mergeCell ref="D35:D38"/>
    <mergeCell ref="E35:E38"/>
    <mergeCell ref="F35:F38"/>
    <mergeCell ref="G35:G36"/>
    <mergeCell ref="H35:H36"/>
    <mergeCell ref="I35:I36"/>
    <mergeCell ref="J35:J36"/>
    <mergeCell ref="D31:D34"/>
    <mergeCell ref="K37:K38"/>
    <mergeCell ref="J33:J34"/>
    <mergeCell ref="K33:K34"/>
    <mergeCell ref="J31:J32"/>
    <mergeCell ref="K31:K32"/>
    <mergeCell ref="L31:L32"/>
    <mergeCell ref="I31:I32"/>
    <mergeCell ref="I33:I34"/>
    <mergeCell ref="K27:K30"/>
    <mergeCell ref="L27:L30"/>
    <mergeCell ref="M27:M30"/>
    <mergeCell ref="N27:N30"/>
    <mergeCell ref="N31:N32"/>
    <mergeCell ref="M31:M32"/>
    <mergeCell ref="D27:D30"/>
    <mergeCell ref="E27:E30"/>
    <mergeCell ref="G27:G30"/>
    <mergeCell ref="H27:H30"/>
    <mergeCell ref="F31:F34"/>
    <mergeCell ref="G31:G32"/>
    <mergeCell ref="H31:H32"/>
    <mergeCell ref="G33:G34"/>
    <mergeCell ref="H33:H34"/>
    <mergeCell ref="E31:E34"/>
    <mergeCell ref="F25:F26"/>
    <mergeCell ref="G25:G26"/>
    <mergeCell ref="H25:H26"/>
    <mergeCell ref="I25:I26"/>
    <mergeCell ref="J25:J26"/>
    <mergeCell ref="K25:K26"/>
    <mergeCell ref="M25:M26"/>
    <mergeCell ref="N25:N26"/>
    <mergeCell ref="L18:L19"/>
    <mergeCell ref="M18:M19"/>
    <mergeCell ref="N18:N19"/>
    <mergeCell ref="I27:I30"/>
    <mergeCell ref="J27:J30"/>
    <mergeCell ref="N20:N24"/>
    <mergeCell ref="L25:L26"/>
    <mergeCell ref="K18:K19"/>
    <mergeCell ref="M20:M24"/>
    <mergeCell ref="M16:M17"/>
    <mergeCell ref="G20:G24"/>
    <mergeCell ref="H20:H24"/>
    <mergeCell ref="I20:I24"/>
    <mergeCell ref="J20:J24"/>
    <mergeCell ref="K16:K17"/>
    <mergeCell ref="L16:L17"/>
    <mergeCell ref="N16:N17"/>
    <mergeCell ref="D18:D26"/>
    <mergeCell ref="E18:E26"/>
    <mergeCell ref="F18:F24"/>
    <mergeCell ref="G18:G19"/>
    <mergeCell ref="H18:H19"/>
    <mergeCell ref="I18:I19"/>
    <mergeCell ref="J18:J19"/>
    <mergeCell ref="K20:K24"/>
    <mergeCell ref="L20:L24"/>
    <mergeCell ref="I11:I15"/>
    <mergeCell ref="J11:J15"/>
    <mergeCell ref="L11:L15"/>
    <mergeCell ref="M11:M15"/>
    <mergeCell ref="N11:N15"/>
    <mergeCell ref="F16:F17"/>
    <mergeCell ref="G16:G17"/>
    <mergeCell ref="H16:H17"/>
    <mergeCell ref="I16:I17"/>
    <mergeCell ref="J16:J17"/>
    <mergeCell ref="B7:B100"/>
    <mergeCell ref="C7:C100"/>
    <mergeCell ref="D7:D17"/>
    <mergeCell ref="E7:E17"/>
    <mergeCell ref="B2:CB2"/>
    <mergeCell ref="B3:CB3"/>
    <mergeCell ref="B4:CB4"/>
    <mergeCell ref="B5:CB5"/>
    <mergeCell ref="G11:G15"/>
    <mergeCell ref="H11:H15"/>
    <mergeCell ref="AL196:AL203"/>
    <mergeCell ref="AL187:AL195"/>
    <mergeCell ref="AL178:AL186"/>
    <mergeCell ref="AL168:AL177"/>
    <mergeCell ref="AL160:AL167"/>
    <mergeCell ref="AL135:AL159"/>
    <mergeCell ref="AK129:AK134"/>
    <mergeCell ref="AK118:AK128"/>
    <mergeCell ref="AL39:AL53"/>
    <mergeCell ref="N39:N44"/>
    <mergeCell ref="N73:N74"/>
    <mergeCell ref="N79:N82"/>
    <mergeCell ref="N46:N49"/>
    <mergeCell ref="N123:N128"/>
    <mergeCell ref="AL101:AL117"/>
    <mergeCell ref="AL98:AL100"/>
    <mergeCell ref="AL63:AL97"/>
    <mergeCell ref="AL54:AL62"/>
    <mergeCell ref="AL129:AL134"/>
    <mergeCell ref="AL118:AL128"/>
    <mergeCell ref="AK196:AK203"/>
    <mergeCell ref="AK187:AK195"/>
    <mergeCell ref="AK178:AK186"/>
    <mergeCell ref="AK168:AK177"/>
    <mergeCell ref="AK160:AK167"/>
    <mergeCell ref="AK135:AK159"/>
    <mergeCell ref="AK54:AK62"/>
    <mergeCell ref="AK39:AK53"/>
    <mergeCell ref="AK35:AK38"/>
    <mergeCell ref="AK31:AK34"/>
    <mergeCell ref="AL18:AL26"/>
    <mergeCell ref="AL7:AL17"/>
    <mergeCell ref="AL35:AL38"/>
    <mergeCell ref="AL31:AL34"/>
    <mergeCell ref="AL27:AL30"/>
    <mergeCell ref="K144:K154"/>
    <mergeCell ref="L144:L154"/>
    <mergeCell ref="F11:F15"/>
    <mergeCell ref="F7:F10"/>
    <mergeCell ref="AK101:AK117"/>
    <mergeCell ref="AK27:AK30"/>
    <mergeCell ref="AK18:AK26"/>
    <mergeCell ref="AK7:AK17"/>
    <mergeCell ref="AK98:AK100"/>
    <mergeCell ref="AK63:AK97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C41" sqref="C41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18.00390625" style="0" bestFit="1" customWidth="1"/>
    <col min="34" max="34" width="4.8515625" style="0" customWidth="1"/>
    <col min="35" max="35" width="7.140625" style="0" customWidth="1"/>
  </cols>
  <sheetData>
    <row r="1" spans="1:35" ht="15">
      <c r="A1" s="952" t="s">
        <v>1003</v>
      </c>
      <c r="B1" s="952"/>
      <c r="C1" s="952"/>
      <c r="D1" s="952"/>
      <c r="E1" s="952"/>
      <c r="F1" s="952"/>
      <c r="G1" s="952"/>
      <c r="H1" s="953" t="s">
        <v>1018</v>
      </c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 t="s">
        <v>1005</v>
      </c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</row>
    <row r="2" spans="1:35" ht="15">
      <c r="A2" s="955" t="s">
        <v>1019</v>
      </c>
      <c r="B2" s="973"/>
      <c r="C2" s="973"/>
      <c r="D2" s="463"/>
      <c r="E2" s="974" t="s">
        <v>1011</v>
      </c>
      <c r="F2" s="974"/>
      <c r="G2" s="974"/>
      <c r="H2" s="974"/>
      <c r="I2" s="974"/>
      <c r="J2" s="974"/>
      <c r="K2" s="974"/>
      <c r="L2" s="974"/>
      <c r="M2" s="974"/>
      <c r="N2" s="957" t="s">
        <v>407</v>
      </c>
      <c r="O2" s="957"/>
      <c r="P2" s="957"/>
      <c r="Q2" s="957"/>
      <c r="R2" s="957"/>
      <c r="S2" s="957"/>
      <c r="T2" s="957"/>
      <c r="U2" s="957"/>
      <c r="V2" s="957"/>
      <c r="W2" s="957"/>
      <c r="X2" s="957"/>
      <c r="Y2" s="957"/>
      <c r="Z2" s="957"/>
      <c r="AA2" s="957"/>
      <c r="AB2" s="957"/>
      <c r="AC2" s="957"/>
      <c r="AD2" s="957"/>
      <c r="AE2" s="957"/>
      <c r="AF2" s="955" t="s">
        <v>408</v>
      </c>
      <c r="AG2" s="955"/>
      <c r="AH2" s="955"/>
      <c r="AI2" s="955"/>
    </row>
    <row r="3" spans="1:35" ht="15">
      <c r="A3" s="958" t="s">
        <v>424</v>
      </c>
      <c r="B3" s="959" t="s">
        <v>409</v>
      </c>
      <c r="C3" s="959"/>
      <c r="D3" s="959"/>
      <c r="E3" s="959"/>
      <c r="F3" s="959"/>
      <c r="G3" s="959"/>
      <c r="H3" s="960" t="s">
        <v>410</v>
      </c>
      <c r="I3" s="961" t="s">
        <v>425</v>
      </c>
      <c r="J3" s="961" t="s">
        <v>411</v>
      </c>
      <c r="K3" s="962" t="s">
        <v>824</v>
      </c>
      <c r="L3" s="963" t="s">
        <v>426</v>
      </c>
      <c r="M3" s="963" t="s">
        <v>427</v>
      </c>
      <c r="N3" s="950" t="s">
        <v>534</v>
      </c>
      <c r="O3" s="950"/>
      <c r="P3" s="950" t="s">
        <v>535</v>
      </c>
      <c r="Q3" s="950"/>
      <c r="R3" s="950" t="s">
        <v>536</v>
      </c>
      <c r="S3" s="950"/>
      <c r="T3" s="950" t="s">
        <v>414</v>
      </c>
      <c r="U3" s="950"/>
      <c r="V3" s="950" t="s">
        <v>413</v>
      </c>
      <c r="W3" s="950"/>
      <c r="X3" s="950" t="s">
        <v>537</v>
      </c>
      <c r="Y3" s="950"/>
      <c r="Z3" s="950" t="s">
        <v>412</v>
      </c>
      <c r="AA3" s="950"/>
      <c r="AB3" s="950" t="s">
        <v>415</v>
      </c>
      <c r="AC3" s="950"/>
      <c r="AD3" s="950" t="s">
        <v>416</v>
      </c>
      <c r="AE3" s="950"/>
      <c r="AF3" s="951" t="s">
        <v>417</v>
      </c>
      <c r="AG3" s="947" t="s">
        <v>418</v>
      </c>
      <c r="AH3" s="948" t="s">
        <v>419</v>
      </c>
      <c r="AI3" s="947" t="s">
        <v>428</v>
      </c>
    </row>
    <row r="4" spans="1:35" ht="18">
      <c r="A4" s="958"/>
      <c r="B4" s="959"/>
      <c r="C4" s="959"/>
      <c r="D4" s="959"/>
      <c r="E4" s="959"/>
      <c r="F4" s="959"/>
      <c r="G4" s="959"/>
      <c r="H4" s="960"/>
      <c r="I4" s="961" t="s">
        <v>425</v>
      </c>
      <c r="J4" s="961"/>
      <c r="K4" s="962"/>
      <c r="L4" s="963"/>
      <c r="M4" s="963"/>
      <c r="N4" s="450" t="s">
        <v>429</v>
      </c>
      <c r="O4" s="451" t="s">
        <v>430</v>
      </c>
      <c r="P4" s="450" t="s">
        <v>429</v>
      </c>
      <c r="Q4" s="451" t="s">
        <v>430</v>
      </c>
      <c r="R4" s="450" t="s">
        <v>429</v>
      </c>
      <c r="S4" s="451" t="s">
        <v>430</v>
      </c>
      <c r="T4" s="450" t="s">
        <v>429</v>
      </c>
      <c r="U4" s="451" t="s">
        <v>430</v>
      </c>
      <c r="V4" s="450" t="s">
        <v>429</v>
      </c>
      <c r="W4" s="451" t="s">
        <v>430</v>
      </c>
      <c r="X4" s="450" t="s">
        <v>429</v>
      </c>
      <c r="Y4" s="451" t="s">
        <v>430</v>
      </c>
      <c r="Z4" s="450" t="s">
        <v>429</v>
      </c>
      <c r="AA4" s="451" t="s">
        <v>431</v>
      </c>
      <c r="AB4" s="450" t="s">
        <v>429</v>
      </c>
      <c r="AC4" s="451" t="s">
        <v>431</v>
      </c>
      <c r="AD4" s="450" t="s">
        <v>429</v>
      </c>
      <c r="AE4" s="451" t="s">
        <v>431</v>
      </c>
      <c r="AF4" s="951"/>
      <c r="AG4" s="947"/>
      <c r="AH4" s="948"/>
      <c r="AI4" s="947"/>
    </row>
    <row r="5" spans="1:35" ht="22.5">
      <c r="A5" s="574" t="s">
        <v>917</v>
      </c>
      <c r="B5" s="964" t="s">
        <v>624</v>
      </c>
      <c r="C5" s="964"/>
      <c r="D5" s="964"/>
      <c r="E5" s="964"/>
      <c r="F5" s="964"/>
      <c r="G5" s="964"/>
      <c r="H5" s="575"/>
      <c r="I5" s="585"/>
      <c r="J5" s="586"/>
      <c r="K5" s="586"/>
      <c r="L5" s="586"/>
      <c r="M5" s="587"/>
      <c r="N5" s="579" t="e">
        <f>N7+#REF!+#REF!</f>
        <v>#REF!</v>
      </c>
      <c r="O5" s="579" t="e">
        <f>O7+#REF!+#REF!</f>
        <v>#REF!</v>
      </c>
      <c r="P5" s="579" t="e">
        <f>P7+#REF!+#REF!</f>
        <v>#REF!</v>
      </c>
      <c r="Q5" s="579" t="e">
        <f>Q7+#REF!+#REF!</f>
        <v>#REF!</v>
      </c>
      <c r="R5" s="579" t="e">
        <f>R7+#REF!+#REF!</f>
        <v>#REF!</v>
      </c>
      <c r="S5" s="579" t="e">
        <f>S7+#REF!+#REF!</f>
        <v>#REF!</v>
      </c>
      <c r="T5" s="579" t="e">
        <f>T7+#REF!+#REF!</f>
        <v>#REF!</v>
      </c>
      <c r="U5" s="579" t="e">
        <f>U7+#REF!+#REF!</f>
        <v>#REF!</v>
      </c>
      <c r="V5" s="579" t="e">
        <f>V7+#REF!+#REF!</f>
        <v>#REF!</v>
      </c>
      <c r="W5" s="579" t="e">
        <f>W7+#REF!+#REF!</f>
        <v>#REF!</v>
      </c>
      <c r="X5" s="579" t="e">
        <f>X7+#REF!+#REF!</f>
        <v>#REF!</v>
      </c>
      <c r="Y5" s="579" t="e">
        <f>Y7+#REF!+#REF!</f>
        <v>#REF!</v>
      </c>
      <c r="Z5" s="579" t="e">
        <f>Z7+#REF!+#REF!</f>
        <v>#REF!</v>
      </c>
      <c r="AA5" s="579" t="e">
        <f>AA7+#REF!+#REF!</f>
        <v>#REF!</v>
      </c>
      <c r="AB5" s="579" t="e">
        <f>AB7+#REF!+#REF!</f>
        <v>#REF!</v>
      </c>
      <c r="AC5" s="579" t="e">
        <f>AC7+#REF!+#REF!</f>
        <v>#REF!</v>
      </c>
      <c r="AD5" s="579" t="e">
        <f>+AD7+#REF!+#REF!</f>
        <v>#REF!</v>
      </c>
      <c r="AE5" s="579" t="e">
        <f>AE7+#REF!+#REF!</f>
        <v>#REF!</v>
      </c>
      <c r="AF5" s="581" t="e">
        <f>AF7+#REF!+#REF!</f>
        <v>#REF!</v>
      </c>
      <c r="AG5" s="581"/>
      <c r="AH5" s="581"/>
      <c r="AI5" s="580"/>
    </row>
    <row r="6" spans="1:35" ht="15">
      <c r="A6" s="965"/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5"/>
      <c r="X6" s="965"/>
      <c r="Y6" s="965"/>
      <c r="Z6" s="965"/>
      <c r="AA6" s="965"/>
      <c r="AB6" s="965"/>
      <c r="AC6" s="965"/>
      <c r="AD6" s="965"/>
      <c r="AE6" s="965"/>
      <c r="AF6" s="965"/>
      <c r="AG6" s="965"/>
      <c r="AH6" s="965"/>
      <c r="AI6" s="965"/>
    </row>
    <row r="7" spans="1:35" ht="33.75">
      <c r="A7" s="327" t="s">
        <v>420</v>
      </c>
      <c r="B7" s="328" t="s">
        <v>532</v>
      </c>
      <c r="C7" s="328" t="s">
        <v>421</v>
      </c>
      <c r="D7" s="328" t="s">
        <v>432</v>
      </c>
      <c r="E7" s="328" t="s">
        <v>433</v>
      </c>
      <c r="F7" s="328" t="s">
        <v>434</v>
      </c>
      <c r="G7" s="330" t="s">
        <v>422</v>
      </c>
      <c r="H7" s="328" t="s">
        <v>533</v>
      </c>
      <c r="I7" s="333"/>
      <c r="J7" s="333"/>
      <c r="K7" s="333"/>
      <c r="L7" s="333"/>
      <c r="M7" s="333"/>
      <c r="N7" s="472">
        <f>SUM(N8:N8)</f>
        <v>0</v>
      </c>
      <c r="O7" s="473">
        <f>SUM(O8:O8)</f>
        <v>0</v>
      </c>
      <c r="P7" s="472">
        <f>SUM(P8:P8)</f>
        <v>0</v>
      </c>
      <c r="Q7" s="473">
        <f>SUM(Q8:Q8)</f>
        <v>0</v>
      </c>
      <c r="R7" s="472"/>
      <c r="S7" s="473"/>
      <c r="T7" s="472"/>
      <c r="U7" s="473"/>
      <c r="V7" s="472"/>
      <c r="W7" s="473"/>
      <c r="X7" s="472"/>
      <c r="Y7" s="473"/>
      <c r="Z7" s="472"/>
      <c r="AA7" s="473"/>
      <c r="AB7" s="472"/>
      <c r="AC7" s="473"/>
      <c r="AD7" s="474">
        <f>N7+P7</f>
        <v>0</v>
      </c>
      <c r="AE7" s="473">
        <f>AE8</f>
        <v>0</v>
      </c>
      <c r="AF7" s="325">
        <f>SUM(AF8:AF8)</f>
        <v>0</v>
      </c>
      <c r="AG7" s="475"/>
      <c r="AH7" s="475"/>
      <c r="AI7" s="583"/>
    </row>
    <row r="8" spans="1:35" ht="56.25" customHeight="1">
      <c r="A8" s="970" t="s">
        <v>1337</v>
      </c>
      <c r="B8" s="360"/>
      <c r="C8" s="588" t="s">
        <v>1509</v>
      </c>
      <c r="D8" s="24" t="s">
        <v>432</v>
      </c>
      <c r="E8" s="24"/>
      <c r="F8" s="360"/>
      <c r="G8" s="970" t="s">
        <v>1510</v>
      </c>
      <c r="H8" s="970" t="s">
        <v>1091</v>
      </c>
      <c r="I8" s="970"/>
      <c r="J8" s="970">
        <v>10</v>
      </c>
      <c r="K8" s="970">
        <v>2</v>
      </c>
      <c r="L8" s="970"/>
      <c r="M8" s="970"/>
      <c r="N8" s="970"/>
      <c r="O8" s="970"/>
      <c r="P8" s="970"/>
      <c r="Q8" s="970"/>
      <c r="R8" s="970"/>
      <c r="S8" s="970"/>
      <c r="T8" s="970"/>
      <c r="U8" s="970"/>
      <c r="V8" s="970"/>
      <c r="W8" s="970"/>
      <c r="X8" s="970"/>
      <c r="Y8" s="970"/>
      <c r="Z8" s="970"/>
      <c r="AA8" s="970"/>
      <c r="AB8" s="970"/>
      <c r="AC8" s="970"/>
      <c r="AD8" s="970"/>
      <c r="AE8" s="970"/>
      <c r="AF8" s="970"/>
      <c r="AG8" s="970"/>
      <c r="AH8" s="970"/>
      <c r="AI8" s="970"/>
    </row>
    <row r="9" spans="1:35" ht="22.5">
      <c r="A9" s="971"/>
      <c r="B9" s="360"/>
      <c r="C9" s="588" t="s">
        <v>1511</v>
      </c>
      <c r="D9" s="24" t="s">
        <v>432</v>
      </c>
      <c r="E9" s="24"/>
      <c r="F9" s="360"/>
      <c r="G9" s="971"/>
      <c r="H9" s="971"/>
      <c r="I9" s="971"/>
      <c r="J9" s="971"/>
      <c r="K9" s="971"/>
      <c r="L9" s="971"/>
      <c r="M9" s="971"/>
      <c r="N9" s="971"/>
      <c r="O9" s="971"/>
      <c r="P9" s="971"/>
      <c r="Q9" s="971"/>
      <c r="R9" s="971"/>
      <c r="S9" s="971"/>
      <c r="T9" s="971"/>
      <c r="U9" s="971"/>
      <c r="V9" s="971"/>
      <c r="W9" s="971"/>
      <c r="X9" s="971"/>
      <c r="Y9" s="971"/>
      <c r="Z9" s="971"/>
      <c r="AA9" s="971"/>
      <c r="AB9" s="971"/>
      <c r="AC9" s="971"/>
      <c r="AD9" s="971"/>
      <c r="AE9" s="971"/>
      <c r="AF9" s="971"/>
      <c r="AG9" s="971"/>
      <c r="AH9" s="971"/>
      <c r="AI9" s="971"/>
    </row>
    <row r="10" spans="1:35" ht="15">
      <c r="A10" s="972"/>
      <c r="B10" s="360"/>
      <c r="C10" s="588"/>
      <c r="D10" s="24"/>
      <c r="E10" s="24"/>
      <c r="F10" s="360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2"/>
      <c r="W10" s="972"/>
      <c r="X10" s="972"/>
      <c r="Y10" s="972"/>
      <c r="Z10" s="972"/>
      <c r="AA10" s="972"/>
      <c r="AB10" s="972"/>
      <c r="AC10" s="972"/>
      <c r="AD10" s="972"/>
      <c r="AE10" s="972"/>
      <c r="AF10" s="972"/>
      <c r="AG10" s="972"/>
      <c r="AH10" s="972"/>
      <c r="AI10" s="972"/>
    </row>
    <row r="11" spans="1:35" ht="15">
      <c r="A11" s="955" t="s">
        <v>1092</v>
      </c>
      <c r="B11" s="973"/>
      <c r="C11" s="973"/>
      <c r="D11" s="463"/>
      <c r="E11" s="974" t="s">
        <v>1011</v>
      </c>
      <c r="F11" s="974"/>
      <c r="G11" s="974"/>
      <c r="H11" s="974"/>
      <c r="I11" s="974"/>
      <c r="J11" s="974"/>
      <c r="K11" s="974"/>
      <c r="L11" s="974"/>
      <c r="M11" s="974"/>
      <c r="N11" s="957" t="s">
        <v>407</v>
      </c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5" t="s">
        <v>408</v>
      </c>
      <c r="AG11" s="955"/>
      <c r="AH11" s="955"/>
      <c r="AI11" s="955"/>
    </row>
    <row r="12" spans="1:35" ht="15">
      <c r="A12" s="958" t="s">
        <v>424</v>
      </c>
      <c r="B12" s="959" t="s">
        <v>409</v>
      </c>
      <c r="C12" s="959"/>
      <c r="D12" s="959"/>
      <c r="E12" s="959"/>
      <c r="F12" s="959"/>
      <c r="G12" s="959"/>
      <c r="H12" s="960" t="s">
        <v>410</v>
      </c>
      <c r="I12" s="961" t="s">
        <v>425</v>
      </c>
      <c r="J12" s="961" t="s">
        <v>411</v>
      </c>
      <c r="K12" s="962" t="s">
        <v>1023</v>
      </c>
      <c r="L12" s="963" t="s">
        <v>426</v>
      </c>
      <c r="M12" s="963" t="s">
        <v>427</v>
      </c>
      <c r="N12" s="950" t="s">
        <v>534</v>
      </c>
      <c r="O12" s="950"/>
      <c r="P12" s="950" t="s">
        <v>535</v>
      </c>
      <c r="Q12" s="950"/>
      <c r="R12" s="950" t="s">
        <v>536</v>
      </c>
      <c r="S12" s="950"/>
      <c r="T12" s="950" t="s">
        <v>414</v>
      </c>
      <c r="U12" s="950"/>
      <c r="V12" s="950" t="s">
        <v>413</v>
      </c>
      <c r="W12" s="950"/>
      <c r="X12" s="950" t="s">
        <v>537</v>
      </c>
      <c r="Y12" s="950"/>
      <c r="Z12" s="950" t="s">
        <v>412</v>
      </c>
      <c r="AA12" s="950"/>
      <c r="AB12" s="950" t="s">
        <v>415</v>
      </c>
      <c r="AC12" s="950"/>
      <c r="AD12" s="950" t="s">
        <v>416</v>
      </c>
      <c r="AE12" s="950"/>
      <c r="AF12" s="951" t="s">
        <v>417</v>
      </c>
      <c r="AG12" s="947" t="s">
        <v>418</v>
      </c>
      <c r="AH12" s="948" t="s">
        <v>419</v>
      </c>
      <c r="AI12" s="947" t="s">
        <v>428</v>
      </c>
    </row>
    <row r="13" spans="1:35" ht="18">
      <c r="A13" s="958"/>
      <c r="B13" s="959"/>
      <c r="C13" s="959"/>
      <c r="D13" s="959"/>
      <c r="E13" s="959"/>
      <c r="F13" s="959"/>
      <c r="G13" s="959"/>
      <c r="H13" s="960"/>
      <c r="I13" s="961" t="s">
        <v>425</v>
      </c>
      <c r="J13" s="961"/>
      <c r="K13" s="962"/>
      <c r="L13" s="963"/>
      <c r="M13" s="963"/>
      <c r="N13" s="450" t="s">
        <v>429</v>
      </c>
      <c r="O13" s="451" t="s">
        <v>430</v>
      </c>
      <c r="P13" s="450" t="s">
        <v>429</v>
      </c>
      <c r="Q13" s="451" t="s">
        <v>430</v>
      </c>
      <c r="R13" s="450" t="s">
        <v>429</v>
      </c>
      <c r="S13" s="451" t="s">
        <v>430</v>
      </c>
      <c r="T13" s="450" t="s">
        <v>429</v>
      </c>
      <c r="U13" s="451" t="s">
        <v>430</v>
      </c>
      <c r="V13" s="450" t="s">
        <v>429</v>
      </c>
      <c r="W13" s="451" t="s">
        <v>430</v>
      </c>
      <c r="X13" s="450" t="s">
        <v>429</v>
      </c>
      <c r="Y13" s="451" t="s">
        <v>430</v>
      </c>
      <c r="Z13" s="450" t="s">
        <v>429</v>
      </c>
      <c r="AA13" s="451" t="s">
        <v>431</v>
      </c>
      <c r="AB13" s="450" t="s">
        <v>429</v>
      </c>
      <c r="AC13" s="451" t="s">
        <v>431</v>
      </c>
      <c r="AD13" s="450" t="s">
        <v>429</v>
      </c>
      <c r="AE13" s="451" t="s">
        <v>431</v>
      </c>
      <c r="AF13" s="951"/>
      <c r="AG13" s="947"/>
      <c r="AH13" s="948"/>
      <c r="AI13" s="947"/>
    </row>
    <row r="14" spans="1:35" ht="22.5">
      <c r="A14" s="574" t="s">
        <v>917</v>
      </c>
      <c r="B14" s="964" t="s">
        <v>624</v>
      </c>
      <c r="C14" s="964"/>
      <c r="D14" s="964"/>
      <c r="E14" s="964"/>
      <c r="F14" s="964"/>
      <c r="G14" s="964"/>
      <c r="H14" s="575"/>
      <c r="I14" s="585"/>
      <c r="J14" s="586"/>
      <c r="K14" s="586"/>
      <c r="L14" s="586"/>
      <c r="M14" s="587"/>
      <c r="N14" s="579" t="e">
        <f>N16+#REF!+#REF!</f>
        <v>#REF!</v>
      </c>
      <c r="O14" s="579" t="e">
        <f>O16+#REF!+#REF!</f>
        <v>#REF!</v>
      </c>
      <c r="P14" s="579" t="e">
        <f>P16+#REF!+#REF!</f>
        <v>#REF!</v>
      </c>
      <c r="Q14" s="579" t="e">
        <f>Q16+#REF!+#REF!</f>
        <v>#REF!</v>
      </c>
      <c r="R14" s="579" t="e">
        <f>R16+#REF!+#REF!</f>
        <v>#REF!</v>
      </c>
      <c r="S14" s="579" t="e">
        <f>S16+#REF!+#REF!</f>
        <v>#REF!</v>
      </c>
      <c r="T14" s="579" t="e">
        <f>T16+#REF!+#REF!</f>
        <v>#REF!</v>
      </c>
      <c r="U14" s="579" t="e">
        <f>U16+#REF!+#REF!</f>
        <v>#REF!</v>
      </c>
      <c r="V14" s="579" t="e">
        <f>V16+#REF!+#REF!</f>
        <v>#REF!</v>
      </c>
      <c r="W14" s="579" t="e">
        <f>W16+#REF!+#REF!</f>
        <v>#REF!</v>
      </c>
      <c r="X14" s="579" t="e">
        <f>X16+#REF!+#REF!</f>
        <v>#REF!</v>
      </c>
      <c r="Y14" s="579" t="e">
        <f>Y16+#REF!+#REF!</f>
        <v>#REF!</v>
      </c>
      <c r="Z14" s="579" t="e">
        <f>Z16+#REF!+#REF!</f>
        <v>#REF!</v>
      </c>
      <c r="AA14" s="579" t="e">
        <f>AA16+#REF!+#REF!</f>
        <v>#REF!</v>
      </c>
      <c r="AB14" s="579" t="e">
        <f>AB16+#REF!+#REF!</f>
        <v>#REF!</v>
      </c>
      <c r="AC14" s="579" t="e">
        <f>AC16+#REF!+#REF!</f>
        <v>#REF!</v>
      </c>
      <c r="AD14" s="579" t="e">
        <f>+AD16+#REF!+#REF!</f>
        <v>#REF!</v>
      </c>
      <c r="AE14" s="579" t="e">
        <f>AE16+#REF!+#REF!</f>
        <v>#REF!</v>
      </c>
      <c r="AF14" s="581" t="e">
        <f>AF16+#REF!+#REF!</f>
        <v>#REF!</v>
      </c>
      <c r="AG14" s="581"/>
      <c r="AH14" s="581"/>
      <c r="AI14" s="580"/>
    </row>
    <row r="15" spans="1:35" ht="15">
      <c r="A15" s="965"/>
      <c r="B15" s="965"/>
      <c r="C15" s="965"/>
      <c r="D15" s="965"/>
      <c r="E15" s="965"/>
      <c r="F15" s="965"/>
      <c r="G15" s="965"/>
      <c r="H15" s="965"/>
      <c r="I15" s="965"/>
      <c r="J15" s="965"/>
      <c r="K15" s="965"/>
      <c r="L15" s="965"/>
      <c r="M15" s="965"/>
      <c r="N15" s="965"/>
      <c r="O15" s="965"/>
      <c r="P15" s="965"/>
      <c r="Q15" s="965"/>
      <c r="R15" s="965"/>
      <c r="S15" s="965"/>
      <c r="T15" s="965"/>
      <c r="U15" s="965"/>
      <c r="V15" s="965"/>
      <c r="W15" s="965"/>
      <c r="X15" s="965"/>
      <c r="Y15" s="965"/>
      <c r="Z15" s="965"/>
      <c r="AA15" s="965"/>
      <c r="AB15" s="965"/>
      <c r="AC15" s="965"/>
      <c r="AD15" s="965"/>
      <c r="AE15" s="965"/>
      <c r="AF15" s="965"/>
      <c r="AG15" s="965"/>
      <c r="AH15" s="965"/>
      <c r="AI15" s="965"/>
    </row>
    <row r="16" spans="1:35" ht="33.75">
      <c r="A16" s="327" t="s">
        <v>420</v>
      </c>
      <c r="B16" s="328" t="s">
        <v>532</v>
      </c>
      <c r="C16" s="328" t="s">
        <v>421</v>
      </c>
      <c r="D16" s="328" t="s">
        <v>432</v>
      </c>
      <c r="E16" s="328" t="s">
        <v>433</v>
      </c>
      <c r="F16" s="328" t="s">
        <v>434</v>
      </c>
      <c r="G16" s="330" t="s">
        <v>422</v>
      </c>
      <c r="H16" s="328" t="s">
        <v>533</v>
      </c>
      <c r="I16" s="333"/>
      <c r="J16" s="333"/>
      <c r="K16" s="333"/>
      <c r="L16" s="333"/>
      <c r="M16" s="333"/>
      <c r="N16" s="472">
        <f>SUM(N17:N17)</f>
        <v>0</v>
      </c>
      <c r="O16" s="473">
        <f>SUM(O17:O17)</f>
        <v>0</v>
      </c>
      <c r="P16" s="472">
        <f>SUM(P17:P17)</f>
        <v>0</v>
      </c>
      <c r="Q16" s="473">
        <f>SUM(Q17:Q17)</f>
        <v>0</v>
      </c>
      <c r="R16" s="472"/>
      <c r="S16" s="473"/>
      <c r="T16" s="472"/>
      <c r="U16" s="473"/>
      <c r="V16" s="472"/>
      <c r="W16" s="473"/>
      <c r="X16" s="472"/>
      <c r="Y16" s="473"/>
      <c r="Z16" s="472"/>
      <c r="AA16" s="473"/>
      <c r="AB16" s="472"/>
      <c r="AC16" s="473"/>
      <c r="AD16" s="474">
        <f>N16+P16</f>
        <v>0</v>
      </c>
      <c r="AE16" s="473">
        <f>AE17</f>
        <v>0</v>
      </c>
      <c r="AF16" s="599">
        <f>SUM(AF17:AF17)</f>
        <v>0</v>
      </c>
      <c r="AG16" s="475"/>
      <c r="AH16" s="475"/>
      <c r="AI16" s="583"/>
    </row>
    <row r="17" spans="1:35" ht="65.25" customHeight="1">
      <c r="A17" s="366" t="str">
        <f>A8</f>
        <v>MANTENIMIENTO Y MEJORAMIENTO DE LA INFRAESTRUCTURA DE EQUIPAMENTO MUNICIPAL DEL MUNCIPIIO DE GAMA</v>
      </c>
      <c r="B17" s="360"/>
      <c r="C17" s="588" t="s">
        <v>1094</v>
      </c>
      <c r="D17" s="24"/>
      <c r="E17" s="24"/>
      <c r="F17" s="360"/>
      <c r="G17" s="24" t="s">
        <v>1095</v>
      </c>
      <c r="H17" s="24" t="s">
        <v>1093</v>
      </c>
      <c r="I17" s="24"/>
      <c r="J17" s="24">
        <v>4</v>
      </c>
      <c r="K17" s="24">
        <v>1</v>
      </c>
      <c r="L17" s="24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464"/>
      <c r="AG17" s="360"/>
      <c r="AH17" s="600"/>
      <c r="AI17" s="600"/>
    </row>
    <row r="18" spans="1:35" ht="15">
      <c r="A18" s="955" t="s">
        <v>1096</v>
      </c>
      <c r="B18" s="973"/>
      <c r="C18" s="973"/>
      <c r="D18" s="463"/>
      <c r="E18" s="974" t="s">
        <v>1011</v>
      </c>
      <c r="F18" s="974"/>
      <c r="G18" s="974"/>
      <c r="H18" s="974"/>
      <c r="I18" s="974"/>
      <c r="J18" s="974"/>
      <c r="K18" s="974"/>
      <c r="L18" s="974"/>
      <c r="M18" s="974"/>
      <c r="N18" s="957" t="s">
        <v>407</v>
      </c>
      <c r="O18" s="957"/>
      <c r="P18" s="957"/>
      <c r="Q18" s="957"/>
      <c r="R18" s="957"/>
      <c r="S18" s="957"/>
      <c r="T18" s="957"/>
      <c r="U18" s="957"/>
      <c r="V18" s="957"/>
      <c r="W18" s="957"/>
      <c r="X18" s="957"/>
      <c r="Y18" s="957"/>
      <c r="Z18" s="957"/>
      <c r="AA18" s="957"/>
      <c r="AB18" s="957"/>
      <c r="AC18" s="957"/>
      <c r="AD18" s="957"/>
      <c r="AE18" s="957"/>
      <c r="AF18" s="955" t="s">
        <v>408</v>
      </c>
      <c r="AG18" s="955"/>
      <c r="AH18" s="955"/>
      <c r="AI18" s="955"/>
    </row>
    <row r="19" spans="1:35" ht="15">
      <c r="A19" s="958" t="s">
        <v>424</v>
      </c>
      <c r="B19" s="959" t="s">
        <v>409</v>
      </c>
      <c r="C19" s="959"/>
      <c r="D19" s="959"/>
      <c r="E19" s="959"/>
      <c r="F19" s="959"/>
      <c r="G19" s="959"/>
      <c r="H19" s="960" t="s">
        <v>410</v>
      </c>
      <c r="I19" s="961" t="s">
        <v>425</v>
      </c>
      <c r="J19" s="961" t="s">
        <v>411</v>
      </c>
      <c r="K19" s="962" t="s">
        <v>1023</v>
      </c>
      <c r="L19" s="963" t="s">
        <v>426</v>
      </c>
      <c r="M19" s="963" t="s">
        <v>427</v>
      </c>
      <c r="N19" s="950" t="s">
        <v>534</v>
      </c>
      <c r="O19" s="950"/>
      <c r="P19" s="950" t="s">
        <v>535</v>
      </c>
      <c r="Q19" s="950"/>
      <c r="R19" s="950" t="s">
        <v>536</v>
      </c>
      <c r="S19" s="950"/>
      <c r="T19" s="950" t="s">
        <v>414</v>
      </c>
      <c r="U19" s="950"/>
      <c r="V19" s="950" t="s">
        <v>413</v>
      </c>
      <c r="W19" s="950"/>
      <c r="X19" s="950" t="s">
        <v>537</v>
      </c>
      <c r="Y19" s="950"/>
      <c r="Z19" s="950" t="s">
        <v>412</v>
      </c>
      <c r="AA19" s="950"/>
      <c r="AB19" s="950" t="s">
        <v>415</v>
      </c>
      <c r="AC19" s="950"/>
      <c r="AD19" s="950" t="s">
        <v>416</v>
      </c>
      <c r="AE19" s="950"/>
      <c r="AF19" s="951" t="s">
        <v>417</v>
      </c>
      <c r="AG19" s="947" t="s">
        <v>418</v>
      </c>
      <c r="AH19" s="948" t="s">
        <v>419</v>
      </c>
      <c r="AI19" s="947" t="s">
        <v>428</v>
      </c>
    </row>
    <row r="20" spans="1:35" ht="18">
      <c r="A20" s="958"/>
      <c r="B20" s="959"/>
      <c r="C20" s="959"/>
      <c r="D20" s="959"/>
      <c r="E20" s="959"/>
      <c r="F20" s="959"/>
      <c r="G20" s="959"/>
      <c r="H20" s="960"/>
      <c r="I20" s="961" t="s">
        <v>425</v>
      </c>
      <c r="J20" s="961"/>
      <c r="K20" s="962"/>
      <c r="L20" s="963"/>
      <c r="M20" s="963"/>
      <c r="N20" s="450" t="s">
        <v>429</v>
      </c>
      <c r="O20" s="451" t="s">
        <v>430</v>
      </c>
      <c r="P20" s="450" t="s">
        <v>429</v>
      </c>
      <c r="Q20" s="451" t="s">
        <v>430</v>
      </c>
      <c r="R20" s="450" t="s">
        <v>429</v>
      </c>
      <c r="S20" s="451" t="s">
        <v>430</v>
      </c>
      <c r="T20" s="450" t="s">
        <v>429</v>
      </c>
      <c r="U20" s="451" t="s">
        <v>430</v>
      </c>
      <c r="V20" s="450" t="s">
        <v>429</v>
      </c>
      <c r="W20" s="451" t="s">
        <v>430</v>
      </c>
      <c r="X20" s="450" t="s">
        <v>429</v>
      </c>
      <c r="Y20" s="451" t="s">
        <v>430</v>
      </c>
      <c r="Z20" s="450" t="s">
        <v>429</v>
      </c>
      <c r="AA20" s="451" t="s">
        <v>431</v>
      </c>
      <c r="AB20" s="450" t="s">
        <v>429</v>
      </c>
      <c r="AC20" s="451" t="s">
        <v>431</v>
      </c>
      <c r="AD20" s="450" t="s">
        <v>429</v>
      </c>
      <c r="AE20" s="451" t="s">
        <v>431</v>
      </c>
      <c r="AF20" s="951"/>
      <c r="AG20" s="947"/>
      <c r="AH20" s="948"/>
      <c r="AI20" s="947"/>
    </row>
    <row r="21" spans="1:35" ht="22.5">
      <c r="A21" s="574" t="s">
        <v>917</v>
      </c>
      <c r="B21" s="964" t="s">
        <v>624</v>
      </c>
      <c r="C21" s="964"/>
      <c r="D21" s="964"/>
      <c r="E21" s="964"/>
      <c r="F21" s="964"/>
      <c r="G21" s="964"/>
      <c r="H21" s="575"/>
      <c r="I21" s="585"/>
      <c r="J21" s="586"/>
      <c r="K21" s="586"/>
      <c r="L21" s="586"/>
      <c r="M21" s="587"/>
      <c r="N21" s="579" t="e">
        <f>N23+#REF!+#REF!</f>
        <v>#REF!</v>
      </c>
      <c r="O21" s="579" t="e">
        <f>O23+#REF!+#REF!</f>
        <v>#REF!</v>
      </c>
      <c r="P21" s="579" t="e">
        <f>P23+#REF!+#REF!</f>
        <v>#REF!</v>
      </c>
      <c r="Q21" s="579" t="e">
        <f>Q23+#REF!+#REF!</f>
        <v>#REF!</v>
      </c>
      <c r="R21" s="579" t="e">
        <f>R23+#REF!+#REF!</f>
        <v>#REF!</v>
      </c>
      <c r="S21" s="579" t="e">
        <f>S23+#REF!+#REF!</f>
        <v>#REF!</v>
      </c>
      <c r="T21" s="579" t="e">
        <f>T23+#REF!+#REF!</f>
        <v>#REF!</v>
      </c>
      <c r="U21" s="579" t="e">
        <f>U23+#REF!+#REF!</f>
        <v>#REF!</v>
      </c>
      <c r="V21" s="579" t="e">
        <f>V23+#REF!+#REF!</f>
        <v>#REF!</v>
      </c>
      <c r="W21" s="579" t="e">
        <f>W23+#REF!+#REF!</f>
        <v>#REF!</v>
      </c>
      <c r="X21" s="579" t="e">
        <f>X23+#REF!+#REF!</f>
        <v>#REF!</v>
      </c>
      <c r="Y21" s="579" t="e">
        <f>Y23+#REF!+#REF!</f>
        <v>#REF!</v>
      </c>
      <c r="Z21" s="579" t="e">
        <f>Z23+#REF!+#REF!</f>
        <v>#REF!</v>
      </c>
      <c r="AA21" s="579" t="e">
        <f>AA23+#REF!+#REF!</f>
        <v>#REF!</v>
      </c>
      <c r="AB21" s="579" t="e">
        <f>AB23+#REF!+#REF!</f>
        <v>#REF!</v>
      </c>
      <c r="AC21" s="579" t="e">
        <f>AC23+#REF!+#REF!</f>
        <v>#REF!</v>
      </c>
      <c r="AD21" s="579" t="e">
        <f>+AD23+#REF!+#REF!</f>
        <v>#REF!</v>
      </c>
      <c r="AE21" s="579" t="e">
        <f>AE23+#REF!+#REF!</f>
        <v>#REF!</v>
      </c>
      <c r="AF21" s="581" t="e">
        <f>AF23+#REF!+#REF!</f>
        <v>#REF!</v>
      </c>
      <c r="AG21" s="581"/>
      <c r="AH21" s="581"/>
      <c r="AI21" s="580"/>
    </row>
    <row r="22" spans="1:35" ht="15">
      <c r="A22" s="965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5"/>
      <c r="AH22" s="965"/>
      <c r="AI22" s="965"/>
    </row>
    <row r="23" spans="1:35" ht="33.75">
      <c r="A23" s="327" t="s">
        <v>420</v>
      </c>
      <c r="B23" s="328" t="s">
        <v>532</v>
      </c>
      <c r="C23" s="328" t="s">
        <v>421</v>
      </c>
      <c r="D23" s="328" t="s">
        <v>432</v>
      </c>
      <c r="E23" s="328" t="s">
        <v>433</v>
      </c>
      <c r="F23" s="328" t="s">
        <v>434</v>
      </c>
      <c r="G23" s="330" t="s">
        <v>422</v>
      </c>
      <c r="H23" s="328" t="s">
        <v>533</v>
      </c>
      <c r="I23" s="333"/>
      <c r="J23" s="333"/>
      <c r="K23" s="333"/>
      <c r="L23" s="333"/>
      <c r="M23" s="333"/>
      <c r="N23" s="472">
        <f>SUM(N24:N24)</f>
        <v>0</v>
      </c>
      <c r="O23" s="473">
        <f>SUM(O24:O24)</f>
        <v>0</v>
      </c>
      <c r="P23" s="472">
        <f>SUM(P24:P24)</f>
        <v>0</v>
      </c>
      <c r="Q23" s="473">
        <f>SUM(Q24:Q24)</f>
        <v>0</v>
      </c>
      <c r="R23" s="472"/>
      <c r="S23" s="473"/>
      <c r="T23" s="472"/>
      <c r="U23" s="473"/>
      <c r="V23" s="472"/>
      <c r="W23" s="473"/>
      <c r="X23" s="472"/>
      <c r="Y23" s="473"/>
      <c r="Z23" s="472"/>
      <c r="AA23" s="473"/>
      <c r="AB23" s="472"/>
      <c r="AC23" s="473"/>
      <c r="AD23" s="474">
        <f>N23+P23</f>
        <v>0</v>
      </c>
      <c r="AE23" s="473">
        <f>AE24</f>
        <v>0</v>
      </c>
      <c r="AF23" s="599">
        <f>SUM(AF24:AF24)</f>
        <v>0</v>
      </c>
      <c r="AG23" s="475"/>
      <c r="AH23" s="475"/>
      <c r="AI23" s="583"/>
    </row>
    <row r="24" spans="1:35" ht="90">
      <c r="A24" s="360" t="str">
        <f>A17</f>
        <v>MANTENIMIENTO Y MEJORAMIENTO DE LA INFRAESTRUCTURA DE EQUIPAMENTO MUNICIPAL DEL MUNCIPIIO DE GAMA</v>
      </c>
      <c r="B24" s="360"/>
      <c r="C24" s="588" t="s">
        <v>1104</v>
      </c>
      <c r="D24" s="24"/>
      <c r="E24" s="24"/>
      <c r="F24" s="360"/>
      <c r="G24" s="24" t="s">
        <v>1102</v>
      </c>
      <c r="H24" s="24" t="s">
        <v>1097</v>
      </c>
      <c r="I24" s="24"/>
      <c r="J24" s="24">
        <v>2</v>
      </c>
      <c r="K24" s="24">
        <v>1</v>
      </c>
      <c r="L24" s="24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464"/>
      <c r="AG24" s="360"/>
      <c r="AH24" s="600"/>
      <c r="AI24" s="600"/>
    </row>
    <row r="25" spans="1:35" ht="15">
      <c r="A25" s="589"/>
      <c r="B25" s="462"/>
      <c r="C25" s="588"/>
      <c r="D25" s="24"/>
      <c r="E25" s="374"/>
      <c r="F25" s="600"/>
      <c r="L25" s="24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464"/>
      <c r="AG25" s="600"/>
      <c r="AH25" s="600"/>
      <c r="AI25" s="600"/>
    </row>
    <row r="26" spans="1:35" ht="30" customHeight="1">
      <c r="A26" s="955" t="s">
        <v>1099</v>
      </c>
      <c r="B26" s="973"/>
      <c r="C26" s="973"/>
      <c r="D26" s="463"/>
      <c r="E26" s="974" t="s">
        <v>1011</v>
      </c>
      <c r="F26" s="974"/>
      <c r="G26" s="974"/>
      <c r="H26" s="974"/>
      <c r="I26" s="974"/>
      <c r="J26" s="974"/>
      <c r="K26" s="974"/>
      <c r="L26" s="974"/>
      <c r="M26" s="974"/>
      <c r="N26" s="957" t="s">
        <v>407</v>
      </c>
      <c r="O26" s="957"/>
      <c r="P26" s="957"/>
      <c r="Q26" s="957"/>
      <c r="R26" s="957"/>
      <c r="S26" s="957"/>
      <c r="T26" s="957"/>
      <c r="U26" s="957"/>
      <c r="V26" s="957"/>
      <c r="W26" s="957"/>
      <c r="X26" s="957"/>
      <c r="Y26" s="957"/>
      <c r="Z26" s="957"/>
      <c r="AA26" s="957"/>
      <c r="AB26" s="957"/>
      <c r="AC26" s="957"/>
      <c r="AD26" s="957"/>
      <c r="AE26" s="957"/>
      <c r="AF26" s="955" t="s">
        <v>408</v>
      </c>
      <c r="AG26" s="955"/>
      <c r="AH26" s="955"/>
      <c r="AI26" s="955"/>
    </row>
    <row r="27" spans="1:35" ht="15">
      <c r="A27" s="958" t="s">
        <v>424</v>
      </c>
      <c r="B27" s="959" t="s">
        <v>409</v>
      </c>
      <c r="C27" s="959"/>
      <c r="D27" s="959"/>
      <c r="E27" s="959"/>
      <c r="F27" s="959"/>
      <c r="G27" s="959"/>
      <c r="H27" s="960" t="s">
        <v>410</v>
      </c>
      <c r="I27" s="961" t="s">
        <v>425</v>
      </c>
      <c r="J27" s="961" t="s">
        <v>411</v>
      </c>
      <c r="K27" s="962" t="s">
        <v>1023</v>
      </c>
      <c r="L27" s="963" t="s">
        <v>426</v>
      </c>
      <c r="M27" s="963" t="s">
        <v>427</v>
      </c>
      <c r="N27" s="950" t="s">
        <v>534</v>
      </c>
      <c r="O27" s="950"/>
      <c r="P27" s="950" t="s">
        <v>535</v>
      </c>
      <c r="Q27" s="950"/>
      <c r="R27" s="950" t="s">
        <v>536</v>
      </c>
      <c r="S27" s="950"/>
      <c r="T27" s="950" t="s">
        <v>414</v>
      </c>
      <c r="U27" s="950"/>
      <c r="V27" s="950" t="s">
        <v>413</v>
      </c>
      <c r="W27" s="950"/>
      <c r="X27" s="950" t="s">
        <v>537</v>
      </c>
      <c r="Y27" s="950"/>
      <c r="Z27" s="950" t="s">
        <v>412</v>
      </c>
      <c r="AA27" s="950"/>
      <c r="AB27" s="950" t="s">
        <v>415</v>
      </c>
      <c r="AC27" s="950"/>
      <c r="AD27" s="950" t="s">
        <v>416</v>
      </c>
      <c r="AE27" s="950"/>
      <c r="AF27" s="951" t="s">
        <v>417</v>
      </c>
      <c r="AG27" s="947" t="s">
        <v>418</v>
      </c>
      <c r="AH27" s="948" t="s">
        <v>419</v>
      </c>
      <c r="AI27" s="947" t="s">
        <v>428</v>
      </c>
    </row>
    <row r="28" spans="1:35" ht="18">
      <c r="A28" s="958"/>
      <c r="B28" s="959"/>
      <c r="C28" s="959"/>
      <c r="D28" s="959"/>
      <c r="E28" s="959"/>
      <c r="F28" s="959"/>
      <c r="G28" s="959"/>
      <c r="H28" s="960"/>
      <c r="I28" s="961" t="s">
        <v>425</v>
      </c>
      <c r="J28" s="961"/>
      <c r="K28" s="962"/>
      <c r="L28" s="963"/>
      <c r="M28" s="963"/>
      <c r="N28" s="450" t="s">
        <v>429</v>
      </c>
      <c r="O28" s="451" t="s">
        <v>430</v>
      </c>
      <c r="P28" s="450" t="s">
        <v>429</v>
      </c>
      <c r="Q28" s="451" t="s">
        <v>430</v>
      </c>
      <c r="R28" s="450" t="s">
        <v>429</v>
      </c>
      <c r="S28" s="451" t="s">
        <v>430</v>
      </c>
      <c r="T28" s="450" t="s">
        <v>429</v>
      </c>
      <c r="U28" s="451" t="s">
        <v>430</v>
      </c>
      <c r="V28" s="450" t="s">
        <v>429</v>
      </c>
      <c r="W28" s="451" t="s">
        <v>430</v>
      </c>
      <c r="X28" s="450" t="s">
        <v>429</v>
      </c>
      <c r="Y28" s="451" t="s">
        <v>430</v>
      </c>
      <c r="Z28" s="450" t="s">
        <v>429</v>
      </c>
      <c r="AA28" s="451" t="s">
        <v>431</v>
      </c>
      <c r="AB28" s="450" t="s">
        <v>429</v>
      </c>
      <c r="AC28" s="451" t="s">
        <v>431</v>
      </c>
      <c r="AD28" s="450" t="s">
        <v>429</v>
      </c>
      <c r="AE28" s="451" t="s">
        <v>431</v>
      </c>
      <c r="AF28" s="951"/>
      <c r="AG28" s="947"/>
      <c r="AH28" s="948"/>
      <c r="AI28" s="947"/>
    </row>
    <row r="29" spans="1:35" ht="22.5">
      <c r="A29" s="574" t="s">
        <v>917</v>
      </c>
      <c r="B29" s="964" t="s">
        <v>624</v>
      </c>
      <c r="C29" s="964"/>
      <c r="D29" s="964"/>
      <c r="E29" s="964"/>
      <c r="F29" s="964"/>
      <c r="G29" s="964"/>
      <c r="H29" s="575"/>
      <c r="I29" s="585"/>
      <c r="J29" s="586"/>
      <c r="K29" s="586"/>
      <c r="L29" s="586"/>
      <c r="M29" s="587"/>
      <c r="N29" s="579" t="e">
        <f>N31+#REF!+#REF!</f>
        <v>#REF!</v>
      </c>
      <c r="O29" s="579" t="e">
        <f>O31+#REF!+#REF!</f>
        <v>#REF!</v>
      </c>
      <c r="P29" s="579" t="e">
        <f>P31+#REF!+#REF!</f>
        <v>#REF!</v>
      </c>
      <c r="Q29" s="579" t="e">
        <f>Q31+#REF!+#REF!</f>
        <v>#REF!</v>
      </c>
      <c r="R29" s="579" t="e">
        <f>R31+#REF!+#REF!</f>
        <v>#REF!</v>
      </c>
      <c r="S29" s="579" t="e">
        <f>S31+#REF!+#REF!</f>
        <v>#REF!</v>
      </c>
      <c r="T29" s="579" t="e">
        <f>T31+#REF!+#REF!</f>
        <v>#REF!</v>
      </c>
      <c r="U29" s="579" t="e">
        <f>U31+#REF!+#REF!</f>
        <v>#REF!</v>
      </c>
      <c r="V29" s="579" t="e">
        <f>V31+#REF!+#REF!</f>
        <v>#REF!</v>
      </c>
      <c r="W29" s="579" t="e">
        <f>W31+#REF!+#REF!</f>
        <v>#REF!</v>
      </c>
      <c r="X29" s="579" t="e">
        <f>X31+#REF!+#REF!</f>
        <v>#REF!</v>
      </c>
      <c r="Y29" s="579" t="e">
        <f>Y31+#REF!+#REF!</f>
        <v>#REF!</v>
      </c>
      <c r="Z29" s="579" t="e">
        <f>Z31+#REF!+#REF!</f>
        <v>#REF!</v>
      </c>
      <c r="AA29" s="579" t="e">
        <f>AA31+#REF!+#REF!</f>
        <v>#REF!</v>
      </c>
      <c r="AB29" s="579" t="e">
        <f>AB31+#REF!+#REF!</f>
        <v>#REF!</v>
      </c>
      <c r="AC29" s="579" t="e">
        <f>AC31+#REF!+#REF!</f>
        <v>#REF!</v>
      </c>
      <c r="AD29" s="579" t="e">
        <f>+AD31+#REF!+#REF!</f>
        <v>#REF!</v>
      </c>
      <c r="AE29" s="579" t="e">
        <f>AE31+#REF!+#REF!</f>
        <v>#REF!</v>
      </c>
      <c r="AF29" s="581" t="e">
        <f>AF31+#REF!+#REF!</f>
        <v>#REF!</v>
      </c>
      <c r="AG29" s="581"/>
      <c r="AH29" s="581"/>
      <c r="AI29" s="580"/>
    </row>
    <row r="30" spans="1:35" ht="15">
      <c r="A30" s="965"/>
      <c r="B30" s="965"/>
      <c r="C30" s="965"/>
      <c r="D30" s="965"/>
      <c r="E30" s="965"/>
      <c r="F30" s="965"/>
      <c r="G30" s="965"/>
      <c r="H30" s="965"/>
      <c r="I30" s="965"/>
      <c r="J30" s="965"/>
      <c r="K30" s="965"/>
      <c r="L30" s="965"/>
      <c r="M30" s="965"/>
      <c r="N30" s="965"/>
      <c r="O30" s="965"/>
      <c r="P30" s="965"/>
      <c r="Q30" s="965"/>
      <c r="R30" s="965"/>
      <c r="S30" s="965"/>
      <c r="T30" s="965"/>
      <c r="U30" s="965"/>
      <c r="V30" s="965"/>
      <c r="W30" s="965"/>
      <c r="X30" s="965"/>
      <c r="Y30" s="965"/>
      <c r="Z30" s="965"/>
      <c r="AA30" s="965"/>
      <c r="AB30" s="965"/>
      <c r="AC30" s="965"/>
      <c r="AD30" s="965"/>
      <c r="AE30" s="965"/>
      <c r="AF30" s="965"/>
      <c r="AG30" s="965"/>
      <c r="AH30" s="965"/>
      <c r="AI30" s="965"/>
    </row>
    <row r="31" spans="1:35" ht="33.75">
      <c r="A31" s="327" t="s">
        <v>420</v>
      </c>
      <c r="B31" s="328" t="s">
        <v>532</v>
      </c>
      <c r="C31" s="328" t="s">
        <v>421</v>
      </c>
      <c r="D31" s="328" t="s">
        <v>432</v>
      </c>
      <c r="E31" s="328" t="s">
        <v>433</v>
      </c>
      <c r="F31" s="328" t="s">
        <v>434</v>
      </c>
      <c r="G31" s="330" t="s">
        <v>422</v>
      </c>
      <c r="H31" s="328" t="s">
        <v>533</v>
      </c>
      <c r="I31" s="333"/>
      <c r="J31" s="333"/>
      <c r="K31" s="333"/>
      <c r="L31" s="333"/>
      <c r="M31" s="333"/>
      <c r="N31" s="472">
        <f>SUM(N32:N32)</f>
        <v>0</v>
      </c>
      <c r="O31" s="473">
        <f>SUM(O32:O32)</f>
        <v>0</v>
      </c>
      <c r="P31" s="472">
        <f>SUM(P32:P32)</f>
        <v>0</v>
      </c>
      <c r="Q31" s="473">
        <f>SUM(Q32:Q32)</f>
        <v>0</v>
      </c>
      <c r="R31" s="472"/>
      <c r="S31" s="473"/>
      <c r="T31" s="472"/>
      <c r="U31" s="473"/>
      <c r="V31" s="472"/>
      <c r="W31" s="473"/>
      <c r="X31" s="472"/>
      <c r="Y31" s="473"/>
      <c r="Z31" s="472"/>
      <c r="AA31" s="473"/>
      <c r="AB31" s="472"/>
      <c r="AC31" s="473"/>
      <c r="AD31" s="474">
        <f>N31+P31</f>
        <v>0</v>
      </c>
      <c r="AE31" s="473">
        <f>AE32</f>
        <v>0</v>
      </c>
      <c r="AF31" s="599">
        <f>SUM(AF32:AF32)</f>
        <v>0</v>
      </c>
      <c r="AG31" s="475"/>
      <c r="AH31" s="475"/>
      <c r="AI31" s="583"/>
    </row>
    <row r="32" spans="1:35" ht="78.75" customHeight="1">
      <c r="A32" s="970" t="str">
        <f>A24</f>
        <v>MANTENIMIENTO Y MEJORAMIENTO DE LA INFRAESTRUCTURA DE EQUIPAMENTO MUNICIPAL DEL MUNCIPIIO DE GAMA</v>
      </c>
      <c r="B32" s="360"/>
      <c r="C32" s="588" t="s">
        <v>1105</v>
      </c>
      <c r="D32" s="24"/>
      <c r="E32" s="24"/>
      <c r="F32" s="360"/>
      <c r="G32" s="24" t="s">
        <v>1103</v>
      </c>
      <c r="H32" s="24" t="s">
        <v>1098</v>
      </c>
      <c r="I32" s="24"/>
      <c r="J32" s="24">
        <v>2</v>
      </c>
      <c r="K32" s="24">
        <v>1</v>
      </c>
      <c r="L32" s="24"/>
      <c r="M32" s="600"/>
      <c r="N32" s="600"/>
      <c r="O32" s="600"/>
      <c r="P32" s="600"/>
      <c r="Q32" s="600"/>
      <c r="R32" s="600"/>
      <c r="S32" s="600"/>
      <c r="T32" s="600"/>
      <c r="U32" s="600"/>
      <c r="V32" s="600"/>
      <c r="W32" s="600"/>
      <c r="X32" s="600"/>
      <c r="Y32" s="600"/>
      <c r="Z32" s="600"/>
      <c r="AA32" s="600"/>
      <c r="AB32" s="600"/>
      <c r="AC32" s="600"/>
      <c r="AD32" s="600"/>
      <c r="AE32" s="600"/>
      <c r="AF32" s="464"/>
      <c r="AG32" s="360"/>
      <c r="AH32" s="600"/>
      <c r="AI32" s="600"/>
    </row>
    <row r="33" spans="1:35" ht="45">
      <c r="A33" s="971"/>
      <c r="B33" s="462"/>
      <c r="C33" s="588" t="s">
        <v>1107</v>
      </c>
      <c r="D33" s="24"/>
      <c r="E33" s="374"/>
      <c r="F33" s="600"/>
      <c r="G33" s="24" t="s">
        <v>1106</v>
      </c>
      <c r="H33" s="24" t="s">
        <v>1100</v>
      </c>
      <c r="I33" s="24"/>
      <c r="J33" s="24">
        <v>2</v>
      </c>
      <c r="K33" s="24">
        <v>1</v>
      </c>
      <c r="L33" s="24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464"/>
      <c r="AG33" s="600"/>
      <c r="AH33" s="600"/>
      <c r="AI33" s="600"/>
    </row>
    <row r="34" spans="1:35" ht="45">
      <c r="A34" s="971"/>
      <c r="B34" s="462"/>
      <c r="C34" s="588" t="s">
        <v>1109</v>
      </c>
      <c r="D34" s="24"/>
      <c r="E34" s="374"/>
      <c r="F34" s="600"/>
      <c r="G34" s="24" t="s">
        <v>1108</v>
      </c>
      <c r="H34" s="24" t="s">
        <v>1101</v>
      </c>
      <c r="I34" s="24"/>
      <c r="J34" s="24">
        <v>4</v>
      </c>
      <c r="K34" s="24">
        <v>1</v>
      </c>
      <c r="L34" s="24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464"/>
      <c r="AG34" s="600"/>
      <c r="AH34" s="600"/>
      <c r="AI34" s="600"/>
    </row>
    <row r="35" spans="1:35" ht="15">
      <c r="A35" s="589"/>
      <c r="B35" s="462"/>
      <c r="C35" s="588"/>
      <c r="D35" s="24"/>
      <c r="E35" s="374"/>
      <c r="F35" s="600"/>
      <c r="G35" s="24"/>
      <c r="H35" s="24"/>
      <c r="I35" s="24"/>
      <c r="J35" s="24"/>
      <c r="K35" s="24"/>
      <c r="L35" s="24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464"/>
      <c r="AG35" s="600"/>
      <c r="AH35" s="600"/>
      <c r="AI35" s="600"/>
    </row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</sheetData>
  <sheetProtection/>
  <mergeCells count="142">
    <mergeCell ref="AD3:AE3"/>
    <mergeCell ref="T3:U3"/>
    <mergeCell ref="AG3:AG4"/>
    <mergeCell ref="AH3:AH4"/>
    <mergeCell ref="AI3:AI4"/>
    <mergeCell ref="B5:G5"/>
    <mergeCell ref="L3:L4"/>
    <mergeCell ref="M3:M4"/>
    <mergeCell ref="N3:O3"/>
    <mergeCell ref="P3:Q3"/>
    <mergeCell ref="A6:AI6"/>
    <mergeCell ref="V3:W3"/>
    <mergeCell ref="X3:Y3"/>
    <mergeCell ref="Z3:AA3"/>
    <mergeCell ref="AB3:AC3"/>
    <mergeCell ref="H3:H4"/>
    <mergeCell ref="I3:I4"/>
    <mergeCell ref="J3:J4"/>
    <mergeCell ref="K3:K4"/>
    <mergeCell ref="AF3:AF4"/>
    <mergeCell ref="R3:S3"/>
    <mergeCell ref="K12:K13"/>
    <mergeCell ref="A1:G1"/>
    <mergeCell ref="H1:S1"/>
    <mergeCell ref="T1:AI1"/>
    <mergeCell ref="A2:C2"/>
    <mergeCell ref="E2:M2"/>
    <mergeCell ref="N2:AE2"/>
    <mergeCell ref="AF2:AI2"/>
    <mergeCell ref="A3:A4"/>
    <mergeCell ref="B3:G4"/>
    <mergeCell ref="T12:U12"/>
    <mergeCell ref="A11:C11"/>
    <mergeCell ref="E11:M11"/>
    <mergeCell ref="N11:AE11"/>
    <mergeCell ref="AF11:AI11"/>
    <mergeCell ref="A12:A13"/>
    <mergeCell ref="B12:G13"/>
    <mergeCell ref="H12:H13"/>
    <mergeCell ref="I12:I13"/>
    <mergeCell ref="AF12:AF13"/>
    <mergeCell ref="L12:L13"/>
    <mergeCell ref="M12:M13"/>
    <mergeCell ref="N12:O12"/>
    <mergeCell ref="P12:Q12"/>
    <mergeCell ref="R12:S12"/>
    <mergeCell ref="AG12:AG13"/>
    <mergeCell ref="AH12:AH13"/>
    <mergeCell ref="AI12:AI13"/>
    <mergeCell ref="B14:G14"/>
    <mergeCell ref="A15:AI15"/>
    <mergeCell ref="J12:J13"/>
    <mergeCell ref="X12:Y12"/>
    <mergeCell ref="Z12:AA12"/>
    <mergeCell ref="AB12:AC12"/>
    <mergeCell ref="AD12:AE12"/>
    <mergeCell ref="A18:C18"/>
    <mergeCell ref="E18:M18"/>
    <mergeCell ref="N18:AE18"/>
    <mergeCell ref="AF18:AI18"/>
    <mergeCell ref="V12:W12"/>
    <mergeCell ref="T19:U19"/>
    <mergeCell ref="A19:A20"/>
    <mergeCell ref="B19:G20"/>
    <mergeCell ref="H19:H20"/>
    <mergeCell ref="I19:I20"/>
    <mergeCell ref="J19:J20"/>
    <mergeCell ref="K19:K20"/>
    <mergeCell ref="X19:Y19"/>
    <mergeCell ref="Z19:AA19"/>
    <mergeCell ref="AB19:AC19"/>
    <mergeCell ref="AD19:AE19"/>
    <mergeCell ref="AF19:AF20"/>
    <mergeCell ref="L19:L20"/>
    <mergeCell ref="M19:M20"/>
    <mergeCell ref="N19:O19"/>
    <mergeCell ref="P19:Q19"/>
    <mergeCell ref="R19:S19"/>
    <mergeCell ref="AG19:AG20"/>
    <mergeCell ref="AH19:AH20"/>
    <mergeCell ref="AI19:AI20"/>
    <mergeCell ref="B21:G21"/>
    <mergeCell ref="A22:AI22"/>
    <mergeCell ref="A26:C26"/>
    <mergeCell ref="E26:M26"/>
    <mergeCell ref="N26:AE26"/>
    <mergeCell ref="AF26:AI26"/>
    <mergeCell ref="V19:W19"/>
    <mergeCell ref="A27:A28"/>
    <mergeCell ref="B27:G28"/>
    <mergeCell ref="H27:H28"/>
    <mergeCell ref="I27:I28"/>
    <mergeCell ref="J27:J28"/>
    <mergeCell ref="K27:K28"/>
    <mergeCell ref="AF27:AF28"/>
    <mergeCell ref="L27:L28"/>
    <mergeCell ref="M27:M28"/>
    <mergeCell ref="N27:O27"/>
    <mergeCell ref="P27:Q27"/>
    <mergeCell ref="R27:S27"/>
    <mergeCell ref="T27:U27"/>
    <mergeCell ref="AG27:AG28"/>
    <mergeCell ref="AH27:AH28"/>
    <mergeCell ref="AI27:AI28"/>
    <mergeCell ref="B29:G29"/>
    <mergeCell ref="A30:AI30"/>
    <mergeCell ref="V27:W27"/>
    <mergeCell ref="X27:Y27"/>
    <mergeCell ref="Z27:AA27"/>
    <mergeCell ref="AB27:AC27"/>
    <mergeCell ref="AD27:AE27"/>
    <mergeCell ref="L8:L10"/>
    <mergeCell ref="M8:M10"/>
    <mergeCell ref="N8:N10"/>
    <mergeCell ref="G8:G10"/>
    <mergeCell ref="H8:H10"/>
    <mergeCell ref="K8:K10"/>
    <mergeCell ref="I8:I10"/>
    <mergeCell ref="J8:J10"/>
    <mergeCell ref="O8:O10"/>
    <mergeCell ref="P8:P10"/>
    <mergeCell ref="Q8:Q10"/>
    <mergeCell ref="R8:R10"/>
    <mergeCell ref="S8:S10"/>
    <mergeCell ref="T8:T10"/>
    <mergeCell ref="AF8:AF10"/>
    <mergeCell ref="U8:U10"/>
    <mergeCell ref="V8:V10"/>
    <mergeCell ref="W8:W10"/>
    <mergeCell ref="X8:X10"/>
    <mergeCell ref="Y8:Y10"/>
    <mergeCell ref="Z8:Z10"/>
    <mergeCell ref="A8:A10"/>
    <mergeCell ref="A32:A34"/>
    <mergeCell ref="AG8:AG10"/>
    <mergeCell ref="AH8:AH10"/>
    <mergeCell ref="AI8:AI10"/>
    <mergeCell ref="AA8:AA10"/>
    <mergeCell ref="AB8:AB10"/>
    <mergeCell ref="AC8:AC10"/>
    <mergeCell ref="AD8:AD10"/>
    <mergeCell ref="AE8:AE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selection activeCell="C57" sqref="C57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18.00390625" style="0" bestFit="1" customWidth="1"/>
    <col min="34" max="34" width="4.8515625" style="0" customWidth="1"/>
    <col min="35" max="35" width="7.140625" style="0" customWidth="1"/>
  </cols>
  <sheetData>
    <row r="1" spans="1:35" ht="15">
      <c r="A1" s="952" t="s">
        <v>1003</v>
      </c>
      <c r="B1" s="952"/>
      <c r="C1" s="952"/>
      <c r="D1" s="952"/>
      <c r="E1" s="952"/>
      <c r="F1" s="952"/>
      <c r="G1" s="952"/>
      <c r="H1" s="953" t="s">
        <v>1013</v>
      </c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 t="s">
        <v>1005</v>
      </c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</row>
    <row r="2" spans="1:35" ht="15">
      <c r="A2" s="955" t="s">
        <v>1014</v>
      </c>
      <c r="B2" s="973"/>
      <c r="C2" s="973"/>
      <c r="D2" s="463"/>
      <c r="E2" s="974" t="s">
        <v>1011</v>
      </c>
      <c r="F2" s="974"/>
      <c r="G2" s="974"/>
      <c r="H2" s="974"/>
      <c r="I2" s="974"/>
      <c r="J2" s="974"/>
      <c r="K2" s="974"/>
      <c r="L2" s="974"/>
      <c r="M2" s="974"/>
      <c r="N2" s="957" t="s">
        <v>407</v>
      </c>
      <c r="O2" s="957"/>
      <c r="P2" s="957"/>
      <c r="Q2" s="957"/>
      <c r="R2" s="957"/>
      <c r="S2" s="957"/>
      <c r="T2" s="957"/>
      <c r="U2" s="957"/>
      <c r="V2" s="957"/>
      <c r="W2" s="957"/>
      <c r="X2" s="957"/>
      <c r="Y2" s="957"/>
      <c r="Z2" s="957"/>
      <c r="AA2" s="957"/>
      <c r="AB2" s="957"/>
      <c r="AC2" s="957"/>
      <c r="AD2" s="957"/>
      <c r="AE2" s="957"/>
      <c r="AF2" s="955" t="s">
        <v>408</v>
      </c>
      <c r="AG2" s="955"/>
      <c r="AH2" s="955"/>
      <c r="AI2" s="955"/>
    </row>
    <row r="3" spans="1:35" ht="15">
      <c r="A3" s="958" t="s">
        <v>424</v>
      </c>
      <c r="B3" s="959" t="s">
        <v>409</v>
      </c>
      <c r="C3" s="959"/>
      <c r="D3" s="959"/>
      <c r="E3" s="959"/>
      <c r="F3" s="959"/>
      <c r="G3" s="959"/>
      <c r="H3" s="960" t="s">
        <v>410</v>
      </c>
      <c r="I3" s="961" t="s">
        <v>425</v>
      </c>
      <c r="J3" s="961" t="s">
        <v>411</v>
      </c>
      <c r="K3" s="962" t="s">
        <v>824</v>
      </c>
      <c r="L3" s="963" t="s">
        <v>426</v>
      </c>
      <c r="M3" s="963" t="s">
        <v>427</v>
      </c>
      <c r="N3" s="950" t="s">
        <v>534</v>
      </c>
      <c r="O3" s="950"/>
      <c r="P3" s="950" t="s">
        <v>535</v>
      </c>
      <c r="Q3" s="950"/>
      <c r="R3" s="950" t="s">
        <v>536</v>
      </c>
      <c r="S3" s="950"/>
      <c r="T3" s="950" t="s">
        <v>414</v>
      </c>
      <c r="U3" s="950"/>
      <c r="V3" s="950" t="s">
        <v>413</v>
      </c>
      <c r="W3" s="950"/>
      <c r="X3" s="950" t="s">
        <v>537</v>
      </c>
      <c r="Y3" s="950"/>
      <c r="Z3" s="950" t="s">
        <v>412</v>
      </c>
      <c r="AA3" s="950"/>
      <c r="AB3" s="950" t="s">
        <v>415</v>
      </c>
      <c r="AC3" s="950"/>
      <c r="AD3" s="950" t="s">
        <v>416</v>
      </c>
      <c r="AE3" s="950"/>
      <c r="AF3" s="951" t="s">
        <v>417</v>
      </c>
      <c r="AG3" s="947" t="s">
        <v>418</v>
      </c>
      <c r="AH3" s="948" t="s">
        <v>419</v>
      </c>
      <c r="AI3" s="947" t="s">
        <v>428</v>
      </c>
    </row>
    <row r="4" spans="1:35" ht="18">
      <c r="A4" s="958"/>
      <c r="B4" s="959"/>
      <c r="C4" s="959"/>
      <c r="D4" s="959"/>
      <c r="E4" s="959"/>
      <c r="F4" s="959"/>
      <c r="G4" s="959"/>
      <c r="H4" s="960"/>
      <c r="I4" s="961" t="s">
        <v>425</v>
      </c>
      <c r="J4" s="961"/>
      <c r="K4" s="962"/>
      <c r="L4" s="963"/>
      <c r="M4" s="963"/>
      <c r="N4" s="450" t="s">
        <v>429</v>
      </c>
      <c r="O4" s="451" t="s">
        <v>430</v>
      </c>
      <c r="P4" s="450" t="s">
        <v>429</v>
      </c>
      <c r="Q4" s="451" t="s">
        <v>430</v>
      </c>
      <c r="R4" s="450" t="s">
        <v>429</v>
      </c>
      <c r="S4" s="451" t="s">
        <v>430</v>
      </c>
      <c r="T4" s="450" t="s">
        <v>429</v>
      </c>
      <c r="U4" s="451" t="s">
        <v>430</v>
      </c>
      <c r="V4" s="450" t="s">
        <v>429</v>
      </c>
      <c r="W4" s="451" t="s">
        <v>430</v>
      </c>
      <c r="X4" s="450" t="s">
        <v>429</v>
      </c>
      <c r="Y4" s="451" t="s">
        <v>430</v>
      </c>
      <c r="Z4" s="450" t="s">
        <v>429</v>
      </c>
      <c r="AA4" s="451" t="s">
        <v>431</v>
      </c>
      <c r="AB4" s="450" t="s">
        <v>429</v>
      </c>
      <c r="AC4" s="451" t="s">
        <v>431</v>
      </c>
      <c r="AD4" s="450" t="s">
        <v>429</v>
      </c>
      <c r="AE4" s="451" t="s">
        <v>431</v>
      </c>
      <c r="AF4" s="951"/>
      <c r="AG4" s="947"/>
      <c r="AH4" s="948"/>
      <c r="AI4" s="947"/>
    </row>
    <row r="5" spans="1:35" ht="22.5">
      <c r="A5" s="574" t="s">
        <v>917</v>
      </c>
      <c r="B5" s="964" t="s">
        <v>163</v>
      </c>
      <c r="C5" s="964"/>
      <c r="D5" s="964"/>
      <c r="E5" s="964"/>
      <c r="F5" s="964"/>
      <c r="G5" s="964"/>
      <c r="H5" s="575"/>
      <c r="I5" s="585"/>
      <c r="J5" s="586"/>
      <c r="K5" s="586"/>
      <c r="L5" s="586"/>
      <c r="M5" s="587"/>
      <c r="N5" s="579" t="e">
        <f>N7+#REF!+#REF!</f>
        <v>#REF!</v>
      </c>
      <c r="O5" s="579" t="e">
        <f>O7+#REF!+#REF!</f>
        <v>#REF!</v>
      </c>
      <c r="P5" s="579" t="e">
        <f>P7+#REF!+#REF!</f>
        <v>#REF!</v>
      </c>
      <c r="Q5" s="579" t="e">
        <f>Q7+#REF!+#REF!</f>
        <v>#REF!</v>
      </c>
      <c r="R5" s="579" t="e">
        <f>R7+#REF!+#REF!</f>
        <v>#REF!</v>
      </c>
      <c r="S5" s="579" t="e">
        <f>S7+#REF!+#REF!</f>
        <v>#REF!</v>
      </c>
      <c r="T5" s="579" t="e">
        <f>T7+#REF!+#REF!</f>
        <v>#REF!</v>
      </c>
      <c r="U5" s="579" t="e">
        <f>U7+#REF!+#REF!</f>
        <v>#REF!</v>
      </c>
      <c r="V5" s="579" t="e">
        <f>V7+#REF!+#REF!</f>
        <v>#REF!</v>
      </c>
      <c r="W5" s="579" t="e">
        <f>W7+#REF!+#REF!</f>
        <v>#REF!</v>
      </c>
      <c r="X5" s="579" t="e">
        <f>X7+#REF!+#REF!</f>
        <v>#REF!</v>
      </c>
      <c r="Y5" s="579" t="e">
        <f>Y7+#REF!+#REF!</f>
        <v>#REF!</v>
      </c>
      <c r="Z5" s="579" t="e">
        <f>Z7+#REF!+#REF!</f>
        <v>#REF!</v>
      </c>
      <c r="AA5" s="579" t="e">
        <f>AA7+#REF!+#REF!</f>
        <v>#REF!</v>
      </c>
      <c r="AB5" s="579" t="e">
        <f>AB7+#REF!+#REF!</f>
        <v>#REF!</v>
      </c>
      <c r="AC5" s="579" t="e">
        <f>AC7+#REF!+#REF!</f>
        <v>#REF!</v>
      </c>
      <c r="AD5" s="579" t="e">
        <f>+AD7+#REF!+#REF!</f>
        <v>#REF!</v>
      </c>
      <c r="AE5" s="579" t="e">
        <f>AE7+#REF!+#REF!</f>
        <v>#REF!</v>
      </c>
      <c r="AF5" s="581" t="e">
        <f>AF7+#REF!+#REF!</f>
        <v>#REF!</v>
      </c>
      <c r="AG5" s="581"/>
      <c r="AH5" s="581"/>
      <c r="AI5" s="580"/>
    </row>
    <row r="6" spans="1:35" ht="15">
      <c r="A6" s="965"/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5"/>
      <c r="X6" s="965"/>
      <c r="Y6" s="965"/>
      <c r="Z6" s="965"/>
      <c r="AA6" s="965"/>
      <c r="AB6" s="965"/>
      <c r="AC6" s="965"/>
      <c r="AD6" s="965"/>
      <c r="AE6" s="965"/>
      <c r="AF6" s="965"/>
      <c r="AG6" s="965"/>
      <c r="AH6" s="965"/>
      <c r="AI6" s="965"/>
    </row>
    <row r="7" spans="1:35" ht="33.75">
      <c r="A7" s="327" t="s">
        <v>420</v>
      </c>
      <c r="B7" s="328" t="s">
        <v>532</v>
      </c>
      <c r="C7" s="328" t="s">
        <v>421</v>
      </c>
      <c r="D7" s="328" t="s">
        <v>432</v>
      </c>
      <c r="E7" s="328" t="s">
        <v>433</v>
      </c>
      <c r="F7" s="328" t="s">
        <v>434</v>
      </c>
      <c r="G7" s="330" t="s">
        <v>422</v>
      </c>
      <c r="H7" s="328" t="s">
        <v>533</v>
      </c>
      <c r="I7" s="333"/>
      <c r="J7" s="333"/>
      <c r="K7" s="333"/>
      <c r="L7" s="333"/>
      <c r="M7" s="333"/>
      <c r="N7" s="472">
        <f>SUM(N8:N8)</f>
        <v>0</v>
      </c>
      <c r="O7" s="473">
        <f>SUM(O8:O8)</f>
        <v>0</v>
      </c>
      <c r="P7" s="472">
        <f>SUM(P8:P8)</f>
        <v>0</v>
      </c>
      <c r="Q7" s="473">
        <f>SUM(Q8:Q8)</f>
        <v>0</v>
      </c>
      <c r="R7" s="472"/>
      <c r="S7" s="473"/>
      <c r="T7" s="472"/>
      <c r="U7" s="473"/>
      <c r="V7" s="472"/>
      <c r="W7" s="473"/>
      <c r="X7" s="472"/>
      <c r="Y7" s="473"/>
      <c r="Z7" s="472"/>
      <c r="AA7" s="473"/>
      <c r="AB7" s="472"/>
      <c r="AC7" s="473"/>
      <c r="AD7" s="474">
        <f>N7+P7</f>
        <v>0</v>
      </c>
      <c r="AE7" s="473">
        <f>AE8</f>
        <v>0</v>
      </c>
      <c r="AF7" s="614">
        <f>SUM(AF8:AF8)</f>
        <v>0</v>
      </c>
      <c r="AG7" s="475"/>
      <c r="AH7" s="475"/>
      <c r="AI7" s="583"/>
    </row>
    <row r="8" spans="1:35" ht="93">
      <c r="A8" s="360" t="s">
        <v>1335</v>
      </c>
      <c r="B8" s="360"/>
      <c r="C8" s="360" t="s">
        <v>1064</v>
      </c>
      <c r="D8" s="24"/>
      <c r="E8" s="24"/>
      <c r="F8" s="360"/>
      <c r="G8" s="360" t="s">
        <v>1065</v>
      </c>
      <c r="H8" s="360" t="s">
        <v>1067</v>
      </c>
      <c r="I8" s="24"/>
      <c r="J8" s="24">
        <v>1</v>
      </c>
      <c r="K8" s="24">
        <v>1</v>
      </c>
      <c r="L8" s="24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464"/>
      <c r="AG8" s="360"/>
      <c r="AH8" s="615"/>
      <c r="AI8" s="723" t="s">
        <v>1153</v>
      </c>
    </row>
    <row r="9" spans="1:35" ht="93">
      <c r="A9" s="477" t="s">
        <v>1336</v>
      </c>
      <c r="B9" s="462"/>
      <c r="C9" s="571" t="s">
        <v>1069</v>
      </c>
      <c r="D9" s="24"/>
      <c r="E9" s="361"/>
      <c r="F9" s="615"/>
      <c r="G9" s="360" t="s">
        <v>1066</v>
      </c>
      <c r="H9" s="360" t="s">
        <v>1068</v>
      </c>
      <c r="I9" s="361"/>
      <c r="J9" s="24">
        <v>1</v>
      </c>
      <c r="K9" s="24">
        <v>1</v>
      </c>
      <c r="L9" s="361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5"/>
      <c r="Y9" s="615"/>
      <c r="Z9" s="615"/>
      <c r="AA9" s="615"/>
      <c r="AB9" s="615"/>
      <c r="AC9" s="615"/>
      <c r="AD9" s="615"/>
      <c r="AE9" s="615"/>
      <c r="AF9" s="464"/>
      <c r="AG9" s="615"/>
      <c r="AH9" s="615"/>
      <c r="AI9" s="723" t="s">
        <v>1153</v>
      </c>
    </row>
    <row r="10" spans="1:35" ht="15" customHeight="1">
      <c r="A10" s="958" t="s">
        <v>424</v>
      </c>
      <c r="B10" s="959" t="s">
        <v>409</v>
      </c>
      <c r="C10" s="959"/>
      <c r="D10" s="959"/>
      <c r="E10" s="959"/>
      <c r="F10" s="959"/>
      <c r="G10" s="959"/>
      <c r="H10" s="960" t="s">
        <v>410</v>
      </c>
      <c r="I10" s="961" t="s">
        <v>425</v>
      </c>
      <c r="J10" s="961" t="s">
        <v>411</v>
      </c>
      <c r="K10" s="962" t="s">
        <v>824</v>
      </c>
      <c r="L10" s="963" t="s">
        <v>426</v>
      </c>
      <c r="M10" s="963" t="s">
        <v>427</v>
      </c>
      <c r="N10" s="950" t="s">
        <v>534</v>
      </c>
      <c r="O10" s="950"/>
      <c r="P10" s="950" t="s">
        <v>535</v>
      </c>
      <c r="Q10" s="950"/>
      <c r="R10" s="950" t="s">
        <v>536</v>
      </c>
      <c r="S10" s="950"/>
      <c r="T10" s="950" t="s">
        <v>414</v>
      </c>
      <c r="U10" s="950"/>
      <c r="V10" s="950" t="s">
        <v>413</v>
      </c>
      <c r="W10" s="950"/>
      <c r="X10" s="950" t="s">
        <v>537</v>
      </c>
      <c r="Y10" s="950"/>
      <c r="Z10" s="950" t="s">
        <v>412</v>
      </c>
      <c r="AA10" s="950"/>
      <c r="AB10" s="950" t="s">
        <v>415</v>
      </c>
      <c r="AC10" s="950"/>
      <c r="AD10" s="950" t="s">
        <v>416</v>
      </c>
      <c r="AE10" s="950"/>
      <c r="AF10" s="951" t="s">
        <v>417</v>
      </c>
      <c r="AG10" s="947" t="s">
        <v>418</v>
      </c>
      <c r="AH10" s="948" t="s">
        <v>419</v>
      </c>
      <c r="AI10" s="947" t="s">
        <v>428</v>
      </c>
    </row>
    <row r="11" spans="1:35" ht="18">
      <c r="A11" s="958"/>
      <c r="B11" s="959"/>
      <c r="C11" s="959"/>
      <c r="D11" s="959"/>
      <c r="E11" s="959"/>
      <c r="F11" s="959"/>
      <c r="G11" s="959"/>
      <c r="H11" s="960"/>
      <c r="I11" s="961" t="s">
        <v>425</v>
      </c>
      <c r="J11" s="961"/>
      <c r="K11" s="962"/>
      <c r="L11" s="963"/>
      <c r="M11" s="963"/>
      <c r="N11" s="450" t="s">
        <v>429</v>
      </c>
      <c r="O11" s="451" t="s">
        <v>430</v>
      </c>
      <c r="P11" s="450" t="s">
        <v>429</v>
      </c>
      <c r="Q11" s="451" t="s">
        <v>430</v>
      </c>
      <c r="R11" s="450" t="s">
        <v>429</v>
      </c>
      <c r="S11" s="451" t="s">
        <v>430</v>
      </c>
      <c r="T11" s="450" t="s">
        <v>429</v>
      </c>
      <c r="U11" s="451" t="s">
        <v>430</v>
      </c>
      <c r="V11" s="450" t="s">
        <v>429</v>
      </c>
      <c r="W11" s="451" t="s">
        <v>430</v>
      </c>
      <c r="X11" s="450" t="s">
        <v>429</v>
      </c>
      <c r="Y11" s="451" t="s">
        <v>430</v>
      </c>
      <c r="Z11" s="450" t="s">
        <v>429</v>
      </c>
      <c r="AA11" s="451" t="s">
        <v>431</v>
      </c>
      <c r="AB11" s="450" t="s">
        <v>429</v>
      </c>
      <c r="AC11" s="451" t="s">
        <v>431</v>
      </c>
      <c r="AD11" s="450" t="s">
        <v>429</v>
      </c>
      <c r="AE11" s="451" t="s">
        <v>431</v>
      </c>
      <c r="AF11" s="951"/>
      <c r="AG11" s="947"/>
      <c r="AH11" s="948"/>
      <c r="AI11" s="947"/>
    </row>
    <row r="12" spans="1:35" ht="27" customHeight="1">
      <c r="A12" s="574" t="s">
        <v>917</v>
      </c>
      <c r="B12" s="964" t="s">
        <v>1070</v>
      </c>
      <c r="C12" s="964"/>
      <c r="D12" s="964"/>
      <c r="E12" s="964"/>
      <c r="F12" s="964"/>
      <c r="G12" s="964"/>
      <c r="H12" s="575"/>
      <c r="I12" s="585"/>
      <c r="J12" s="586"/>
      <c r="K12" s="586"/>
      <c r="L12" s="586"/>
      <c r="M12" s="587"/>
      <c r="N12" s="579" t="e">
        <f>N14+#REF!+#REF!</f>
        <v>#REF!</v>
      </c>
      <c r="O12" s="579" t="e">
        <f>O14+#REF!+#REF!</f>
        <v>#REF!</v>
      </c>
      <c r="P12" s="579" t="e">
        <f>P14+#REF!+#REF!</f>
        <v>#REF!</v>
      </c>
      <c r="Q12" s="579" t="e">
        <f>Q14+#REF!+#REF!</f>
        <v>#REF!</v>
      </c>
      <c r="R12" s="579" t="e">
        <f>R14+#REF!+#REF!</f>
        <v>#REF!</v>
      </c>
      <c r="S12" s="579" t="e">
        <f>S14+#REF!+#REF!</f>
        <v>#REF!</v>
      </c>
      <c r="T12" s="579" t="e">
        <f>T14+#REF!+#REF!</f>
        <v>#REF!</v>
      </c>
      <c r="U12" s="579" t="e">
        <f>U14+#REF!+#REF!</f>
        <v>#REF!</v>
      </c>
      <c r="V12" s="579" t="e">
        <f>V14+#REF!+#REF!</f>
        <v>#REF!</v>
      </c>
      <c r="W12" s="579" t="e">
        <f>W14+#REF!+#REF!</f>
        <v>#REF!</v>
      </c>
      <c r="X12" s="579" t="e">
        <f>X14+#REF!+#REF!</f>
        <v>#REF!</v>
      </c>
      <c r="Y12" s="579" t="e">
        <f>Y14+#REF!+#REF!</f>
        <v>#REF!</v>
      </c>
      <c r="Z12" s="579" t="e">
        <f>Z14+#REF!+#REF!</f>
        <v>#REF!</v>
      </c>
      <c r="AA12" s="579" t="e">
        <f>AA14+#REF!+#REF!</f>
        <v>#REF!</v>
      </c>
      <c r="AB12" s="579" t="e">
        <f>AB14+#REF!+#REF!</f>
        <v>#REF!</v>
      </c>
      <c r="AC12" s="579" t="e">
        <f>AC14+#REF!+#REF!</f>
        <v>#REF!</v>
      </c>
      <c r="AD12" s="579" t="e">
        <f>+AD14+#REF!+#REF!</f>
        <v>#REF!</v>
      </c>
      <c r="AE12" s="579" t="e">
        <f>AE14+#REF!+#REF!</f>
        <v>#REF!</v>
      </c>
      <c r="AF12" s="581" t="e">
        <f>AF14+#REF!+#REF!</f>
        <v>#REF!</v>
      </c>
      <c r="AG12" s="581"/>
      <c r="AH12" s="581"/>
      <c r="AI12" s="580"/>
    </row>
    <row r="13" spans="1:35" ht="15">
      <c r="A13" s="965"/>
      <c r="B13" s="965"/>
      <c r="C13" s="965"/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965"/>
      <c r="Y13" s="965"/>
      <c r="Z13" s="965"/>
      <c r="AA13" s="965"/>
      <c r="AB13" s="965"/>
      <c r="AC13" s="965"/>
      <c r="AD13" s="965"/>
      <c r="AE13" s="965"/>
      <c r="AF13" s="965"/>
      <c r="AG13" s="965"/>
      <c r="AH13" s="965"/>
      <c r="AI13" s="965"/>
    </row>
    <row r="14" spans="1:35" ht="33.75">
      <c r="A14" s="327" t="s">
        <v>420</v>
      </c>
      <c r="B14" s="328" t="s">
        <v>532</v>
      </c>
      <c r="C14" s="328" t="s">
        <v>421</v>
      </c>
      <c r="D14" s="328" t="s">
        <v>432</v>
      </c>
      <c r="E14" s="328" t="s">
        <v>433</v>
      </c>
      <c r="F14" s="328" t="s">
        <v>434</v>
      </c>
      <c r="G14" s="330" t="s">
        <v>422</v>
      </c>
      <c r="H14" s="328" t="s">
        <v>533</v>
      </c>
      <c r="I14" s="333"/>
      <c r="J14" s="333"/>
      <c r="K14" s="333"/>
      <c r="L14" s="333"/>
      <c r="M14" s="333"/>
      <c r="N14" s="472">
        <f>SUM(N15:N15)</f>
        <v>0</v>
      </c>
      <c r="O14" s="473">
        <f>SUM(O15:O15)</f>
        <v>0</v>
      </c>
      <c r="P14" s="472">
        <f>SUM(P15:P15)</f>
        <v>0</v>
      </c>
      <c r="Q14" s="473">
        <f>SUM(Q15:Q15)</f>
        <v>0</v>
      </c>
      <c r="R14" s="472"/>
      <c r="S14" s="473"/>
      <c r="T14" s="472"/>
      <c r="U14" s="473"/>
      <c r="V14" s="472"/>
      <c r="W14" s="473"/>
      <c r="X14" s="472"/>
      <c r="Y14" s="473"/>
      <c r="Z14" s="472"/>
      <c r="AA14" s="473"/>
      <c r="AB14" s="472"/>
      <c r="AC14" s="473"/>
      <c r="AD14" s="474">
        <f>N14+P14</f>
        <v>0</v>
      </c>
      <c r="AE14" s="473">
        <f>AE15</f>
        <v>0</v>
      </c>
      <c r="AF14" s="668">
        <f>SUM(AF15:AF15)</f>
        <v>0</v>
      </c>
      <c r="AG14" s="475"/>
      <c r="AH14" s="475"/>
      <c r="AI14" s="583"/>
    </row>
    <row r="15" spans="1:35" ht="45" customHeight="1">
      <c r="A15" s="360"/>
      <c r="B15" s="360"/>
      <c r="C15" s="360" t="s">
        <v>1512</v>
      </c>
      <c r="D15" s="24" t="s">
        <v>851</v>
      </c>
      <c r="E15" s="24"/>
      <c r="F15" s="360"/>
      <c r="G15" s="970" t="s">
        <v>161</v>
      </c>
      <c r="H15" s="970" t="s">
        <v>162</v>
      </c>
      <c r="I15" s="24"/>
      <c r="J15" s="24"/>
      <c r="K15" s="24"/>
      <c r="L15" s="24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464"/>
      <c r="AG15" s="360"/>
      <c r="AH15" s="615"/>
      <c r="AI15" s="615"/>
    </row>
    <row r="16" spans="1:35" ht="45" customHeight="1">
      <c r="A16" s="360"/>
      <c r="B16" s="360"/>
      <c r="C16" s="360" t="s">
        <v>1513</v>
      </c>
      <c r="D16" s="24" t="s">
        <v>851</v>
      </c>
      <c r="E16" s="24"/>
      <c r="F16" s="360"/>
      <c r="G16" s="972"/>
      <c r="H16" s="972"/>
      <c r="I16" s="24"/>
      <c r="J16" s="24"/>
      <c r="K16" s="24"/>
      <c r="L16" s="24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615"/>
      <c r="AF16" s="464"/>
      <c r="AG16" s="360"/>
      <c r="AH16" s="615"/>
      <c r="AI16" s="615"/>
    </row>
    <row r="17" spans="1:35" ht="15" customHeight="1">
      <c r="A17" s="958" t="s">
        <v>424</v>
      </c>
      <c r="B17" s="959" t="s">
        <v>409</v>
      </c>
      <c r="C17" s="959"/>
      <c r="D17" s="959"/>
      <c r="E17" s="959"/>
      <c r="F17" s="959"/>
      <c r="G17" s="959"/>
      <c r="H17" s="960" t="s">
        <v>410</v>
      </c>
      <c r="I17" s="961" t="s">
        <v>425</v>
      </c>
      <c r="J17" s="961" t="s">
        <v>411</v>
      </c>
      <c r="K17" s="962" t="s">
        <v>824</v>
      </c>
      <c r="L17" s="963" t="s">
        <v>426</v>
      </c>
      <c r="M17" s="963" t="s">
        <v>427</v>
      </c>
      <c r="N17" s="950" t="s">
        <v>534</v>
      </c>
      <c r="O17" s="950"/>
      <c r="P17" s="950" t="s">
        <v>535</v>
      </c>
      <c r="Q17" s="950"/>
      <c r="R17" s="950" t="s">
        <v>536</v>
      </c>
      <c r="S17" s="950"/>
      <c r="T17" s="950" t="s">
        <v>414</v>
      </c>
      <c r="U17" s="950"/>
      <c r="V17" s="950" t="s">
        <v>413</v>
      </c>
      <c r="W17" s="950"/>
      <c r="X17" s="950" t="s">
        <v>537</v>
      </c>
      <c r="Y17" s="950"/>
      <c r="Z17" s="950" t="s">
        <v>412</v>
      </c>
      <c r="AA17" s="950"/>
      <c r="AB17" s="950" t="s">
        <v>415</v>
      </c>
      <c r="AC17" s="950"/>
      <c r="AD17" s="950" t="s">
        <v>416</v>
      </c>
      <c r="AE17" s="950"/>
      <c r="AF17" s="951" t="s">
        <v>417</v>
      </c>
      <c r="AG17" s="947" t="s">
        <v>418</v>
      </c>
      <c r="AH17" s="948" t="s">
        <v>419</v>
      </c>
      <c r="AI17" s="947" t="s">
        <v>428</v>
      </c>
    </row>
    <row r="18" spans="1:35" ht="18">
      <c r="A18" s="958"/>
      <c r="B18" s="959"/>
      <c r="C18" s="959"/>
      <c r="D18" s="959"/>
      <c r="E18" s="959"/>
      <c r="F18" s="959"/>
      <c r="G18" s="959"/>
      <c r="H18" s="960"/>
      <c r="I18" s="961" t="s">
        <v>425</v>
      </c>
      <c r="J18" s="961"/>
      <c r="K18" s="962"/>
      <c r="L18" s="963"/>
      <c r="M18" s="963"/>
      <c r="N18" s="450" t="s">
        <v>429</v>
      </c>
      <c r="O18" s="451" t="s">
        <v>430</v>
      </c>
      <c r="P18" s="450" t="s">
        <v>429</v>
      </c>
      <c r="Q18" s="451" t="s">
        <v>430</v>
      </c>
      <c r="R18" s="450" t="s">
        <v>429</v>
      </c>
      <c r="S18" s="451" t="s">
        <v>430</v>
      </c>
      <c r="T18" s="450" t="s">
        <v>429</v>
      </c>
      <c r="U18" s="451" t="s">
        <v>430</v>
      </c>
      <c r="V18" s="450" t="s">
        <v>429</v>
      </c>
      <c r="W18" s="451" t="s">
        <v>430</v>
      </c>
      <c r="X18" s="450" t="s">
        <v>429</v>
      </c>
      <c r="Y18" s="451" t="s">
        <v>430</v>
      </c>
      <c r="Z18" s="450" t="s">
        <v>429</v>
      </c>
      <c r="AA18" s="451" t="s">
        <v>431</v>
      </c>
      <c r="AB18" s="450" t="s">
        <v>429</v>
      </c>
      <c r="AC18" s="451" t="s">
        <v>431</v>
      </c>
      <c r="AD18" s="450" t="s">
        <v>429</v>
      </c>
      <c r="AE18" s="451" t="s">
        <v>431</v>
      </c>
      <c r="AF18" s="951"/>
      <c r="AG18" s="947"/>
      <c r="AH18" s="948"/>
      <c r="AI18" s="947"/>
    </row>
    <row r="19" spans="1:35" ht="27" customHeight="1">
      <c r="A19" s="574" t="s">
        <v>917</v>
      </c>
      <c r="B19" s="964" t="s">
        <v>1071</v>
      </c>
      <c r="C19" s="964"/>
      <c r="D19" s="964"/>
      <c r="E19" s="964"/>
      <c r="F19" s="964"/>
      <c r="G19" s="964"/>
      <c r="H19" s="575"/>
      <c r="I19" s="585"/>
      <c r="J19" s="586"/>
      <c r="K19" s="586"/>
      <c r="L19" s="586"/>
      <c r="M19" s="587"/>
      <c r="N19" s="579" t="e">
        <f>N21+#REF!+#REF!</f>
        <v>#REF!</v>
      </c>
      <c r="O19" s="579" t="e">
        <f>O21+#REF!+#REF!</f>
        <v>#REF!</v>
      </c>
      <c r="P19" s="579" t="e">
        <f>P21+#REF!+#REF!</f>
        <v>#REF!</v>
      </c>
      <c r="Q19" s="579" t="e">
        <f>Q21+#REF!+#REF!</f>
        <v>#REF!</v>
      </c>
      <c r="R19" s="579" t="e">
        <f>R21+#REF!+#REF!</f>
        <v>#REF!</v>
      </c>
      <c r="S19" s="579" t="e">
        <f>S21+#REF!+#REF!</f>
        <v>#REF!</v>
      </c>
      <c r="T19" s="579" t="e">
        <f>T21+#REF!+#REF!</f>
        <v>#REF!</v>
      </c>
      <c r="U19" s="579" t="e">
        <f>U21+#REF!+#REF!</f>
        <v>#REF!</v>
      </c>
      <c r="V19" s="579" t="e">
        <f>V21+#REF!+#REF!</f>
        <v>#REF!</v>
      </c>
      <c r="W19" s="579" t="e">
        <f>W21+#REF!+#REF!</f>
        <v>#REF!</v>
      </c>
      <c r="X19" s="579" t="e">
        <f>X21+#REF!+#REF!</f>
        <v>#REF!</v>
      </c>
      <c r="Y19" s="579" t="e">
        <f>Y21+#REF!+#REF!</f>
        <v>#REF!</v>
      </c>
      <c r="Z19" s="579" t="e">
        <f>Z21+#REF!+#REF!</f>
        <v>#REF!</v>
      </c>
      <c r="AA19" s="579" t="e">
        <f>AA21+#REF!+#REF!</f>
        <v>#REF!</v>
      </c>
      <c r="AB19" s="579" t="e">
        <f>AB21+#REF!+#REF!</f>
        <v>#REF!</v>
      </c>
      <c r="AC19" s="579" t="e">
        <f>AC21+#REF!+#REF!</f>
        <v>#REF!</v>
      </c>
      <c r="AD19" s="579" t="e">
        <f>+AD21+#REF!+#REF!</f>
        <v>#REF!</v>
      </c>
      <c r="AE19" s="579" t="e">
        <f>AE21+#REF!+#REF!</f>
        <v>#REF!</v>
      </c>
      <c r="AF19" s="581" t="e">
        <f>AF21+#REF!+#REF!</f>
        <v>#REF!</v>
      </c>
      <c r="AG19" s="581"/>
      <c r="AH19" s="581"/>
      <c r="AI19" s="580"/>
    </row>
    <row r="20" spans="1:35" ht="15">
      <c r="A20" s="965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5"/>
      <c r="U20" s="965"/>
      <c r="V20" s="965"/>
      <c r="W20" s="965"/>
      <c r="X20" s="965"/>
      <c r="Y20" s="965"/>
      <c r="Z20" s="965"/>
      <c r="AA20" s="965"/>
      <c r="AB20" s="965"/>
      <c r="AC20" s="965"/>
      <c r="AD20" s="965"/>
      <c r="AE20" s="965"/>
      <c r="AF20" s="965"/>
      <c r="AG20" s="965"/>
      <c r="AH20" s="965"/>
      <c r="AI20" s="965"/>
    </row>
    <row r="21" spans="1:35" ht="33.75">
      <c r="A21" s="327" t="s">
        <v>420</v>
      </c>
      <c r="B21" s="328" t="s">
        <v>532</v>
      </c>
      <c r="C21" s="328" t="s">
        <v>421</v>
      </c>
      <c r="D21" s="328" t="s">
        <v>432</v>
      </c>
      <c r="E21" s="328" t="s">
        <v>433</v>
      </c>
      <c r="F21" s="328" t="s">
        <v>434</v>
      </c>
      <c r="G21" s="330" t="s">
        <v>422</v>
      </c>
      <c r="H21" s="328" t="s">
        <v>533</v>
      </c>
      <c r="I21" s="333"/>
      <c r="J21" s="333"/>
      <c r="K21" s="333"/>
      <c r="L21" s="333"/>
      <c r="M21" s="333"/>
      <c r="N21" s="472">
        <f>SUM(N22:N22)</f>
        <v>0</v>
      </c>
      <c r="O21" s="473">
        <f>SUM(O22:O22)</f>
        <v>0</v>
      </c>
      <c r="P21" s="472">
        <f>SUM(P22:P22)</f>
        <v>0</v>
      </c>
      <c r="Q21" s="473">
        <f>SUM(Q22:Q22)</f>
        <v>0</v>
      </c>
      <c r="R21" s="472"/>
      <c r="S21" s="473"/>
      <c r="T21" s="472"/>
      <c r="U21" s="473"/>
      <c r="V21" s="472"/>
      <c r="W21" s="473"/>
      <c r="X21" s="472"/>
      <c r="Y21" s="473"/>
      <c r="Z21" s="472"/>
      <c r="AA21" s="473"/>
      <c r="AB21" s="472"/>
      <c r="AC21" s="473"/>
      <c r="AD21" s="474">
        <f>N21+P21</f>
        <v>0</v>
      </c>
      <c r="AE21" s="473">
        <f>AE22</f>
        <v>0</v>
      </c>
      <c r="AF21" s="668">
        <f>SUM(AF22:AF22)</f>
        <v>0</v>
      </c>
      <c r="AG21" s="475"/>
      <c r="AH21" s="475"/>
      <c r="AI21" s="583"/>
    </row>
    <row r="22" spans="1:35" ht="56.25" customHeight="1">
      <c r="A22" s="360"/>
      <c r="B22" s="360"/>
      <c r="C22" s="24" t="s">
        <v>1017</v>
      </c>
      <c r="D22" s="24" t="s">
        <v>1015</v>
      </c>
      <c r="E22" s="24"/>
      <c r="F22" s="360"/>
      <c r="G22" s="24"/>
      <c r="H22" s="24"/>
      <c r="I22" s="361"/>
      <c r="J22" s="361"/>
      <c r="K22" s="361"/>
      <c r="L22" s="24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5"/>
      <c r="AE22" s="615"/>
      <c r="AF22" s="464"/>
      <c r="AG22" s="360" t="s">
        <v>975</v>
      </c>
      <c r="AH22" s="615"/>
      <c r="AI22" s="615"/>
    </row>
    <row r="23" spans="1:35" ht="56.25" customHeight="1">
      <c r="A23" s="360"/>
      <c r="B23" s="360"/>
      <c r="C23" s="24"/>
      <c r="D23" s="24"/>
      <c r="E23" s="24"/>
      <c r="F23" s="360"/>
      <c r="G23" s="24"/>
      <c r="H23" s="24"/>
      <c r="I23" s="361"/>
      <c r="J23" s="361"/>
      <c r="K23" s="361"/>
      <c r="L23" s="24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464"/>
      <c r="AG23" s="360"/>
      <c r="AH23" s="615"/>
      <c r="AI23" s="615"/>
    </row>
    <row r="24" spans="1:35" ht="15">
      <c r="A24" s="958" t="s">
        <v>424</v>
      </c>
      <c r="B24" s="959" t="s">
        <v>409</v>
      </c>
      <c r="C24" s="959"/>
      <c r="D24" s="959"/>
      <c r="E24" s="959"/>
      <c r="F24" s="959"/>
      <c r="G24" s="959"/>
      <c r="H24" s="960" t="s">
        <v>410</v>
      </c>
      <c r="I24" s="961" t="s">
        <v>425</v>
      </c>
      <c r="J24" s="961" t="s">
        <v>411</v>
      </c>
      <c r="K24" s="962" t="s">
        <v>824</v>
      </c>
      <c r="L24" s="963" t="s">
        <v>426</v>
      </c>
      <c r="M24" s="963" t="s">
        <v>427</v>
      </c>
      <c r="N24" s="950" t="s">
        <v>534</v>
      </c>
      <c r="O24" s="950"/>
      <c r="P24" s="950" t="s">
        <v>535</v>
      </c>
      <c r="Q24" s="950"/>
      <c r="R24" s="950" t="s">
        <v>536</v>
      </c>
      <c r="S24" s="950"/>
      <c r="T24" s="950" t="s">
        <v>414</v>
      </c>
      <c r="U24" s="950"/>
      <c r="V24" s="950" t="s">
        <v>413</v>
      </c>
      <c r="W24" s="950"/>
      <c r="X24" s="950" t="s">
        <v>537</v>
      </c>
      <c r="Y24" s="950"/>
      <c r="Z24" s="950" t="s">
        <v>412</v>
      </c>
      <c r="AA24" s="950"/>
      <c r="AB24" s="950" t="s">
        <v>415</v>
      </c>
      <c r="AC24" s="950"/>
      <c r="AD24" s="950" t="s">
        <v>416</v>
      </c>
      <c r="AE24" s="950"/>
      <c r="AF24" s="951" t="s">
        <v>417</v>
      </c>
      <c r="AG24" s="947" t="s">
        <v>418</v>
      </c>
      <c r="AH24" s="948" t="s">
        <v>419</v>
      </c>
      <c r="AI24" s="947" t="s">
        <v>428</v>
      </c>
    </row>
    <row r="25" spans="1:35" ht="18">
      <c r="A25" s="958"/>
      <c r="B25" s="959"/>
      <c r="C25" s="959"/>
      <c r="D25" s="959"/>
      <c r="E25" s="959"/>
      <c r="F25" s="959"/>
      <c r="G25" s="959"/>
      <c r="H25" s="960"/>
      <c r="I25" s="961" t="s">
        <v>425</v>
      </c>
      <c r="J25" s="961"/>
      <c r="K25" s="962"/>
      <c r="L25" s="963"/>
      <c r="M25" s="963"/>
      <c r="N25" s="450" t="s">
        <v>429</v>
      </c>
      <c r="O25" s="451" t="s">
        <v>430</v>
      </c>
      <c r="P25" s="450" t="s">
        <v>429</v>
      </c>
      <c r="Q25" s="451" t="s">
        <v>430</v>
      </c>
      <c r="R25" s="450" t="s">
        <v>429</v>
      </c>
      <c r="S25" s="451" t="s">
        <v>430</v>
      </c>
      <c r="T25" s="450" t="s">
        <v>429</v>
      </c>
      <c r="U25" s="451" t="s">
        <v>430</v>
      </c>
      <c r="V25" s="450" t="s">
        <v>429</v>
      </c>
      <c r="W25" s="451" t="s">
        <v>430</v>
      </c>
      <c r="X25" s="450" t="s">
        <v>429</v>
      </c>
      <c r="Y25" s="451" t="s">
        <v>430</v>
      </c>
      <c r="Z25" s="450" t="s">
        <v>429</v>
      </c>
      <c r="AA25" s="451" t="s">
        <v>431</v>
      </c>
      <c r="AB25" s="450" t="s">
        <v>429</v>
      </c>
      <c r="AC25" s="451" t="s">
        <v>431</v>
      </c>
      <c r="AD25" s="450" t="s">
        <v>429</v>
      </c>
      <c r="AE25" s="451" t="s">
        <v>431</v>
      </c>
      <c r="AF25" s="951"/>
      <c r="AG25" s="947"/>
      <c r="AH25" s="948"/>
      <c r="AI25" s="947"/>
    </row>
    <row r="26" spans="1:35" ht="22.5">
      <c r="A26" s="574" t="s">
        <v>917</v>
      </c>
      <c r="B26" s="964" t="s">
        <v>1072</v>
      </c>
      <c r="C26" s="964"/>
      <c r="D26" s="964"/>
      <c r="E26" s="964"/>
      <c r="F26" s="964"/>
      <c r="G26" s="964"/>
      <c r="H26" s="575"/>
      <c r="I26" s="585"/>
      <c r="J26" s="586"/>
      <c r="K26" s="586"/>
      <c r="L26" s="586"/>
      <c r="M26" s="587"/>
      <c r="N26" s="579" t="e">
        <f>N28+#REF!+#REF!</f>
        <v>#REF!</v>
      </c>
      <c r="O26" s="579" t="e">
        <f>O28+#REF!+#REF!</f>
        <v>#REF!</v>
      </c>
      <c r="P26" s="579" t="e">
        <f>P28+#REF!+#REF!</f>
        <v>#REF!</v>
      </c>
      <c r="Q26" s="579" t="e">
        <f>Q28+#REF!+#REF!</f>
        <v>#REF!</v>
      </c>
      <c r="R26" s="579" t="e">
        <f>R28+#REF!+#REF!</f>
        <v>#REF!</v>
      </c>
      <c r="S26" s="579" t="e">
        <f>S28+#REF!+#REF!</f>
        <v>#REF!</v>
      </c>
      <c r="T26" s="579" t="e">
        <f>T28+#REF!+#REF!</f>
        <v>#REF!</v>
      </c>
      <c r="U26" s="579" t="e">
        <f>U28+#REF!+#REF!</f>
        <v>#REF!</v>
      </c>
      <c r="V26" s="579" t="e">
        <f>V28+#REF!+#REF!</f>
        <v>#REF!</v>
      </c>
      <c r="W26" s="579" t="e">
        <f>W28+#REF!+#REF!</f>
        <v>#REF!</v>
      </c>
      <c r="X26" s="579" t="e">
        <f>X28+#REF!+#REF!</f>
        <v>#REF!</v>
      </c>
      <c r="Y26" s="579" t="e">
        <f>Y28+#REF!+#REF!</f>
        <v>#REF!</v>
      </c>
      <c r="Z26" s="579" t="e">
        <f>Z28+#REF!+#REF!</f>
        <v>#REF!</v>
      </c>
      <c r="AA26" s="579" t="e">
        <f>AA28+#REF!+#REF!</f>
        <v>#REF!</v>
      </c>
      <c r="AB26" s="579" t="e">
        <f>AB28+#REF!+#REF!</f>
        <v>#REF!</v>
      </c>
      <c r="AC26" s="579" t="e">
        <f>AC28+#REF!+#REF!</f>
        <v>#REF!</v>
      </c>
      <c r="AD26" s="579" t="e">
        <f>+AD28+#REF!+#REF!</f>
        <v>#REF!</v>
      </c>
      <c r="AE26" s="579" t="e">
        <f>AE28+#REF!+#REF!</f>
        <v>#REF!</v>
      </c>
      <c r="AF26" s="581" t="e">
        <f>AF28+#REF!+#REF!</f>
        <v>#REF!</v>
      </c>
      <c r="AG26" s="581"/>
      <c r="AH26" s="581"/>
      <c r="AI26" s="580"/>
    </row>
    <row r="27" spans="1:35" ht="15">
      <c r="A27" s="965"/>
      <c r="B27" s="965"/>
      <c r="C27" s="965"/>
      <c r="D27" s="965"/>
      <c r="E27" s="965"/>
      <c r="F27" s="965"/>
      <c r="G27" s="965"/>
      <c r="H27" s="965"/>
      <c r="I27" s="965"/>
      <c r="J27" s="965"/>
      <c r="K27" s="965"/>
      <c r="L27" s="965"/>
      <c r="M27" s="965"/>
      <c r="N27" s="965"/>
      <c r="O27" s="965"/>
      <c r="P27" s="965"/>
      <c r="Q27" s="965"/>
      <c r="R27" s="965"/>
      <c r="S27" s="965"/>
      <c r="T27" s="965"/>
      <c r="U27" s="965"/>
      <c r="V27" s="965"/>
      <c r="W27" s="965"/>
      <c r="X27" s="965"/>
      <c r="Y27" s="965"/>
      <c r="Z27" s="965"/>
      <c r="AA27" s="965"/>
      <c r="AB27" s="965"/>
      <c r="AC27" s="965"/>
      <c r="AD27" s="965"/>
      <c r="AE27" s="965"/>
      <c r="AF27" s="965"/>
      <c r="AG27" s="965"/>
      <c r="AH27" s="965"/>
      <c r="AI27" s="965"/>
    </row>
    <row r="28" spans="1:35" ht="33.75">
      <c r="A28" s="327" t="s">
        <v>420</v>
      </c>
      <c r="B28" s="328" t="s">
        <v>532</v>
      </c>
      <c r="C28" s="328" t="s">
        <v>421</v>
      </c>
      <c r="D28" s="328" t="s">
        <v>432</v>
      </c>
      <c r="E28" s="328" t="s">
        <v>433</v>
      </c>
      <c r="F28" s="328" t="s">
        <v>434</v>
      </c>
      <c r="G28" s="330" t="s">
        <v>422</v>
      </c>
      <c r="H28" s="328" t="s">
        <v>533</v>
      </c>
      <c r="I28" s="333"/>
      <c r="J28" s="333"/>
      <c r="K28" s="333"/>
      <c r="L28" s="333"/>
      <c r="M28" s="333"/>
      <c r="N28" s="472">
        <f>SUM(N29:N29)</f>
        <v>0</v>
      </c>
      <c r="O28" s="473">
        <f>SUM(O29:O29)</f>
        <v>0</v>
      </c>
      <c r="P28" s="472">
        <f>SUM(P29:P29)</f>
        <v>0</v>
      </c>
      <c r="Q28" s="473">
        <f>SUM(Q29:Q29)</f>
        <v>0</v>
      </c>
      <c r="R28" s="472"/>
      <c r="S28" s="473"/>
      <c r="T28" s="472"/>
      <c r="U28" s="473"/>
      <c r="V28" s="472"/>
      <c r="W28" s="473"/>
      <c r="X28" s="472"/>
      <c r="Y28" s="473"/>
      <c r="Z28" s="472"/>
      <c r="AA28" s="473"/>
      <c r="AB28" s="472"/>
      <c r="AC28" s="473"/>
      <c r="AD28" s="474">
        <f>N28+P28</f>
        <v>0</v>
      </c>
      <c r="AE28" s="473">
        <f>AE29</f>
        <v>0</v>
      </c>
      <c r="AF28" s="668">
        <f>SUM(AF29:AF29)</f>
        <v>0</v>
      </c>
      <c r="AG28" s="475"/>
      <c r="AH28" s="475"/>
      <c r="AI28" s="583"/>
    </row>
    <row r="29" spans="1:35" ht="34.5" customHeight="1">
      <c r="A29" s="360"/>
      <c r="B29" s="360"/>
      <c r="C29" s="360" t="s">
        <v>1075</v>
      </c>
      <c r="D29" s="975" t="s">
        <v>1015</v>
      </c>
      <c r="E29" s="975"/>
      <c r="F29" s="975"/>
      <c r="G29" s="975" t="s">
        <v>1074</v>
      </c>
      <c r="H29" s="975" t="s">
        <v>1073</v>
      </c>
      <c r="I29" s="975">
        <v>0.72</v>
      </c>
      <c r="J29" s="975">
        <v>1</v>
      </c>
      <c r="K29" s="975">
        <v>0.85</v>
      </c>
      <c r="L29" s="24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5"/>
      <c r="Z29" s="615"/>
      <c r="AA29" s="615"/>
      <c r="AB29" s="615"/>
      <c r="AC29" s="615"/>
      <c r="AD29" s="615"/>
      <c r="AE29" s="615"/>
      <c r="AF29" s="464"/>
      <c r="AG29" s="360"/>
      <c r="AH29" s="615"/>
      <c r="AI29" s="615" t="s">
        <v>1153</v>
      </c>
    </row>
    <row r="30" spans="1:35" ht="33.75">
      <c r="A30" s="462"/>
      <c r="B30" s="462"/>
      <c r="C30" s="360" t="s">
        <v>1076</v>
      </c>
      <c r="D30" s="975"/>
      <c r="E30" s="975"/>
      <c r="F30" s="975"/>
      <c r="G30" s="975"/>
      <c r="H30" s="975"/>
      <c r="I30" s="975"/>
      <c r="J30" s="975"/>
      <c r="K30" s="975"/>
      <c r="L30" s="615"/>
      <c r="M30" s="615"/>
      <c r="N30" s="615"/>
      <c r="O30" s="615"/>
      <c r="P30" s="615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615"/>
      <c r="AB30" s="615"/>
      <c r="AC30" s="615"/>
      <c r="AD30" s="615"/>
      <c r="AE30" s="615"/>
      <c r="AF30" s="464"/>
      <c r="AG30" s="615"/>
      <c r="AH30" s="615"/>
      <c r="AI30" s="615"/>
    </row>
    <row r="31" spans="1:35" ht="15" customHeight="1">
      <c r="A31" s="955" t="s">
        <v>1016</v>
      </c>
      <c r="B31" s="973"/>
      <c r="C31" s="973"/>
      <c r="D31" s="463"/>
      <c r="E31" s="974" t="s">
        <v>1011</v>
      </c>
      <c r="F31" s="974"/>
      <c r="G31" s="974"/>
      <c r="H31" s="974"/>
      <c r="I31" s="974"/>
      <c r="J31" s="974"/>
      <c r="K31" s="974"/>
      <c r="L31" s="974"/>
      <c r="M31" s="974"/>
      <c r="N31" s="957" t="s">
        <v>407</v>
      </c>
      <c r="O31" s="957"/>
      <c r="P31" s="957"/>
      <c r="Q31" s="957"/>
      <c r="R31" s="957"/>
      <c r="S31" s="957"/>
      <c r="T31" s="957"/>
      <c r="U31" s="957"/>
      <c r="V31" s="957"/>
      <c r="W31" s="957"/>
      <c r="X31" s="957"/>
      <c r="Y31" s="957"/>
      <c r="Z31" s="957"/>
      <c r="AA31" s="957"/>
      <c r="AB31" s="957"/>
      <c r="AC31" s="957"/>
      <c r="AD31" s="957"/>
      <c r="AE31" s="957"/>
      <c r="AF31" s="955" t="s">
        <v>408</v>
      </c>
      <c r="AG31" s="955"/>
      <c r="AH31" s="955"/>
      <c r="AI31" s="955"/>
    </row>
    <row r="32" spans="1:35" ht="15" customHeight="1">
      <c r="A32" s="958" t="s">
        <v>424</v>
      </c>
      <c r="B32" s="959" t="s">
        <v>409</v>
      </c>
      <c r="C32" s="959"/>
      <c r="D32" s="959"/>
      <c r="E32" s="959"/>
      <c r="F32" s="959"/>
      <c r="G32" s="959"/>
      <c r="H32" s="960" t="s">
        <v>410</v>
      </c>
      <c r="I32" s="961" t="s">
        <v>425</v>
      </c>
      <c r="J32" s="961" t="s">
        <v>411</v>
      </c>
      <c r="K32" s="962" t="s">
        <v>1023</v>
      </c>
      <c r="L32" s="963" t="s">
        <v>426</v>
      </c>
      <c r="M32" s="963" t="s">
        <v>427</v>
      </c>
      <c r="N32" s="950" t="s">
        <v>534</v>
      </c>
      <c r="O32" s="950"/>
      <c r="P32" s="950" t="s">
        <v>535</v>
      </c>
      <c r="Q32" s="950"/>
      <c r="R32" s="950" t="s">
        <v>536</v>
      </c>
      <c r="S32" s="950"/>
      <c r="T32" s="950" t="s">
        <v>414</v>
      </c>
      <c r="U32" s="950"/>
      <c r="V32" s="950" t="s">
        <v>413</v>
      </c>
      <c r="W32" s="950"/>
      <c r="X32" s="950" t="s">
        <v>537</v>
      </c>
      <c r="Y32" s="950"/>
      <c r="Z32" s="950" t="s">
        <v>412</v>
      </c>
      <c r="AA32" s="950"/>
      <c r="AB32" s="950" t="s">
        <v>415</v>
      </c>
      <c r="AC32" s="950"/>
      <c r="AD32" s="950" t="s">
        <v>416</v>
      </c>
      <c r="AE32" s="950"/>
      <c r="AF32" s="951" t="s">
        <v>417</v>
      </c>
      <c r="AG32" s="947" t="s">
        <v>418</v>
      </c>
      <c r="AH32" s="948" t="s">
        <v>419</v>
      </c>
      <c r="AI32" s="947" t="s">
        <v>428</v>
      </c>
    </row>
    <row r="33" spans="1:35" ht="18">
      <c r="A33" s="958"/>
      <c r="B33" s="959"/>
      <c r="C33" s="959"/>
      <c r="D33" s="959"/>
      <c r="E33" s="959"/>
      <c r="F33" s="959"/>
      <c r="G33" s="959"/>
      <c r="H33" s="960"/>
      <c r="I33" s="961" t="s">
        <v>425</v>
      </c>
      <c r="J33" s="961"/>
      <c r="K33" s="962"/>
      <c r="L33" s="963"/>
      <c r="M33" s="963"/>
      <c r="N33" s="450" t="s">
        <v>429</v>
      </c>
      <c r="O33" s="451" t="s">
        <v>430</v>
      </c>
      <c r="P33" s="450" t="s">
        <v>429</v>
      </c>
      <c r="Q33" s="451" t="s">
        <v>430</v>
      </c>
      <c r="R33" s="450" t="s">
        <v>429</v>
      </c>
      <c r="S33" s="451" t="s">
        <v>430</v>
      </c>
      <c r="T33" s="450" t="s">
        <v>429</v>
      </c>
      <c r="U33" s="451" t="s">
        <v>430</v>
      </c>
      <c r="V33" s="450" t="s">
        <v>429</v>
      </c>
      <c r="W33" s="451" t="s">
        <v>430</v>
      </c>
      <c r="X33" s="450" t="s">
        <v>429</v>
      </c>
      <c r="Y33" s="451" t="s">
        <v>430</v>
      </c>
      <c r="Z33" s="450" t="s">
        <v>429</v>
      </c>
      <c r="AA33" s="451" t="s">
        <v>431</v>
      </c>
      <c r="AB33" s="450" t="s">
        <v>429</v>
      </c>
      <c r="AC33" s="451" t="s">
        <v>431</v>
      </c>
      <c r="AD33" s="450" t="s">
        <v>429</v>
      </c>
      <c r="AE33" s="451" t="s">
        <v>431</v>
      </c>
      <c r="AF33" s="951"/>
      <c r="AG33" s="947"/>
      <c r="AH33" s="948"/>
      <c r="AI33" s="947"/>
    </row>
    <row r="34" spans="1:35" ht="27" customHeight="1">
      <c r="A34" s="574" t="s">
        <v>917</v>
      </c>
      <c r="B34" s="964" t="s">
        <v>1077</v>
      </c>
      <c r="C34" s="964"/>
      <c r="D34" s="964"/>
      <c r="E34" s="964"/>
      <c r="F34" s="964"/>
      <c r="G34" s="964"/>
      <c r="H34" s="575"/>
      <c r="I34" s="585"/>
      <c r="J34" s="586"/>
      <c r="K34" s="586"/>
      <c r="L34" s="586"/>
      <c r="M34" s="587"/>
      <c r="N34" s="579" t="e">
        <f>N36+#REF!+#REF!</f>
        <v>#REF!</v>
      </c>
      <c r="O34" s="579" t="e">
        <f>O36+#REF!+#REF!</f>
        <v>#REF!</v>
      </c>
      <c r="P34" s="579" t="e">
        <f>P36+#REF!+#REF!</f>
        <v>#REF!</v>
      </c>
      <c r="Q34" s="579" t="e">
        <f>Q36+#REF!+#REF!</f>
        <v>#REF!</v>
      </c>
      <c r="R34" s="579" t="e">
        <f>R36+#REF!+#REF!</f>
        <v>#REF!</v>
      </c>
      <c r="S34" s="579" t="e">
        <f>S36+#REF!+#REF!</f>
        <v>#REF!</v>
      </c>
      <c r="T34" s="579" t="e">
        <f>T36+#REF!+#REF!</f>
        <v>#REF!</v>
      </c>
      <c r="U34" s="579" t="e">
        <f>U36+#REF!+#REF!</f>
        <v>#REF!</v>
      </c>
      <c r="V34" s="579" t="e">
        <f>V36+#REF!+#REF!</f>
        <v>#REF!</v>
      </c>
      <c r="W34" s="579" t="e">
        <f>W36+#REF!+#REF!</f>
        <v>#REF!</v>
      </c>
      <c r="X34" s="579" t="e">
        <f>X36+#REF!+#REF!</f>
        <v>#REF!</v>
      </c>
      <c r="Y34" s="579" t="e">
        <f>Y36+#REF!+#REF!</f>
        <v>#REF!</v>
      </c>
      <c r="Z34" s="579" t="e">
        <f>Z36+#REF!+#REF!</f>
        <v>#REF!</v>
      </c>
      <c r="AA34" s="579" t="e">
        <f>AA36+#REF!+#REF!</f>
        <v>#REF!</v>
      </c>
      <c r="AB34" s="579" t="e">
        <f>AB36+#REF!+#REF!</f>
        <v>#REF!</v>
      </c>
      <c r="AC34" s="579" t="e">
        <f>AC36+#REF!+#REF!</f>
        <v>#REF!</v>
      </c>
      <c r="AD34" s="579" t="e">
        <f>+AD36+#REF!+#REF!</f>
        <v>#REF!</v>
      </c>
      <c r="AE34" s="579" t="e">
        <f>AE36+#REF!+#REF!</f>
        <v>#REF!</v>
      </c>
      <c r="AF34" s="581" t="e">
        <f>AF36+#REF!+#REF!</f>
        <v>#REF!</v>
      </c>
      <c r="AG34" s="581"/>
      <c r="AH34" s="581"/>
      <c r="AI34" s="580"/>
    </row>
    <row r="35" spans="1:35" ht="15">
      <c r="A35" s="965"/>
      <c r="B35" s="965"/>
      <c r="C35" s="965"/>
      <c r="D35" s="965"/>
      <c r="E35" s="965"/>
      <c r="F35" s="965"/>
      <c r="G35" s="965"/>
      <c r="H35" s="965"/>
      <c r="I35" s="965"/>
      <c r="J35" s="965"/>
      <c r="K35" s="965"/>
      <c r="L35" s="965"/>
      <c r="M35" s="965"/>
      <c r="N35" s="965"/>
      <c r="O35" s="965"/>
      <c r="P35" s="965"/>
      <c r="Q35" s="965"/>
      <c r="R35" s="965"/>
      <c r="S35" s="965"/>
      <c r="T35" s="965"/>
      <c r="U35" s="965"/>
      <c r="V35" s="965"/>
      <c r="W35" s="965"/>
      <c r="X35" s="965"/>
      <c r="Y35" s="965"/>
      <c r="Z35" s="965"/>
      <c r="AA35" s="965"/>
      <c r="AB35" s="965"/>
      <c r="AC35" s="965"/>
      <c r="AD35" s="965"/>
      <c r="AE35" s="965"/>
      <c r="AF35" s="965"/>
      <c r="AG35" s="965"/>
      <c r="AH35" s="965"/>
      <c r="AI35" s="965"/>
    </row>
    <row r="36" spans="1:35" ht="33.75">
      <c r="A36" s="327" t="s">
        <v>420</v>
      </c>
      <c r="B36" s="328" t="s">
        <v>532</v>
      </c>
      <c r="C36" s="328" t="s">
        <v>421</v>
      </c>
      <c r="D36" s="328" t="s">
        <v>432</v>
      </c>
      <c r="E36" s="328" t="s">
        <v>433</v>
      </c>
      <c r="F36" s="328" t="s">
        <v>434</v>
      </c>
      <c r="G36" s="330" t="s">
        <v>422</v>
      </c>
      <c r="H36" s="328" t="s">
        <v>533</v>
      </c>
      <c r="I36" s="333"/>
      <c r="J36" s="333"/>
      <c r="K36" s="333"/>
      <c r="L36" s="333"/>
      <c r="M36" s="333"/>
      <c r="N36" s="472">
        <f>SUM(N37:N37)</f>
        <v>0</v>
      </c>
      <c r="O36" s="473">
        <f>SUM(O37:O37)</f>
        <v>0</v>
      </c>
      <c r="P36" s="472">
        <f>SUM(P37:P37)</f>
        <v>0</v>
      </c>
      <c r="Q36" s="473">
        <f>SUM(Q37:Q37)</f>
        <v>0</v>
      </c>
      <c r="R36" s="472"/>
      <c r="S36" s="473"/>
      <c r="T36" s="472"/>
      <c r="U36" s="473"/>
      <c r="V36" s="472"/>
      <c r="W36" s="473"/>
      <c r="X36" s="472"/>
      <c r="Y36" s="473"/>
      <c r="Z36" s="472"/>
      <c r="AA36" s="473"/>
      <c r="AB36" s="472"/>
      <c r="AC36" s="473"/>
      <c r="AD36" s="474">
        <f>N36+P36</f>
        <v>0</v>
      </c>
      <c r="AE36" s="473">
        <f>AE37</f>
        <v>0</v>
      </c>
      <c r="AF36" s="668">
        <f>SUM(AF37:AF37)</f>
        <v>0</v>
      </c>
      <c r="AG36" s="475"/>
      <c r="AH36" s="475"/>
      <c r="AI36" s="583"/>
    </row>
    <row r="37" spans="1:35" ht="26.25" customHeight="1">
      <c r="A37" s="360"/>
      <c r="B37" s="360"/>
      <c r="C37" s="360" t="s">
        <v>1082</v>
      </c>
      <c r="D37" s="24"/>
      <c r="E37" s="24"/>
      <c r="F37" s="360"/>
      <c r="G37" s="975" t="s">
        <v>1080</v>
      </c>
      <c r="H37" s="975" t="s">
        <v>1078</v>
      </c>
      <c r="I37" s="975"/>
      <c r="J37" s="975">
        <v>20</v>
      </c>
      <c r="K37" s="975">
        <v>5</v>
      </c>
      <c r="L37" s="975"/>
      <c r="M37" s="615"/>
      <c r="N37" s="615"/>
      <c r="O37" s="615"/>
      <c r="P37" s="615"/>
      <c r="Q37" s="615"/>
      <c r="R37" s="615"/>
      <c r="S37" s="615"/>
      <c r="T37" s="615"/>
      <c r="U37" s="615"/>
      <c r="V37" s="615"/>
      <c r="W37" s="615"/>
      <c r="X37" s="615"/>
      <c r="Y37" s="615"/>
      <c r="Z37" s="615"/>
      <c r="AA37" s="615"/>
      <c r="AB37" s="615"/>
      <c r="AC37" s="615"/>
      <c r="AD37" s="615"/>
      <c r="AE37" s="615"/>
      <c r="AF37" s="464"/>
      <c r="AG37" s="360" t="s">
        <v>975</v>
      </c>
      <c r="AH37" s="615"/>
      <c r="AI37" s="615"/>
    </row>
    <row r="38" spans="1:35" ht="36" customHeight="1">
      <c r="A38" s="360"/>
      <c r="B38" s="360"/>
      <c r="C38" s="360" t="s">
        <v>1514</v>
      </c>
      <c r="D38" s="24"/>
      <c r="E38" s="24"/>
      <c r="F38" s="360"/>
      <c r="G38" s="975"/>
      <c r="H38" s="975"/>
      <c r="I38" s="975"/>
      <c r="J38" s="975"/>
      <c r="K38" s="975"/>
      <c r="L38" s="975"/>
      <c r="M38" s="615"/>
      <c r="N38" s="615"/>
      <c r="O38" s="615"/>
      <c r="P38" s="615"/>
      <c r="Q38" s="615"/>
      <c r="R38" s="615"/>
      <c r="S38" s="615"/>
      <c r="T38" s="615"/>
      <c r="U38" s="615"/>
      <c r="V38" s="615"/>
      <c r="W38" s="615"/>
      <c r="X38" s="615"/>
      <c r="Y38" s="615"/>
      <c r="Z38" s="615"/>
      <c r="AA38" s="615"/>
      <c r="AB38" s="615"/>
      <c r="AC38" s="615"/>
      <c r="AD38" s="615"/>
      <c r="AE38" s="615"/>
      <c r="AF38" s="464"/>
      <c r="AG38" s="360"/>
      <c r="AH38" s="615"/>
      <c r="AI38" s="615"/>
    </row>
    <row r="39" spans="1:35" ht="28.5" customHeight="1">
      <c r="A39" s="360"/>
      <c r="B39" s="360"/>
      <c r="C39" s="360" t="s">
        <v>1515</v>
      </c>
      <c r="D39" s="24"/>
      <c r="E39" s="24"/>
      <c r="F39" s="360"/>
      <c r="G39" s="975"/>
      <c r="H39" s="975"/>
      <c r="I39" s="975"/>
      <c r="J39" s="975"/>
      <c r="K39" s="975"/>
      <c r="L39" s="97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15"/>
      <c r="AB39" s="615"/>
      <c r="AC39" s="615"/>
      <c r="AD39" s="615"/>
      <c r="AE39" s="615"/>
      <c r="AF39" s="464"/>
      <c r="AG39" s="360"/>
      <c r="AH39" s="615"/>
      <c r="AI39" s="615"/>
    </row>
    <row r="40" spans="1:35" ht="42.75" customHeight="1">
      <c r="A40" s="360"/>
      <c r="B40" s="360"/>
      <c r="C40" s="360" t="s">
        <v>1516</v>
      </c>
      <c r="D40" s="24"/>
      <c r="E40" s="24"/>
      <c r="F40" s="360"/>
      <c r="G40" s="975"/>
      <c r="H40" s="975"/>
      <c r="I40" s="975"/>
      <c r="J40" s="975"/>
      <c r="K40" s="975"/>
      <c r="L40" s="97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5"/>
      <c r="AD40" s="615"/>
      <c r="AE40" s="615"/>
      <c r="AF40" s="464"/>
      <c r="AG40" s="360"/>
      <c r="AH40" s="615"/>
      <c r="AI40" s="615"/>
    </row>
    <row r="41" spans="1:35" ht="55.5" customHeight="1">
      <c r="A41" s="360"/>
      <c r="B41" s="360"/>
      <c r="C41" s="360" t="s">
        <v>1517</v>
      </c>
      <c r="D41" s="24" t="s">
        <v>837</v>
      </c>
      <c r="E41" s="24"/>
      <c r="F41" s="360"/>
      <c r="G41" s="24" t="s">
        <v>1081</v>
      </c>
      <c r="H41" s="24" t="s">
        <v>1079</v>
      </c>
      <c r="I41" s="24"/>
      <c r="J41" s="24">
        <v>4</v>
      </c>
      <c r="K41" s="24">
        <v>1</v>
      </c>
      <c r="L41" s="24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5"/>
      <c r="AA41" s="615"/>
      <c r="AB41" s="615"/>
      <c r="AC41" s="615"/>
      <c r="AD41" s="615"/>
      <c r="AE41" s="615"/>
      <c r="AF41" s="464"/>
      <c r="AG41" s="360"/>
      <c r="AH41" s="615"/>
      <c r="AI41" s="615"/>
    </row>
    <row r="42" spans="1:35" ht="15" customHeight="1">
      <c r="A42" s="958" t="s">
        <v>424</v>
      </c>
      <c r="B42" s="959" t="s">
        <v>409</v>
      </c>
      <c r="C42" s="959"/>
      <c r="D42" s="959"/>
      <c r="E42" s="959"/>
      <c r="F42" s="959"/>
      <c r="G42" s="959"/>
      <c r="H42" s="960" t="s">
        <v>410</v>
      </c>
      <c r="I42" s="961" t="s">
        <v>425</v>
      </c>
      <c r="J42" s="961" t="s">
        <v>411</v>
      </c>
      <c r="K42" s="962" t="s">
        <v>1023</v>
      </c>
      <c r="L42" s="963" t="s">
        <v>426</v>
      </c>
      <c r="M42" s="963" t="s">
        <v>427</v>
      </c>
      <c r="N42" s="950" t="s">
        <v>534</v>
      </c>
      <c r="O42" s="950"/>
      <c r="P42" s="950" t="s">
        <v>535</v>
      </c>
      <c r="Q42" s="950"/>
      <c r="R42" s="950" t="s">
        <v>536</v>
      </c>
      <c r="S42" s="950"/>
      <c r="T42" s="950" t="s">
        <v>414</v>
      </c>
      <c r="U42" s="950"/>
      <c r="V42" s="950" t="s">
        <v>413</v>
      </c>
      <c r="W42" s="950"/>
      <c r="X42" s="950" t="s">
        <v>537</v>
      </c>
      <c r="Y42" s="950"/>
      <c r="Z42" s="950" t="s">
        <v>412</v>
      </c>
      <c r="AA42" s="950"/>
      <c r="AB42" s="950" t="s">
        <v>415</v>
      </c>
      <c r="AC42" s="950"/>
      <c r="AD42" s="950" t="s">
        <v>416</v>
      </c>
      <c r="AE42" s="950"/>
      <c r="AF42" s="951" t="s">
        <v>417</v>
      </c>
      <c r="AG42" s="947" t="s">
        <v>418</v>
      </c>
      <c r="AH42" s="948" t="s">
        <v>419</v>
      </c>
      <c r="AI42" s="947" t="s">
        <v>428</v>
      </c>
    </row>
    <row r="43" spans="1:35" ht="18">
      <c r="A43" s="958"/>
      <c r="B43" s="959"/>
      <c r="C43" s="959"/>
      <c r="D43" s="959"/>
      <c r="E43" s="959"/>
      <c r="F43" s="959"/>
      <c r="G43" s="959"/>
      <c r="H43" s="960"/>
      <c r="I43" s="961" t="s">
        <v>425</v>
      </c>
      <c r="J43" s="961"/>
      <c r="K43" s="962"/>
      <c r="L43" s="963"/>
      <c r="M43" s="963"/>
      <c r="N43" s="450" t="s">
        <v>429</v>
      </c>
      <c r="O43" s="451" t="s">
        <v>430</v>
      </c>
      <c r="P43" s="450" t="s">
        <v>429</v>
      </c>
      <c r="Q43" s="451" t="s">
        <v>430</v>
      </c>
      <c r="R43" s="450" t="s">
        <v>429</v>
      </c>
      <c r="S43" s="451" t="s">
        <v>430</v>
      </c>
      <c r="T43" s="450" t="s">
        <v>429</v>
      </c>
      <c r="U43" s="451" t="s">
        <v>430</v>
      </c>
      <c r="V43" s="450" t="s">
        <v>429</v>
      </c>
      <c r="W43" s="451" t="s">
        <v>430</v>
      </c>
      <c r="X43" s="450" t="s">
        <v>429</v>
      </c>
      <c r="Y43" s="451" t="s">
        <v>430</v>
      </c>
      <c r="Z43" s="450" t="s">
        <v>429</v>
      </c>
      <c r="AA43" s="451" t="s">
        <v>431</v>
      </c>
      <c r="AB43" s="450" t="s">
        <v>429</v>
      </c>
      <c r="AC43" s="451" t="s">
        <v>431</v>
      </c>
      <c r="AD43" s="450" t="s">
        <v>429</v>
      </c>
      <c r="AE43" s="451" t="s">
        <v>431</v>
      </c>
      <c r="AF43" s="951"/>
      <c r="AG43" s="947"/>
      <c r="AH43" s="948"/>
      <c r="AI43" s="947"/>
    </row>
    <row r="44" spans="1:35" ht="27" customHeight="1">
      <c r="A44" s="574" t="s">
        <v>917</v>
      </c>
      <c r="B44" s="964" t="s">
        <v>1084</v>
      </c>
      <c r="C44" s="964"/>
      <c r="D44" s="964"/>
      <c r="E44" s="964"/>
      <c r="F44" s="964"/>
      <c r="G44" s="964"/>
      <c r="H44" s="575"/>
      <c r="I44" s="585"/>
      <c r="J44" s="586"/>
      <c r="K44" s="586"/>
      <c r="L44" s="586"/>
      <c r="M44" s="587"/>
      <c r="N44" s="579" t="e">
        <f>N46+#REF!+#REF!</f>
        <v>#REF!</v>
      </c>
      <c r="O44" s="579" t="e">
        <f>O46+#REF!+#REF!</f>
        <v>#REF!</v>
      </c>
      <c r="P44" s="579" t="e">
        <f>P46+#REF!+#REF!</f>
        <v>#REF!</v>
      </c>
      <c r="Q44" s="579" t="e">
        <f>Q46+#REF!+#REF!</f>
        <v>#REF!</v>
      </c>
      <c r="R44" s="579" t="e">
        <f>R46+#REF!+#REF!</f>
        <v>#REF!</v>
      </c>
      <c r="S44" s="579" t="e">
        <f>S46+#REF!+#REF!</f>
        <v>#REF!</v>
      </c>
      <c r="T44" s="579" t="e">
        <f>T46+#REF!+#REF!</f>
        <v>#REF!</v>
      </c>
      <c r="U44" s="579" t="e">
        <f>U46+#REF!+#REF!</f>
        <v>#REF!</v>
      </c>
      <c r="V44" s="579" t="e">
        <f>V46+#REF!+#REF!</f>
        <v>#REF!</v>
      </c>
      <c r="W44" s="579" t="e">
        <f>W46+#REF!+#REF!</f>
        <v>#REF!</v>
      </c>
      <c r="X44" s="579" t="e">
        <f>X46+#REF!+#REF!</f>
        <v>#REF!</v>
      </c>
      <c r="Y44" s="579" t="e">
        <f>Y46+#REF!+#REF!</f>
        <v>#REF!</v>
      </c>
      <c r="Z44" s="579" t="e">
        <f>Z46+#REF!+#REF!</f>
        <v>#REF!</v>
      </c>
      <c r="AA44" s="579" t="e">
        <f>AA46+#REF!+#REF!</f>
        <v>#REF!</v>
      </c>
      <c r="AB44" s="579" t="e">
        <f>AB46+#REF!+#REF!</f>
        <v>#REF!</v>
      </c>
      <c r="AC44" s="579" t="e">
        <f>AC46+#REF!+#REF!</f>
        <v>#REF!</v>
      </c>
      <c r="AD44" s="579" t="e">
        <f>+AD46+#REF!+#REF!</f>
        <v>#REF!</v>
      </c>
      <c r="AE44" s="579" t="e">
        <f>AE46+#REF!+#REF!</f>
        <v>#REF!</v>
      </c>
      <c r="AF44" s="581" t="e">
        <f>AF46+#REF!+#REF!</f>
        <v>#REF!</v>
      </c>
      <c r="AG44" s="581"/>
      <c r="AH44" s="581"/>
      <c r="AI44" s="580"/>
    </row>
    <row r="45" spans="1:35" ht="15">
      <c r="A45" s="965"/>
      <c r="B45" s="965"/>
      <c r="C45" s="965"/>
      <c r="D45" s="965"/>
      <c r="E45" s="965"/>
      <c r="F45" s="965"/>
      <c r="G45" s="965"/>
      <c r="H45" s="965"/>
      <c r="I45" s="965"/>
      <c r="J45" s="965"/>
      <c r="K45" s="965"/>
      <c r="L45" s="965"/>
      <c r="M45" s="965"/>
      <c r="N45" s="965"/>
      <c r="O45" s="965"/>
      <c r="P45" s="965"/>
      <c r="Q45" s="965"/>
      <c r="R45" s="965"/>
      <c r="S45" s="965"/>
      <c r="T45" s="965"/>
      <c r="U45" s="965"/>
      <c r="V45" s="965"/>
      <c r="W45" s="965"/>
      <c r="X45" s="965"/>
      <c r="Y45" s="965"/>
      <c r="Z45" s="965"/>
      <c r="AA45" s="965"/>
      <c r="AB45" s="965"/>
      <c r="AC45" s="965"/>
      <c r="AD45" s="965"/>
      <c r="AE45" s="965"/>
      <c r="AF45" s="965"/>
      <c r="AG45" s="965"/>
      <c r="AH45" s="965"/>
      <c r="AI45" s="965"/>
    </row>
    <row r="46" spans="1:35" ht="33.75">
      <c r="A46" s="327" t="s">
        <v>420</v>
      </c>
      <c r="B46" s="328" t="s">
        <v>532</v>
      </c>
      <c r="C46" s="328" t="s">
        <v>421</v>
      </c>
      <c r="D46" s="328" t="s">
        <v>432</v>
      </c>
      <c r="E46" s="328" t="s">
        <v>433</v>
      </c>
      <c r="F46" s="328" t="s">
        <v>434</v>
      </c>
      <c r="G46" s="330" t="s">
        <v>422</v>
      </c>
      <c r="H46" s="328" t="s">
        <v>533</v>
      </c>
      <c r="I46" s="333"/>
      <c r="J46" s="333"/>
      <c r="K46" s="333"/>
      <c r="L46" s="333"/>
      <c r="M46" s="333"/>
      <c r="N46" s="472">
        <f>SUM(N47:N47)</f>
        <v>0</v>
      </c>
      <c r="O46" s="473">
        <f>SUM(O47:O47)</f>
        <v>0</v>
      </c>
      <c r="P46" s="472">
        <f>SUM(P47:P47)</f>
        <v>0</v>
      </c>
      <c r="Q46" s="473">
        <f>SUM(Q47:Q47)</f>
        <v>0</v>
      </c>
      <c r="R46" s="472"/>
      <c r="S46" s="473"/>
      <c r="T46" s="472"/>
      <c r="U46" s="473"/>
      <c r="V46" s="472"/>
      <c r="W46" s="473"/>
      <c r="X46" s="472"/>
      <c r="Y46" s="473"/>
      <c r="Z46" s="472"/>
      <c r="AA46" s="473"/>
      <c r="AB46" s="472"/>
      <c r="AC46" s="473"/>
      <c r="AD46" s="474">
        <f>N46+P46</f>
        <v>0</v>
      </c>
      <c r="AE46" s="473">
        <f>AE47</f>
        <v>0</v>
      </c>
      <c r="AF46" s="668">
        <f>SUM(AF47:AF47)</f>
        <v>0</v>
      </c>
      <c r="AG46" s="475"/>
      <c r="AH46" s="475"/>
      <c r="AI46" s="583"/>
    </row>
    <row r="47" spans="1:35" ht="53.25" customHeight="1">
      <c r="A47" s="360"/>
      <c r="B47" s="360"/>
      <c r="C47" s="360" t="s">
        <v>1086</v>
      </c>
      <c r="D47" s="24"/>
      <c r="E47" s="24"/>
      <c r="F47" s="360"/>
      <c r="G47" s="975" t="s">
        <v>1083</v>
      </c>
      <c r="H47" s="975" t="s">
        <v>1085</v>
      </c>
      <c r="I47" s="975"/>
      <c r="J47" s="975">
        <v>1</v>
      </c>
      <c r="K47" s="975">
        <v>0.25</v>
      </c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975"/>
      <c r="AG47" s="360" t="s">
        <v>975</v>
      </c>
      <c r="AH47" s="615"/>
      <c r="AI47" s="615"/>
    </row>
    <row r="48" spans="1:35" ht="57.75" customHeight="1">
      <c r="A48" s="360"/>
      <c r="B48" s="360"/>
      <c r="C48" s="360" t="s">
        <v>1087</v>
      </c>
      <c r="D48" s="24"/>
      <c r="E48" s="24"/>
      <c r="F48" s="360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975"/>
      <c r="W48" s="975"/>
      <c r="X48" s="975"/>
      <c r="Y48" s="975"/>
      <c r="Z48" s="975"/>
      <c r="AA48" s="975"/>
      <c r="AB48" s="975"/>
      <c r="AC48" s="975"/>
      <c r="AD48" s="975"/>
      <c r="AE48" s="975"/>
      <c r="AF48" s="975"/>
      <c r="AG48" s="360"/>
      <c r="AH48" s="615"/>
      <c r="AI48" s="615"/>
    </row>
    <row r="49" spans="1:35" ht="15" customHeight="1">
      <c r="A49" s="958" t="s">
        <v>424</v>
      </c>
      <c r="B49" s="959" t="s">
        <v>409</v>
      </c>
      <c r="C49" s="959"/>
      <c r="D49" s="959"/>
      <c r="E49" s="959"/>
      <c r="F49" s="959"/>
      <c r="G49" s="959"/>
      <c r="H49" s="960" t="s">
        <v>410</v>
      </c>
      <c r="I49" s="961" t="s">
        <v>425</v>
      </c>
      <c r="J49" s="961" t="s">
        <v>411</v>
      </c>
      <c r="K49" s="962" t="s">
        <v>1023</v>
      </c>
      <c r="L49" s="963" t="s">
        <v>426</v>
      </c>
      <c r="M49" s="963" t="s">
        <v>427</v>
      </c>
      <c r="N49" s="950" t="s">
        <v>534</v>
      </c>
      <c r="O49" s="950"/>
      <c r="P49" s="950" t="s">
        <v>535</v>
      </c>
      <c r="Q49" s="950"/>
      <c r="R49" s="950" t="s">
        <v>536</v>
      </c>
      <c r="S49" s="950"/>
      <c r="T49" s="950" t="s">
        <v>414</v>
      </c>
      <c r="U49" s="950"/>
      <c r="V49" s="950" t="s">
        <v>413</v>
      </c>
      <c r="W49" s="950"/>
      <c r="X49" s="950" t="s">
        <v>537</v>
      </c>
      <c r="Y49" s="950"/>
      <c r="Z49" s="950" t="s">
        <v>412</v>
      </c>
      <c r="AA49" s="950"/>
      <c r="AB49" s="950" t="s">
        <v>415</v>
      </c>
      <c r="AC49" s="950"/>
      <c r="AD49" s="950" t="s">
        <v>416</v>
      </c>
      <c r="AE49" s="950"/>
      <c r="AF49" s="951" t="s">
        <v>417</v>
      </c>
      <c r="AG49" s="947" t="s">
        <v>418</v>
      </c>
      <c r="AH49" s="948" t="s">
        <v>419</v>
      </c>
      <c r="AI49" s="947" t="s">
        <v>428</v>
      </c>
    </row>
    <row r="50" spans="1:35" ht="18">
      <c r="A50" s="958"/>
      <c r="B50" s="959"/>
      <c r="C50" s="959"/>
      <c r="D50" s="959"/>
      <c r="E50" s="959"/>
      <c r="F50" s="959"/>
      <c r="G50" s="959"/>
      <c r="H50" s="960"/>
      <c r="I50" s="961" t="s">
        <v>425</v>
      </c>
      <c r="J50" s="961"/>
      <c r="K50" s="962"/>
      <c r="L50" s="963"/>
      <c r="M50" s="963"/>
      <c r="N50" s="450" t="s">
        <v>429</v>
      </c>
      <c r="O50" s="451" t="s">
        <v>430</v>
      </c>
      <c r="P50" s="450" t="s">
        <v>429</v>
      </c>
      <c r="Q50" s="451" t="s">
        <v>430</v>
      </c>
      <c r="R50" s="450" t="s">
        <v>429</v>
      </c>
      <c r="S50" s="451" t="s">
        <v>430</v>
      </c>
      <c r="T50" s="450" t="s">
        <v>429</v>
      </c>
      <c r="U50" s="451" t="s">
        <v>430</v>
      </c>
      <c r="V50" s="450" t="s">
        <v>429</v>
      </c>
      <c r="W50" s="451" t="s">
        <v>430</v>
      </c>
      <c r="X50" s="450" t="s">
        <v>429</v>
      </c>
      <c r="Y50" s="451" t="s">
        <v>430</v>
      </c>
      <c r="Z50" s="450" t="s">
        <v>429</v>
      </c>
      <c r="AA50" s="451" t="s">
        <v>431</v>
      </c>
      <c r="AB50" s="450" t="s">
        <v>429</v>
      </c>
      <c r="AC50" s="451" t="s">
        <v>431</v>
      </c>
      <c r="AD50" s="450" t="s">
        <v>429</v>
      </c>
      <c r="AE50" s="451" t="s">
        <v>431</v>
      </c>
      <c r="AF50" s="951"/>
      <c r="AG50" s="947"/>
      <c r="AH50" s="948"/>
      <c r="AI50" s="947"/>
    </row>
    <row r="51" spans="1:35" ht="27" customHeight="1">
      <c r="A51" s="574" t="s">
        <v>917</v>
      </c>
      <c r="B51" s="964" t="s">
        <v>1088</v>
      </c>
      <c r="C51" s="964"/>
      <c r="D51" s="964"/>
      <c r="E51" s="964"/>
      <c r="F51" s="964"/>
      <c r="G51" s="964"/>
      <c r="H51" s="575"/>
      <c r="I51" s="585"/>
      <c r="J51" s="586"/>
      <c r="K51" s="586"/>
      <c r="L51" s="586"/>
      <c r="M51" s="587"/>
      <c r="N51" s="579" t="e">
        <f>N53+#REF!+#REF!</f>
        <v>#REF!</v>
      </c>
      <c r="O51" s="579" t="e">
        <f>O53+#REF!+#REF!</f>
        <v>#REF!</v>
      </c>
      <c r="P51" s="579" t="e">
        <f>P53+#REF!+#REF!</f>
        <v>#REF!</v>
      </c>
      <c r="Q51" s="579" t="e">
        <f>Q53+#REF!+#REF!</f>
        <v>#REF!</v>
      </c>
      <c r="R51" s="579" t="e">
        <f>R53+#REF!+#REF!</f>
        <v>#REF!</v>
      </c>
      <c r="S51" s="579" t="e">
        <f>S53+#REF!+#REF!</f>
        <v>#REF!</v>
      </c>
      <c r="T51" s="579" t="e">
        <f>T53+#REF!+#REF!</f>
        <v>#REF!</v>
      </c>
      <c r="U51" s="579" t="e">
        <f>U53+#REF!+#REF!</f>
        <v>#REF!</v>
      </c>
      <c r="V51" s="579" t="e">
        <f>V53+#REF!+#REF!</f>
        <v>#REF!</v>
      </c>
      <c r="W51" s="579" t="e">
        <f>W53+#REF!+#REF!</f>
        <v>#REF!</v>
      </c>
      <c r="X51" s="579" t="e">
        <f>X53+#REF!+#REF!</f>
        <v>#REF!</v>
      </c>
      <c r="Y51" s="579" t="e">
        <f>Y53+#REF!+#REF!</f>
        <v>#REF!</v>
      </c>
      <c r="Z51" s="579" t="e">
        <f>Z53+#REF!+#REF!</f>
        <v>#REF!</v>
      </c>
      <c r="AA51" s="579" t="e">
        <f>AA53+#REF!+#REF!</f>
        <v>#REF!</v>
      </c>
      <c r="AB51" s="579" t="e">
        <f>AB53+#REF!+#REF!</f>
        <v>#REF!</v>
      </c>
      <c r="AC51" s="579" t="e">
        <f>AC53+#REF!+#REF!</f>
        <v>#REF!</v>
      </c>
      <c r="AD51" s="579" t="e">
        <f>+AD53+#REF!+#REF!</f>
        <v>#REF!</v>
      </c>
      <c r="AE51" s="579" t="e">
        <f>AE53+#REF!+#REF!</f>
        <v>#REF!</v>
      </c>
      <c r="AF51" s="581" t="e">
        <f>AF53+#REF!+#REF!</f>
        <v>#REF!</v>
      </c>
      <c r="AG51" s="581"/>
      <c r="AH51" s="581"/>
      <c r="AI51" s="580"/>
    </row>
    <row r="52" spans="1:35" ht="15">
      <c r="A52" s="965"/>
      <c r="B52" s="965"/>
      <c r="C52" s="965"/>
      <c r="D52" s="965"/>
      <c r="E52" s="965"/>
      <c r="F52" s="965"/>
      <c r="G52" s="965"/>
      <c r="H52" s="965"/>
      <c r="I52" s="965"/>
      <c r="J52" s="965"/>
      <c r="K52" s="965"/>
      <c r="L52" s="965"/>
      <c r="M52" s="965"/>
      <c r="N52" s="965"/>
      <c r="O52" s="965"/>
      <c r="P52" s="965"/>
      <c r="Q52" s="965"/>
      <c r="R52" s="965"/>
      <c r="S52" s="965"/>
      <c r="T52" s="965"/>
      <c r="U52" s="965"/>
      <c r="V52" s="965"/>
      <c r="W52" s="965"/>
      <c r="X52" s="965"/>
      <c r="Y52" s="965"/>
      <c r="Z52" s="965"/>
      <c r="AA52" s="965"/>
      <c r="AB52" s="965"/>
      <c r="AC52" s="965"/>
      <c r="AD52" s="965"/>
      <c r="AE52" s="965"/>
      <c r="AF52" s="965"/>
      <c r="AG52" s="965"/>
      <c r="AH52" s="965"/>
      <c r="AI52" s="965"/>
    </row>
    <row r="53" spans="1:35" ht="33.75">
      <c r="A53" s="327" t="s">
        <v>420</v>
      </c>
      <c r="B53" s="328" t="s">
        <v>532</v>
      </c>
      <c r="C53" s="328" t="s">
        <v>421</v>
      </c>
      <c r="D53" s="328" t="s">
        <v>432</v>
      </c>
      <c r="E53" s="328" t="s">
        <v>433</v>
      </c>
      <c r="F53" s="328" t="s">
        <v>434</v>
      </c>
      <c r="G53" s="330" t="s">
        <v>422</v>
      </c>
      <c r="H53" s="328" t="s">
        <v>533</v>
      </c>
      <c r="I53" s="333"/>
      <c r="J53" s="333"/>
      <c r="K53" s="333"/>
      <c r="L53" s="333"/>
      <c r="M53" s="333"/>
      <c r="N53" s="472">
        <f>SUM(N54:N54)</f>
        <v>0</v>
      </c>
      <c r="O53" s="473">
        <f>SUM(O54:O54)</f>
        <v>0</v>
      </c>
      <c r="P53" s="472">
        <f>SUM(P54:P54)</f>
        <v>0</v>
      </c>
      <c r="Q53" s="473">
        <f>SUM(Q54:Q54)</f>
        <v>0</v>
      </c>
      <c r="R53" s="472"/>
      <c r="S53" s="473"/>
      <c r="T53" s="472"/>
      <c r="U53" s="473"/>
      <c r="V53" s="472"/>
      <c r="W53" s="473"/>
      <c r="X53" s="472"/>
      <c r="Y53" s="473"/>
      <c r="Z53" s="472"/>
      <c r="AA53" s="473"/>
      <c r="AB53" s="472"/>
      <c r="AC53" s="473"/>
      <c r="AD53" s="474">
        <f>N53+P53</f>
        <v>0</v>
      </c>
      <c r="AE53" s="473">
        <f>AE54</f>
        <v>0</v>
      </c>
      <c r="AF53" s="668">
        <f>SUM(AF54:AF54)</f>
        <v>0</v>
      </c>
      <c r="AG53" s="475"/>
      <c r="AH53" s="475"/>
      <c r="AI53" s="583"/>
    </row>
    <row r="54" spans="1:35" ht="53.25" customHeight="1">
      <c r="A54" s="360"/>
      <c r="B54" s="360"/>
      <c r="C54" s="360" t="s">
        <v>1090</v>
      </c>
      <c r="D54" s="24"/>
      <c r="E54" s="24"/>
      <c r="F54" s="360"/>
      <c r="G54" s="360" t="s">
        <v>1089</v>
      </c>
      <c r="H54" s="360" t="s">
        <v>1073</v>
      </c>
      <c r="I54" s="360">
        <v>0</v>
      </c>
      <c r="J54" s="722">
        <v>0.2</v>
      </c>
      <c r="K54" s="722">
        <v>0.1</v>
      </c>
      <c r="L54" s="360"/>
      <c r="M54" s="615"/>
      <c r="N54" s="615"/>
      <c r="O54" s="615"/>
      <c r="P54" s="615"/>
      <c r="Q54" s="615"/>
      <c r="R54" s="615"/>
      <c r="S54" s="615"/>
      <c r="T54" s="615"/>
      <c r="U54" s="615"/>
      <c r="V54" s="615"/>
      <c r="W54" s="615"/>
      <c r="X54" s="615"/>
      <c r="Y54" s="615"/>
      <c r="Z54" s="615"/>
      <c r="AA54" s="615"/>
      <c r="AB54" s="615"/>
      <c r="AC54" s="615"/>
      <c r="AD54" s="615"/>
      <c r="AE54" s="615"/>
      <c r="AF54" s="464"/>
      <c r="AG54" s="360" t="s">
        <v>975</v>
      </c>
      <c r="AH54" s="615"/>
      <c r="AI54" s="615"/>
    </row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</sheetData>
  <sheetProtection/>
  <mergeCells count="214">
    <mergeCell ref="AF17:AF18"/>
    <mergeCell ref="AG17:AG18"/>
    <mergeCell ref="AH17:AH18"/>
    <mergeCell ref="AI17:AI18"/>
    <mergeCell ref="B19:G19"/>
    <mergeCell ref="A20:AI20"/>
    <mergeCell ref="T17:U17"/>
    <mergeCell ref="V17:W17"/>
    <mergeCell ref="X17:Y17"/>
    <mergeCell ref="Z17:AA17"/>
    <mergeCell ref="AB17:AC17"/>
    <mergeCell ref="AD17:AE17"/>
    <mergeCell ref="K17:K18"/>
    <mergeCell ref="L17:L18"/>
    <mergeCell ref="M17:M18"/>
    <mergeCell ref="N17:O17"/>
    <mergeCell ref="P17:Q17"/>
    <mergeCell ref="R17:S17"/>
    <mergeCell ref="AG10:AG11"/>
    <mergeCell ref="AH10:AH11"/>
    <mergeCell ref="AI10:AI11"/>
    <mergeCell ref="B12:G12"/>
    <mergeCell ref="A13:AI13"/>
    <mergeCell ref="A17:A18"/>
    <mergeCell ref="B17:G18"/>
    <mergeCell ref="H17:H18"/>
    <mergeCell ref="I17:I18"/>
    <mergeCell ref="J17:J18"/>
    <mergeCell ref="V10:W10"/>
    <mergeCell ref="X10:Y10"/>
    <mergeCell ref="Z10:AA10"/>
    <mergeCell ref="AB10:AC10"/>
    <mergeCell ref="AD10:AE10"/>
    <mergeCell ref="AF10:AF11"/>
    <mergeCell ref="L10:L11"/>
    <mergeCell ref="M10:M11"/>
    <mergeCell ref="N10:O10"/>
    <mergeCell ref="P10:Q10"/>
    <mergeCell ref="R10:S10"/>
    <mergeCell ref="T10:U10"/>
    <mergeCell ref="A10:A11"/>
    <mergeCell ref="B10:G11"/>
    <mergeCell ref="H10:H11"/>
    <mergeCell ref="I10:I11"/>
    <mergeCell ref="J10:J11"/>
    <mergeCell ref="K10:K11"/>
    <mergeCell ref="AG3:AG4"/>
    <mergeCell ref="AH3:AH4"/>
    <mergeCell ref="AI3:AI4"/>
    <mergeCell ref="B5:G5"/>
    <mergeCell ref="A6:AI6"/>
    <mergeCell ref="V3:W3"/>
    <mergeCell ref="AB3:AC3"/>
    <mergeCell ref="AD3:AE3"/>
    <mergeCell ref="AF3:AF4"/>
    <mergeCell ref="L3:L4"/>
    <mergeCell ref="M3:M4"/>
    <mergeCell ref="N3:O3"/>
    <mergeCell ref="P3:Q3"/>
    <mergeCell ref="R3:S3"/>
    <mergeCell ref="H3:H4"/>
    <mergeCell ref="I3:I4"/>
    <mergeCell ref="J3:J4"/>
    <mergeCell ref="X3:Y3"/>
    <mergeCell ref="Z3:AA3"/>
    <mergeCell ref="K3:K4"/>
    <mergeCell ref="A1:G1"/>
    <mergeCell ref="H1:S1"/>
    <mergeCell ref="T1:AI1"/>
    <mergeCell ref="T3:U3"/>
    <mergeCell ref="A2:C2"/>
    <mergeCell ref="E2:M2"/>
    <mergeCell ref="N2:AE2"/>
    <mergeCell ref="AF2:AI2"/>
    <mergeCell ref="A3:A4"/>
    <mergeCell ref="B3:G4"/>
    <mergeCell ref="A24:A25"/>
    <mergeCell ref="B24:G25"/>
    <mergeCell ref="H24:H25"/>
    <mergeCell ref="I24:I25"/>
    <mergeCell ref="J24:J25"/>
    <mergeCell ref="K24:K25"/>
    <mergeCell ref="L24:L25"/>
    <mergeCell ref="M24:M25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F25"/>
    <mergeCell ref="AG24:AG25"/>
    <mergeCell ref="AH24:AH25"/>
    <mergeCell ref="AI24:AI25"/>
    <mergeCell ref="B26:G26"/>
    <mergeCell ref="A27:AI27"/>
    <mergeCell ref="G29:G30"/>
    <mergeCell ref="H29:H30"/>
    <mergeCell ref="I29:I30"/>
    <mergeCell ref="J29:J30"/>
    <mergeCell ref="K29:K30"/>
    <mergeCell ref="D29:D30"/>
    <mergeCell ref="E29:E30"/>
    <mergeCell ref="F29:F30"/>
    <mergeCell ref="A31:C31"/>
    <mergeCell ref="E31:M31"/>
    <mergeCell ref="N31:AE31"/>
    <mergeCell ref="AF31:AI31"/>
    <mergeCell ref="A32:A33"/>
    <mergeCell ref="B32:G33"/>
    <mergeCell ref="H32:H33"/>
    <mergeCell ref="I32:I33"/>
    <mergeCell ref="J32:J33"/>
    <mergeCell ref="K32:K33"/>
    <mergeCell ref="L32:L33"/>
    <mergeCell ref="M32:M33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F33"/>
    <mergeCell ref="AG32:AG33"/>
    <mergeCell ref="AH32:AH33"/>
    <mergeCell ref="AI32:AI33"/>
    <mergeCell ref="B34:G34"/>
    <mergeCell ref="A35:AI35"/>
    <mergeCell ref="G37:G40"/>
    <mergeCell ref="H37:H40"/>
    <mergeCell ref="I37:I40"/>
    <mergeCell ref="J37:J40"/>
    <mergeCell ref="K37:K40"/>
    <mergeCell ref="L37:L40"/>
    <mergeCell ref="A42:A43"/>
    <mergeCell ref="B42:G43"/>
    <mergeCell ref="H42:H43"/>
    <mergeCell ref="I42:I43"/>
    <mergeCell ref="J42:J43"/>
    <mergeCell ref="K42:K43"/>
    <mergeCell ref="L42:L43"/>
    <mergeCell ref="M42:M43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F43"/>
    <mergeCell ref="AG42:AG43"/>
    <mergeCell ref="AH42:AH43"/>
    <mergeCell ref="AI42:AI43"/>
    <mergeCell ref="B44:G44"/>
    <mergeCell ref="A45:AI45"/>
    <mergeCell ref="A49:A50"/>
    <mergeCell ref="B49:G50"/>
    <mergeCell ref="H49:H50"/>
    <mergeCell ref="I49:I50"/>
    <mergeCell ref="J49:J50"/>
    <mergeCell ref="AB49:AC49"/>
    <mergeCell ref="AD49:AE49"/>
    <mergeCell ref="K49:K50"/>
    <mergeCell ref="L49:L50"/>
    <mergeCell ref="M49:M50"/>
    <mergeCell ref="N49:O49"/>
    <mergeCell ref="P49:Q49"/>
    <mergeCell ref="R49:S49"/>
    <mergeCell ref="AF49:AF50"/>
    <mergeCell ref="AG49:AG50"/>
    <mergeCell ref="AH49:AH50"/>
    <mergeCell ref="AI49:AI50"/>
    <mergeCell ref="B51:G51"/>
    <mergeCell ref="A52:AI52"/>
    <mergeCell ref="T49:U49"/>
    <mergeCell ref="V49:W49"/>
    <mergeCell ref="X49:Y49"/>
    <mergeCell ref="Z49:AA49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G15:G16"/>
    <mergeCell ref="H15:H16"/>
    <mergeCell ref="AE47:AE48"/>
    <mergeCell ref="AF47:AF48"/>
    <mergeCell ref="Y47:Y48"/>
    <mergeCell ref="Z47:Z48"/>
    <mergeCell ref="AA47:AA48"/>
    <mergeCell ref="AB47:AB48"/>
    <mergeCell ref="AC47:AC48"/>
    <mergeCell ref="AD47:AD4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C33" sqref="C33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5.8515625" style="40" customWidth="1"/>
    <col min="10" max="10" width="6.7109375" style="0" customWidth="1"/>
    <col min="11" max="11" width="5.574218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18.00390625" style="0" bestFit="1" customWidth="1"/>
    <col min="34" max="34" width="6.421875" style="0" customWidth="1"/>
    <col min="35" max="35" width="7.140625" style="0" customWidth="1"/>
  </cols>
  <sheetData>
    <row r="1" spans="1:35" ht="40.5" customHeight="1">
      <c r="A1" s="952" t="s">
        <v>1003</v>
      </c>
      <c r="B1" s="952"/>
      <c r="C1" s="952"/>
      <c r="D1" s="952"/>
      <c r="E1" s="952"/>
      <c r="F1" s="952"/>
      <c r="G1" s="952"/>
      <c r="H1" s="953" t="s">
        <v>1004</v>
      </c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 t="s">
        <v>1005</v>
      </c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</row>
    <row r="2" spans="1:35" ht="42" customHeight="1">
      <c r="A2" s="955" t="s">
        <v>1006</v>
      </c>
      <c r="B2" s="973"/>
      <c r="C2" s="973"/>
      <c r="D2" s="463"/>
      <c r="E2" s="974" t="s">
        <v>1007</v>
      </c>
      <c r="F2" s="974"/>
      <c r="G2" s="974"/>
      <c r="H2" s="974"/>
      <c r="I2" s="974"/>
      <c r="J2" s="974"/>
      <c r="K2" s="974"/>
      <c r="L2" s="974"/>
      <c r="M2" s="974"/>
      <c r="N2" s="957" t="s">
        <v>407</v>
      </c>
      <c r="O2" s="957"/>
      <c r="P2" s="957"/>
      <c r="Q2" s="957"/>
      <c r="R2" s="957"/>
      <c r="S2" s="957"/>
      <c r="T2" s="957"/>
      <c r="U2" s="957"/>
      <c r="V2" s="957"/>
      <c r="W2" s="957"/>
      <c r="X2" s="957"/>
      <c r="Y2" s="957"/>
      <c r="Z2" s="957"/>
      <c r="AA2" s="957"/>
      <c r="AB2" s="957"/>
      <c r="AC2" s="957"/>
      <c r="AD2" s="957"/>
      <c r="AE2" s="957"/>
      <c r="AF2" s="955" t="s">
        <v>408</v>
      </c>
      <c r="AG2" s="955"/>
      <c r="AH2" s="955"/>
      <c r="AI2" s="955"/>
    </row>
    <row r="3" spans="1:35" ht="15">
      <c r="A3" s="958" t="s">
        <v>424</v>
      </c>
      <c r="B3" s="959" t="s">
        <v>409</v>
      </c>
      <c r="C3" s="959"/>
      <c r="D3" s="959"/>
      <c r="E3" s="959"/>
      <c r="F3" s="959"/>
      <c r="G3" s="959"/>
      <c r="H3" s="960" t="s">
        <v>410</v>
      </c>
      <c r="I3" s="961" t="s">
        <v>425</v>
      </c>
      <c r="J3" s="961" t="s">
        <v>411</v>
      </c>
      <c r="K3" s="962" t="s">
        <v>1023</v>
      </c>
      <c r="L3" s="963" t="s">
        <v>426</v>
      </c>
      <c r="M3" s="963" t="s">
        <v>427</v>
      </c>
      <c r="N3" s="950" t="s">
        <v>534</v>
      </c>
      <c r="O3" s="950"/>
      <c r="P3" s="950" t="s">
        <v>535</v>
      </c>
      <c r="Q3" s="950"/>
      <c r="R3" s="950" t="s">
        <v>536</v>
      </c>
      <c r="S3" s="950"/>
      <c r="T3" s="950" t="s">
        <v>414</v>
      </c>
      <c r="U3" s="950"/>
      <c r="V3" s="950" t="s">
        <v>413</v>
      </c>
      <c r="W3" s="950"/>
      <c r="X3" s="950" t="s">
        <v>537</v>
      </c>
      <c r="Y3" s="950"/>
      <c r="Z3" s="950" t="s">
        <v>412</v>
      </c>
      <c r="AA3" s="950"/>
      <c r="AB3" s="950" t="s">
        <v>415</v>
      </c>
      <c r="AC3" s="950"/>
      <c r="AD3" s="950" t="s">
        <v>416</v>
      </c>
      <c r="AE3" s="950"/>
      <c r="AF3" s="951" t="s">
        <v>417</v>
      </c>
      <c r="AG3" s="947" t="s">
        <v>418</v>
      </c>
      <c r="AH3" s="948" t="s">
        <v>419</v>
      </c>
      <c r="AI3" s="947" t="s">
        <v>428</v>
      </c>
    </row>
    <row r="4" spans="1:35" ht="39">
      <c r="A4" s="958"/>
      <c r="B4" s="959"/>
      <c r="C4" s="959"/>
      <c r="D4" s="959"/>
      <c r="E4" s="959"/>
      <c r="F4" s="959"/>
      <c r="G4" s="959"/>
      <c r="H4" s="960"/>
      <c r="I4" s="961" t="s">
        <v>425</v>
      </c>
      <c r="J4" s="961"/>
      <c r="K4" s="962"/>
      <c r="L4" s="963"/>
      <c r="M4" s="963"/>
      <c r="N4" s="450" t="s">
        <v>429</v>
      </c>
      <c r="O4" s="451" t="s">
        <v>430</v>
      </c>
      <c r="P4" s="450" t="s">
        <v>429</v>
      </c>
      <c r="Q4" s="451" t="s">
        <v>430</v>
      </c>
      <c r="R4" s="450" t="s">
        <v>429</v>
      </c>
      <c r="S4" s="451" t="s">
        <v>430</v>
      </c>
      <c r="T4" s="450" t="s">
        <v>429</v>
      </c>
      <c r="U4" s="451" t="s">
        <v>430</v>
      </c>
      <c r="V4" s="450" t="s">
        <v>429</v>
      </c>
      <c r="W4" s="451" t="s">
        <v>430</v>
      </c>
      <c r="X4" s="450" t="s">
        <v>429</v>
      </c>
      <c r="Y4" s="451" t="s">
        <v>430</v>
      </c>
      <c r="Z4" s="450" t="s">
        <v>429</v>
      </c>
      <c r="AA4" s="451" t="s">
        <v>431</v>
      </c>
      <c r="AB4" s="450" t="s">
        <v>429</v>
      </c>
      <c r="AC4" s="451" t="s">
        <v>431</v>
      </c>
      <c r="AD4" s="450" t="s">
        <v>429</v>
      </c>
      <c r="AE4" s="451" t="s">
        <v>431</v>
      </c>
      <c r="AF4" s="951"/>
      <c r="AG4" s="947"/>
      <c r="AH4" s="948"/>
      <c r="AI4" s="947"/>
    </row>
    <row r="5" spans="1:35" ht="27">
      <c r="A5" s="574" t="s">
        <v>917</v>
      </c>
      <c r="B5" s="964" t="s">
        <v>598</v>
      </c>
      <c r="C5" s="964"/>
      <c r="D5" s="964"/>
      <c r="E5" s="964"/>
      <c r="F5" s="964"/>
      <c r="G5" s="964"/>
      <c r="H5" s="575"/>
      <c r="I5" s="585"/>
      <c r="J5" s="586"/>
      <c r="K5" s="586"/>
      <c r="L5" s="586"/>
      <c r="M5" s="587"/>
      <c r="N5" s="579" t="e">
        <f>N7+#REF!+#REF!</f>
        <v>#REF!</v>
      </c>
      <c r="O5" s="579" t="e">
        <f>O7+#REF!+#REF!</f>
        <v>#REF!</v>
      </c>
      <c r="P5" s="579" t="e">
        <f>P7+#REF!+#REF!</f>
        <v>#REF!</v>
      </c>
      <c r="Q5" s="579" t="e">
        <f>Q7+#REF!+#REF!</f>
        <v>#REF!</v>
      </c>
      <c r="R5" s="579" t="e">
        <f>R7+#REF!+#REF!</f>
        <v>#REF!</v>
      </c>
      <c r="S5" s="579" t="e">
        <f>S7+#REF!+#REF!</f>
        <v>#REF!</v>
      </c>
      <c r="T5" s="579" t="e">
        <f>T7+#REF!+#REF!</f>
        <v>#REF!</v>
      </c>
      <c r="U5" s="579" t="e">
        <f>U7+#REF!+#REF!</f>
        <v>#REF!</v>
      </c>
      <c r="V5" s="579" t="e">
        <f>V7+#REF!+#REF!</f>
        <v>#REF!</v>
      </c>
      <c r="W5" s="579" t="e">
        <f>W7+#REF!+#REF!</f>
        <v>#REF!</v>
      </c>
      <c r="X5" s="579" t="e">
        <f>X7+#REF!+#REF!</f>
        <v>#REF!</v>
      </c>
      <c r="Y5" s="579" t="e">
        <f>Y7+#REF!+#REF!</f>
        <v>#REF!</v>
      </c>
      <c r="Z5" s="579" t="e">
        <f>Z7+#REF!+#REF!</f>
        <v>#REF!</v>
      </c>
      <c r="AA5" s="579" t="e">
        <f>AA7+#REF!+#REF!</f>
        <v>#REF!</v>
      </c>
      <c r="AB5" s="579" t="e">
        <f>AB7+#REF!+#REF!</f>
        <v>#REF!</v>
      </c>
      <c r="AC5" s="579" t="e">
        <f>AC7+#REF!+#REF!</f>
        <v>#REF!</v>
      </c>
      <c r="AD5" s="579" t="e">
        <f>+AD7+#REF!+#REF!</f>
        <v>#REF!</v>
      </c>
      <c r="AE5" s="579" t="e">
        <f>AE7+#REF!+#REF!</f>
        <v>#REF!</v>
      </c>
      <c r="AF5" s="581" t="e">
        <f>AF7+#REF!+#REF!</f>
        <v>#REF!</v>
      </c>
      <c r="AG5" s="581"/>
      <c r="AH5" s="581"/>
      <c r="AI5" s="580"/>
    </row>
    <row r="6" spans="1:35" ht="15">
      <c r="A6" s="965"/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5"/>
      <c r="P6" s="965"/>
      <c r="Q6" s="965"/>
      <c r="R6" s="965"/>
      <c r="S6" s="965"/>
      <c r="T6" s="965"/>
      <c r="U6" s="965"/>
      <c r="V6" s="965"/>
      <c r="W6" s="965"/>
      <c r="X6" s="965"/>
      <c r="Y6" s="965"/>
      <c r="Z6" s="965"/>
      <c r="AA6" s="965"/>
      <c r="AB6" s="965"/>
      <c r="AC6" s="965"/>
      <c r="AD6" s="965"/>
      <c r="AE6" s="965"/>
      <c r="AF6" s="965"/>
      <c r="AG6" s="965"/>
      <c r="AH6" s="965"/>
      <c r="AI6" s="965"/>
    </row>
    <row r="7" spans="1:35" ht="33.75">
      <c r="A7" s="327" t="s">
        <v>420</v>
      </c>
      <c r="B7" s="328" t="s">
        <v>532</v>
      </c>
      <c r="C7" s="328" t="s">
        <v>421</v>
      </c>
      <c r="D7" s="328" t="s">
        <v>432</v>
      </c>
      <c r="E7" s="328" t="s">
        <v>433</v>
      </c>
      <c r="F7" s="328" t="s">
        <v>434</v>
      </c>
      <c r="G7" s="330" t="s">
        <v>422</v>
      </c>
      <c r="H7" s="328" t="s">
        <v>533</v>
      </c>
      <c r="I7" s="333"/>
      <c r="J7" s="333"/>
      <c r="K7" s="333"/>
      <c r="L7" s="333"/>
      <c r="M7" s="333"/>
      <c r="N7" s="472">
        <f>SUM(N8:N8)</f>
        <v>0</v>
      </c>
      <c r="O7" s="473">
        <f>SUM(O8:O8)</f>
        <v>0</v>
      </c>
      <c r="P7" s="472">
        <f>SUM(P8:P8)</f>
        <v>15000</v>
      </c>
      <c r="Q7" s="473">
        <f>SUM(Q8:Q8)</f>
        <v>0</v>
      </c>
      <c r="R7" s="472"/>
      <c r="S7" s="473"/>
      <c r="T7" s="472"/>
      <c r="U7" s="473"/>
      <c r="V7" s="472"/>
      <c r="W7" s="473"/>
      <c r="X7" s="472"/>
      <c r="Y7" s="473"/>
      <c r="Z7" s="472"/>
      <c r="AA7" s="473"/>
      <c r="AB7" s="472"/>
      <c r="AC7" s="473"/>
      <c r="AD7" s="474">
        <f>N7+P7</f>
        <v>15000</v>
      </c>
      <c r="AE7" s="473">
        <f>AE8</f>
        <v>0</v>
      </c>
      <c r="AF7" s="325">
        <f>SUM(AF8:AF8)</f>
        <v>0</v>
      </c>
      <c r="AG7" s="475"/>
      <c r="AH7" s="475"/>
      <c r="AI7" s="583"/>
    </row>
    <row r="8" spans="1:35" ht="56.25" customHeight="1">
      <c r="A8" s="970" t="s">
        <v>1045</v>
      </c>
      <c r="B8" s="970"/>
      <c r="C8" s="360" t="s">
        <v>1043</v>
      </c>
      <c r="D8" s="360" t="s">
        <v>837</v>
      </c>
      <c r="E8" s="360"/>
      <c r="F8" s="360"/>
      <c r="G8" s="970" t="s">
        <v>1042</v>
      </c>
      <c r="H8" s="970" t="s">
        <v>1041</v>
      </c>
      <c r="I8" s="970">
        <v>150</v>
      </c>
      <c r="J8" s="970">
        <v>180</v>
      </c>
      <c r="K8" s="970">
        <v>45</v>
      </c>
      <c r="L8" s="360"/>
      <c r="M8" s="360"/>
      <c r="N8" s="375"/>
      <c r="O8" s="375"/>
      <c r="P8" s="976">
        <v>15000</v>
      </c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976">
        <v>4420</v>
      </c>
      <c r="AC8" s="375"/>
      <c r="AD8" s="375"/>
      <c r="AE8" s="375"/>
      <c r="AF8" s="464"/>
      <c r="AG8" s="360"/>
      <c r="AH8" s="375"/>
      <c r="AI8" s="731" t="s">
        <v>840</v>
      </c>
    </row>
    <row r="9" spans="1:35" ht="45">
      <c r="A9" s="972"/>
      <c r="B9" s="972"/>
      <c r="C9" s="360" t="s">
        <v>1044</v>
      </c>
      <c r="D9" s="360" t="s">
        <v>1343</v>
      </c>
      <c r="E9" s="360"/>
      <c r="F9" s="360"/>
      <c r="G9" s="972"/>
      <c r="H9" s="972"/>
      <c r="I9" s="972"/>
      <c r="J9" s="972"/>
      <c r="K9" s="972"/>
      <c r="L9" s="360"/>
      <c r="M9" s="600"/>
      <c r="N9" s="600"/>
      <c r="O9" s="725"/>
      <c r="P9" s="977"/>
      <c r="Q9" s="29"/>
      <c r="R9" s="600"/>
      <c r="S9" s="600"/>
      <c r="T9" s="600"/>
      <c r="U9" s="600"/>
      <c r="V9" s="600"/>
      <c r="W9" s="600"/>
      <c r="X9" s="600"/>
      <c r="Y9" s="600"/>
      <c r="Z9" s="600"/>
      <c r="AA9" s="29"/>
      <c r="AB9" s="977"/>
      <c r="AC9" s="29"/>
      <c r="AD9" s="600"/>
      <c r="AE9" s="600"/>
      <c r="AF9" s="464"/>
      <c r="AG9" s="360"/>
      <c r="AH9" s="600"/>
      <c r="AI9" s="731" t="s">
        <v>840</v>
      </c>
    </row>
    <row r="10" spans="1:35" ht="15">
      <c r="A10" s="958" t="s">
        <v>424</v>
      </c>
      <c r="B10" s="959" t="s">
        <v>409</v>
      </c>
      <c r="C10" s="959"/>
      <c r="D10" s="959"/>
      <c r="E10" s="959"/>
      <c r="F10" s="959"/>
      <c r="G10" s="959"/>
      <c r="H10" s="960" t="s">
        <v>410</v>
      </c>
      <c r="I10" s="961" t="s">
        <v>425</v>
      </c>
      <c r="J10" s="961" t="s">
        <v>411</v>
      </c>
      <c r="K10" s="962" t="s">
        <v>1023</v>
      </c>
      <c r="L10" s="963" t="s">
        <v>426</v>
      </c>
      <c r="M10" s="963" t="s">
        <v>427</v>
      </c>
      <c r="N10" s="950" t="s">
        <v>534</v>
      </c>
      <c r="O10" s="950"/>
      <c r="P10" s="950" t="s">
        <v>535</v>
      </c>
      <c r="Q10" s="950"/>
      <c r="R10" s="950" t="s">
        <v>536</v>
      </c>
      <c r="S10" s="950"/>
      <c r="T10" s="950" t="s">
        <v>414</v>
      </c>
      <c r="U10" s="950"/>
      <c r="V10" s="950" t="s">
        <v>413</v>
      </c>
      <c r="W10" s="950"/>
      <c r="X10" s="950" t="s">
        <v>537</v>
      </c>
      <c r="Y10" s="950"/>
      <c r="Z10" s="950" t="s">
        <v>412</v>
      </c>
      <c r="AA10" s="950"/>
      <c r="AB10" s="950" t="s">
        <v>415</v>
      </c>
      <c r="AC10" s="950"/>
      <c r="AD10" s="950" t="s">
        <v>416</v>
      </c>
      <c r="AE10" s="950"/>
      <c r="AF10" s="951" t="s">
        <v>417</v>
      </c>
      <c r="AG10" s="947" t="s">
        <v>418</v>
      </c>
      <c r="AH10" s="948" t="s">
        <v>419</v>
      </c>
      <c r="AI10" s="947" t="s">
        <v>428</v>
      </c>
    </row>
    <row r="11" spans="1:35" ht="39">
      <c r="A11" s="958"/>
      <c r="B11" s="959"/>
      <c r="C11" s="959"/>
      <c r="D11" s="959"/>
      <c r="E11" s="959"/>
      <c r="F11" s="959"/>
      <c r="G11" s="959"/>
      <c r="H11" s="960"/>
      <c r="I11" s="961" t="s">
        <v>425</v>
      </c>
      <c r="J11" s="961"/>
      <c r="K11" s="962"/>
      <c r="L11" s="963"/>
      <c r="M11" s="963"/>
      <c r="N11" s="450" t="s">
        <v>429</v>
      </c>
      <c r="O11" s="451" t="s">
        <v>430</v>
      </c>
      <c r="P11" s="450" t="s">
        <v>429</v>
      </c>
      <c r="Q11" s="451" t="s">
        <v>430</v>
      </c>
      <c r="R11" s="450" t="s">
        <v>429</v>
      </c>
      <c r="S11" s="451" t="s">
        <v>430</v>
      </c>
      <c r="T11" s="450" t="s">
        <v>429</v>
      </c>
      <c r="U11" s="451" t="s">
        <v>430</v>
      </c>
      <c r="V11" s="450" t="s">
        <v>429</v>
      </c>
      <c r="W11" s="451" t="s">
        <v>430</v>
      </c>
      <c r="X11" s="450" t="s">
        <v>429</v>
      </c>
      <c r="Y11" s="451" t="s">
        <v>430</v>
      </c>
      <c r="Z11" s="450" t="s">
        <v>429</v>
      </c>
      <c r="AA11" s="451" t="s">
        <v>431</v>
      </c>
      <c r="AB11" s="450" t="s">
        <v>429</v>
      </c>
      <c r="AC11" s="451" t="s">
        <v>431</v>
      </c>
      <c r="AD11" s="450" t="s">
        <v>429</v>
      </c>
      <c r="AE11" s="451" t="s">
        <v>431</v>
      </c>
      <c r="AF11" s="951"/>
      <c r="AG11" s="947"/>
      <c r="AH11" s="948"/>
      <c r="AI11" s="947"/>
    </row>
    <row r="12" spans="1:35" ht="27">
      <c r="A12" s="574" t="s">
        <v>917</v>
      </c>
      <c r="B12" s="964" t="s">
        <v>603</v>
      </c>
      <c r="C12" s="964"/>
      <c r="D12" s="964"/>
      <c r="E12" s="964"/>
      <c r="F12" s="964"/>
      <c r="G12" s="964"/>
      <c r="H12" s="575"/>
      <c r="I12" s="585"/>
      <c r="J12" s="586"/>
      <c r="K12" s="586"/>
      <c r="L12" s="586"/>
      <c r="M12" s="587"/>
      <c r="N12" s="579" t="e">
        <f>N14+#REF!+#REF!</f>
        <v>#REF!</v>
      </c>
      <c r="O12" s="579" t="e">
        <f>O14+#REF!+#REF!</f>
        <v>#REF!</v>
      </c>
      <c r="P12" s="579" t="e">
        <f>P14+#REF!+#REF!</f>
        <v>#REF!</v>
      </c>
      <c r="Q12" s="579" t="e">
        <f>Q14+#REF!+#REF!</f>
        <v>#REF!</v>
      </c>
      <c r="R12" s="579" t="e">
        <f>R14+#REF!+#REF!</f>
        <v>#REF!</v>
      </c>
      <c r="S12" s="579" t="e">
        <f>S14+#REF!+#REF!</f>
        <v>#REF!</v>
      </c>
      <c r="T12" s="579" t="e">
        <f>T14+#REF!+#REF!</f>
        <v>#REF!</v>
      </c>
      <c r="U12" s="579" t="e">
        <f>U14+#REF!+#REF!</f>
        <v>#REF!</v>
      </c>
      <c r="V12" s="579" t="e">
        <f>V14+#REF!+#REF!</f>
        <v>#REF!</v>
      </c>
      <c r="W12" s="579" t="e">
        <f>W14+#REF!+#REF!</f>
        <v>#REF!</v>
      </c>
      <c r="X12" s="579" t="e">
        <f>X14+#REF!+#REF!</f>
        <v>#REF!</v>
      </c>
      <c r="Y12" s="579" t="e">
        <f>Y14+#REF!+#REF!</f>
        <v>#REF!</v>
      </c>
      <c r="Z12" s="579" t="e">
        <f>Z14+#REF!+#REF!</f>
        <v>#REF!</v>
      </c>
      <c r="AA12" s="579" t="e">
        <f>AA14+#REF!+#REF!</f>
        <v>#REF!</v>
      </c>
      <c r="AB12" s="579" t="e">
        <f>AB14+#REF!+#REF!</f>
        <v>#REF!</v>
      </c>
      <c r="AC12" s="579" t="e">
        <f>AC14+#REF!+#REF!</f>
        <v>#REF!</v>
      </c>
      <c r="AD12" s="579" t="e">
        <f>+AD14+#REF!+#REF!</f>
        <v>#REF!</v>
      </c>
      <c r="AE12" s="579" t="e">
        <f>AE14+#REF!+#REF!</f>
        <v>#REF!</v>
      </c>
      <c r="AF12" s="581" t="e">
        <f>AF14+#REF!+#REF!</f>
        <v>#REF!</v>
      </c>
      <c r="AG12" s="581"/>
      <c r="AH12" s="581"/>
      <c r="AI12" s="580"/>
    </row>
    <row r="13" spans="1:35" ht="15">
      <c r="A13" s="965"/>
      <c r="B13" s="965"/>
      <c r="C13" s="965"/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965"/>
      <c r="Y13" s="965"/>
      <c r="Z13" s="965"/>
      <c r="AA13" s="965"/>
      <c r="AB13" s="965"/>
      <c r="AC13" s="965"/>
      <c r="AD13" s="965"/>
      <c r="AE13" s="965"/>
      <c r="AF13" s="965"/>
      <c r="AG13" s="965"/>
      <c r="AH13" s="965"/>
      <c r="AI13" s="965"/>
    </row>
    <row r="14" spans="1:35" ht="33.75">
      <c r="A14" s="327" t="s">
        <v>420</v>
      </c>
      <c r="B14" s="328" t="s">
        <v>532</v>
      </c>
      <c r="C14" s="328" t="s">
        <v>421</v>
      </c>
      <c r="D14" s="328" t="s">
        <v>432</v>
      </c>
      <c r="E14" s="328" t="s">
        <v>433</v>
      </c>
      <c r="F14" s="328" t="s">
        <v>434</v>
      </c>
      <c r="G14" s="330" t="s">
        <v>422</v>
      </c>
      <c r="H14" s="328" t="s">
        <v>533</v>
      </c>
      <c r="I14" s="333"/>
      <c r="J14" s="333"/>
      <c r="K14" s="333"/>
      <c r="L14" s="333"/>
      <c r="M14" s="333"/>
      <c r="N14" s="472">
        <f>SUM(N15:N15)</f>
        <v>0</v>
      </c>
      <c r="O14" s="473">
        <f>SUM(O15:O15)</f>
        <v>0</v>
      </c>
      <c r="P14" s="472">
        <f>SUM(P15:P15)</f>
        <v>66200</v>
      </c>
      <c r="Q14" s="473">
        <f>SUM(Q15:Q15)</f>
        <v>0</v>
      </c>
      <c r="R14" s="472"/>
      <c r="S14" s="473"/>
      <c r="T14" s="472"/>
      <c r="U14" s="473"/>
      <c r="V14" s="472"/>
      <c r="W14" s="473"/>
      <c r="X14" s="472"/>
      <c r="Y14" s="473"/>
      <c r="Z14" s="472"/>
      <c r="AA14" s="473"/>
      <c r="AB14" s="472"/>
      <c r="AC14" s="473"/>
      <c r="AD14" s="474">
        <f>N14+P14</f>
        <v>66200</v>
      </c>
      <c r="AE14" s="473">
        <f>AE15</f>
        <v>0</v>
      </c>
      <c r="AF14" s="325">
        <f>SUM(AF15:AF15)</f>
        <v>0</v>
      </c>
      <c r="AG14" s="475"/>
      <c r="AH14" s="475"/>
      <c r="AI14" s="583"/>
    </row>
    <row r="15" spans="1:35" ht="57">
      <c r="A15" s="588" t="s">
        <v>1008</v>
      </c>
      <c r="B15" s="360"/>
      <c r="C15" s="360" t="s">
        <v>1053</v>
      </c>
      <c r="D15" s="24" t="s">
        <v>1344</v>
      </c>
      <c r="E15" s="24"/>
      <c r="F15" s="24"/>
      <c r="G15" s="24" t="s">
        <v>1050</v>
      </c>
      <c r="H15" s="24" t="s">
        <v>1046</v>
      </c>
      <c r="I15" s="24">
        <v>600</v>
      </c>
      <c r="J15" s="24">
        <v>300</v>
      </c>
      <c r="K15" s="24">
        <v>120</v>
      </c>
      <c r="L15" s="360"/>
      <c r="M15" s="374"/>
      <c r="N15" s="375"/>
      <c r="O15" s="375"/>
      <c r="P15" s="976">
        <v>66200</v>
      </c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29">
        <v>200000</v>
      </c>
      <c r="AB15" s="976">
        <v>10000</v>
      </c>
      <c r="AC15" s="375"/>
      <c r="AD15" s="375"/>
      <c r="AE15" s="375"/>
      <c r="AF15" s="464"/>
      <c r="AG15" s="360" t="s">
        <v>1348</v>
      </c>
      <c r="AH15" s="731" t="s">
        <v>1345</v>
      </c>
      <c r="AI15" s="731" t="s">
        <v>840</v>
      </c>
    </row>
    <row r="16" spans="1:35" ht="67.5">
      <c r="A16" s="588"/>
      <c r="B16" s="360"/>
      <c r="C16" s="360" t="s">
        <v>1054</v>
      </c>
      <c r="D16" s="24" t="s">
        <v>1344</v>
      </c>
      <c r="E16" s="24"/>
      <c r="F16" s="24"/>
      <c r="G16" s="24" t="s">
        <v>1051</v>
      </c>
      <c r="H16" s="24" t="s">
        <v>1047</v>
      </c>
      <c r="I16" s="24">
        <v>0</v>
      </c>
      <c r="J16" s="24">
        <v>1000</v>
      </c>
      <c r="K16" s="24">
        <v>300</v>
      </c>
      <c r="L16" s="360"/>
      <c r="M16" s="600"/>
      <c r="N16" s="600"/>
      <c r="O16" s="600"/>
      <c r="P16" s="977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29">
        <v>300000</v>
      </c>
      <c r="AB16" s="977"/>
      <c r="AC16" s="600"/>
      <c r="AD16" s="600"/>
      <c r="AE16" s="600"/>
      <c r="AF16" s="464"/>
      <c r="AG16" s="360" t="s">
        <v>1349</v>
      </c>
      <c r="AH16" s="732" t="s">
        <v>1345</v>
      </c>
      <c r="AI16" s="731" t="s">
        <v>840</v>
      </c>
    </row>
    <row r="17" spans="1:35" ht="33.75">
      <c r="A17" s="588"/>
      <c r="B17" s="360"/>
      <c r="C17" s="360" t="s">
        <v>1055</v>
      </c>
      <c r="D17" s="24"/>
      <c r="E17" s="24"/>
      <c r="F17" s="360"/>
      <c r="G17" s="24" t="s">
        <v>1052</v>
      </c>
      <c r="H17" s="24" t="s">
        <v>1048</v>
      </c>
      <c r="I17" s="24">
        <v>0</v>
      </c>
      <c r="J17" s="24">
        <v>3</v>
      </c>
      <c r="K17" s="24">
        <v>1</v>
      </c>
      <c r="L17" s="360"/>
      <c r="M17" s="735"/>
      <c r="N17" s="600"/>
      <c r="O17" s="600"/>
      <c r="P17" s="977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977"/>
      <c r="AC17" s="600"/>
      <c r="AD17" s="600"/>
      <c r="AE17" s="600"/>
      <c r="AF17" s="464"/>
      <c r="AG17" s="360"/>
      <c r="AH17" s="600"/>
      <c r="AI17" s="600"/>
    </row>
    <row r="18" spans="1:35" ht="45">
      <c r="A18" s="588"/>
      <c r="B18" s="360"/>
      <c r="C18" s="360" t="s">
        <v>1057</v>
      </c>
      <c r="D18" s="24"/>
      <c r="E18" s="24"/>
      <c r="F18" s="360"/>
      <c r="G18" s="24"/>
      <c r="H18" s="24"/>
      <c r="I18" s="24"/>
      <c r="J18" s="24"/>
      <c r="K18" s="24"/>
      <c r="L18" s="360"/>
      <c r="M18" s="735"/>
      <c r="N18" s="600"/>
      <c r="O18" s="600"/>
      <c r="P18" s="977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977"/>
      <c r="AC18" s="600"/>
      <c r="AD18" s="600"/>
      <c r="AE18" s="600"/>
      <c r="AF18" s="464"/>
      <c r="AG18" s="360"/>
      <c r="AH18" s="600"/>
      <c r="AI18" s="600"/>
    </row>
    <row r="19" spans="1:35" ht="90">
      <c r="A19" s="588"/>
      <c r="B19" s="360"/>
      <c r="C19" s="360" t="s">
        <v>1058</v>
      </c>
      <c r="D19" s="24"/>
      <c r="E19" s="24"/>
      <c r="F19" s="360"/>
      <c r="G19" s="24" t="s">
        <v>1056</v>
      </c>
      <c r="H19" s="24" t="s">
        <v>1049</v>
      </c>
      <c r="I19" s="24">
        <v>0</v>
      </c>
      <c r="J19" s="24">
        <v>7</v>
      </c>
      <c r="K19" s="24">
        <v>3</v>
      </c>
      <c r="L19" s="360"/>
      <c r="M19" s="736"/>
      <c r="N19" s="600"/>
      <c r="O19" s="600"/>
      <c r="P19" s="978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978"/>
      <c r="AC19" s="600"/>
      <c r="AD19" s="600"/>
      <c r="AE19" s="600"/>
      <c r="AF19" s="464"/>
      <c r="AG19" s="360"/>
      <c r="AH19" s="600"/>
      <c r="AI19" s="600"/>
    </row>
    <row r="20" spans="1:35" ht="15">
      <c r="A20" s="955" t="s">
        <v>1010</v>
      </c>
      <c r="B20" s="973"/>
      <c r="C20" s="973"/>
      <c r="D20" s="463"/>
      <c r="E20" s="974" t="s">
        <v>1011</v>
      </c>
      <c r="F20" s="974"/>
      <c r="G20" s="974"/>
      <c r="H20" s="974"/>
      <c r="I20" s="974"/>
      <c r="J20" s="974"/>
      <c r="K20" s="974"/>
      <c r="L20" s="974"/>
      <c r="M20" s="974"/>
      <c r="N20" s="957" t="s">
        <v>407</v>
      </c>
      <c r="O20" s="957"/>
      <c r="P20" s="957"/>
      <c r="Q20" s="957"/>
      <c r="R20" s="957"/>
      <c r="S20" s="957"/>
      <c r="T20" s="957"/>
      <c r="U20" s="957"/>
      <c r="V20" s="957"/>
      <c r="W20" s="957"/>
      <c r="X20" s="957"/>
      <c r="Y20" s="957"/>
      <c r="Z20" s="957"/>
      <c r="AA20" s="957"/>
      <c r="AB20" s="957"/>
      <c r="AC20" s="957"/>
      <c r="AD20" s="957"/>
      <c r="AE20" s="957"/>
      <c r="AF20" s="955" t="s">
        <v>408</v>
      </c>
      <c r="AG20" s="955"/>
      <c r="AH20" s="955"/>
      <c r="AI20" s="955"/>
    </row>
    <row r="21" spans="1:35" ht="15">
      <c r="A21" s="958" t="s">
        <v>424</v>
      </c>
      <c r="B21" s="959" t="s">
        <v>409</v>
      </c>
      <c r="C21" s="959"/>
      <c r="D21" s="959"/>
      <c r="E21" s="959"/>
      <c r="F21" s="959"/>
      <c r="G21" s="959"/>
      <c r="H21" s="960" t="s">
        <v>410</v>
      </c>
      <c r="I21" s="961" t="s">
        <v>425</v>
      </c>
      <c r="J21" s="961" t="s">
        <v>411</v>
      </c>
      <c r="K21" s="962" t="s">
        <v>1023</v>
      </c>
      <c r="L21" s="963" t="s">
        <v>426</v>
      </c>
      <c r="M21" s="963" t="s">
        <v>427</v>
      </c>
      <c r="N21" s="950" t="s">
        <v>534</v>
      </c>
      <c r="O21" s="950"/>
      <c r="P21" s="950" t="s">
        <v>535</v>
      </c>
      <c r="Q21" s="950"/>
      <c r="R21" s="950" t="s">
        <v>536</v>
      </c>
      <c r="S21" s="950"/>
      <c r="T21" s="950" t="s">
        <v>414</v>
      </c>
      <c r="U21" s="950"/>
      <c r="V21" s="950" t="s">
        <v>413</v>
      </c>
      <c r="W21" s="950"/>
      <c r="X21" s="950" t="s">
        <v>537</v>
      </c>
      <c r="Y21" s="950"/>
      <c r="Z21" s="950" t="s">
        <v>412</v>
      </c>
      <c r="AA21" s="950"/>
      <c r="AB21" s="950" t="s">
        <v>415</v>
      </c>
      <c r="AC21" s="950"/>
      <c r="AD21" s="950" t="s">
        <v>416</v>
      </c>
      <c r="AE21" s="950"/>
      <c r="AF21" s="951" t="s">
        <v>417</v>
      </c>
      <c r="AG21" s="947" t="s">
        <v>418</v>
      </c>
      <c r="AH21" s="948" t="s">
        <v>419</v>
      </c>
      <c r="AI21" s="947" t="s">
        <v>428</v>
      </c>
    </row>
    <row r="22" spans="1:35" ht="39">
      <c r="A22" s="958"/>
      <c r="B22" s="959"/>
      <c r="C22" s="959"/>
      <c r="D22" s="959"/>
      <c r="E22" s="959"/>
      <c r="F22" s="959"/>
      <c r="G22" s="959"/>
      <c r="H22" s="960"/>
      <c r="I22" s="961" t="s">
        <v>425</v>
      </c>
      <c r="J22" s="961"/>
      <c r="K22" s="962"/>
      <c r="L22" s="963"/>
      <c r="M22" s="963"/>
      <c r="N22" s="450" t="s">
        <v>429</v>
      </c>
      <c r="O22" s="451" t="s">
        <v>430</v>
      </c>
      <c r="P22" s="450" t="s">
        <v>429</v>
      </c>
      <c r="Q22" s="451" t="s">
        <v>430</v>
      </c>
      <c r="R22" s="450" t="s">
        <v>429</v>
      </c>
      <c r="S22" s="451" t="s">
        <v>430</v>
      </c>
      <c r="T22" s="450" t="s">
        <v>429</v>
      </c>
      <c r="U22" s="451" t="s">
        <v>430</v>
      </c>
      <c r="V22" s="450" t="s">
        <v>429</v>
      </c>
      <c r="W22" s="451" t="s">
        <v>430</v>
      </c>
      <c r="X22" s="450" t="s">
        <v>429</v>
      </c>
      <c r="Y22" s="451" t="s">
        <v>430</v>
      </c>
      <c r="Z22" s="450" t="s">
        <v>429</v>
      </c>
      <c r="AA22" s="451" t="s">
        <v>431</v>
      </c>
      <c r="AB22" s="450" t="s">
        <v>429</v>
      </c>
      <c r="AC22" s="451" t="s">
        <v>431</v>
      </c>
      <c r="AD22" s="450" t="s">
        <v>429</v>
      </c>
      <c r="AE22" s="451" t="s">
        <v>431</v>
      </c>
      <c r="AF22" s="951"/>
      <c r="AG22" s="947"/>
      <c r="AH22" s="948"/>
      <c r="AI22" s="947"/>
    </row>
    <row r="23" spans="1:35" ht="27">
      <c r="A23" s="574" t="s">
        <v>917</v>
      </c>
      <c r="B23" s="964" t="s">
        <v>614</v>
      </c>
      <c r="C23" s="964"/>
      <c r="D23" s="964"/>
      <c r="E23" s="964"/>
      <c r="F23" s="964"/>
      <c r="G23" s="964"/>
      <c r="H23" s="575"/>
      <c r="I23" s="585"/>
      <c r="J23" s="586"/>
      <c r="K23" s="586"/>
      <c r="L23" s="586"/>
      <c r="M23" s="587"/>
      <c r="N23" s="579" t="e">
        <f>N25+#REF!+#REF!</f>
        <v>#REF!</v>
      </c>
      <c r="O23" s="579" t="e">
        <f>O25+#REF!+#REF!</f>
        <v>#REF!</v>
      </c>
      <c r="P23" s="579" t="e">
        <f>P25+#REF!+#REF!</f>
        <v>#REF!</v>
      </c>
      <c r="Q23" s="579" t="e">
        <f>Q25+#REF!+#REF!</f>
        <v>#REF!</v>
      </c>
      <c r="R23" s="579" t="e">
        <f>R25+#REF!+#REF!</f>
        <v>#REF!</v>
      </c>
      <c r="S23" s="579" t="e">
        <f>S25+#REF!+#REF!</f>
        <v>#REF!</v>
      </c>
      <c r="T23" s="579" t="e">
        <f>T25+#REF!+#REF!</f>
        <v>#REF!</v>
      </c>
      <c r="U23" s="579" t="e">
        <f>U25+#REF!+#REF!</f>
        <v>#REF!</v>
      </c>
      <c r="V23" s="579" t="e">
        <f>V25+#REF!+#REF!</f>
        <v>#REF!</v>
      </c>
      <c r="W23" s="579" t="e">
        <f>W25+#REF!+#REF!</f>
        <v>#REF!</v>
      </c>
      <c r="X23" s="579" t="e">
        <f>X25+#REF!+#REF!</f>
        <v>#REF!</v>
      </c>
      <c r="Y23" s="579" t="e">
        <f>Y25+#REF!+#REF!</f>
        <v>#REF!</v>
      </c>
      <c r="Z23" s="579" t="e">
        <f>Z25+#REF!+#REF!</f>
        <v>#REF!</v>
      </c>
      <c r="AA23" s="579" t="e">
        <f>AA25+#REF!+#REF!</f>
        <v>#REF!</v>
      </c>
      <c r="AB23" s="579" t="e">
        <f>AB25+#REF!+#REF!</f>
        <v>#REF!</v>
      </c>
      <c r="AC23" s="579" t="e">
        <f>AC25+#REF!+#REF!</f>
        <v>#REF!</v>
      </c>
      <c r="AD23" s="579" t="e">
        <f>+AD25+#REF!+#REF!</f>
        <v>#REF!</v>
      </c>
      <c r="AE23" s="579" t="e">
        <f>AE25+#REF!+#REF!</f>
        <v>#REF!</v>
      </c>
      <c r="AF23" s="581" t="e">
        <f>AF25+#REF!+#REF!</f>
        <v>#REF!</v>
      </c>
      <c r="AG23" s="581"/>
      <c r="AH23" s="581"/>
      <c r="AI23" s="580"/>
    </row>
    <row r="24" spans="1:35" ht="15">
      <c r="A24" s="965"/>
      <c r="B24" s="965"/>
      <c r="C24" s="965"/>
      <c r="D24" s="965"/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5"/>
      <c r="U24" s="965"/>
      <c r="V24" s="965"/>
      <c r="W24" s="965"/>
      <c r="X24" s="965"/>
      <c r="Y24" s="965"/>
      <c r="Z24" s="965"/>
      <c r="AA24" s="965"/>
      <c r="AB24" s="965"/>
      <c r="AC24" s="965"/>
      <c r="AD24" s="965"/>
      <c r="AE24" s="965"/>
      <c r="AF24" s="965"/>
      <c r="AG24" s="965"/>
      <c r="AH24" s="965"/>
      <c r="AI24" s="965"/>
    </row>
    <row r="25" spans="1:35" ht="33.75">
      <c r="A25" s="327" t="s">
        <v>420</v>
      </c>
      <c r="B25" s="328" t="s">
        <v>532</v>
      </c>
      <c r="C25" s="328" t="s">
        <v>421</v>
      </c>
      <c r="D25" s="328" t="s">
        <v>432</v>
      </c>
      <c r="E25" s="328" t="s">
        <v>433</v>
      </c>
      <c r="F25" s="328" t="s">
        <v>434</v>
      </c>
      <c r="G25" s="330" t="s">
        <v>422</v>
      </c>
      <c r="H25" s="328" t="s">
        <v>533</v>
      </c>
      <c r="I25" s="333"/>
      <c r="J25" s="333"/>
      <c r="K25" s="333"/>
      <c r="L25" s="333"/>
      <c r="M25" s="333"/>
      <c r="N25" s="472">
        <f>SUM(N26:N26)</f>
        <v>0</v>
      </c>
      <c r="O25" s="473">
        <f>SUM(O26:O26)</f>
        <v>0</v>
      </c>
      <c r="P25" s="472">
        <f>SUM(P26:P26)</f>
        <v>1000</v>
      </c>
      <c r="Q25" s="473">
        <f>SUM(Q26:Q26)</f>
        <v>0</v>
      </c>
      <c r="R25" s="472"/>
      <c r="S25" s="473"/>
      <c r="T25" s="472"/>
      <c r="U25" s="473"/>
      <c r="V25" s="472"/>
      <c r="W25" s="473"/>
      <c r="X25" s="472"/>
      <c r="Y25" s="473"/>
      <c r="Z25" s="472"/>
      <c r="AA25" s="473"/>
      <c r="AB25" s="472"/>
      <c r="AC25" s="473"/>
      <c r="AD25" s="474">
        <f>N25+P25</f>
        <v>1000</v>
      </c>
      <c r="AE25" s="473">
        <f>AE26</f>
        <v>0</v>
      </c>
      <c r="AF25" s="325">
        <f>SUM(AF26:AF26)</f>
        <v>0</v>
      </c>
      <c r="AG25" s="475"/>
      <c r="AH25" s="475"/>
      <c r="AI25" s="583"/>
    </row>
    <row r="26" spans="1:35" ht="56.25">
      <c r="A26" s="588" t="s">
        <v>1009</v>
      </c>
      <c r="B26" s="360"/>
      <c r="C26" s="360" t="s">
        <v>1060</v>
      </c>
      <c r="D26" s="24" t="s">
        <v>837</v>
      </c>
      <c r="E26" s="24"/>
      <c r="F26" s="360">
        <v>1</v>
      </c>
      <c r="G26" s="24" t="s">
        <v>1059</v>
      </c>
      <c r="H26" s="24" t="s">
        <v>562</v>
      </c>
      <c r="I26" s="360"/>
      <c r="J26" s="360">
        <v>4</v>
      </c>
      <c r="K26" s="360">
        <v>1</v>
      </c>
      <c r="L26" s="360"/>
      <c r="M26" s="360">
        <v>1</v>
      </c>
      <c r="N26" s="375"/>
      <c r="O26" s="375"/>
      <c r="P26" s="611">
        <v>1000</v>
      </c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464"/>
      <c r="AG26" s="360"/>
      <c r="AH26" s="737" t="s">
        <v>1346</v>
      </c>
      <c r="AI26" s="375"/>
    </row>
    <row r="27" spans="1:35" ht="15">
      <c r="A27" s="955" t="s">
        <v>1012</v>
      </c>
      <c r="B27" s="973"/>
      <c r="C27" s="973"/>
      <c r="D27" s="463"/>
      <c r="E27" s="974" t="s">
        <v>1011</v>
      </c>
      <c r="F27" s="974"/>
      <c r="G27" s="974"/>
      <c r="H27" s="974"/>
      <c r="I27" s="974"/>
      <c r="J27" s="974"/>
      <c r="K27" s="974"/>
      <c r="L27" s="974"/>
      <c r="M27" s="974"/>
      <c r="N27" s="957" t="s">
        <v>407</v>
      </c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5" t="s">
        <v>408</v>
      </c>
      <c r="AG27" s="955"/>
      <c r="AH27" s="955"/>
      <c r="AI27" s="955"/>
    </row>
    <row r="28" spans="1:35" ht="15">
      <c r="A28" s="958" t="s">
        <v>424</v>
      </c>
      <c r="B28" s="959" t="s">
        <v>409</v>
      </c>
      <c r="C28" s="959"/>
      <c r="D28" s="959"/>
      <c r="E28" s="959"/>
      <c r="F28" s="959"/>
      <c r="G28" s="959"/>
      <c r="H28" s="960" t="s">
        <v>410</v>
      </c>
      <c r="I28" s="961" t="s">
        <v>425</v>
      </c>
      <c r="J28" s="961" t="s">
        <v>411</v>
      </c>
      <c r="K28" s="962" t="s">
        <v>1023</v>
      </c>
      <c r="L28" s="963" t="s">
        <v>426</v>
      </c>
      <c r="M28" s="963" t="s">
        <v>427</v>
      </c>
      <c r="N28" s="950" t="s">
        <v>534</v>
      </c>
      <c r="O28" s="950"/>
      <c r="P28" s="950" t="s">
        <v>535</v>
      </c>
      <c r="Q28" s="950"/>
      <c r="R28" s="950" t="s">
        <v>536</v>
      </c>
      <c r="S28" s="950"/>
      <c r="T28" s="950" t="s">
        <v>414</v>
      </c>
      <c r="U28" s="950"/>
      <c r="V28" s="950" t="s">
        <v>413</v>
      </c>
      <c r="W28" s="950"/>
      <c r="X28" s="950" t="s">
        <v>537</v>
      </c>
      <c r="Y28" s="950"/>
      <c r="Z28" s="950" t="s">
        <v>412</v>
      </c>
      <c r="AA28" s="950"/>
      <c r="AB28" s="950" t="s">
        <v>415</v>
      </c>
      <c r="AC28" s="950"/>
      <c r="AD28" s="950" t="s">
        <v>416</v>
      </c>
      <c r="AE28" s="950"/>
      <c r="AF28" s="951" t="s">
        <v>417</v>
      </c>
      <c r="AG28" s="947" t="s">
        <v>418</v>
      </c>
      <c r="AH28" s="948" t="s">
        <v>419</v>
      </c>
      <c r="AI28" s="947" t="s">
        <v>428</v>
      </c>
    </row>
    <row r="29" spans="1:35" ht="39">
      <c r="A29" s="958"/>
      <c r="B29" s="959"/>
      <c r="C29" s="959"/>
      <c r="D29" s="959"/>
      <c r="E29" s="959"/>
      <c r="F29" s="959"/>
      <c r="G29" s="959"/>
      <c r="H29" s="960"/>
      <c r="I29" s="961" t="s">
        <v>425</v>
      </c>
      <c r="J29" s="961"/>
      <c r="K29" s="962"/>
      <c r="L29" s="963"/>
      <c r="M29" s="963"/>
      <c r="N29" s="450" t="s">
        <v>429</v>
      </c>
      <c r="O29" s="451" t="s">
        <v>430</v>
      </c>
      <c r="P29" s="450" t="s">
        <v>429</v>
      </c>
      <c r="Q29" s="451" t="s">
        <v>430</v>
      </c>
      <c r="R29" s="450" t="s">
        <v>429</v>
      </c>
      <c r="S29" s="451" t="s">
        <v>430</v>
      </c>
      <c r="T29" s="450" t="s">
        <v>429</v>
      </c>
      <c r="U29" s="451" t="s">
        <v>430</v>
      </c>
      <c r="V29" s="450" t="s">
        <v>429</v>
      </c>
      <c r="W29" s="451" t="s">
        <v>430</v>
      </c>
      <c r="X29" s="450" t="s">
        <v>429</v>
      </c>
      <c r="Y29" s="451" t="s">
        <v>430</v>
      </c>
      <c r="Z29" s="450" t="s">
        <v>429</v>
      </c>
      <c r="AA29" s="451" t="s">
        <v>431</v>
      </c>
      <c r="AB29" s="450" t="s">
        <v>429</v>
      </c>
      <c r="AC29" s="451" t="s">
        <v>431</v>
      </c>
      <c r="AD29" s="450" t="s">
        <v>429</v>
      </c>
      <c r="AE29" s="451" t="s">
        <v>431</v>
      </c>
      <c r="AF29" s="951"/>
      <c r="AG29" s="947"/>
      <c r="AH29" s="948"/>
      <c r="AI29" s="947"/>
    </row>
    <row r="30" spans="1:35" ht="27">
      <c r="A30" s="574" t="s">
        <v>917</v>
      </c>
      <c r="B30" s="964" t="s">
        <v>618</v>
      </c>
      <c r="C30" s="964"/>
      <c r="D30" s="964"/>
      <c r="E30" s="964"/>
      <c r="F30" s="964"/>
      <c r="G30" s="964"/>
      <c r="H30" s="575"/>
      <c r="I30" s="585"/>
      <c r="J30" s="586"/>
      <c r="K30" s="586"/>
      <c r="L30" s="586"/>
      <c r="M30" s="587"/>
      <c r="N30" s="579" t="e">
        <f>N32+#REF!+#REF!</f>
        <v>#REF!</v>
      </c>
      <c r="O30" s="579" t="e">
        <f>O32+#REF!+#REF!</f>
        <v>#REF!</v>
      </c>
      <c r="P30" s="579" t="e">
        <f>P32+#REF!+#REF!</f>
        <v>#REF!</v>
      </c>
      <c r="Q30" s="579" t="e">
        <f>Q32+#REF!+#REF!</f>
        <v>#REF!</v>
      </c>
      <c r="R30" s="579" t="e">
        <f>R32+#REF!+#REF!</f>
        <v>#REF!</v>
      </c>
      <c r="S30" s="579" t="e">
        <f>S32+#REF!+#REF!</f>
        <v>#REF!</v>
      </c>
      <c r="T30" s="579" t="e">
        <f>T32+#REF!+#REF!</f>
        <v>#REF!</v>
      </c>
      <c r="U30" s="579" t="e">
        <f>U32+#REF!+#REF!</f>
        <v>#REF!</v>
      </c>
      <c r="V30" s="579" t="e">
        <f>V32+#REF!+#REF!</f>
        <v>#REF!</v>
      </c>
      <c r="W30" s="579" t="e">
        <f>W32+#REF!+#REF!</f>
        <v>#REF!</v>
      </c>
      <c r="X30" s="579" t="e">
        <f>X32+#REF!+#REF!</f>
        <v>#REF!</v>
      </c>
      <c r="Y30" s="579" t="e">
        <f>Y32+#REF!+#REF!</f>
        <v>#REF!</v>
      </c>
      <c r="Z30" s="579" t="e">
        <f>Z32+#REF!+#REF!</f>
        <v>#REF!</v>
      </c>
      <c r="AA30" s="579" t="e">
        <f>AA32+#REF!+#REF!</f>
        <v>#REF!</v>
      </c>
      <c r="AB30" s="579" t="e">
        <f>AB32+#REF!+#REF!</f>
        <v>#REF!</v>
      </c>
      <c r="AC30" s="579" t="e">
        <f>AC32+#REF!+#REF!</f>
        <v>#REF!</v>
      </c>
      <c r="AD30" s="579" t="e">
        <f>+AD32+#REF!+#REF!</f>
        <v>#REF!</v>
      </c>
      <c r="AE30" s="579" t="e">
        <f>AE32+#REF!+#REF!</f>
        <v>#REF!</v>
      </c>
      <c r="AF30" s="581" t="e">
        <f>AF32+#REF!+#REF!</f>
        <v>#REF!</v>
      </c>
      <c r="AG30" s="581"/>
      <c r="AH30" s="581"/>
      <c r="AI30" s="580"/>
    </row>
    <row r="31" spans="1:35" ht="15">
      <c r="A31" s="965"/>
      <c r="B31" s="965"/>
      <c r="C31" s="965"/>
      <c r="D31" s="965"/>
      <c r="E31" s="965"/>
      <c r="F31" s="965"/>
      <c r="G31" s="965"/>
      <c r="H31" s="965"/>
      <c r="I31" s="965"/>
      <c r="J31" s="965"/>
      <c r="K31" s="965"/>
      <c r="L31" s="965"/>
      <c r="M31" s="965"/>
      <c r="N31" s="965"/>
      <c r="O31" s="965"/>
      <c r="P31" s="965"/>
      <c r="Q31" s="965"/>
      <c r="R31" s="965"/>
      <c r="S31" s="965"/>
      <c r="T31" s="965"/>
      <c r="U31" s="965"/>
      <c r="V31" s="965"/>
      <c r="W31" s="965"/>
      <c r="X31" s="965"/>
      <c r="Y31" s="965"/>
      <c r="Z31" s="965"/>
      <c r="AA31" s="965"/>
      <c r="AB31" s="965"/>
      <c r="AC31" s="965"/>
      <c r="AD31" s="965"/>
      <c r="AE31" s="965"/>
      <c r="AF31" s="965"/>
      <c r="AG31" s="965"/>
      <c r="AH31" s="965"/>
      <c r="AI31" s="965"/>
    </row>
    <row r="32" spans="1:35" ht="33.75">
      <c r="A32" s="327" t="s">
        <v>420</v>
      </c>
      <c r="B32" s="328" t="s">
        <v>532</v>
      </c>
      <c r="C32" s="328" t="s">
        <v>421</v>
      </c>
      <c r="D32" s="328" t="s">
        <v>432</v>
      </c>
      <c r="E32" s="328" t="s">
        <v>433</v>
      </c>
      <c r="F32" s="328" t="s">
        <v>434</v>
      </c>
      <c r="G32" s="330" t="s">
        <v>422</v>
      </c>
      <c r="H32" s="328" t="s">
        <v>533</v>
      </c>
      <c r="I32" s="333"/>
      <c r="J32" s="333"/>
      <c r="K32" s="333"/>
      <c r="L32" s="333"/>
      <c r="M32" s="333"/>
      <c r="N32" s="472" t="e">
        <f>SUM(#REF!)</f>
        <v>#REF!</v>
      </c>
      <c r="O32" s="473" t="e">
        <f>SUM(#REF!)</f>
        <v>#REF!</v>
      </c>
      <c r="P32" s="472" t="e">
        <f>SUM(#REF!)</f>
        <v>#REF!</v>
      </c>
      <c r="Q32" s="473" t="e">
        <f>SUM(#REF!)</f>
        <v>#REF!</v>
      </c>
      <c r="R32" s="472"/>
      <c r="S32" s="473"/>
      <c r="T32" s="472"/>
      <c r="U32" s="473"/>
      <c r="V32" s="472"/>
      <c r="W32" s="473"/>
      <c r="X32" s="472"/>
      <c r="Y32" s="473"/>
      <c r="Z32" s="472"/>
      <c r="AA32" s="473" t="e">
        <f>SUM(#REF!)</f>
        <v>#REF!</v>
      </c>
      <c r="AB32" s="472"/>
      <c r="AC32" s="473" t="e">
        <f>#REF!+AC33</f>
        <v>#REF!</v>
      </c>
      <c r="AD32" s="474" t="e">
        <f>N32+P32</f>
        <v>#REF!</v>
      </c>
      <c r="AE32" s="473" t="e">
        <f>SUM(O32,Q32,S32,U32,W32,Y32,AA32,AC32)</f>
        <v>#REF!</v>
      </c>
      <c r="AF32" s="325" t="e">
        <f>SUM(#REF!)</f>
        <v>#REF!</v>
      </c>
      <c r="AG32" s="475"/>
      <c r="AH32" s="475"/>
      <c r="AI32" s="583"/>
    </row>
    <row r="33" spans="1:35" ht="70.5" customHeight="1">
      <c r="A33" s="588"/>
      <c r="B33" s="360"/>
      <c r="C33" s="360" t="s">
        <v>1063</v>
      </c>
      <c r="D33" s="24" t="s">
        <v>837</v>
      </c>
      <c r="E33" s="24"/>
      <c r="F33" s="360">
        <v>1</v>
      </c>
      <c r="G33" s="360" t="s">
        <v>1062</v>
      </c>
      <c r="H33" s="360" t="s">
        <v>1061</v>
      </c>
      <c r="I33" s="360">
        <v>6</v>
      </c>
      <c r="J33" s="360">
        <v>8</v>
      </c>
      <c r="K33" s="360">
        <v>2</v>
      </c>
      <c r="L33" s="360"/>
      <c r="M33" s="360">
        <v>3</v>
      </c>
      <c r="N33" s="725"/>
      <c r="O33" s="734">
        <v>403.573</v>
      </c>
      <c r="P33" s="609"/>
      <c r="Q33" s="734"/>
      <c r="R33" s="725"/>
      <c r="S33" s="725"/>
      <c r="T33" s="725"/>
      <c r="U33" s="725"/>
      <c r="V33" s="725"/>
      <c r="W33" s="725"/>
      <c r="X33" s="725"/>
      <c r="Y33" s="725"/>
      <c r="Z33" s="725"/>
      <c r="AA33" s="733"/>
      <c r="AB33" s="725"/>
      <c r="AC33" s="734">
        <f>14012+5986.784+1396.426</f>
        <v>21395.21</v>
      </c>
      <c r="AD33" s="725"/>
      <c r="AE33" s="725"/>
      <c r="AF33" s="464"/>
      <c r="AG33" s="360" t="s">
        <v>1347</v>
      </c>
      <c r="AH33" s="732"/>
      <c r="AI33" s="731" t="s">
        <v>840</v>
      </c>
    </row>
  </sheetData>
  <sheetProtection/>
  <mergeCells count="118">
    <mergeCell ref="AG28:AG29"/>
    <mergeCell ref="AH28:AH29"/>
    <mergeCell ref="AI28:AI29"/>
    <mergeCell ref="B30:G30"/>
    <mergeCell ref="A31:AI31"/>
    <mergeCell ref="V28:W28"/>
    <mergeCell ref="X28:Y28"/>
    <mergeCell ref="Z28:AA28"/>
    <mergeCell ref="AB28:AC28"/>
    <mergeCell ref="AD28:AE28"/>
    <mergeCell ref="AF28:AF29"/>
    <mergeCell ref="L28:L29"/>
    <mergeCell ref="M28:M29"/>
    <mergeCell ref="N28:O28"/>
    <mergeCell ref="P28:Q28"/>
    <mergeCell ref="R28:S28"/>
    <mergeCell ref="T28:U28"/>
    <mergeCell ref="A28:A29"/>
    <mergeCell ref="B28:G29"/>
    <mergeCell ref="H28:H29"/>
    <mergeCell ref="I28:I29"/>
    <mergeCell ref="J28:J29"/>
    <mergeCell ref="K28:K29"/>
    <mergeCell ref="AG21:AG22"/>
    <mergeCell ref="AH21:AH22"/>
    <mergeCell ref="AI21:AI22"/>
    <mergeCell ref="B23:G23"/>
    <mergeCell ref="A24:AI24"/>
    <mergeCell ref="A27:C27"/>
    <mergeCell ref="E27:M27"/>
    <mergeCell ref="N27:AE27"/>
    <mergeCell ref="AF27:AI27"/>
    <mergeCell ref="V21:W21"/>
    <mergeCell ref="X21:Y21"/>
    <mergeCell ref="Z21:AA21"/>
    <mergeCell ref="AB21:AC21"/>
    <mergeCell ref="AD21:AE21"/>
    <mergeCell ref="AF21:AF22"/>
    <mergeCell ref="L21:L22"/>
    <mergeCell ref="M21:M22"/>
    <mergeCell ref="N21:O21"/>
    <mergeCell ref="P21:Q21"/>
    <mergeCell ref="R21:S21"/>
    <mergeCell ref="T21:U21"/>
    <mergeCell ref="A20:C20"/>
    <mergeCell ref="E20:M20"/>
    <mergeCell ref="N20:AE20"/>
    <mergeCell ref="AF20:AI20"/>
    <mergeCell ref="A21:A22"/>
    <mergeCell ref="B21:G22"/>
    <mergeCell ref="H21:H22"/>
    <mergeCell ref="I21:I22"/>
    <mergeCell ref="J21:J22"/>
    <mergeCell ref="K21:K22"/>
    <mergeCell ref="AF10:AF11"/>
    <mergeCell ref="AG10:AG11"/>
    <mergeCell ref="AH10:AH11"/>
    <mergeCell ref="AI10:AI11"/>
    <mergeCell ref="B12:G12"/>
    <mergeCell ref="A13:AI13"/>
    <mergeCell ref="T10:U10"/>
    <mergeCell ref="V10:W10"/>
    <mergeCell ref="X10:Y10"/>
    <mergeCell ref="AD10:AE10"/>
    <mergeCell ref="K10:K11"/>
    <mergeCell ref="L10:L11"/>
    <mergeCell ref="M10:M11"/>
    <mergeCell ref="N10:O10"/>
    <mergeCell ref="P10:Q10"/>
    <mergeCell ref="R10:S10"/>
    <mergeCell ref="AH3:AH4"/>
    <mergeCell ref="AI3:AI4"/>
    <mergeCell ref="B5:G5"/>
    <mergeCell ref="A6:AI6"/>
    <mergeCell ref="A10:A11"/>
    <mergeCell ref="B10:G11"/>
    <mergeCell ref="H10:H11"/>
    <mergeCell ref="I10:I11"/>
    <mergeCell ref="J10:J11"/>
    <mergeCell ref="Z10:AA10"/>
    <mergeCell ref="X3:Y3"/>
    <mergeCell ref="Z3:AA3"/>
    <mergeCell ref="AB3:AC3"/>
    <mergeCell ref="AD3:AE3"/>
    <mergeCell ref="AF3:AF4"/>
    <mergeCell ref="AG3:AG4"/>
    <mergeCell ref="M3:M4"/>
    <mergeCell ref="N3:O3"/>
    <mergeCell ref="P3:Q3"/>
    <mergeCell ref="R3:S3"/>
    <mergeCell ref="T3:U3"/>
    <mergeCell ref="V3:W3"/>
    <mergeCell ref="B3:G4"/>
    <mergeCell ref="H3:H4"/>
    <mergeCell ref="I3:I4"/>
    <mergeCell ref="J3:J4"/>
    <mergeCell ref="K3:K4"/>
    <mergeCell ref="L3:L4"/>
    <mergeCell ref="A8:A9"/>
    <mergeCell ref="B8:B9"/>
    <mergeCell ref="A1:G1"/>
    <mergeCell ref="H1:S1"/>
    <mergeCell ref="T1:AI1"/>
    <mergeCell ref="A2:C2"/>
    <mergeCell ref="E2:M2"/>
    <mergeCell ref="N2:AE2"/>
    <mergeCell ref="AF2:AI2"/>
    <mergeCell ref="A3:A4"/>
    <mergeCell ref="P8:P9"/>
    <mergeCell ref="AB8:AB9"/>
    <mergeCell ref="P15:P19"/>
    <mergeCell ref="AB15:AB19"/>
    <mergeCell ref="G8:G9"/>
    <mergeCell ref="H8:H9"/>
    <mergeCell ref="I8:I9"/>
    <mergeCell ref="J8:J9"/>
    <mergeCell ref="K8:K9"/>
    <mergeCell ref="AB10:A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1">
      <selection activeCell="B8" sqref="B8:B11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18.00390625" style="0" bestFit="1" customWidth="1"/>
    <col min="34" max="34" width="4.8515625" style="0" customWidth="1"/>
    <col min="35" max="35" width="7.140625" style="0" customWidth="1"/>
  </cols>
  <sheetData>
    <row r="1" spans="1:35" ht="15">
      <c r="A1" s="1023" t="s">
        <v>976</v>
      </c>
      <c r="B1" s="1024"/>
      <c r="C1" s="1024"/>
      <c r="D1" s="1024"/>
      <c r="E1" s="1024"/>
      <c r="F1" s="1024"/>
      <c r="G1" s="1025"/>
      <c r="H1" s="1026" t="s">
        <v>997</v>
      </c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8"/>
      <c r="T1" s="1026" t="s">
        <v>977</v>
      </c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  <c r="AG1" s="1029"/>
      <c r="AH1" s="1029"/>
      <c r="AI1" s="1030"/>
    </row>
    <row r="2" spans="1:35" ht="15.75" thickBot="1">
      <c r="A2" s="1000" t="s">
        <v>1321</v>
      </c>
      <c r="B2" s="1001"/>
      <c r="C2" s="1002"/>
      <c r="D2" s="1"/>
      <c r="E2" s="1003" t="s">
        <v>999</v>
      </c>
      <c r="F2" s="1003"/>
      <c r="G2" s="1003"/>
      <c r="H2" s="1003"/>
      <c r="I2" s="1003"/>
      <c r="J2" s="1003"/>
      <c r="K2" s="1003"/>
      <c r="L2" s="1003"/>
      <c r="M2" s="1004"/>
      <c r="N2" s="1005" t="s">
        <v>407</v>
      </c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7"/>
      <c r="AF2" s="1008" t="s">
        <v>408</v>
      </c>
      <c r="AG2" s="1009"/>
      <c r="AH2" s="1009"/>
      <c r="AI2" s="1010"/>
    </row>
    <row r="3" spans="1:35" ht="15">
      <c r="A3" s="1011" t="s">
        <v>424</v>
      </c>
      <c r="B3" s="1013" t="s">
        <v>409</v>
      </c>
      <c r="C3" s="1014"/>
      <c r="D3" s="1014"/>
      <c r="E3" s="1014"/>
      <c r="F3" s="1014"/>
      <c r="G3" s="1014"/>
      <c r="H3" s="1017" t="s">
        <v>410</v>
      </c>
      <c r="I3" s="1019" t="s">
        <v>425</v>
      </c>
      <c r="J3" s="1019" t="s">
        <v>411</v>
      </c>
      <c r="K3" s="1021" t="s">
        <v>1356</v>
      </c>
      <c r="L3" s="995" t="s">
        <v>426</v>
      </c>
      <c r="M3" s="997" t="s">
        <v>427</v>
      </c>
      <c r="N3" s="999" t="s">
        <v>534</v>
      </c>
      <c r="O3" s="991"/>
      <c r="P3" s="990" t="s">
        <v>535</v>
      </c>
      <c r="Q3" s="991"/>
      <c r="R3" s="990" t="s">
        <v>536</v>
      </c>
      <c r="S3" s="991"/>
      <c r="T3" s="990" t="s">
        <v>414</v>
      </c>
      <c r="U3" s="991"/>
      <c r="V3" s="990" t="s">
        <v>413</v>
      </c>
      <c r="W3" s="991"/>
      <c r="X3" s="990" t="s">
        <v>537</v>
      </c>
      <c r="Y3" s="991"/>
      <c r="Z3" s="990" t="s">
        <v>412</v>
      </c>
      <c r="AA3" s="991"/>
      <c r="AB3" s="990" t="s">
        <v>415</v>
      </c>
      <c r="AC3" s="991"/>
      <c r="AD3" s="990" t="s">
        <v>416</v>
      </c>
      <c r="AE3" s="992"/>
      <c r="AF3" s="993" t="s">
        <v>417</v>
      </c>
      <c r="AG3" s="979" t="s">
        <v>418</v>
      </c>
      <c r="AH3" s="981" t="s">
        <v>419</v>
      </c>
      <c r="AI3" s="983" t="s">
        <v>428</v>
      </c>
    </row>
    <row r="4" spans="1:35" ht="18.75" thickBot="1">
      <c r="A4" s="1012"/>
      <c r="B4" s="1015"/>
      <c r="C4" s="1016"/>
      <c r="D4" s="1016"/>
      <c r="E4" s="1016"/>
      <c r="F4" s="1016"/>
      <c r="G4" s="1016"/>
      <c r="H4" s="1018"/>
      <c r="I4" s="1020" t="s">
        <v>425</v>
      </c>
      <c r="J4" s="1020"/>
      <c r="K4" s="1022"/>
      <c r="L4" s="996"/>
      <c r="M4" s="998"/>
      <c r="N4" s="2" t="s">
        <v>429</v>
      </c>
      <c r="O4" s="42" t="s">
        <v>430</v>
      </c>
      <c r="P4" s="3" t="s">
        <v>429</v>
      </c>
      <c r="Q4" s="42" t="s">
        <v>430</v>
      </c>
      <c r="R4" s="3" t="s">
        <v>429</v>
      </c>
      <c r="S4" s="42" t="s">
        <v>430</v>
      </c>
      <c r="T4" s="3" t="s">
        <v>429</v>
      </c>
      <c r="U4" s="42" t="s">
        <v>430</v>
      </c>
      <c r="V4" s="3" t="s">
        <v>429</v>
      </c>
      <c r="W4" s="42" t="s">
        <v>430</v>
      </c>
      <c r="X4" s="3" t="s">
        <v>429</v>
      </c>
      <c r="Y4" s="42" t="s">
        <v>430</v>
      </c>
      <c r="Z4" s="3" t="s">
        <v>429</v>
      </c>
      <c r="AA4" s="42" t="s">
        <v>431</v>
      </c>
      <c r="AB4" s="3" t="s">
        <v>429</v>
      </c>
      <c r="AC4" s="42" t="s">
        <v>431</v>
      </c>
      <c r="AD4" s="3" t="s">
        <v>429</v>
      </c>
      <c r="AE4" s="43" t="s">
        <v>431</v>
      </c>
      <c r="AF4" s="994"/>
      <c r="AG4" s="980"/>
      <c r="AH4" s="982"/>
      <c r="AI4" s="984"/>
    </row>
    <row r="5" spans="1:35" ht="23.25" thickBot="1">
      <c r="A5" s="4" t="s">
        <v>917</v>
      </c>
      <c r="B5" s="985" t="s">
        <v>132</v>
      </c>
      <c r="C5" s="986"/>
      <c r="D5" s="986"/>
      <c r="E5" s="986"/>
      <c r="F5" s="986"/>
      <c r="G5" s="986"/>
      <c r="H5" s="44" t="s">
        <v>133</v>
      </c>
      <c r="I5" s="444"/>
      <c r="J5" s="537"/>
      <c r="K5" s="537"/>
      <c r="L5" s="537"/>
      <c r="M5" s="430"/>
      <c r="N5" s="5" t="e">
        <f>N7+#REF!+#REF!</f>
        <v>#REF!</v>
      </c>
      <c r="O5" s="6" t="e">
        <f>O7+#REF!+#REF!</f>
        <v>#REF!</v>
      </c>
      <c r="P5" s="6" t="e">
        <f>P7+#REF!+#REF!</f>
        <v>#REF!</v>
      </c>
      <c r="Q5" s="6" t="e">
        <f>Q7+#REF!+#REF!</f>
        <v>#REF!</v>
      </c>
      <c r="R5" s="6" t="e">
        <f>R7+#REF!+#REF!</f>
        <v>#REF!</v>
      </c>
      <c r="S5" s="6" t="e">
        <f>S7+#REF!+#REF!</f>
        <v>#REF!</v>
      </c>
      <c r="T5" s="6" t="e">
        <f>T7+#REF!+#REF!</f>
        <v>#REF!</v>
      </c>
      <c r="U5" s="6" t="e">
        <f>U7+#REF!+#REF!</f>
        <v>#REF!</v>
      </c>
      <c r="V5" s="6" t="e">
        <f>V7+#REF!+#REF!</f>
        <v>#REF!</v>
      </c>
      <c r="W5" s="6" t="e">
        <f>W7+#REF!+#REF!</f>
        <v>#REF!</v>
      </c>
      <c r="X5" s="6" t="e">
        <f>X7+#REF!+#REF!</f>
        <v>#REF!</v>
      </c>
      <c r="Y5" s="6" t="e">
        <f>Y7+#REF!+#REF!</f>
        <v>#REF!</v>
      </c>
      <c r="Z5" s="6" t="e">
        <f>Z7+#REF!+#REF!</f>
        <v>#REF!</v>
      </c>
      <c r="AA5" s="6" t="e">
        <f>AA7+#REF!+#REF!</f>
        <v>#REF!</v>
      </c>
      <c r="AB5" s="6" t="e">
        <f>AB7+#REF!+#REF!</f>
        <v>#REF!</v>
      </c>
      <c r="AC5" s="6" t="e">
        <f>AC7+#REF!+#REF!</f>
        <v>#REF!</v>
      </c>
      <c r="AD5" s="6" t="e">
        <f>+AD7+#REF!+#REF!</f>
        <v>#REF!</v>
      </c>
      <c r="AE5" s="7" t="e">
        <f>AE7+#REF!+#REF!</f>
        <v>#REF!</v>
      </c>
      <c r="AF5" s="8" t="e">
        <f>AF7+#REF!+#REF!</f>
        <v>#REF!</v>
      </c>
      <c r="AG5" s="9"/>
      <c r="AH5" s="9"/>
      <c r="AI5" s="10"/>
    </row>
    <row r="6" spans="1:35" ht="15.75" thickBot="1">
      <c r="A6" s="987"/>
      <c r="B6" s="988"/>
      <c r="C6" s="988"/>
      <c r="D6" s="988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8"/>
      <c r="AB6" s="988"/>
      <c r="AC6" s="988"/>
      <c r="AD6" s="988"/>
      <c r="AE6" s="988"/>
      <c r="AF6" s="988"/>
      <c r="AG6" s="988"/>
      <c r="AH6" s="988"/>
      <c r="AI6" s="989"/>
    </row>
    <row r="7" spans="1:35" ht="33.75">
      <c r="A7" s="11" t="s">
        <v>420</v>
      </c>
      <c r="B7" s="12" t="s">
        <v>532</v>
      </c>
      <c r="C7" s="12" t="s">
        <v>421</v>
      </c>
      <c r="D7" s="12" t="s">
        <v>432</v>
      </c>
      <c r="E7" s="12" t="s">
        <v>433</v>
      </c>
      <c r="F7" s="12" t="s">
        <v>434</v>
      </c>
      <c r="G7" s="45" t="s">
        <v>422</v>
      </c>
      <c r="H7" s="309" t="s">
        <v>533</v>
      </c>
      <c r="I7" s="32"/>
      <c r="J7" s="32"/>
      <c r="K7" s="32"/>
      <c r="L7" s="32"/>
      <c r="M7" s="33"/>
      <c r="N7" s="15">
        <f>SUM(N8:N8)</f>
        <v>0</v>
      </c>
      <c r="O7" s="16">
        <f>SUM(O8:O8)</f>
        <v>0</v>
      </c>
      <c r="P7" s="17">
        <f>SUM(P8:P8)</f>
        <v>0</v>
      </c>
      <c r="Q7" s="16">
        <f>SUM(Q8:Q8)</f>
        <v>0</v>
      </c>
      <c r="R7" s="17"/>
      <c r="S7" s="16"/>
      <c r="T7" s="17"/>
      <c r="U7" s="16"/>
      <c r="V7" s="17"/>
      <c r="W7" s="16"/>
      <c r="X7" s="17"/>
      <c r="Y7" s="16"/>
      <c r="Z7" s="17"/>
      <c r="AA7" s="16"/>
      <c r="AB7" s="17"/>
      <c r="AC7" s="16"/>
      <c r="AD7" s="18">
        <f>N7+P7</f>
        <v>0</v>
      </c>
      <c r="AE7" s="16">
        <f>AE8</f>
        <v>0</v>
      </c>
      <c r="AF7" s="19">
        <f>SUM(AF8:AF8)</f>
        <v>0</v>
      </c>
      <c r="AG7" s="20"/>
      <c r="AH7" s="20"/>
      <c r="AI7" s="21"/>
    </row>
    <row r="8" spans="1:35" ht="70.5">
      <c r="A8" s="975" t="s">
        <v>1000</v>
      </c>
      <c r="B8" s="975"/>
      <c r="C8" s="360" t="s">
        <v>1325</v>
      </c>
      <c r="D8" s="360" t="s">
        <v>1326</v>
      </c>
      <c r="E8" s="360"/>
      <c r="F8" s="360"/>
      <c r="G8" s="360" t="s">
        <v>1323</v>
      </c>
      <c r="H8" s="360" t="s">
        <v>612</v>
      </c>
      <c r="I8" s="360">
        <v>0</v>
      </c>
      <c r="J8" s="360">
        <v>2</v>
      </c>
      <c r="K8" s="360">
        <v>2</v>
      </c>
      <c r="L8" s="360"/>
      <c r="M8" s="360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462"/>
      <c r="AG8" s="360"/>
      <c r="AH8" s="565"/>
      <c r="AI8" s="724" t="s">
        <v>1153</v>
      </c>
    </row>
    <row r="9" spans="1:35" ht="70.5">
      <c r="A9" s="975"/>
      <c r="B9" s="975"/>
      <c r="C9" s="360" t="s">
        <v>1395</v>
      </c>
      <c r="D9" s="360" t="s">
        <v>835</v>
      </c>
      <c r="E9" s="360"/>
      <c r="F9" s="360"/>
      <c r="G9" s="360" t="s">
        <v>1324</v>
      </c>
      <c r="H9" s="360" t="s">
        <v>573</v>
      </c>
      <c r="I9" s="360">
        <v>0</v>
      </c>
      <c r="J9" s="360">
        <v>4</v>
      </c>
      <c r="K9" s="360">
        <v>1</v>
      </c>
      <c r="L9" s="360"/>
      <c r="M9" s="360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462"/>
      <c r="AG9" s="360"/>
      <c r="AH9" s="565"/>
      <c r="AI9" s="724" t="s">
        <v>1153</v>
      </c>
    </row>
    <row r="10" spans="1:35" ht="33.75">
      <c r="A10" s="975"/>
      <c r="B10" s="975"/>
      <c r="C10" s="360" t="s">
        <v>1396</v>
      </c>
      <c r="D10" s="360" t="s">
        <v>1208</v>
      </c>
      <c r="E10" s="360"/>
      <c r="F10" s="360"/>
      <c r="G10" s="756" t="s">
        <v>138</v>
      </c>
      <c r="H10" s="360" t="s">
        <v>1397</v>
      </c>
      <c r="I10" s="360">
        <v>0</v>
      </c>
      <c r="J10" s="360">
        <v>1</v>
      </c>
      <c r="K10" s="360">
        <v>1</v>
      </c>
      <c r="L10" s="360"/>
      <c r="M10" s="360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462"/>
      <c r="AG10" s="360"/>
      <c r="AH10" s="565"/>
      <c r="AI10" s="724"/>
    </row>
    <row r="11" spans="1:35" ht="70.5">
      <c r="A11" s="975"/>
      <c r="B11" s="975"/>
      <c r="C11" s="360" t="s">
        <v>1327</v>
      </c>
      <c r="D11" s="360" t="s">
        <v>1208</v>
      </c>
      <c r="E11" s="360"/>
      <c r="F11" s="360"/>
      <c r="G11" s="360" t="s">
        <v>140</v>
      </c>
      <c r="H11" s="360" t="s">
        <v>141</v>
      </c>
      <c r="I11" s="360">
        <v>0</v>
      </c>
      <c r="J11" s="360">
        <v>2</v>
      </c>
      <c r="K11" s="360">
        <v>2</v>
      </c>
      <c r="L11" s="360"/>
      <c r="M11" s="360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565"/>
      <c r="Y11" s="565"/>
      <c r="Z11" s="565"/>
      <c r="AA11" s="565"/>
      <c r="AB11" s="565"/>
      <c r="AC11" s="565"/>
      <c r="AD11" s="565"/>
      <c r="AE11" s="565"/>
      <c r="AF11" s="462"/>
      <c r="AG11" s="360"/>
      <c r="AH11" s="565"/>
      <c r="AI11" s="724" t="s">
        <v>1153</v>
      </c>
    </row>
    <row r="12" ht="15"/>
    <row r="13" spans="1:35" ht="15">
      <c r="A13" s="1023" t="s">
        <v>976</v>
      </c>
      <c r="B13" s="1024"/>
      <c r="C13" s="1024"/>
      <c r="D13" s="1024"/>
      <c r="E13" s="1024"/>
      <c r="F13" s="1024"/>
      <c r="G13" s="1025"/>
      <c r="H13" s="1026" t="s">
        <v>997</v>
      </c>
      <c r="I13" s="1027"/>
      <c r="J13" s="1027"/>
      <c r="K13" s="1027"/>
      <c r="L13" s="1027"/>
      <c r="M13" s="1027"/>
      <c r="N13" s="1027"/>
      <c r="O13" s="1027"/>
      <c r="P13" s="1027"/>
      <c r="Q13" s="1027"/>
      <c r="R13" s="1027"/>
      <c r="S13" s="1028"/>
      <c r="T13" s="1026" t="s">
        <v>977</v>
      </c>
      <c r="U13" s="1029"/>
      <c r="V13" s="1029"/>
      <c r="W13" s="1029"/>
      <c r="X13" s="1029"/>
      <c r="Y13" s="1029"/>
      <c r="Z13" s="1029"/>
      <c r="AA13" s="1029"/>
      <c r="AB13" s="1029"/>
      <c r="AC13" s="1029"/>
      <c r="AD13" s="1029"/>
      <c r="AE13" s="1029"/>
      <c r="AF13" s="1029"/>
      <c r="AG13" s="1029"/>
      <c r="AH13" s="1029"/>
      <c r="AI13" s="1030"/>
    </row>
    <row r="14" spans="1:35" ht="15.75" thickBot="1">
      <c r="A14" s="1000" t="s">
        <v>998</v>
      </c>
      <c r="B14" s="1001"/>
      <c r="C14" s="1002"/>
      <c r="D14" s="1"/>
      <c r="E14" s="1003" t="s">
        <v>999</v>
      </c>
      <c r="F14" s="1003"/>
      <c r="G14" s="1003"/>
      <c r="H14" s="1003"/>
      <c r="I14" s="1003"/>
      <c r="J14" s="1003"/>
      <c r="K14" s="1003"/>
      <c r="L14" s="1003"/>
      <c r="M14" s="1004"/>
      <c r="N14" s="1005" t="s">
        <v>407</v>
      </c>
      <c r="O14" s="1006"/>
      <c r="P14" s="1006"/>
      <c r="Q14" s="1006"/>
      <c r="R14" s="1006"/>
      <c r="S14" s="1006"/>
      <c r="T14" s="1006"/>
      <c r="U14" s="1006"/>
      <c r="V14" s="1006"/>
      <c r="W14" s="1006"/>
      <c r="X14" s="1006"/>
      <c r="Y14" s="1006"/>
      <c r="Z14" s="1006"/>
      <c r="AA14" s="1006"/>
      <c r="AB14" s="1006"/>
      <c r="AC14" s="1006"/>
      <c r="AD14" s="1006"/>
      <c r="AE14" s="1007"/>
      <c r="AF14" s="1008" t="s">
        <v>408</v>
      </c>
      <c r="AG14" s="1009"/>
      <c r="AH14" s="1009"/>
      <c r="AI14" s="1010"/>
    </row>
    <row r="15" spans="1:35" ht="15">
      <c r="A15" s="1011" t="s">
        <v>424</v>
      </c>
      <c r="B15" s="1013" t="s">
        <v>409</v>
      </c>
      <c r="C15" s="1014"/>
      <c r="D15" s="1014"/>
      <c r="E15" s="1014"/>
      <c r="F15" s="1014"/>
      <c r="G15" s="1014"/>
      <c r="H15" s="1017" t="s">
        <v>410</v>
      </c>
      <c r="I15" s="1019" t="s">
        <v>425</v>
      </c>
      <c r="J15" s="1019" t="s">
        <v>411</v>
      </c>
      <c r="K15" s="1021" t="s">
        <v>824</v>
      </c>
      <c r="L15" s="995" t="s">
        <v>426</v>
      </c>
      <c r="M15" s="997" t="s">
        <v>427</v>
      </c>
      <c r="N15" s="999" t="s">
        <v>534</v>
      </c>
      <c r="O15" s="991"/>
      <c r="P15" s="990" t="s">
        <v>535</v>
      </c>
      <c r="Q15" s="991"/>
      <c r="R15" s="990" t="s">
        <v>536</v>
      </c>
      <c r="S15" s="991"/>
      <c r="T15" s="990" t="s">
        <v>414</v>
      </c>
      <c r="U15" s="991"/>
      <c r="V15" s="990" t="s">
        <v>413</v>
      </c>
      <c r="W15" s="991"/>
      <c r="X15" s="990" t="s">
        <v>537</v>
      </c>
      <c r="Y15" s="991"/>
      <c r="Z15" s="990" t="s">
        <v>412</v>
      </c>
      <c r="AA15" s="991"/>
      <c r="AB15" s="990" t="s">
        <v>415</v>
      </c>
      <c r="AC15" s="991"/>
      <c r="AD15" s="990" t="s">
        <v>416</v>
      </c>
      <c r="AE15" s="992"/>
      <c r="AF15" s="993" t="s">
        <v>417</v>
      </c>
      <c r="AG15" s="979" t="s">
        <v>418</v>
      </c>
      <c r="AH15" s="981" t="s">
        <v>419</v>
      </c>
      <c r="AI15" s="983" t="s">
        <v>428</v>
      </c>
    </row>
    <row r="16" spans="1:35" ht="18.75" thickBot="1">
      <c r="A16" s="1012"/>
      <c r="B16" s="1015"/>
      <c r="C16" s="1016"/>
      <c r="D16" s="1016"/>
      <c r="E16" s="1016"/>
      <c r="F16" s="1016"/>
      <c r="G16" s="1016"/>
      <c r="H16" s="1018"/>
      <c r="I16" s="1020" t="s">
        <v>425</v>
      </c>
      <c r="J16" s="1020"/>
      <c r="K16" s="1022"/>
      <c r="L16" s="996"/>
      <c r="M16" s="998"/>
      <c r="N16" s="2" t="s">
        <v>429</v>
      </c>
      <c r="O16" s="42" t="s">
        <v>430</v>
      </c>
      <c r="P16" s="3" t="s">
        <v>429</v>
      </c>
      <c r="Q16" s="42" t="s">
        <v>430</v>
      </c>
      <c r="R16" s="3" t="s">
        <v>429</v>
      </c>
      <c r="S16" s="42" t="s">
        <v>430</v>
      </c>
      <c r="T16" s="3" t="s">
        <v>429</v>
      </c>
      <c r="U16" s="42" t="s">
        <v>430</v>
      </c>
      <c r="V16" s="3" t="s">
        <v>429</v>
      </c>
      <c r="W16" s="42" t="s">
        <v>430</v>
      </c>
      <c r="X16" s="3" t="s">
        <v>429</v>
      </c>
      <c r="Y16" s="42" t="s">
        <v>430</v>
      </c>
      <c r="Z16" s="3" t="s">
        <v>429</v>
      </c>
      <c r="AA16" s="42" t="s">
        <v>431</v>
      </c>
      <c r="AB16" s="3" t="s">
        <v>429</v>
      </c>
      <c r="AC16" s="42" t="s">
        <v>431</v>
      </c>
      <c r="AD16" s="3" t="s">
        <v>429</v>
      </c>
      <c r="AE16" s="43" t="s">
        <v>431</v>
      </c>
      <c r="AF16" s="994"/>
      <c r="AG16" s="980"/>
      <c r="AH16" s="982"/>
      <c r="AI16" s="984"/>
    </row>
    <row r="17" spans="1:35" ht="23.25" thickBot="1">
      <c r="A17" s="4" t="s">
        <v>917</v>
      </c>
      <c r="B17" s="985" t="s">
        <v>132</v>
      </c>
      <c r="C17" s="986"/>
      <c r="D17" s="986"/>
      <c r="E17" s="986"/>
      <c r="F17" s="986"/>
      <c r="G17" s="986"/>
      <c r="H17" s="44" t="s">
        <v>133</v>
      </c>
      <c r="I17" s="444"/>
      <c r="J17" s="537"/>
      <c r="K17" s="537"/>
      <c r="L17" s="537"/>
      <c r="M17" s="430"/>
      <c r="N17" s="5" t="e">
        <f>N19+#REF!+#REF!</f>
        <v>#REF!</v>
      </c>
      <c r="O17" s="6" t="e">
        <f>O19+#REF!+#REF!</f>
        <v>#REF!</v>
      </c>
      <c r="P17" s="6" t="e">
        <f>P19+#REF!+#REF!</f>
        <v>#REF!</v>
      </c>
      <c r="Q17" s="6" t="e">
        <f>Q19+#REF!+#REF!</f>
        <v>#REF!</v>
      </c>
      <c r="R17" s="6" t="e">
        <f>R19+#REF!+#REF!</f>
        <v>#REF!</v>
      </c>
      <c r="S17" s="6" t="e">
        <f>S19+#REF!+#REF!</f>
        <v>#REF!</v>
      </c>
      <c r="T17" s="6" t="e">
        <f>T19+#REF!+#REF!</f>
        <v>#REF!</v>
      </c>
      <c r="U17" s="6" t="e">
        <f>U19+#REF!+#REF!</f>
        <v>#REF!</v>
      </c>
      <c r="V17" s="6" t="e">
        <f>V19+#REF!+#REF!</f>
        <v>#REF!</v>
      </c>
      <c r="W17" s="6" t="e">
        <f>W19+#REF!+#REF!</f>
        <v>#REF!</v>
      </c>
      <c r="X17" s="6" t="e">
        <f>X19+#REF!+#REF!</f>
        <v>#REF!</v>
      </c>
      <c r="Y17" s="6" t="e">
        <f>Y19+#REF!+#REF!</f>
        <v>#REF!</v>
      </c>
      <c r="Z17" s="6" t="e">
        <f>Z19+#REF!+#REF!</f>
        <v>#REF!</v>
      </c>
      <c r="AA17" s="6" t="e">
        <f>AA19+#REF!+#REF!</f>
        <v>#REF!</v>
      </c>
      <c r="AB17" s="6" t="e">
        <f>AB19+#REF!+#REF!</f>
        <v>#REF!</v>
      </c>
      <c r="AC17" s="6" t="e">
        <f>AC19+#REF!+#REF!</f>
        <v>#REF!</v>
      </c>
      <c r="AD17" s="6" t="e">
        <f>+AD19+#REF!+#REF!</f>
        <v>#REF!</v>
      </c>
      <c r="AE17" s="7" t="e">
        <f>AE19+#REF!+#REF!</f>
        <v>#REF!</v>
      </c>
      <c r="AF17" s="8" t="e">
        <f>AF19+#REF!+#REF!</f>
        <v>#REF!</v>
      </c>
      <c r="AG17" s="9"/>
      <c r="AH17" s="9"/>
      <c r="AI17" s="10"/>
    </row>
    <row r="18" spans="1:35" ht="15.75" thickBot="1">
      <c r="A18" s="987"/>
      <c r="B18" s="988"/>
      <c r="C18" s="988"/>
      <c r="D18" s="988"/>
      <c r="E18" s="988"/>
      <c r="F18" s="988"/>
      <c r="G18" s="988"/>
      <c r="H18" s="988"/>
      <c r="I18" s="988"/>
      <c r="J18" s="988"/>
      <c r="K18" s="988"/>
      <c r="L18" s="988"/>
      <c r="M18" s="988"/>
      <c r="N18" s="988"/>
      <c r="O18" s="988"/>
      <c r="P18" s="988"/>
      <c r="Q18" s="988"/>
      <c r="R18" s="988"/>
      <c r="S18" s="988"/>
      <c r="T18" s="988"/>
      <c r="U18" s="988"/>
      <c r="V18" s="988"/>
      <c r="W18" s="988"/>
      <c r="X18" s="988"/>
      <c r="Y18" s="988"/>
      <c r="Z18" s="988"/>
      <c r="AA18" s="988"/>
      <c r="AB18" s="988"/>
      <c r="AC18" s="988"/>
      <c r="AD18" s="988"/>
      <c r="AE18" s="988"/>
      <c r="AF18" s="988"/>
      <c r="AG18" s="988"/>
      <c r="AH18" s="988"/>
      <c r="AI18" s="989"/>
    </row>
    <row r="19" spans="1:35" ht="33.75">
      <c r="A19" s="11" t="s">
        <v>420</v>
      </c>
      <c r="B19" s="12" t="s">
        <v>532</v>
      </c>
      <c r="C19" s="12" t="s">
        <v>421</v>
      </c>
      <c r="D19" s="12" t="s">
        <v>432</v>
      </c>
      <c r="E19" s="12" t="s">
        <v>433</v>
      </c>
      <c r="F19" s="12" t="s">
        <v>434</v>
      </c>
      <c r="G19" s="45" t="s">
        <v>422</v>
      </c>
      <c r="H19" s="309" t="s">
        <v>533</v>
      </c>
      <c r="I19" s="32"/>
      <c r="J19" s="32"/>
      <c r="K19" s="32"/>
      <c r="L19" s="32"/>
      <c r="M19" s="33"/>
      <c r="N19" s="15">
        <f>SUM(N20:N20)</f>
        <v>0</v>
      </c>
      <c r="O19" s="16">
        <f>SUM(O20:O20)</f>
        <v>0</v>
      </c>
      <c r="P19" s="17">
        <f>SUM(P20:P20)</f>
        <v>0</v>
      </c>
      <c r="Q19" s="16">
        <f>SUM(Q20:Q20)</f>
        <v>0</v>
      </c>
      <c r="R19" s="17"/>
      <c r="S19" s="16"/>
      <c r="T19" s="17"/>
      <c r="U19" s="16"/>
      <c r="V19" s="17"/>
      <c r="W19" s="16"/>
      <c r="X19" s="17"/>
      <c r="Y19" s="16"/>
      <c r="Z19" s="17"/>
      <c r="AA19" s="16"/>
      <c r="AB19" s="17"/>
      <c r="AC19" s="16"/>
      <c r="AD19" s="18">
        <f>N19+P19</f>
        <v>0</v>
      </c>
      <c r="AE19" s="16">
        <f>AE20</f>
        <v>0</v>
      </c>
      <c r="AF19" s="19">
        <f>SUM(AF20:AF20)</f>
        <v>0</v>
      </c>
      <c r="AG19" s="20"/>
      <c r="AH19" s="20"/>
      <c r="AI19" s="21"/>
    </row>
    <row r="20" spans="1:35" ht="33.75">
      <c r="A20" s="975" t="s">
        <v>1000</v>
      </c>
      <c r="B20" s="975"/>
      <c r="C20" s="360" t="s">
        <v>1398</v>
      </c>
      <c r="D20" s="360" t="s">
        <v>835</v>
      </c>
      <c r="E20" s="24"/>
      <c r="F20" s="24"/>
      <c r="G20" s="465" t="s">
        <v>1328</v>
      </c>
      <c r="H20" s="465" t="s">
        <v>815</v>
      </c>
      <c r="I20" s="360"/>
      <c r="J20" s="360">
        <v>2</v>
      </c>
      <c r="K20" s="360">
        <v>2</v>
      </c>
      <c r="L20" s="24"/>
      <c r="M20" s="24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464"/>
      <c r="AG20" s="360" t="s">
        <v>975</v>
      </c>
      <c r="AH20" s="766"/>
      <c r="AI20" s="766"/>
    </row>
    <row r="21" spans="1:35" ht="33.75">
      <c r="A21" s="975"/>
      <c r="B21" s="975"/>
      <c r="C21" s="360" t="s">
        <v>1330</v>
      </c>
      <c r="D21" s="360" t="s">
        <v>1208</v>
      </c>
      <c r="E21" s="24"/>
      <c r="F21" s="24"/>
      <c r="G21" s="465" t="s">
        <v>1329</v>
      </c>
      <c r="H21" s="465" t="s">
        <v>772</v>
      </c>
      <c r="I21" s="360"/>
      <c r="J21" s="360">
        <v>4</v>
      </c>
      <c r="K21" s="360">
        <v>3</v>
      </c>
      <c r="L21" s="24"/>
      <c r="M21" s="24"/>
      <c r="N21" s="766"/>
      <c r="O21" s="766"/>
      <c r="P21" s="766"/>
      <c r="Q21" s="766"/>
      <c r="R21" s="766"/>
      <c r="S21" s="766"/>
      <c r="T21" s="766"/>
      <c r="U21" s="766"/>
      <c r="V21" s="766"/>
      <c r="W21" s="766"/>
      <c r="X21" s="766"/>
      <c r="Y21" s="766"/>
      <c r="Z21" s="766"/>
      <c r="AA21" s="766"/>
      <c r="AB21" s="766"/>
      <c r="AC21" s="766"/>
      <c r="AD21" s="766"/>
      <c r="AE21" s="766"/>
      <c r="AF21" s="464"/>
      <c r="AG21" s="360"/>
      <c r="AH21" s="766"/>
      <c r="AI21" s="766"/>
    </row>
    <row r="22" spans="1:35" ht="56.25">
      <c r="A22" s="975"/>
      <c r="B22" s="975"/>
      <c r="C22" s="360" t="s">
        <v>1332</v>
      </c>
      <c r="D22" s="360" t="s">
        <v>1208</v>
      </c>
      <c r="E22" s="24"/>
      <c r="F22" s="24"/>
      <c r="G22" s="465" t="s">
        <v>1331</v>
      </c>
      <c r="H22" s="465" t="s">
        <v>562</v>
      </c>
      <c r="I22" s="360"/>
      <c r="J22" s="360">
        <v>4</v>
      </c>
      <c r="K22" s="360">
        <v>3</v>
      </c>
      <c r="L22" s="24"/>
      <c r="M22" s="24"/>
      <c r="N22" s="766"/>
      <c r="O22" s="766"/>
      <c r="P22" s="766"/>
      <c r="Q22" s="766"/>
      <c r="R22" s="766"/>
      <c r="S22" s="766"/>
      <c r="T22" s="766"/>
      <c r="U22" s="766"/>
      <c r="V22" s="766"/>
      <c r="W22" s="766"/>
      <c r="X22" s="766"/>
      <c r="Y22" s="766"/>
      <c r="Z22" s="766"/>
      <c r="AA22" s="766"/>
      <c r="AB22" s="766"/>
      <c r="AC22" s="766"/>
      <c r="AD22" s="766"/>
      <c r="AE22" s="766"/>
      <c r="AF22" s="464"/>
      <c r="AG22" s="360"/>
      <c r="AH22" s="766"/>
      <c r="AI22" s="766"/>
    </row>
    <row r="23" spans="1:35" ht="15">
      <c r="A23" s="612"/>
      <c r="B23" s="612"/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719"/>
      <c r="N23" s="719"/>
      <c r="O23" s="719"/>
      <c r="P23" s="719"/>
      <c r="Q23" s="719"/>
      <c r="R23" s="719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20"/>
      <c r="AG23" s="612"/>
      <c r="AH23" s="719"/>
      <c r="AI23" s="719"/>
    </row>
    <row r="24" ht="15"/>
    <row r="25" spans="1:35" ht="15">
      <c r="A25" s="1023" t="s">
        <v>976</v>
      </c>
      <c r="B25" s="1024"/>
      <c r="C25" s="1024"/>
      <c r="D25" s="1024"/>
      <c r="E25" s="1024"/>
      <c r="F25" s="1024"/>
      <c r="G25" s="1025"/>
      <c r="H25" s="1026" t="s">
        <v>997</v>
      </c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8"/>
      <c r="T25" s="1026" t="s">
        <v>977</v>
      </c>
      <c r="U25" s="1029"/>
      <c r="V25" s="1029"/>
      <c r="W25" s="1029"/>
      <c r="X25" s="1029"/>
      <c r="Y25" s="1029"/>
      <c r="Z25" s="1029"/>
      <c r="AA25" s="1029"/>
      <c r="AB25" s="1029"/>
      <c r="AC25" s="1029"/>
      <c r="AD25" s="1029"/>
      <c r="AE25" s="1029"/>
      <c r="AF25" s="1029"/>
      <c r="AG25" s="1029"/>
      <c r="AH25" s="1029"/>
      <c r="AI25" s="1030"/>
    </row>
    <row r="26" spans="1:35" ht="15.75" thickBot="1">
      <c r="A26" s="1000" t="s">
        <v>1322</v>
      </c>
      <c r="B26" s="1001"/>
      <c r="C26" s="1002"/>
      <c r="D26" s="1"/>
      <c r="E26" s="1003" t="s">
        <v>999</v>
      </c>
      <c r="F26" s="1003"/>
      <c r="G26" s="1003"/>
      <c r="H26" s="1003"/>
      <c r="I26" s="1003"/>
      <c r="J26" s="1003"/>
      <c r="K26" s="1003"/>
      <c r="L26" s="1003"/>
      <c r="M26" s="1004"/>
      <c r="N26" s="1005" t="s">
        <v>407</v>
      </c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7"/>
      <c r="AF26" s="1008" t="s">
        <v>408</v>
      </c>
      <c r="AG26" s="1009"/>
      <c r="AH26" s="1009"/>
      <c r="AI26" s="1010"/>
    </row>
    <row r="27" spans="1:35" ht="15">
      <c r="A27" s="1011" t="s">
        <v>424</v>
      </c>
      <c r="B27" s="1013" t="s">
        <v>409</v>
      </c>
      <c r="C27" s="1014"/>
      <c r="D27" s="1014"/>
      <c r="E27" s="1014"/>
      <c r="F27" s="1014"/>
      <c r="G27" s="1014"/>
      <c r="H27" s="1017" t="s">
        <v>410</v>
      </c>
      <c r="I27" s="1019" t="s">
        <v>425</v>
      </c>
      <c r="J27" s="1019" t="s">
        <v>411</v>
      </c>
      <c r="K27" s="1021" t="s">
        <v>824</v>
      </c>
      <c r="L27" s="995" t="s">
        <v>426</v>
      </c>
      <c r="M27" s="997" t="s">
        <v>427</v>
      </c>
      <c r="N27" s="999" t="s">
        <v>534</v>
      </c>
      <c r="O27" s="991"/>
      <c r="P27" s="990" t="s">
        <v>535</v>
      </c>
      <c r="Q27" s="991"/>
      <c r="R27" s="990" t="s">
        <v>536</v>
      </c>
      <c r="S27" s="991"/>
      <c r="T27" s="990" t="s">
        <v>414</v>
      </c>
      <c r="U27" s="991"/>
      <c r="V27" s="990" t="s">
        <v>413</v>
      </c>
      <c r="W27" s="991"/>
      <c r="X27" s="990" t="s">
        <v>537</v>
      </c>
      <c r="Y27" s="991"/>
      <c r="Z27" s="990" t="s">
        <v>412</v>
      </c>
      <c r="AA27" s="991"/>
      <c r="AB27" s="990" t="s">
        <v>415</v>
      </c>
      <c r="AC27" s="991"/>
      <c r="AD27" s="990" t="s">
        <v>416</v>
      </c>
      <c r="AE27" s="992"/>
      <c r="AF27" s="993" t="s">
        <v>417</v>
      </c>
      <c r="AG27" s="979" t="s">
        <v>418</v>
      </c>
      <c r="AH27" s="981" t="s">
        <v>419</v>
      </c>
      <c r="AI27" s="983" t="s">
        <v>428</v>
      </c>
    </row>
    <row r="28" spans="1:35" ht="18.75" thickBot="1">
      <c r="A28" s="1012"/>
      <c r="B28" s="1015"/>
      <c r="C28" s="1016"/>
      <c r="D28" s="1016"/>
      <c r="E28" s="1016"/>
      <c r="F28" s="1016"/>
      <c r="G28" s="1016"/>
      <c r="H28" s="1018"/>
      <c r="I28" s="1020" t="s">
        <v>425</v>
      </c>
      <c r="J28" s="1020"/>
      <c r="K28" s="1022"/>
      <c r="L28" s="996"/>
      <c r="M28" s="998"/>
      <c r="N28" s="2" t="s">
        <v>429</v>
      </c>
      <c r="O28" s="42" t="s">
        <v>430</v>
      </c>
      <c r="P28" s="3" t="s">
        <v>429</v>
      </c>
      <c r="Q28" s="42" t="s">
        <v>430</v>
      </c>
      <c r="R28" s="3" t="s">
        <v>429</v>
      </c>
      <c r="S28" s="42" t="s">
        <v>430</v>
      </c>
      <c r="T28" s="3" t="s">
        <v>429</v>
      </c>
      <c r="U28" s="42" t="s">
        <v>430</v>
      </c>
      <c r="V28" s="3" t="s">
        <v>429</v>
      </c>
      <c r="W28" s="42" t="s">
        <v>430</v>
      </c>
      <c r="X28" s="3" t="s">
        <v>429</v>
      </c>
      <c r="Y28" s="42" t="s">
        <v>430</v>
      </c>
      <c r="Z28" s="3" t="s">
        <v>429</v>
      </c>
      <c r="AA28" s="42" t="s">
        <v>431</v>
      </c>
      <c r="AB28" s="3" t="s">
        <v>429</v>
      </c>
      <c r="AC28" s="42" t="s">
        <v>431</v>
      </c>
      <c r="AD28" s="3" t="s">
        <v>429</v>
      </c>
      <c r="AE28" s="43" t="s">
        <v>431</v>
      </c>
      <c r="AF28" s="994"/>
      <c r="AG28" s="980"/>
      <c r="AH28" s="982"/>
      <c r="AI28" s="984"/>
    </row>
    <row r="29" spans="1:35" ht="27.75" thickBot="1">
      <c r="A29" s="4" t="s">
        <v>917</v>
      </c>
      <c r="B29" s="985" t="s">
        <v>132</v>
      </c>
      <c r="C29" s="986"/>
      <c r="D29" s="986"/>
      <c r="E29" s="986"/>
      <c r="F29" s="986"/>
      <c r="G29" s="986"/>
      <c r="H29" s="44" t="s">
        <v>133</v>
      </c>
      <c r="I29" s="444"/>
      <c r="J29" s="537"/>
      <c r="K29" s="537"/>
      <c r="L29" s="537"/>
      <c r="M29" s="430"/>
      <c r="N29" s="5" t="e">
        <f>N31+#REF!+#REF!</f>
        <v>#REF!</v>
      </c>
      <c r="O29" s="6" t="e">
        <f>O31+#REF!+#REF!</f>
        <v>#REF!</v>
      </c>
      <c r="P29" s="6" t="e">
        <f>P31+#REF!+#REF!</f>
        <v>#REF!</v>
      </c>
      <c r="Q29" s="6" t="e">
        <f>Q31+#REF!+#REF!</f>
        <v>#REF!</v>
      </c>
      <c r="R29" s="6" t="e">
        <f>R31+#REF!+#REF!</f>
        <v>#REF!</v>
      </c>
      <c r="S29" s="6" t="e">
        <f>S31+#REF!+#REF!</f>
        <v>#REF!</v>
      </c>
      <c r="T29" s="6" t="e">
        <f>T31+#REF!+#REF!</f>
        <v>#REF!</v>
      </c>
      <c r="U29" s="6" t="e">
        <f>U31+#REF!+#REF!</f>
        <v>#REF!</v>
      </c>
      <c r="V29" s="6" t="e">
        <f>V31+#REF!+#REF!</f>
        <v>#REF!</v>
      </c>
      <c r="W29" s="6" t="e">
        <f>W31+#REF!+#REF!</f>
        <v>#REF!</v>
      </c>
      <c r="X29" s="6" t="e">
        <f>X31+#REF!+#REF!</f>
        <v>#REF!</v>
      </c>
      <c r="Y29" s="6" t="e">
        <f>Y31+#REF!+#REF!</f>
        <v>#REF!</v>
      </c>
      <c r="Z29" s="6" t="e">
        <f>Z31+#REF!+#REF!</f>
        <v>#REF!</v>
      </c>
      <c r="AA29" s="6" t="e">
        <f>AA31+#REF!+#REF!</f>
        <v>#REF!</v>
      </c>
      <c r="AB29" s="6" t="e">
        <f>AB31+#REF!+#REF!</f>
        <v>#REF!</v>
      </c>
      <c r="AC29" s="6" t="e">
        <f>AC31+#REF!+#REF!</f>
        <v>#REF!</v>
      </c>
      <c r="AD29" s="6" t="e">
        <f>+AD31+#REF!+#REF!</f>
        <v>#REF!</v>
      </c>
      <c r="AE29" s="7" t="e">
        <f>AE31+#REF!+#REF!</f>
        <v>#REF!</v>
      </c>
      <c r="AF29" s="8" t="e">
        <f>AF31+#REF!+#REF!</f>
        <v>#REF!</v>
      </c>
      <c r="AG29" s="9"/>
      <c r="AH29" s="9"/>
      <c r="AI29" s="10"/>
    </row>
    <row r="30" spans="1:35" ht="15.75" thickBot="1">
      <c r="A30" s="987"/>
      <c r="B30" s="988"/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988"/>
      <c r="X30" s="988"/>
      <c r="Y30" s="988"/>
      <c r="Z30" s="988"/>
      <c r="AA30" s="988"/>
      <c r="AB30" s="988"/>
      <c r="AC30" s="988"/>
      <c r="AD30" s="988"/>
      <c r="AE30" s="988"/>
      <c r="AF30" s="988"/>
      <c r="AG30" s="988"/>
      <c r="AH30" s="988"/>
      <c r="AI30" s="989"/>
    </row>
    <row r="31" spans="1:35" ht="33.75">
      <c r="A31" s="11" t="s">
        <v>420</v>
      </c>
      <c r="B31" s="12" t="s">
        <v>532</v>
      </c>
      <c r="C31" s="12" t="s">
        <v>421</v>
      </c>
      <c r="D31" s="12" t="s">
        <v>432</v>
      </c>
      <c r="E31" s="12" t="s">
        <v>433</v>
      </c>
      <c r="F31" s="12" t="s">
        <v>434</v>
      </c>
      <c r="G31" s="45" t="s">
        <v>422</v>
      </c>
      <c r="H31" s="309" t="s">
        <v>533</v>
      </c>
      <c r="I31" s="32"/>
      <c r="J31" s="32"/>
      <c r="K31" s="32"/>
      <c r="L31" s="32"/>
      <c r="M31" s="33"/>
      <c r="N31" s="15">
        <f>SUM(N32:N32)</f>
        <v>0</v>
      </c>
      <c r="O31" s="16">
        <f>SUM(O32:O32)</f>
        <v>0</v>
      </c>
      <c r="P31" s="17">
        <f>SUM(P32:P32)</f>
        <v>0</v>
      </c>
      <c r="Q31" s="16">
        <f>SUM(Q32:Q32)</f>
        <v>0</v>
      </c>
      <c r="R31" s="17"/>
      <c r="S31" s="16"/>
      <c r="T31" s="17"/>
      <c r="U31" s="16"/>
      <c r="V31" s="17"/>
      <c r="W31" s="16"/>
      <c r="X31" s="17"/>
      <c r="Y31" s="16"/>
      <c r="Z31" s="17"/>
      <c r="AA31" s="16"/>
      <c r="AB31" s="17"/>
      <c r="AC31" s="16"/>
      <c r="AD31" s="18">
        <f>N31+P31</f>
        <v>0</v>
      </c>
      <c r="AE31" s="16">
        <f>AE32</f>
        <v>0</v>
      </c>
      <c r="AF31" s="19">
        <f>SUM(AF32:AF32)</f>
        <v>0</v>
      </c>
      <c r="AG31" s="20"/>
      <c r="AH31" s="20"/>
      <c r="AI31" s="21"/>
    </row>
    <row r="32" spans="1:35" ht="57" thickBot="1">
      <c r="A32" s="360" t="s">
        <v>1000</v>
      </c>
      <c r="B32" s="360"/>
      <c r="C32" s="360" t="s">
        <v>1334</v>
      </c>
      <c r="D32" s="360" t="s">
        <v>835</v>
      </c>
      <c r="E32" s="24"/>
      <c r="F32" s="24"/>
      <c r="G32" s="721" t="s">
        <v>1333</v>
      </c>
      <c r="H32" s="721" t="s">
        <v>562</v>
      </c>
      <c r="I32" s="360"/>
      <c r="J32" s="360">
        <v>3</v>
      </c>
      <c r="K32" s="360">
        <v>2</v>
      </c>
      <c r="L32" s="24"/>
      <c r="M32" s="819"/>
      <c r="N32" s="766"/>
      <c r="O32" s="766"/>
      <c r="P32" s="766"/>
      <c r="Q32" s="766"/>
      <c r="R32" s="766"/>
      <c r="S32" s="766"/>
      <c r="T32" s="766"/>
      <c r="U32" s="766"/>
      <c r="V32" s="766"/>
      <c r="W32" s="766"/>
      <c r="X32" s="766"/>
      <c r="Y32" s="766"/>
      <c r="Z32" s="766"/>
      <c r="AA32" s="766"/>
      <c r="AB32" s="766"/>
      <c r="AC32" s="766"/>
      <c r="AD32" s="766"/>
      <c r="AE32" s="766"/>
      <c r="AF32" s="464"/>
      <c r="AG32" s="360" t="s">
        <v>975</v>
      </c>
      <c r="AH32" s="766"/>
      <c r="AI32" s="766"/>
    </row>
  </sheetData>
  <sheetProtection/>
  <mergeCells count="94">
    <mergeCell ref="AG3:AG4"/>
    <mergeCell ref="AH3:AH4"/>
    <mergeCell ref="AI3:AI4"/>
    <mergeCell ref="B5:G5"/>
    <mergeCell ref="A6:AI6"/>
    <mergeCell ref="V3:W3"/>
    <mergeCell ref="X3:Y3"/>
    <mergeCell ref="Z3:AA3"/>
    <mergeCell ref="AB3:AC3"/>
    <mergeCell ref="AD3:AE3"/>
    <mergeCell ref="AF3:AF4"/>
    <mergeCell ref="L3:L4"/>
    <mergeCell ref="M3:M4"/>
    <mergeCell ref="N3:O3"/>
    <mergeCell ref="P3:Q3"/>
    <mergeCell ref="R3:S3"/>
    <mergeCell ref="T3:U3"/>
    <mergeCell ref="A3:A4"/>
    <mergeCell ref="B3:G4"/>
    <mergeCell ref="H3:H4"/>
    <mergeCell ref="I3:I4"/>
    <mergeCell ref="J3:J4"/>
    <mergeCell ref="K3:K4"/>
    <mergeCell ref="A1:G1"/>
    <mergeCell ref="H1:S1"/>
    <mergeCell ref="T1:AI1"/>
    <mergeCell ref="A2:C2"/>
    <mergeCell ref="E2:M2"/>
    <mergeCell ref="N2:AE2"/>
    <mergeCell ref="AF2:AI2"/>
    <mergeCell ref="A13:G13"/>
    <mergeCell ref="H13:S13"/>
    <mergeCell ref="T13:AI13"/>
    <mergeCell ref="A14:C14"/>
    <mergeCell ref="E14:M14"/>
    <mergeCell ref="N14:AE14"/>
    <mergeCell ref="AF14:AI14"/>
    <mergeCell ref="T15:U15"/>
    <mergeCell ref="A15:A16"/>
    <mergeCell ref="B15:G16"/>
    <mergeCell ref="H15:H16"/>
    <mergeCell ref="I15:I16"/>
    <mergeCell ref="J15:J16"/>
    <mergeCell ref="K15:K16"/>
    <mergeCell ref="X15:Y15"/>
    <mergeCell ref="Z15:AA15"/>
    <mergeCell ref="AB15:AC15"/>
    <mergeCell ref="AD15:AE15"/>
    <mergeCell ref="AF15:AF16"/>
    <mergeCell ref="L15:L16"/>
    <mergeCell ref="M15:M16"/>
    <mergeCell ref="N15:O15"/>
    <mergeCell ref="P15:Q15"/>
    <mergeCell ref="R15:S15"/>
    <mergeCell ref="K27:K28"/>
    <mergeCell ref="AG15:AG16"/>
    <mergeCell ref="AH15:AH16"/>
    <mergeCell ref="AI15:AI16"/>
    <mergeCell ref="B17:G17"/>
    <mergeCell ref="A18:AI18"/>
    <mergeCell ref="A25:G25"/>
    <mergeCell ref="H25:S25"/>
    <mergeCell ref="T25:AI25"/>
    <mergeCell ref="V15:W15"/>
    <mergeCell ref="T27:U27"/>
    <mergeCell ref="A26:C26"/>
    <mergeCell ref="E26:M26"/>
    <mergeCell ref="N26:AE26"/>
    <mergeCell ref="AF26:AI26"/>
    <mergeCell ref="A27:A28"/>
    <mergeCell ref="B27:G28"/>
    <mergeCell ref="H27:H28"/>
    <mergeCell ref="I27:I28"/>
    <mergeCell ref="J27:J28"/>
    <mergeCell ref="X27:Y27"/>
    <mergeCell ref="Z27:AA27"/>
    <mergeCell ref="AB27:AC27"/>
    <mergeCell ref="AD27:AE27"/>
    <mergeCell ref="AF27:AF28"/>
    <mergeCell ref="L27:L28"/>
    <mergeCell ref="M27:M28"/>
    <mergeCell ref="N27:O27"/>
    <mergeCell ref="P27:Q27"/>
    <mergeCell ref="R27:S27"/>
    <mergeCell ref="AG27:AG28"/>
    <mergeCell ref="AH27:AH28"/>
    <mergeCell ref="AI27:AI28"/>
    <mergeCell ref="B29:G29"/>
    <mergeCell ref="A30:AI30"/>
    <mergeCell ref="A8:A11"/>
    <mergeCell ref="B8:B11"/>
    <mergeCell ref="A20:A22"/>
    <mergeCell ref="B20:B22"/>
    <mergeCell ref="V27:W2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59"/>
  <sheetViews>
    <sheetView zoomScalePageLayoutView="0" workbookViewId="0" topLeftCell="A1">
      <selection activeCell="C9" sqref="C9:C13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6.7109375" style="0" customWidth="1"/>
    <col min="35" max="35" width="4.8515625" style="0" customWidth="1"/>
    <col min="36" max="36" width="7.140625" style="0" customWidth="1"/>
  </cols>
  <sheetData>
    <row r="1" spans="2:36" ht="15">
      <c r="B1" s="540"/>
      <c r="C1" s="540"/>
      <c r="D1" s="541"/>
      <c r="E1" s="542"/>
      <c r="F1" s="542"/>
      <c r="G1" s="543"/>
      <c r="H1" s="433"/>
      <c r="I1" s="544"/>
      <c r="J1" s="545"/>
      <c r="K1" s="545"/>
      <c r="L1" s="545"/>
      <c r="M1" s="545"/>
      <c r="N1" s="545"/>
      <c r="O1" s="389"/>
      <c r="P1" s="546"/>
      <c r="Q1" s="390"/>
      <c r="R1" s="547"/>
      <c r="S1" s="547"/>
      <c r="T1" s="392"/>
      <c r="U1" s="391"/>
      <c r="V1" s="547"/>
      <c r="W1" s="547"/>
      <c r="X1" s="547"/>
      <c r="Y1" s="547"/>
      <c r="Z1" s="547"/>
      <c r="AA1" s="547"/>
      <c r="AB1" s="547"/>
      <c r="AC1" s="547"/>
      <c r="AD1" s="547"/>
      <c r="AE1" s="393"/>
      <c r="AF1" s="393"/>
      <c r="AG1" s="548"/>
      <c r="AH1" s="549"/>
      <c r="AI1" s="549"/>
      <c r="AJ1" s="550"/>
    </row>
    <row r="2" spans="2:36" ht="68.25" customHeight="1" thickBot="1">
      <c r="B2" s="1122" t="s">
        <v>978</v>
      </c>
      <c r="C2" s="1001"/>
      <c r="D2" s="1002"/>
      <c r="E2" s="1"/>
      <c r="F2" s="1003" t="s">
        <v>979</v>
      </c>
      <c r="G2" s="1003"/>
      <c r="H2" s="1003"/>
      <c r="I2" s="1003"/>
      <c r="J2" s="1003"/>
      <c r="K2" s="1003"/>
      <c r="L2" s="1003"/>
      <c r="M2" s="1003"/>
      <c r="N2" s="1004"/>
      <c r="O2" s="1005" t="s">
        <v>407</v>
      </c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7"/>
      <c r="AG2" s="1008" t="s">
        <v>408</v>
      </c>
      <c r="AH2" s="1009"/>
      <c r="AI2" s="1009"/>
      <c r="AJ2" s="1010"/>
    </row>
    <row r="3" spans="2:36" ht="15">
      <c r="B3" s="1011" t="s">
        <v>424</v>
      </c>
      <c r="C3" s="1013" t="s">
        <v>409</v>
      </c>
      <c r="D3" s="1014"/>
      <c r="E3" s="1014"/>
      <c r="F3" s="1014"/>
      <c r="G3" s="1014"/>
      <c r="H3" s="1014"/>
      <c r="I3" s="1017" t="s">
        <v>410</v>
      </c>
      <c r="J3" s="1019" t="s">
        <v>425</v>
      </c>
      <c r="K3" s="1019" t="s">
        <v>411</v>
      </c>
      <c r="L3" s="1021" t="s">
        <v>1356</v>
      </c>
      <c r="M3" s="995" t="s">
        <v>426</v>
      </c>
      <c r="N3" s="997" t="s">
        <v>427</v>
      </c>
      <c r="O3" s="999" t="s">
        <v>534</v>
      </c>
      <c r="P3" s="991"/>
      <c r="Q3" s="990" t="s">
        <v>535</v>
      </c>
      <c r="R3" s="991"/>
      <c r="S3" s="990" t="s">
        <v>536</v>
      </c>
      <c r="T3" s="991"/>
      <c r="U3" s="990" t="s">
        <v>414</v>
      </c>
      <c r="V3" s="991"/>
      <c r="W3" s="990" t="s">
        <v>413</v>
      </c>
      <c r="X3" s="991"/>
      <c r="Y3" s="990" t="s">
        <v>537</v>
      </c>
      <c r="Z3" s="991"/>
      <c r="AA3" s="990" t="s">
        <v>412</v>
      </c>
      <c r="AB3" s="991"/>
      <c r="AC3" s="990" t="s">
        <v>415</v>
      </c>
      <c r="AD3" s="991"/>
      <c r="AE3" s="990" t="s">
        <v>416</v>
      </c>
      <c r="AF3" s="992"/>
      <c r="AG3" s="993" t="s">
        <v>417</v>
      </c>
      <c r="AH3" s="979" t="s">
        <v>418</v>
      </c>
      <c r="AI3" s="981" t="s">
        <v>419</v>
      </c>
      <c r="AJ3" s="983" t="s">
        <v>428</v>
      </c>
    </row>
    <row r="4" spans="2:36" ht="18.75" thickBot="1">
      <c r="B4" s="1012"/>
      <c r="C4" s="1015"/>
      <c r="D4" s="1016"/>
      <c r="E4" s="1016"/>
      <c r="F4" s="1016"/>
      <c r="G4" s="1016"/>
      <c r="H4" s="1016"/>
      <c r="I4" s="1018"/>
      <c r="J4" s="1020" t="s">
        <v>425</v>
      </c>
      <c r="K4" s="1020"/>
      <c r="L4" s="1022"/>
      <c r="M4" s="996"/>
      <c r="N4" s="998"/>
      <c r="O4" s="2" t="s">
        <v>429</v>
      </c>
      <c r="P4" s="42" t="s">
        <v>430</v>
      </c>
      <c r="Q4" s="3" t="s">
        <v>429</v>
      </c>
      <c r="R4" s="42" t="s">
        <v>430</v>
      </c>
      <c r="S4" s="3" t="s">
        <v>429</v>
      </c>
      <c r="T4" s="42" t="s">
        <v>430</v>
      </c>
      <c r="U4" s="3" t="s">
        <v>429</v>
      </c>
      <c r="V4" s="42" t="s">
        <v>430</v>
      </c>
      <c r="W4" s="3" t="s">
        <v>429</v>
      </c>
      <c r="X4" s="42" t="s">
        <v>430</v>
      </c>
      <c r="Y4" s="3" t="s">
        <v>429</v>
      </c>
      <c r="Z4" s="42" t="s">
        <v>430</v>
      </c>
      <c r="AA4" s="3" t="s">
        <v>429</v>
      </c>
      <c r="AB4" s="42" t="s">
        <v>431</v>
      </c>
      <c r="AC4" s="3" t="s">
        <v>429</v>
      </c>
      <c r="AD4" s="42" t="s">
        <v>431</v>
      </c>
      <c r="AE4" s="3" t="s">
        <v>429</v>
      </c>
      <c r="AF4" s="43" t="s">
        <v>431</v>
      </c>
      <c r="AG4" s="994"/>
      <c r="AH4" s="980"/>
      <c r="AI4" s="982"/>
      <c r="AJ4" s="984"/>
    </row>
    <row r="5" spans="2:36" ht="45.75" thickBot="1">
      <c r="B5" s="4" t="s">
        <v>917</v>
      </c>
      <c r="C5" s="985" t="s">
        <v>87</v>
      </c>
      <c r="D5" s="986"/>
      <c r="E5" s="986"/>
      <c r="F5" s="986"/>
      <c r="G5" s="986"/>
      <c r="H5" s="986"/>
      <c r="I5" s="44" t="s">
        <v>88</v>
      </c>
      <c r="J5" s="444"/>
      <c r="K5" s="537"/>
      <c r="L5" s="537"/>
      <c r="M5" s="537"/>
      <c r="N5" s="430"/>
      <c r="O5" s="5" t="e">
        <f>O7+#REF!+#REF!</f>
        <v>#REF!</v>
      </c>
      <c r="P5" s="6" t="e">
        <f>P7+#REF!+#REF!</f>
        <v>#REF!</v>
      </c>
      <c r="Q5" s="6" t="e">
        <f>Q7+#REF!+#REF!</f>
        <v>#REF!</v>
      </c>
      <c r="R5" s="6" t="e">
        <f>R7+#REF!+#REF!</f>
        <v>#REF!</v>
      </c>
      <c r="S5" s="6" t="e">
        <f>S7+#REF!+#REF!</f>
        <v>#REF!</v>
      </c>
      <c r="T5" s="6" t="e">
        <f>T7+#REF!+#REF!</f>
        <v>#REF!</v>
      </c>
      <c r="U5" s="6" t="e">
        <f>U7+#REF!+#REF!</f>
        <v>#REF!</v>
      </c>
      <c r="V5" s="6" t="e">
        <f>V7+#REF!+#REF!</f>
        <v>#REF!</v>
      </c>
      <c r="W5" s="6" t="e">
        <f>W7+#REF!+#REF!</f>
        <v>#REF!</v>
      </c>
      <c r="X5" s="6" t="e">
        <f>X7+#REF!+#REF!</f>
        <v>#REF!</v>
      </c>
      <c r="Y5" s="6" t="e">
        <f>Y7+#REF!+#REF!</f>
        <v>#REF!</v>
      </c>
      <c r="Z5" s="6" t="e">
        <f>Z7+#REF!+#REF!</f>
        <v>#REF!</v>
      </c>
      <c r="AA5" s="6" t="e">
        <f>AA7+#REF!+#REF!</f>
        <v>#REF!</v>
      </c>
      <c r="AB5" s="6" t="e">
        <f>AB7+#REF!+#REF!</f>
        <v>#REF!</v>
      </c>
      <c r="AC5" s="6" t="e">
        <f>AC7+#REF!+#REF!</f>
        <v>#REF!</v>
      </c>
      <c r="AD5" s="6" t="e">
        <f>AD7+#REF!+#REF!</f>
        <v>#REF!</v>
      </c>
      <c r="AE5" s="6" t="e">
        <f>+AE7+#REF!+#REF!</f>
        <v>#REF!</v>
      </c>
      <c r="AF5" s="7" t="e">
        <f>AF7+#REF!+#REF!</f>
        <v>#REF!</v>
      </c>
      <c r="AG5" s="8" t="e">
        <f>AG7+#REF!+#REF!</f>
        <v>#REF!</v>
      </c>
      <c r="AH5" s="9"/>
      <c r="AI5" s="9"/>
      <c r="AJ5" s="10"/>
    </row>
    <row r="6" spans="2:36" ht="15.75" thickBot="1">
      <c r="B6" s="987"/>
      <c r="C6" s="988"/>
      <c r="D6" s="988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8"/>
      <c r="AB6" s="988"/>
      <c r="AC6" s="988"/>
      <c r="AD6" s="988"/>
      <c r="AE6" s="988"/>
      <c r="AF6" s="988"/>
      <c r="AG6" s="988"/>
      <c r="AH6" s="988"/>
      <c r="AI6" s="988"/>
      <c r="AJ6" s="989"/>
    </row>
    <row r="7" spans="2:36" ht="34.5" thickBot="1">
      <c r="B7" s="11" t="s">
        <v>420</v>
      </c>
      <c r="C7" s="880" t="s">
        <v>532</v>
      </c>
      <c r="D7" s="12" t="s">
        <v>421</v>
      </c>
      <c r="E7" s="12" t="s">
        <v>432</v>
      </c>
      <c r="F7" s="12" t="s">
        <v>433</v>
      </c>
      <c r="G7" s="12" t="s">
        <v>434</v>
      </c>
      <c r="H7" s="45" t="s">
        <v>422</v>
      </c>
      <c r="I7" s="46" t="s">
        <v>533</v>
      </c>
      <c r="J7" s="431"/>
      <c r="K7" s="431"/>
      <c r="L7" s="431"/>
      <c r="M7" s="431"/>
      <c r="N7" s="432"/>
      <c r="O7" s="15">
        <f>SUM(O8:O8)</f>
        <v>0</v>
      </c>
      <c r="P7" s="16">
        <f>SUM(P8:P8)</f>
        <v>0</v>
      </c>
      <c r="Q7" s="17">
        <f>SUM(Q8:Q8)</f>
        <v>30000</v>
      </c>
      <c r="R7" s="16">
        <f>SUM(R8:R8)</f>
        <v>0</v>
      </c>
      <c r="S7" s="17"/>
      <c r="T7" s="16"/>
      <c r="U7" s="17"/>
      <c r="V7" s="16"/>
      <c r="W7" s="17"/>
      <c r="X7" s="16"/>
      <c r="Y7" s="17"/>
      <c r="Z7" s="16"/>
      <c r="AA7" s="17"/>
      <c r="AB7" s="16"/>
      <c r="AC7" s="17"/>
      <c r="AD7" s="16"/>
      <c r="AE7" s="18">
        <f>O7+Q7</f>
        <v>30000</v>
      </c>
      <c r="AF7" s="16">
        <f>AF8</f>
        <v>0</v>
      </c>
      <c r="AG7" s="19">
        <f>SUM(AG8:AG8)</f>
        <v>0</v>
      </c>
      <c r="AH7" s="20"/>
      <c r="AI7" s="20"/>
      <c r="AJ7" s="21"/>
    </row>
    <row r="8" spans="2:36" ht="57" thickBot="1">
      <c r="B8" s="1112" t="s">
        <v>1472</v>
      </c>
      <c r="D8" s="395" t="s">
        <v>981</v>
      </c>
      <c r="E8" s="552" t="s">
        <v>968</v>
      </c>
      <c r="F8" s="438"/>
      <c r="G8" s="366"/>
      <c r="H8" s="531" t="s">
        <v>1473</v>
      </c>
      <c r="I8" s="552" t="s">
        <v>772</v>
      </c>
      <c r="J8" s="553">
        <v>15</v>
      </c>
      <c r="K8" s="553">
        <v>20</v>
      </c>
      <c r="L8" s="553">
        <v>7</v>
      </c>
      <c r="M8" s="553"/>
      <c r="N8" s="435"/>
      <c r="O8" s="1113"/>
      <c r="P8" s="397"/>
      <c r="Q8" s="1116">
        <v>30000</v>
      </c>
      <c r="R8" s="398"/>
      <c r="S8" s="1119"/>
      <c r="T8" s="398"/>
      <c r="U8" s="1119"/>
      <c r="V8" s="398"/>
      <c r="W8" s="1119"/>
      <c r="X8" s="398"/>
      <c r="Y8" s="1119"/>
      <c r="Z8" s="398"/>
      <c r="AA8" s="1119"/>
      <c r="AB8" s="398"/>
      <c r="AC8" s="881"/>
      <c r="AD8" s="399"/>
      <c r="AE8" s="976"/>
      <c r="AF8" s="400"/>
      <c r="AG8" s="424" t="s">
        <v>970</v>
      </c>
      <c r="AH8" s="401"/>
      <c r="AI8" s="401"/>
      <c r="AJ8" s="304" t="s">
        <v>1458</v>
      </c>
    </row>
    <row r="9" spans="2:36" ht="57" thickBot="1">
      <c r="B9" s="1112"/>
      <c r="C9" s="1103"/>
      <c r="D9" s="554" t="s">
        <v>982</v>
      </c>
      <c r="E9" s="568" t="s">
        <v>968</v>
      </c>
      <c r="F9" s="438"/>
      <c r="G9" s="617"/>
      <c r="H9" s="320" t="s">
        <v>91</v>
      </c>
      <c r="I9" s="320" t="s">
        <v>772</v>
      </c>
      <c r="J9" s="553">
        <v>12</v>
      </c>
      <c r="K9" s="553">
        <v>20</v>
      </c>
      <c r="L9" s="553">
        <v>6</v>
      </c>
      <c r="M9" s="553"/>
      <c r="N9" s="617"/>
      <c r="O9" s="1114"/>
      <c r="P9" s="555"/>
      <c r="Q9" s="1117"/>
      <c r="R9" s="555"/>
      <c r="S9" s="1120"/>
      <c r="T9" s="555"/>
      <c r="U9" s="1120"/>
      <c r="V9" s="555"/>
      <c r="W9" s="1120"/>
      <c r="X9" s="555"/>
      <c r="Y9" s="1120"/>
      <c r="Z9" s="555"/>
      <c r="AA9" s="1120"/>
      <c r="AB9" s="555"/>
      <c r="AC9" s="881"/>
      <c r="AD9" s="555"/>
      <c r="AE9" s="977"/>
      <c r="AF9" s="555"/>
      <c r="AG9" s="424" t="s">
        <v>970</v>
      </c>
      <c r="AH9" s="557"/>
      <c r="AI9" s="555"/>
      <c r="AJ9" s="304" t="s">
        <v>1458</v>
      </c>
    </row>
    <row r="10" spans="2:36" ht="56.25">
      <c r="B10" s="1112"/>
      <c r="C10" s="1104"/>
      <c r="D10" s="618" t="s">
        <v>983</v>
      </c>
      <c r="E10" s="619" t="s">
        <v>891</v>
      </c>
      <c r="F10" s="438"/>
      <c r="G10" s="620"/>
      <c r="H10" s="366" t="s">
        <v>1474</v>
      </c>
      <c r="I10" s="419" t="s">
        <v>557</v>
      </c>
      <c r="J10" s="621">
        <v>3</v>
      </c>
      <c r="K10" s="621">
        <v>2</v>
      </c>
      <c r="L10" s="621">
        <v>1</v>
      </c>
      <c r="M10" s="621"/>
      <c r="N10" s="622"/>
      <c r="O10" s="1114"/>
      <c r="P10" s="619"/>
      <c r="Q10" s="1117"/>
      <c r="R10" s="619"/>
      <c r="S10" s="1120"/>
      <c r="T10" s="619"/>
      <c r="U10" s="1120"/>
      <c r="V10" s="619"/>
      <c r="W10" s="1120"/>
      <c r="X10" s="619"/>
      <c r="Y10" s="1120"/>
      <c r="Z10" s="619"/>
      <c r="AA10" s="1120"/>
      <c r="AB10" s="619"/>
      <c r="AC10" s="881"/>
      <c r="AD10" s="619"/>
      <c r="AE10" s="977"/>
      <c r="AF10" s="619"/>
      <c r="AG10" s="424" t="s">
        <v>970</v>
      </c>
      <c r="AH10" s="557"/>
      <c r="AI10" s="555"/>
      <c r="AJ10" s="304" t="s">
        <v>1458</v>
      </c>
    </row>
    <row r="11" spans="2:36" ht="36">
      <c r="B11" s="1112"/>
      <c r="C11" s="1104"/>
      <c r="D11" s="558" t="s">
        <v>1110</v>
      </c>
      <c r="E11" s="619" t="s">
        <v>891</v>
      </c>
      <c r="F11" s="447"/>
      <c r="G11" s="568"/>
      <c r="H11" s="975" t="s">
        <v>1475</v>
      </c>
      <c r="I11" s="975" t="s">
        <v>93</v>
      </c>
      <c r="J11" s="975">
        <v>3</v>
      </c>
      <c r="K11" s="975">
        <v>4</v>
      </c>
      <c r="L11" s="975">
        <v>2</v>
      </c>
      <c r="M11" s="975"/>
      <c r="N11" s="975"/>
      <c r="O11" s="1114"/>
      <c r="P11" s="975"/>
      <c r="Q11" s="1117"/>
      <c r="R11" s="975"/>
      <c r="S11" s="1120"/>
      <c r="T11" s="975"/>
      <c r="U11" s="1120"/>
      <c r="V11" s="975"/>
      <c r="W11" s="1120"/>
      <c r="X11" s="975"/>
      <c r="Y11" s="1120"/>
      <c r="Z11" s="975"/>
      <c r="AA11" s="1120"/>
      <c r="AB11" s="975"/>
      <c r="AC11" s="881"/>
      <c r="AD11" s="975"/>
      <c r="AE11" s="977"/>
      <c r="AF11" s="975"/>
      <c r="AG11" s="1110" t="s">
        <v>970</v>
      </c>
      <c r="AH11" s="557"/>
      <c r="AI11" s="555"/>
      <c r="AJ11" s="1107" t="s">
        <v>1476</v>
      </c>
    </row>
    <row r="12" spans="2:36" ht="24">
      <c r="B12" s="1112"/>
      <c r="C12" s="1104"/>
      <c r="D12" s="623" t="s">
        <v>1111</v>
      </c>
      <c r="E12" s="619" t="s">
        <v>891</v>
      </c>
      <c r="F12" s="766"/>
      <c r="G12" s="766"/>
      <c r="H12" s="975"/>
      <c r="I12" s="975"/>
      <c r="J12" s="975"/>
      <c r="K12" s="975"/>
      <c r="L12" s="975"/>
      <c r="M12" s="975"/>
      <c r="N12" s="975"/>
      <c r="O12" s="1114"/>
      <c r="P12" s="975"/>
      <c r="Q12" s="1117"/>
      <c r="R12" s="975"/>
      <c r="S12" s="1120"/>
      <c r="T12" s="975"/>
      <c r="U12" s="1120"/>
      <c r="V12" s="975"/>
      <c r="W12" s="1120"/>
      <c r="X12" s="975"/>
      <c r="Y12" s="1120"/>
      <c r="Z12" s="975"/>
      <c r="AA12" s="1120"/>
      <c r="AB12" s="975"/>
      <c r="AC12" s="881"/>
      <c r="AD12" s="975"/>
      <c r="AE12" s="977"/>
      <c r="AF12" s="975"/>
      <c r="AG12" s="1111"/>
      <c r="AH12" s="557"/>
      <c r="AI12" s="555"/>
      <c r="AJ12" s="1108"/>
    </row>
    <row r="13" spans="2:36" ht="63">
      <c r="B13" s="882" t="s">
        <v>1477</v>
      </c>
      <c r="C13" s="1105"/>
      <c r="D13" s="624" t="s">
        <v>984</v>
      </c>
      <c r="E13" s="625" t="s">
        <v>968</v>
      </c>
      <c r="F13" s="539"/>
      <c r="G13" s="625"/>
      <c r="H13" s="598" t="s">
        <v>100</v>
      </c>
      <c r="I13" s="598" t="s">
        <v>80</v>
      </c>
      <c r="J13" s="626">
        <v>20</v>
      </c>
      <c r="K13" s="626">
        <v>24</v>
      </c>
      <c r="L13" s="626">
        <v>7</v>
      </c>
      <c r="M13" s="627"/>
      <c r="N13" s="628"/>
      <c r="O13" s="1114"/>
      <c r="P13" s="629"/>
      <c r="Q13" s="1117"/>
      <c r="R13" s="629"/>
      <c r="S13" s="1120"/>
      <c r="T13" s="629"/>
      <c r="U13" s="1120"/>
      <c r="V13" s="629"/>
      <c r="W13" s="1120"/>
      <c r="X13" s="629"/>
      <c r="Y13" s="1120"/>
      <c r="Z13" s="629"/>
      <c r="AA13" s="1120"/>
      <c r="AB13" s="629"/>
      <c r="AC13" s="881"/>
      <c r="AD13" s="629"/>
      <c r="AE13" s="977"/>
      <c r="AF13" s="629"/>
      <c r="AG13" s="424" t="s">
        <v>970</v>
      </c>
      <c r="AH13" s="557"/>
      <c r="AI13" s="555"/>
      <c r="AJ13" s="304" t="s">
        <v>1458</v>
      </c>
    </row>
    <row r="14" spans="2:36" ht="56.25">
      <c r="B14" s="602" t="s">
        <v>1112</v>
      </c>
      <c r="C14" s="602"/>
      <c r="D14" s="630" t="s">
        <v>1113</v>
      </c>
      <c r="E14" s="635" t="s">
        <v>891</v>
      </c>
      <c r="F14" s="539"/>
      <c r="G14" s="631"/>
      <c r="H14" s="24" t="s">
        <v>1114</v>
      </c>
      <c r="I14" s="24" t="s">
        <v>1115</v>
      </c>
      <c r="J14" s="758">
        <v>0</v>
      </c>
      <c r="K14" s="758">
        <v>1</v>
      </c>
      <c r="L14" s="758">
        <v>1</v>
      </c>
      <c r="M14" s="759"/>
      <c r="N14" s="617"/>
      <c r="O14" s="1114"/>
      <c r="P14" s="555"/>
      <c r="Q14" s="1117"/>
      <c r="R14" s="555"/>
      <c r="S14" s="1120"/>
      <c r="T14" s="555"/>
      <c r="U14" s="1120"/>
      <c r="V14" s="555"/>
      <c r="W14" s="1120"/>
      <c r="X14" s="555"/>
      <c r="Y14" s="1120"/>
      <c r="Z14" s="555"/>
      <c r="AA14" s="1120"/>
      <c r="AB14" s="555"/>
      <c r="AC14" s="881"/>
      <c r="AD14" s="555"/>
      <c r="AE14" s="977"/>
      <c r="AF14" s="555"/>
      <c r="AG14" s="556"/>
      <c r="AH14" s="557"/>
      <c r="AI14" s="555"/>
      <c r="AJ14" s="304" t="s">
        <v>1458</v>
      </c>
    </row>
    <row r="15" spans="2:36" ht="22.5">
      <c r="B15" s="1103" t="s">
        <v>1116</v>
      </c>
      <c r="C15" s="1103"/>
      <c r="D15" s="630" t="s">
        <v>1117</v>
      </c>
      <c r="E15" s="631" t="s">
        <v>968</v>
      </c>
      <c r="F15" s="447"/>
      <c r="G15" s="631"/>
      <c r="H15" s="975" t="s">
        <v>96</v>
      </c>
      <c r="I15" s="975" t="s">
        <v>1118</v>
      </c>
      <c r="J15" s="1109">
        <v>0</v>
      </c>
      <c r="K15" s="1109">
        <v>1</v>
      </c>
      <c r="L15" s="1109">
        <v>1</v>
      </c>
      <c r="M15" s="1106"/>
      <c r="N15" s="1106"/>
      <c r="O15" s="1114"/>
      <c r="P15" s="1106"/>
      <c r="Q15" s="1117"/>
      <c r="R15" s="1106"/>
      <c r="S15" s="1120"/>
      <c r="T15" s="1106"/>
      <c r="U15" s="1120"/>
      <c r="V15" s="1106"/>
      <c r="W15" s="1120"/>
      <c r="X15" s="1106"/>
      <c r="Y15" s="1120"/>
      <c r="Z15" s="1106"/>
      <c r="AA15" s="1120"/>
      <c r="AB15" s="1106"/>
      <c r="AC15" s="1101"/>
      <c r="AD15" s="1106"/>
      <c r="AE15" s="977"/>
      <c r="AF15" s="1106"/>
      <c r="AG15" s="1102" t="s">
        <v>971</v>
      </c>
      <c r="AH15" s="1102"/>
      <c r="AI15" s="1106"/>
      <c r="AJ15" s="1102" t="s">
        <v>1478</v>
      </c>
    </row>
    <row r="16" spans="2:36" ht="33.75">
      <c r="B16" s="1105"/>
      <c r="C16" s="1105"/>
      <c r="D16" s="630" t="s">
        <v>1119</v>
      </c>
      <c r="E16" s="631" t="s">
        <v>968</v>
      </c>
      <c r="F16" s="447"/>
      <c r="G16" s="631"/>
      <c r="H16" s="975"/>
      <c r="I16" s="975"/>
      <c r="J16" s="1109"/>
      <c r="K16" s="1109"/>
      <c r="L16" s="1109"/>
      <c r="M16" s="1106"/>
      <c r="N16" s="1106"/>
      <c r="O16" s="1114"/>
      <c r="P16" s="1106"/>
      <c r="Q16" s="1117"/>
      <c r="R16" s="1106"/>
      <c r="S16" s="1120"/>
      <c r="T16" s="1106"/>
      <c r="U16" s="1120"/>
      <c r="V16" s="1106"/>
      <c r="W16" s="1120"/>
      <c r="X16" s="1106"/>
      <c r="Y16" s="1120"/>
      <c r="Z16" s="1106"/>
      <c r="AA16" s="1120"/>
      <c r="AB16" s="1106"/>
      <c r="AC16" s="1101"/>
      <c r="AD16" s="1106"/>
      <c r="AE16" s="977"/>
      <c r="AF16" s="1106"/>
      <c r="AG16" s="1102"/>
      <c r="AH16" s="1102"/>
      <c r="AI16" s="1106"/>
      <c r="AJ16" s="1102"/>
    </row>
    <row r="17" spans="2:36" ht="15">
      <c r="B17" s="1103" t="s">
        <v>1479</v>
      </c>
      <c r="C17" s="1103"/>
      <c r="D17" s="630" t="s">
        <v>1120</v>
      </c>
      <c r="E17" s="631" t="s">
        <v>968</v>
      </c>
      <c r="F17" s="447"/>
      <c r="G17" s="631"/>
      <c r="H17" s="1100" t="s">
        <v>1480</v>
      </c>
      <c r="I17" s="1100" t="s">
        <v>631</v>
      </c>
      <c r="J17" s="1100">
        <v>0</v>
      </c>
      <c r="K17" s="1100">
        <v>2</v>
      </c>
      <c r="L17" s="1100">
        <v>1</v>
      </c>
      <c r="M17" s="1100"/>
      <c r="N17" s="1100"/>
      <c r="O17" s="1114"/>
      <c r="P17" s="1100"/>
      <c r="Q17" s="1117"/>
      <c r="R17" s="1100"/>
      <c r="S17" s="1120"/>
      <c r="T17" s="1100"/>
      <c r="U17" s="1120"/>
      <c r="V17" s="1100"/>
      <c r="W17" s="1120"/>
      <c r="X17" s="1100"/>
      <c r="Y17" s="1120"/>
      <c r="Z17" s="1100"/>
      <c r="AA17" s="1120"/>
      <c r="AB17" s="1100"/>
      <c r="AC17" s="1101"/>
      <c r="AD17" s="1100"/>
      <c r="AE17" s="977"/>
      <c r="AF17" s="1100"/>
      <c r="AG17" s="1099" t="s">
        <v>970</v>
      </c>
      <c r="AH17" s="1099"/>
      <c r="AI17" s="1099"/>
      <c r="AJ17" s="1099" t="s">
        <v>1458</v>
      </c>
    </row>
    <row r="18" spans="2:36" ht="22.5">
      <c r="B18" s="1104"/>
      <c r="C18" s="1104"/>
      <c r="D18" s="630" t="s">
        <v>1121</v>
      </c>
      <c r="E18" s="630" t="s">
        <v>1326</v>
      </c>
      <c r="F18" s="447"/>
      <c r="G18" s="631"/>
      <c r="H18" s="1100"/>
      <c r="I18" s="1100"/>
      <c r="J18" s="1100"/>
      <c r="K18" s="1100"/>
      <c r="L18" s="1100"/>
      <c r="M18" s="1100"/>
      <c r="N18" s="1100"/>
      <c r="O18" s="1114"/>
      <c r="P18" s="1100"/>
      <c r="Q18" s="1117"/>
      <c r="R18" s="1100"/>
      <c r="S18" s="1120"/>
      <c r="T18" s="1100"/>
      <c r="U18" s="1120"/>
      <c r="V18" s="1100"/>
      <c r="W18" s="1120"/>
      <c r="X18" s="1100"/>
      <c r="Y18" s="1120"/>
      <c r="Z18" s="1100"/>
      <c r="AA18" s="1120"/>
      <c r="AB18" s="1100"/>
      <c r="AC18" s="1101"/>
      <c r="AD18" s="1100"/>
      <c r="AE18" s="977"/>
      <c r="AF18" s="1100"/>
      <c r="AG18" s="1099"/>
      <c r="AH18" s="1099"/>
      <c r="AI18" s="1099"/>
      <c r="AJ18" s="1099"/>
    </row>
    <row r="19" spans="2:36" ht="15">
      <c r="B19" s="1105"/>
      <c r="C19" s="1105"/>
      <c r="D19" s="632" t="s">
        <v>1122</v>
      </c>
      <c r="E19" s="632" t="s">
        <v>968</v>
      </c>
      <c r="F19" s="632"/>
      <c r="G19" s="632"/>
      <c r="H19" s="1100"/>
      <c r="I19" s="1100"/>
      <c r="J19" s="1100"/>
      <c r="K19" s="1100"/>
      <c r="L19" s="1100"/>
      <c r="M19" s="1100"/>
      <c r="N19" s="1100"/>
      <c r="O19" s="1115"/>
      <c r="P19" s="1100"/>
      <c r="Q19" s="1118"/>
      <c r="R19" s="1100"/>
      <c r="S19" s="1121"/>
      <c r="T19" s="1100"/>
      <c r="U19" s="1121"/>
      <c r="V19" s="1100"/>
      <c r="W19" s="1121"/>
      <c r="X19" s="1100"/>
      <c r="Y19" s="1121"/>
      <c r="Z19" s="1100"/>
      <c r="AA19" s="1121"/>
      <c r="AB19" s="1100"/>
      <c r="AC19" s="1101"/>
      <c r="AD19" s="1100"/>
      <c r="AE19" s="978"/>
      <c r="AF19" s="1100"/>
      <c r="AG19" s="1099"/>
      <c r="AH19" s="1099"/>
      <c r="AI19" s="1099"/>
      <c r="AJ19" s="1099"/>
    </row>
    <row r="20" spans="2:36" ht="15.75" thickBot="1">
      <c r="B20" s="560"/>
      <c r="C20" s="560"/>
      <c r="D20" s="561"/>
      <c r="E20" s="561"/>
      <c r="F20" s="561"/>
      <c r="G20" s="561"/>
      <c r="H20" s="562"/>
      <c r="I20" s="562"/>
      <c r="J20" s="562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0"/>
      <c r="AH20" s="561"/>
      <c r="AI20" s="561"/>
      <c r="AJ20" s="561"/>
    </row>
    <row r="21" spans="2:36" ht="15">
      <c r="B21" s="1011" t="s">
        <v>424</v>
      </c>
      <c r="C21" s="1013" t="s">
        <v>409</v>
      </c>
      <c r="D21" s="1014"/>
      <c r="E21" s="1014"/>
      <c r="F21" s="1014"/>
      <c r="G21" s="1014"/>
      <c r="H21" s="1014"/>
      <c r="I21" s="1017" t="s">
        <v>410</v>
      </c>
      <c r="J21" s="1019" t="s">
        <v>425</v>
      </c>
      <c r="K21" s="1019" t="s">
        <v>411</v>
      </c>
      <c r="L21" s="1021" t="s">
        <v>1356</v>
      </c>
      <c r="M21" s="995" t="s">
        <v>426</v>
      </c>
      <c r="N21" s="997" t="s">
        <v>427</v>
      </c>
      <c r="O21" s="999" t="s">
        <v>534</v>
      </c>
      <c r="P21" s="991"/>
      <c r="Q21" s="990" t="s">
        <v>535</v>
      </c>
      <c r="R21" s="991"/>
      <c r="S21" s="990" t="s">
        <v>536</v>
      </c>
      <c r="T21" s="991"/>
      <c r="U21" s="990" t="s">
        <v>414</v>
      </c>
      <c r="V21" s="991"/>
      <c r="W21" s="990" t="s">
        <v>413</v>
      </c>
      <c r="X21" s="991"/>
      <c r="Y21" s="990" t="s">
        <v>537</v>
      </c>
      <c r="Z21" s="991"/>
      <c r="AA21" s="990" t="s">
        <v>412</v>
      </c>
      <c r="AB21" s="991"/>
      <c r="AC21" s="990" t="s">
        <v>415</v>
      </c>
      <c r="AD21" s="991"/>
      <c r="AE21" s="990" t="s">
        <v>416</v>
      </c>
      <c r="AF21" s="992"/>
      <c r="AG21" s="993" t="s">
        <v>417</v>
      </c>
      <c r="AH21" s="979" t="s">
        <v>418</v>
      </c>
      <c r="AI21" s="981" t="s">
        <v>419</v>
      </c>
      <c r="AJ21" s="983" t="s">
        <v>428</v>
      </c>
    </row>
    <row r="22" spans="2:36" ht="18.75" thickBot="1">
      <c r="B22" s="1012"/>
      <c r="C22" s="1015"/>
      <c r="D22" s="1016"/>
      <c r="E22" s="1016"/>
      <c r="F22" s="1016"/>
      <c r="G22" s="1016"/>
      <c r="H22" s="1016"/>
      <c r="I22" s="1018"/>
      <c r="J22" s="1020" t="s">
        <v>425</v>
      </c>
      <c r="K22" s="1020"/>
      <c r="L22" s="1022"/>
      <c r="M22" s="996"/>
      <c r="N22" s="998"/>
      <c r="O22" s="2" t="s">
        <v>429</v>
      </c>
      <c r="P22" s="42" t="s">
        <v>430</v>
      </c>
      <c r="Q22" s="3" t="s">
        <v>429</v>
      </c>
      <c r="R22" s="42" t="s">
        <v>430</v>
      </c>
      <c r="S22" s="3" t="s">
        <v>429</v>
      </c>
      <c r="T22" s="42" t="s">
        <v>430</v>
      </c>
      <c r="U22" s="3" t="s">
        <v>429</v>
      </c>
      <c r="V22" s="42" t="s">
        <v>430</v>
      </c>
      <c r="W22" s="3" t="s">
        <v>429</v>
      </c>
      <c r="X22" s="42" t="s">
        <v>430</v>
      </c>
      <c r="Y22" s="3" t="s">
        <v>429</v>
      </c>
      <c r="Z22" s="42" t="s">
        <v>430</v>
      </c>
      <c r="AA22" s="3" t="s">
        <v>429</v>
      </c>
      <c r="AB22" s="42" t="s">
        <v>431</v>
      </c>
      <c r="AC22" s="3" t="s">
        <v>429</v>
      </c>
      <c r="AD22" s="42" t="s">
        <v>431</v>
      </c>
      <c r="AE22" s="3" t="s">
        <v>429</v>
      </c>
      <c r="AF22" s="43" t="s">
        <v>431</v>
      </c>
      <c r="AG22" s="994"/>
      <c r="AH22" s="980"/>
      <c r="AI22" s="982"/>
      <c r="AJ22" s="984"/>
    </row>
    <row r="23" spans="2:36" ht="45.75" thickBot="1">
      <c r="B23" s="4" t="s">
        <v>917</v>
      </c>
      <c r="C23" s="985" t="s">
        <v>101</v>
      </c>
      <c r="D23" s="986"/>
      <c r="E23" s="986"/>
      <c r="F23" s="986"/>
      <c r="G23" s="986"/>
      <c r="H23" s="986"/>
      <c r="I23" s="44" t="s">
        <v>102</v>
      </c>
      <c r="J23" s="537" t="s">
        <v>985</v>
      </c>
      <c r="K23" s="537" t="s">
        <v>986</v>
      </c>
      <c r="L23" s="444" t="s">
        <v>987</v>
      </c>
      <c r="M23" s="537">
        <v>0</v>
      </c>
      <c r="N23" s="430"/>
      <c r="O23" s="5" t="e">
        <f>O25+#REF!+#REF!</f>
        <v>#REF!</v>
      </c>
      <c r="P23" s="6" t="e">
        <f>P25+#REF!+#REF!</f>
        <v>#REF!</v>
      </c>
      <c r="Q23" s="6" t="e">
        <f>Q25+#REF!+#REF!</f>
        <v>#REF!</v>
      </c>
      <c r="R23" s="6" t="e">
        <f>R25+#REF!+#REF!</f>
        <v>#REF!</v>
      </c>
      <c r="S23" s="6" t="e">
        <f>S25+#REF!+#REF!</f>
        <v>#REF!</v>
      </c>
      <c r="T23" s="6" t="e">
        <f>T25+#REF!+#REF!</f>
        <v>#REF!</v>
      </c>
      <c r="U23" s="6" t="e">
        <f>U25+#REF!+#REF!</f>
        <v>#REF!</v>
      </c>
      <c r="V23" s="6" t="e">
        <f>V25+#REF!+#REF!</f>
        <v>#REF!</v>
      </c>
      <c r="W23" s="6" t="e">
        <f>W25+#REF!+#REF!</f>
        <v>#REF!</v>
      </c>
      <c r="X23" s="6" t="e">
        <f>X25+#REF!+#REF!</f>
        <v>#REF!</v>
      </c>
      <c r="Y23" s="6" t="e">
        <f>Y25+#REF!+#REF!</f>
        <v>#REF!</v>
      </c>
      <c r="Z23" s="6" t="e">
        <f>Z25+#REF!+#REF!</f>
        <v>#REF!</v>
      </c>
      <c r="AA23" s="6" t="e">
        <f>AA25+#REF!+#REF!</f>
        <v>#REF!</v>
      </c>
      <c r="AB23" s="6" t="e">
        <f>AB25+#REF!+#REF!</f>
        <v>#REF!</v>
      </c>
      <c r="AC23" s="6" t="e">
        <f>AC25+#REF!+#REF!</f>
        <v>#REF!</v>
      </c>
      <c r="AD23" s="6" t="e">
        <f>AD25+#REF!+#REF!</f>
        <v>#REF!</v>
      </c>
      <c r="AE23" s="6" t="e">
        <f>+AE25+#REF!+#REF!</f>
        <v>#REF!</v>
      </c>
      <c r="AF23" s="7" t="e">
        <f>AF25+#REF!+#REF!</f>
        <v>#REF!</v>
      </c>
      <c r="AG23" s="8" t="e">
        <f>AG25+#REF!+#REF!</f>
        <v>#REF!</v>
      </c>
      <c r="AH23" s="9"/>
      <c r="AI23" s="9"/>
      <c r="AJ23" s="10"/>
    </row>
    <row r="24" spans="2:36" ht="15.75" thickBot="1">
      <c r="B24" s="987"/>
      <c r="C24" s="988"/>
      <c r="D24" s="988"/>
      <c r="E24" s="988"/>
      <c r="F24" s="988"/>
      <c r="G24" s="988"/>
      <c r="H24" s="988"/>
      <c r="I24" s="988"/>
      <c r="J24" s="988"/>
      <c r="K24" s="988"/>
      <c r="L24" s="988"/>
      <c r="M24" s="988"/>
      <c r="N24" s="988"/>
      <c r="O24" s="988"/>
      <c r="P24" s="988"/>
      <c r="Q24" s="988"/>
      <c r="R24" s="988"/>
      <c r="S24" s="988"/>
      <c r="T24" s="988"/>
      <c r="U24" s="988"/>
      <c r="V24" s="988"/>
      <c r="W24" s="988"/>
      <c r="X24" s="988"/>
      <c r="Y24" s="988"/>
      <c r="Z24" s="988"/>
      <c r="AA24" s="988"/>
      <c r="AB24" s="988"/>
      <c r="AC24" s="988"/>
      <c r="AD24" s="988"/>
      <c r="AE24" s="988"/>
      <c r="AF24" s="988"/>
      <c r="AG24" s="988"/>
      <c r="AH24" s="988"/>
      <c r="AI24" s="988"/>
      <c r="AJ24" s="989"/>
    </row>
    <row r="25" spans="2:36" ht="34.5" thickBot="1">
      <c r="B25" s="11" t="s">
        <v>420</v>
      </c>
      <c r="C25" s="12" t="s">
        <v>532</v>
      </c>
      <c r="D25" s="12" t="s">
        <v>421</v>
      </c>
      <c r="E25" s="12" t="s">
        <v>891</v>
      </c>
      <c r="F25" s="12" t="s">
        <v>433</v>
      </c>
      <c r="G25" s="12" t="s">
        <v>434</v>
      </c>
      <c r="H25" s="45" t="s">
        <v>422</v>
      </c>
      <c r="I25" s="309" t="s">
        <v>533</v>
      </c>
      <c r="J25" s="32"/>
      <c r="K25" s="32"/>
      <c r="L25" s="32"/>
      <c r="M25" s="32"/>
      <c r="N25" s="33"/>
      <c r="O25" s="15">
        <f>SUM(O30:O30)</f>
        <v>0</v>
      </c>
      <c r="P25" s="16">
        <f>SUM(P30:P30)</f>
        <v>0</v>
      </c>
      <c r="Q25" s="17">
        <f>+SUM(Q26:Q46)</f>
        <v>81320</v>
      </c>
      <c r="R25" s="16">
        <f>SUM(R30:R30)</f>
        <v>0</v>
      </c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8">
        <f>O25+Q25</f>
        <v>81320</v>
      </c>
      <c r="AF25" s="16">
        <f>AF30</f>
        <v>0</v>
      </c>
      <c r="AG25" s="19">
        <f>SUM(AG28:AG28)</f>
        <v>0</v>
      </c>
      <c r="AH25" s="20"/>
      <c r="AI25" s="20"/>
      <c r="AJ25" s="21"/>
    </row>
    <row r="26" spans="2:36" ht="22.5">
      <c r="B26" s="1093"/>
      <c r="C26" s="1058"/>
      <c r="D26" s="536" t="s">
        <v>1123</v>
      </c>
      <c r="E26" s="536" t="s">
        <v>1326</v>
      </c>
      <c r="F26" s="603"/>
      <c r="G26" s="603"/>
      <c r="H26" s="1095" t="s">
        <v>1481</v>
      </c>
      <c r="I26" s="1095" t="s">
        <v>1124</v>
      </c>
      <c r="J26" s="1097">
        <v>1</v>
      </c>
      <c r="K26" s="1097">
        <v>3</v>
      </c>
      <c r="L26" s="1097">
        <v>1</v>
      </c>
      <c r="M26" s="1095"/>
      <c r="N26" s="1086"/>
      <c r="O26" s="883"/>
      <c r="P26" s="1086"/>
      <c r="Q26" s="1090">
        <v>35320</v>
      </c>
      <c r="R26" s="1086"/>
      <c r="S26" s="1085"/>
      <c r="T26" s="1086"/>
      <c r="U26" s="1085"/>
      <c r="V26" s="1086"/>
      <c r="W26" s="1085"/>
      <c r="X26" s="1086"/>
      <c r="Y26" s="1085"/>
      <c r="Z26" s="1086"/>
      <c r="AA26" s="1085"/>
      <c r="AB26" s="1086"/>
      <c r="AC26" s="1088"/>
      <c r="AD26" s="1086"/>
      <c r="AE26" s="1085"/>
      <c r="AF26" s="1086"/>
      <c r="AG26" s="1079" t="s">
        <v>970</v>
      </c>
      <c r="AH26" s="1079"/>
      <c r="AI26" s="1079"/>
      <c r="AJ26" s="1081" t="s">
        <v>1458</v>
      </c>
    </row>
    <row r="27" spans="2:36" ht="15.75" thickBot="1">
      <c r="B27" s="1094"/>
      <c r="C27" s="1059"/>
      <c r="D27" s="407" t="s">
        <v>1125</v>
      </c>
      <c r="E27" s="407" t="s">
        <v>1482</v>
      </c>
      <c r="F27" s="633"/>
      <c r="G27" s="633"/>
      <c r="H27" s="1096"/>
      <c r="I27" s="1096"/>
      <c r="J27" s="1098"/>
      <c r="K27" s="1098"/>
      <c r="L27" s="1098"/>
      <c r="M27" s="1096"/>
      <c r="N27" s="1087"/>
      <c r="O27" s="884"/>
      <c r="P27" s="1087"/>
      <c r="Q27" s="1091"/>
      <c r="R27" s="1087"/>
      <c r="S27" s="1060"/>
      <c r="T27" s="1087"/>
      <c r="U27" s="1060"/>
      <c r="V27" s="1087"/>
      <c r="W27" s="1060"/>
      <c r="X27" s="1087"/>
      <c r="Y27" s="1060"/>
      <c r="Z27" s="1087"/>
      <c r="AA27" s="1060"/>
      <c r="AB27" s="1087"/>
      <c r="AC27" s="1089">
        <v>17330000</v>
      </c>
      <c r="AD27" s="1087"/>
      <c r="AE27" s="1060"/>
      <c r="AF27" s="1087"/>
      <c r="AG27" s="1080"/>
      <c r="AH27" s="1080"/>
      <c r="AI27" s="1080"/>
      <c r="AJ27" s="1082"/>
    </row>
    <row r="28" spans="2:36" ht="15">
      <c r="B28" s="1083" t="s">
        <v>988</v>
      </c>
      <c r="C28" s="1084"/>
      <c r="D28" s="570" t="s">
        <v>1126</v>
      </c>
      <c r="E28" s="570" t="s">
        <v>1326</v>
      </c>
      <c r="F28" s="539"/>
      <c r="G28" s="478"/>
      <c r="H28" s="971" t="s">
        <v>869</v>
      </c>
      <c r="I28" s="971" t="s">
        <v>106</v>
      </c>
      <c r="J28" s="1066">
        <v>10</v>
      </c>
      <c r="K28" s="1066">
        <v>70</v>
      </c>
      <c r="L28" s="1066">
        <v>39</v>
      </c>
      <c r="M28" s="1066"/>
      <c r="N28" s="1066"/>
      <c r="O28" s="884"/>
      <c r="P28" s="1066"/>
      <c r="Q28" s="1091"/>
      <c r="R28" s="1066"/>
      <c r="S28" s="1060"/>
      <c r="T28" s="1066"/>
      <c r="U28" s="1060"/>
      <c r="V28" s="1066"/>
      <c r="W28" s="1060"/>
      <c r="X28" s="1066"/>
      <c r="Y28" s="1060"/>
      <c r="Z28" s="1066"/>
      <c r="AA28" s="1060"/>
      <c r="AB28" s="1066"/>
      <c r="AC28" s="1089">
        <v>17330000</v>
      </c>
      <c r="AD28" s="1066"/>
      <c r="AE28" s="1060"/>
      <c r="AF28" s="1066"/>
      <c r="AG28" s="1049" t="s">
        <v>243</v>
      </c>
      <c r="AH28" s="1049"/>
      <c r="AI28" s="1066"/>
      <c r="AJ28" s="1035" t="s">
        <v>1458</v>
      </c>
    </row>
    <row r="29" spans="2:36" ht="15">
      <c r="B29" s="1083"/>
      <c r="C29" s="1084"/>
      <c r="D29" s="570" t="s">
        <v>1127</v>
      </c>
      <c r="E29" s="570" t="s">
        <v>1326</v>
      </c>
      <c r="F29" s="447"/>
      <c r="G29" s="366"/>
      <c r="H29" s="971"/>
      <c r="I29" s="971"/>
      <c r="J29" s="1066"/>
      <c r="K29" s="1066"/>
      <c r="L29" s="1066"/>
      <c r="M29" s="1066"/>
      <c r="N29" s="1066"/>
      <c r="O29" s="884"/>
      <c r="P29" s="1066"/>
      <c r="Q29" s="1091"/>
      <c r="R29" s="1066"/>
      <c r="S29" s="1060"/>
      <c r="T29" s="1066"/>
      <c r="U29" s="1060"/>
      <c r="V29" s="1066"/>
      <c r="W29" s="1060"/>
      <c r="X29" s="1066"/>
      <c r="Y29" s="1060"/>
      <c r="Z29" s="1066"/>
      <c r="AA29" s="1060"/>
      <c r="AB29" s="1066"/>
      <c r="AC29" s="1089">
        <v>17330000</v>
      </c>
      <c r="AD29" s="1066"/>
      <c r="AE29" s="1060"/>
      <c r="AF29" s="1066"/>
      <c r="AG29" s="1049"/>
      <c r="AH29" s="1049"/>
      <c r="AI29" s="1066"/>
      <c r="AJ29" s="1035"/>
    </row>
    <row r="30" spans="2:36" ht="15.75" thickBot="1">
      <c r="B30" s="1083"/>
      <c r="C30" s="1084"/>
      <c r="D30" s="635" t="s">
        <v>1128</v>
      </c>
      <c r="E30" s="636" t="s">
        <v>1326</v>
      </c>
      <c r="F30" s="637"/>
      <c r="G30" s="637"/>
      <c r="H30" s="971"/>
      <c r="I30" s="971"/>
      <c r="J30" s="1066"/>
      <c r="K30" s="1066"/>
      <c r="L30" s="1066"/>
      <c r="M30" s="1066"/>
      <c r="N30" s="1066"/>
      <c r="O30" s="884"/>
      <c r="P30" s="1066"/>
      <c r="Q30" s="1091"/>
      <c r="R30" s="1066"/>
      <c r="S30" s="1060"/>
      <c r="T30" s="1066"/>
      <c r="U30" s="1060"/>
      <c r="V30" s="1066"/>
      <c r="W30" s="1060"/>
      <c r="X30" s="1066"/>
      <c r="Y30" s="1060"/>
      <c r="Z30" s="1066"/>
      <c r="AA30" s="1060"/>
      <c r="AB30" s="1066"/>
      <c r="AC30" s="1089">
        <v>17330000</v>
      </c>
      <c r="AD30" s="1066"/>
      <c r="AE30" s="1060"/>
      <c r="AF30" s="1066"/>
      <c r="AG30" s="1049"/>
      <c r="AH30" s="1049"/>
      <c r="AI30" s="1066"/>
      <c r="AJ30" s="1035"/>
    </row>
    <row r="31" spans="2:36" ht="15">
      <c r="B31" s="1077" t="s">
        <v>991</v>
      </c>
      <c r="C31" s="1063"/>
      <c r="D31" s="395" t="s">
        <v>1126</v>
      </c>
      <c r="E31" s="638" t="s">
        <v>1326</v>
      </c>
      <c r="F31" s="639"/>
      <c r="G31" s="639"/>
      <c r="H31" s="1052" t="s">
        <v>1483</v>
      </c>
      <c r="I31" s="1052" t="s">
        <v>108</v>
      </c>
      <c r="J31" s="1075">
        <v>50</v>
      </c>
      <c r="K31" s="1075">
        <v>200</v>
      </c>
      <c r="L31" s="1075">
        <v>30</v>
      </c>
      <c r="M31" s="1075"/>
      <c r="N31" s="1075"/>
      <c r="O31" s="884"/>
      <c r="P31" s="1075"/>
      <c r="Q31" s="1091"/>
      <c r="R31" s="1075"/>
      <c r="S31" s="1060"/>
      <c r="T31" s="1075"/>
      <c r="U31" s="1060"/>
      <c r="V31" s="1075"/>
      <c r="W31" s="1060"/>
      <c r="X31" s="1075"/>
      <c r="Y31" s="1060"/>
      <c r="Z31" s="1075"/>
      <c r="AA31" s="1060"/>
      <c r="AB31" s="1075"/>
      <c r="AC31" s="1089">
        <v>17330000</v>
      </c>
      <c r="AD31" s="1075"/>
      <c r="AE31" s="1060"/>
      <c r="AF31" s="1075"/>
      <c r="AG31" s="1048" t="s">
        <v>243</v>
      </c>
      <c r="AH31" s="1048"/>
      <c r="AI31" s="1075"/>
      <c r="AJ31" s="1034" t="s">
        <v>1458</v>
      </c>
    </row>
    <row r="32" spans="2:36" ht="15">
      <c r="B32" s="1068"/>
      <c r="C32" s="1064"/>
      <c r="D32" s="570" t="s">
        <v>1127</v>
      </c>
      <c r="E32" s="555" t="s">
        <v>1326</v>
      </c>
      <c r="F32" s="566"/>
      <c r="G32" s="566"/>
      <c r="H32" s="971"/>
      <c r="I32" s="971"/>
      <c r="J32" s="1066"/>
      <c r="K32" s="1066"/>
      <c r="L32" s="1066"/>
      <c r="M32" s="1066"/>
      <c r="N32" s="1066"/>
      <c r="O32" s="884"/>
      <c r="P32" s="1066"/>
      <c r="Q32" s="1091"/>
      <c r="R32" s="1066"/>
      <c r="S32" s="1060"/>
      <c r="T32" s="1066"/>
      <c r="U32" s="1060"/>
      <c r="V32" s="1066"/>
      <c r="W32" s="1060"/>
      <c r="X32" s="1066"/>
      <c r="Y32" s="1060"/>
      <c r="Z32" s="1066"/>
      <c r="AA32" s="1060"/>
      <c r="AB32" s="1066"/>
      <c r="AC32" s="1089">
        <v>17330000</v>
      </c>
      <c r="AD32" s="1066"/>
      <c r="AE32" s="1060"/>
      <c r="AF32" s="1066"/>
      <c r="AG32" s="1049"/>
      <c r="AH32" s="1049"/>
      <c r="AI32" s="1066"/>
      <c r="AJ32" s="1035"/>
    </row>
    <row r="33" spans="2:36" ht="15.75" thickBot="1">
      <c r="B33" s="1078"/>
      <c r="C33" s="1065"/>
      <c r="D33" s="640" t="s">
        <v>1128</v>
      </c>
      <c r="E33" s="641" t="s">
        <v>1326</v>
      </c>
      <c r="F33" s="642"/>
      <c r="G33" s="642"/>
      <c r="H33" s="1053"/>
      <c r="I33" s="1053"/>
      <c r="J33" s="1076"/>
      <c r="K33" s="1076"/>
      <c r="L33" s="1076"/>
      <c r="M33" s="1076"/>
      <c r="N33" s="1076"/>
      <c r="O33" s="884"/>
      <c r="P33" s="1076"/>
      <c r="Q33" s="1091"/>
      <c r="R33" s="1076"/>
      <c r="S33" s="1060"/>
      <c r="T33" s="1076"/>
      <c r="U33" s="1060"/>
      <c r="V33" s="1076"/>
      <c r="W33" s="1060"/>
      <c r="X33" s="1076"/>
      <c r="Y33" s="1060"/>
      <c r="Z33" s="1076"/>
      <c r="AA33" s="1060"/>
      <c r="AB33" s="1076"/>
      <c r="AC33" s="1089">
        <v>17330000</v>
      </c>
      <c r="AD33" s="1076"/>
      <c r="AE33" s="1060"/>
      <c r="AF33" s="1076"/>
      <c r="AG33" s="1074"/>
      <c r="AH33" s="1074"/>
      <c r="AI33" s="1076"/>
      <c r="AJ33" s="1036"/>
    </row>
    <row r="34" spans="2:36" ht="15">
      <c r="B34" s="1067" t="s">
        <v>992</v>
      </c>
      <c r="C34" s="1064"/>
      <c r="D34" s="570" t="s">
        <v>1126</v>
      </c>
      <c r="E34" s="629" t="s">
        <v>1326</v>
      </c>
      <c r="F34" s="645"/>
      <c r="G34" s="645"/>
      <c r="H34" s="971" t="s">
        <v>1484</v>
      </c>
      <c r="I34" s="971" t="s">
        <v>110</v>
      </c>
      <c r="J34" s="1066">
        <v>230</v>
      </c>
      <c r="K34" s="1066">
        <v>250</v>
      </c>
      <c r="L34" s="1066">
        <v>16</v>
      </c>
      <c r="M34" s="1066"/>
      <c r="N34" s="1066"/>
      <c r="O34" s="884"/>
      <c r="P34" s="1066"/>
      <c r="Q34" s="1091"/>
      <c r="R34" s="1066"/>
      <c r="S34" s="1060"/>
      <c r="T34" s="1066"/>
      <c r="U34" s="1060"/>
      <c r="V34" s="1066"/>
      <c r="W34" s="1060"/>
      <c r="X34" s="1066"/>
      <c r="Y34" s="1060"/>
      <c r="Z34" s="1066"/>
      <c r="AA34" s="1060"/>
      <c r="AB34" s="1066"/>
      <c r="AC34" s="1089">
        <v>17330000</v>
      </c>
      <c r="AD34" s="1066"/>
      <c r="AE34" s="1060"/>
      <c r="AF34" s="1066"/>
      <c r="AG34" s="1049" t="s">
        <v>243</v>
      </c>
      <c r="AH34" s="1049"/>
      <c r="AI34" s="1066"/>
      <c r="AJ34" s="1035" t="s">
        <v>1458</v>
      </c>
    </row>
    <row r="35" spans="2:36" ht="15">
      <c r="B35" s="1068"/>
      <c r="C35" s="1064"/>
      <c r="D35" s="570" t="s">
        <v>1127</v>
      </c>
      <c r="E35" s="555" t="s">
        <v>1326</v>
      </c>
      <c r="F35" s="566"/>
      <c r="G35" s="566"/>
      <c r="H35" s="971"/>
      <c r="I35" s="971"/>
      <c r="J35" s="1066"/>
      <c r="K35" s="1066"/>
      <c r="L35" s="1066"/>
      <c r="M35" s="1066"/>
      <c r="N35" s="1066"/>
      <c r="O35" s="884"/>
      <c r="P35" s="1066"/>
      <c r="Q35" s="1091"/>
      <c r="R35" s="1066"/>
      <c r="S35" s="1060"/>
      <c r="T35" s="1066"/>
      <c r="U35" s="1060"/>
      <c r="V35" s="1066"/>
      <c r="W35" s="1060"/>
      <c r="X35" s="1066"/>
      <c r="Y35" s="1060"/>
      <c r="Z35" s="1066"/>
      <c r="AA35" s="1060"/>
      <c r="AB35" s="1066"/>
      <c r="AC35" s="1089">
        <v>17330000</v>
      </c>
      <c r="AD35" s="1066"/>
      <c r="AE35" s="1060"/>
      <c r="AF35" s="1066"/>
      <c r="AG35" s="1049"/>
      <c r="AH35" s="1049"/>
      <c r="AI35" s="1066"/>
      <c r="AJ35" s="1035"/>
    </row>
    <row r="36" spans="2:36" ht="15.75" thickBot="1">
      <c r="B36" s="1069"/>
      <c r="C36" s="1064"/>
      <c r="D36" s="635" t="s">
        <v>1128</v>
      </c>
      <c r="E36" s="619" t="s">
        <v>1326</v>
      </c>
      <c r="F36" s="646"/>
      <c r="G36" s="646"/>
      <c r="H36" s="971"/>
      <c r="I36" s="971"/>
      <c r="J36" s="1066"/>
      <c r="K36" s="1066"/>
      <c r="L36" s="1066"/>
      <c r="M36" s="1066"/>
      <c r="N36" s="1066"/>
      <c r="O36" s="884"/>
      <c r="P36" s="1066"/>
      <c r="Q36" s="1091"/>
      <c r="R36" s="1066"/>
      <c r="S36" s="1060"/>
      <c r="T36" s="1066"/>
      <c r="U36" s="1060"/>
      <c r="V36" s="1066"/>
      <c r="W36" s="1060"/>
      <c r="X36" s="1066"/>
      <c r="Y36" s="1060"/>
      <c r="Z36" s="1066"/>
      <c r="AA36" s="1060"/>
      <c r="AB36" s="1066"/>
      <c r="AC36" s="1089">
        <v>17330000</v>
      </c>
      <c r="AD36" s="1066"/>
      <c r="AE36" s="1060"/>
      <c r="AF36" s="1066"/>
      <c r="AG36" s="1049"/>
      <c r="AH36" s="1049"/>
      <c r="AI36" s="1066"/>
      <c r="AJ36" s="1035"/>
    </row>
    <row r="37" spans="2:36" ht="15">
      <c r="B37" s="1070" t="s">
        <v>993</v>
      </c>
      <c r="C37" s="1072"/>
      <c r="D37" s="395" t="s">
        <v>989</v>
      </c>
      <c r="E37" s="647" t="s">
        <v>1326</v>
      </c>
      <c r="F37" s="639"/>
      <c r="G37" s="639"/>
      <c r="H37" s="1052" t="s">
        <v>111</v>
      </c>
      <c r="I37" s="1052" t="s">
        <v>112</v>
      </c>
      <c r="J37" s="1052">
        <v>20</v>
      </c>
      <c r="K37" s="1052">
        <v>20</v>
      </c>
      <c r="L37" s="1052">
        <v>10</v>
      </c>
      <c r="M37" s="1052"/>
      <c r="N37" s="1052"/>
      <c r="O37" s="884"/>
      <c r="P37" s="1052"/>
      <c r="Q37" s="1091"/>
      <c r="R37" s="1052"/>
      <c r="S37" s="1060"/>
      <c r="T37" s="1052"/>
      <c r="U37" s="1060"/>
      <c r="V37" s="1052"/>
      <c r="W37" s="1060"/>
      <c r="X37" s="1052"/>
      <c r="Y37" s="1060"/>
      <c r="Z37" s="1052"/>
      <c r="AA37" s="1060"/>
      <c r="AB37" s="1052"/>
      <c r="AC37" s="1089">
        <v>17330000</v>
      </c>
      <c r="AD37" s="1052"/>
      <c r="AE37" s="1060"/>
      <c r="AF37" s="1052"/>
      <c r="AG37" s="1048" t="s">
        <v>243</v>
      </c>
      <c r="AH37" s="1048"/>
      <c r="AI37" s="1052"/>
      <c r="AJ37" s="1034" t="s">
        <v>1458</v>
      </c>
    </row>
    <row r="38" spans="2:36" ht="15.75" thickBot="1">
      <c r="B38" s="1071"/>
      <c r="C38" s="1073"/>
      <c r="D38" s="648" t="s">
        <v>990</v>
      </c>
      <c r="E38" s="648" t="s">
        <v>1326</v>
      </c>
      <c r="F38" s="642"/>
      <c r="G38" s="642"/>
      <c r="H38" s="1053"/>
      <c r="I38" s="1053"/>
      <c r="J38" s="1053"/>
      <c r="K38" s="1053"/>
      <c r="L38" s="1053"/>
      <c r="M38" s="1053"/>
      <c r="N38" s="1053"/>
      <c r="O38" s="884"/>
      <c r="P38" s="1053"/>
      <c r="Q38" s="1091"/>
      <c r="R38" s="1053"/>
      <c r="S38" s="1060"/>
      <c r="T38" s="1053"/>
      <c r="U38" s="1060"/>
      <c r="V38" s="1053"/>
      <c r="W38" s="1060"/>
      <c r="X38" s="1053"/>
      <c r="Y38" s="1060"/>
      <c r="Z38" s="1053"/>
      <c r="AA38" s="1060"/>
      <c r="AB38" s="1053"/>
      <c r="AC38" s="1089">
        <v>17330000</v>
      </c>
      <c r="AD38" s="1053"/>
      <c r="AE38" s="1060"/>
      <c r="AF38" s="1053"/>
      <c r="AG38" s="1074"/>
      <c r="AH38" s="1074"/>
      <c r="AI38" s="1053"/>
      <c r="AJ38" s="1036"/>
    </row>
    <row r="39" spans="2:36" ht="15">
      <c r="B39" s="1067" t="s">
        <v>1129</v>
      </c>
      <c r="C39" s="1064"/>
      <c r="D39" s="570" t="s">
        <v>1126</v>
      </c>
      <c r="E39" s="629" t="s">
        <v>1326</v>
      </c>
      <c r="F39" s="645"/>
      <c r="G39" s="645"/>
      <c r="H39" s="971" t="s">
        <v>1485</v>
      </c>
      <c r="I39" s="971" t="s">
        <v>1130</v>
      </c>
      <c r="J39" s="1066">
        <v>2</v>
      </c>
      <c r="K39" s="1066">
        <v>6</v>
      </c>
      <c r="L39" s="1066">
        <v>2</v>
      </c>
      <c r="M39" s="1066"/>
      <c r="N39" s="1066"/>
      <c r="O39" s="884"/>
      <c r="P39" s="1066"/>
      <c r="Q39" s="1091"/>
      <c r="R39" s="1066"/>
      <c r="S39" s="1060"/>
      <c r="T39" s="1066"/>
      <c r="U39" s="1060"/>
      <c r="V39" s="1066"/>
      <c r="W39" s="1060"/>
      <c r="X39" s="1066"/>
      <c r="Y39" s="1060"/>
      <c r="Z39" s="1066"/>
      <c r="AA39" s="1060"/>
      <c r="AB39" s="1066"/>
      <c r="AC39" s="1089">
        <v>17330000</v>
      </c>
      <c r="AD39" s="1066"/>
      <c r="AE39" s="1060"/>
      <c r="AF39" s="1066"/>
      <c r="AG39" s="1049" t="s">
        <v>243</v>
      </c>
      <c r="AH39" s="1049"/>
      <c r="AI39" s="1066"/>
      <c r="AJ39" s="1035" t="s">
        <v>1458</v>
      </c>
    </row>
    <row r="40" spans="2:36" ht="15">
      <c r="B40" s="1068"/>
      <c r="C40" s="1064"/>
      <c r="D40" s="570" t="s">
        <v>1127</v>
      </c>
      <c r="E40" s="555" t="s">
        <v>1326</v>
      </c>
      <c r="F40" s="566"/>
      <c r="G40" s="566"/>
      <c r="H40" s="971"/>
      <c r="I40" s="971"/>
      <c r="J40" s="1066"/>
      <c r="K40" s="1066"/>
      <c r="L40" s="1066"/>
      <c r="M40" s="1066"/>
      <c r="N40" s="1066"/>
      <c r="O40" s="884"/>
      <c r="P40" s="1066"/>
      <c r="Q40" s="1091"/>
      <c r="R40" s="1066"/>
      <c r="S40" s="1060"/>
      <c r="T40" s="1066"/>
      <c r="U40" s="1060"/>
      <c r="V40" s="1066"/>
      <c r="W40" s="1060"/>
      <c r="X40" s="1066"/>
      <c r="Y40" s="1060"/>
      <c r="Z40" s="1066"/>
      <c r="AA40" s="1060"/>
      <c r="AB40" s="1066"/>
      <c r="AC40" s="1089">
        <v>17330000</v>
      </c>
      <c r="AD40" s="1066"/>
      <c r="AE40" s="1060"/>
      <c r="AF40" s="1066"/>
      <c r="AG40" s="1049"/>
      <c r="AH40" s="1049"/>
      <c r="AI40" s="1066"/>
      <c r="AJ40" s="1035"/>
    </row>
    <row r="41" spans="2:36" ht="15.75" thickBot="1">
      <c r="B41" s="1069"/>
      <c r="C41" s="1064"/>
      <c r="D41" s="635" t="s">
        <v>1128</v>
      </c>
      <c r="E41" s="619" t="s">
        <v>1326</v>
      </c>
      <c r="F41" s="646"/>
      <c r="G41" s="646"/>
      <c r="H41" s="971"/>
      <c r="I41" s="971"/>
      <c r="J41" s="1066"/>
      <c r="K41" s="1066"/>
      <c r="L41" s="1066"/>
      <c r="M41" s="1066"/>
      <c r="N41" s="1066"/>
      <c r="O41" s="884"/>
      <c r="P41" s="1066"/>
      <c r="Q41" s="1092"/>
      <c r="R41" s="1066"/>
      <c r="S41" s="1060"/>
      <c r="T41" s="1066"/>
      <c r="U41" s="1060"/>
      <c r="V41" s="1066"/>
      <c r="W41" s="1060"/>
      <c r="X41" s="1066"/>
      <c r="Y41" s="1060"/>
      <c r="Z41" s="1066"/>
      <c r="AA41" s="1060"/>
      <c r="AB41" s="1066"/>
      <c r="AC41" s="1089">
        <v>17330000</v>
      </c>
      <c r="AD41" s="1066"/>
      <c r="AE41" s="1060"/>
      <c r="AF41" s="1066"/>
      <c r="AG41" s="1049"/>
      <c r="AH41" s="1049"/>
      <c r="AI41" s="1066"/>
      <c r="AJ41" s="1035"/>
    </row>
    <row r="42" spans="2:36" ht="34.5" thickBot="1">
      <c r="B42" s="1056" t="s">
        <v>980</v>
      </c>
      <c r="C42" s="1063"/>
      <c r="D42" s="649" t="s">
        <v>1131</v>
      </c>
      <c r="E42" s="885" t="s">
        <v>1486</v>
      </c>
      <c r="F42" s="639"/>
      <c r="G42" s="639"/>
      <c r="H42" s="1052" t="s">
        <v>114</v>
      </c>
      <c r="I42" s="1052" t="s">
        <v>574</v>
      </c>
      <c r="J42" s="1052">
        <v>100</v>
      </c>
      <c r="K42" s="1052">
        <v>100</v>
      </c>
      <c r="L42" s="1052">
        <v>100</v>
      </c>
      <c r="M42" s="1052"/>
      <c r="N42" s="1052"/>
      <c r="O42" s="1060"/>
      <c r="P42" s="1052"/>
      <c r="Q42" s="1061">
        <v>40000</v>
      </c>
      <c r="R42" s="1052"/>
      <c r="S42" s="1060"/>
      <c r="T42" s="1052"/>
      <c r="U42" s="1060"/>
      <c r="V42" s="1052"/>
      <c r="W42" s="1060"/>
      <c r="X42" s="1052"/>
      <c r="Y42" s="1060"/>
      <c r="Z42" s="1052"/>
      <c r="AA42" s="1060"/>
      <c r="AB42" s="1052"/>
      <c r="AC42" s="1089">
        <v>17330000</v>
      </c>
      <c r="AD42" s="1052"/>
      <c r="AE42" s="1060"/>
      <c r="AF42" s="1052"/>
      <c r="AG42" s="1048" t="s">
        <v>243</v>
      </c>
      <c r="AH42" s="1048"/>
      <c r="AI42" s="1075"/>
      <c r="AJ42" s="1034" t="s">
        <v>1458</v>
      </c>
    </row>
    <row r="43" spans="2:36" ht="33.75">
      <c r="B43" s="1062"/>
      <c r="C43" s="1064"/>
      <c r="D43" s="559" t="s">
        <v>1132</v>
      </c>
      <c r="E43" s="885" t="s">
        <v>1486</v>
      </c>
      <c r="F43" s="566"/>
      <c r="G43" s="566"/>
      <c r="H43" s="972"/>
      <c r="I43" s="972"/>
      <c r="J43" s="972"/>
      <c r="K43" s="972"/>
      <c r="L43" s="972"/>
      <c r="M43" s="972"/>
      <c r="N43" s="972"/>
      <c r="O43" s="1060"/>
      <c r="P43" s="972"/>
      <c r="Q43" s="1061"/>
      <c r="R43" s="972"/>
      <c r="S43" s="1060"/>
      <c r="T43" s="972"/>
      <c r="U43" s="1060"/>
      <c r="V43" s="972"/>
      <c r="W43" s="1060"/>
      <c r="X43" s="972"/>
      <c r="Y43" s="1060"/>
      <c r="Z43" s="972"/>
      <c r="AA43" s="1060"/>
      <c r="AB43" s="972"/>
      <c r="AC43" s="1089">
        <v>17330000</v>
      </c>
      <c r="AD43" s="972"/>
      <c r="AE43" s="1060"/>
      <c r="AF43" s="972"/>
      <c r="AG43" s="1049"/>
      <c r="AH43" s="1049"/>
      <c r="AI43" s="1066"/>
      <c r="AJ43" s="1035"/>
    </row>
    <row r="44" spans="2:36" ht="45.75" thickBot="1">
      <c r="B44" s="1057"/>
      <c r="C44" s="1065"/>
      <c r="D44" s="650" t="s">
        <v>1133</v>
      </c>
      <c r="E44" s="641" t="s">
        <v>968</v>
      </c>
      <c r="F44" s="642"/>
      <c r="G44" s="642"/>
      <c r="H44" s="407" t="s">
        <v>1487</v>
      </c>
      <c r="I44" s="407" t="s">
        <v>772</v>
      </c>
      <c r="J44" s="651">
        <v>10</v>
      </c>
      <c r="K44" s="648">
        <v>16</v>
      </c>
      <c r="L44" s="648">
        <v>5</v>
      </c>
      <c r="M44" s="604"/>
      <c r="N44" s="604"/>
      <c r="O44" s="1060"/>
      <c r="P44" s="604"/>
      <c r="Q44" s="1061"/>
      <c r="R44" s="604"/>
      <c r="S44" s="1060"/>
      <c r="T44" s="604"/>
      <c r="U44" s="1060"/>
      <c r="V44" s="604"/>
      <c r="W44" s="1060"/>
      <c r="X44" s="604"/>
      <c r="Y44" s="1060"/>
      <c r="Z44" s="604"/>
      <c r="AA44" s="1060"/>
      <c r="AB44" s="604"/>
      <c r="AC44" s="1089">
        <v>17330000</v>
      </c>
      <c r="AD44" s="604"/>
      <c r="AE44" s="1060"/>
      <c r="AF44" s="604"/>
      <c r="AG44" s="1074"/>
      <c r="AH44" s="1074"/>
      <c r="AI44" s="1076"/>
      <c r="AJ44" s="1036"/>
    </row>
    <row r="45" spans="2:36" ht="22.5">
      <c r="B45" s="1056" t="s">
        <v>1134</v>
      </c>
      <c r="C45" s="1058"/>
      <c r="D45" s="886" t="s">
        <v>1136</v>
      </c>
      <c r="E45" s="647" t="s">
        <v>1326</v>
      </c>
      <c r="F45" s="639"/>
      <c r="G45" s="647"/>
      <c r="H45" s="1052" t="s">
        <v>1137</v>
      </c>
      <c r="I45" s="1052" t="s">
        <v>1135</v>
      </c>
      <c r="J45" s="1052">
        <v>0</v>
      </c>
      <c r="K45" s="1052">
        <v>1</v>
      </c>
      <c r="L45" s="1052">
        <v>1</v>
      </c>
      <c r="M45" s="1052"/>
      <c r="N45" s="1052"/>
      <c r="O45" s="884"/>
      <c r="P45" s="1052"/>
      <c r="Q45" s="1123">
        <v>6000</v>
      </c>
      <c r="R45" s="1052"/>
      <c r="S45" s="1060"/>
      <c r="T45" s="1052"/>
      <c r="U45" s="1060"/>
      <c r="V45" s="1052"/>
      <c r="W45" s="1060"/>
      <c r="X45" s="1052"/>
      <c r="Y45" s="1060"/>
      <c r="Z45" s="1052"/>
      <c r="AA45" s="1060"/>
      <c r="AB45" s="1052"/>
      <c r="AC45" s="1089">
        <v>17330000</v>
      </c>
      <c r="AD45" s="1052"/>
      <c r="AE45" s="1060"/>
      <c r="AF45" s="1052"/>
      <c r="AG45" s="1054"/>
      <c r="AH45" s="1054"/>
      <c r="AI45" s="1054"/>
      <c r="AJ45" s="1034" t="s">
        <v>1458</v>
      </c>
    </row>
    <row r="46" spans="2:36" ht="34.5" thickBot="1">
      <c r="B46" s="1057"/>
      <c r="C46" s="1059"/>
      <c r="D46" s="652" t="s">
        <v>1138</v>
      </c>
      <c r="E46" s="887" t="s">
        <v>1488</v>
      </c>
      <c r="F46" s="888"/>
      <c r="G46" s="887"/>
      <c r="H46" s="1053"/>
      <c r="I46" s="1053"/>
      <c r="J46" s="1053"/>
      <c r="K46" s="1053"/>
      <c r="L46" s="1053"/>
      <c r="M46" s="1053"/>
      <c r="N46" s="1053"/>
      <c r="O46" s="884"/>
      <c r="P46" s="972"/>
      <c r="Q46" s="1091"/>
      <c r="R46" s="972"/>
      <c r="S46" s="1060"/>
      <c r="T46" s="972"/>
      <c r="U46" s="1060"/>
      <c r="V46" s="972"/>
      <c r="W46" s="1060"/>
      <c r="X46" s="972"/>
      <c r="Y46" s="1060"/>
      <c r="Z46" s="972"/>
      <c r="AA46" s="1060"/>
      <c r="AB46" s="972"/>
      <c r="AC46" s="1089">
        <v>17330000</v>
      </c>
      <c r="AD46" s="972"/>
      <c r="AE46" s="1060"/>
      <c r="AF46" s="1053"/>
      <c r="AG46" s="1055"/>
      <c r="AH46" s="1055"/>
      <c r="AI46" s="1055"/>
      <c r="AJ46" s="1036"/>
    </row>
    <row r="47" ht="15.75" thickBot="1"/>
    <row r="48" spans="2:36" ht="15">
      <c r="B48" s="1011" t="s">
        <v>424</v>
      </c>
      <c r="C48" s="1013" t="s">
        <v>409</v>
      </c>
      <c r="D48" s="1014"/>
      <c r="E48" s="1014"/>
      <c r="F48" s="1014"/>
      <c r="G48" s="1014"/>
      <c r="H48" s="1014"/>
      <c r="I48" s="1017" t="s">
        <v>410</v>
      </c>
      <c r="J48" s="1019" t="s">
        <v>425</v>
      </c>
      <c r="K48" s="1019" t="s">
        <v>411</v>
      </c>
      <c r="L48" s="1021" t="s">
        <v>1356</v>
      </c>
      <c r="M48" s="995" t="s">
        <v>426</v>
      </c>
      <c r="N48" s="997" t="s">
        <v>427</v>
      </c>
      <c r="O48" s="999" t="s">
        <v>534</v>
      </c>
      <c r="P48" s="991"/>
      <c r="Q48" s="990" t="s">
        <v>535</v>
      </c>
      <c r="R48" s="991"/>
      <c r="S48" s="990" t="s">
        <v>536</v>
      </c>
      <c r="T48" s="991"/>
      <c r="U48" s="990" t="s">
        <v>414</v>
      </c>
      <c r="V48" s="991"/>
      <c r="W48" s="990" t="s">
        <v>413</v>
      </c>
      <c r="X48" s="991"/>
      <c r="Y48" s="990" t="s">
        <v>537</v>
      </c>
      <c r="Z48" s="991"/>
      <c r="AA48" s="990" t="s">
        <v>412</v>
      </c>
      <c r="AB48" s="991"/>
      <c r="AC48" s="990" t="s">
        <v>415</v>
      </c>
      <c r="AD48" s="991"/>
      <c r="AE48" s="990" t="s">
        <v>416</v>
      </c>
      <c r="AF48" s="992"/>
      <c r="AG48" s="993" t="s">
        <v>417</v>
      </c>
      <c r="AH48" s="979" t="s">
        <v>418</v>
      </c>
      <c r="AI48" s="981" t="s">
        <v>419</v>
      </c>
      <c r="AJ48" s="983" t="s">
        <v>428</v>
      </c>
    </row>
    <row r="49" spans="2:36" ht="32.25" thickBot="1">
      <c r="B49" s="1012"/>
      <c r="C49" s="1015"/>
      <c r="D49" s="1016"/>
      <c r="E49" s="1016"/>
      <c r="F49" s="1016"/>
      <c r="G49" s="1016"/>
      <c r="H49" s="1016"/>
      <c r="I49" s="1018"/>
      <c r="J49" s="1020" t="s">
        <v>425</v>
      </c>
      <c r="K49" s="1020"/>
      <c r="L49" s="1022"/>
      <c r="M49" s="996"/>
      <c r="N49" s="998"/>
      <c r="O49" s="2" t="s">
        <v>429</v>
      </c>
      <c r="P49" s="42" t="s">
        <v>430</v>
      </c>
      <c r="Q49" s="3" t="s">
        <v>429</v>
      </c>
      <c r="R49" s="42" t="s">
        <v>430</v>
      </c>
      <c r="S49" s="3" t="s">
        <v>429</v>
      </c>
      <c r="T49" s="42" t="s">
        <v>430</v>
      </c>
      <c r="U49" s="3" t="s">
        <v>429</v>
      </c>
      <c r="V49" s="42" t="s">
        <v>430</v>
      </c>
      <c r="W49" s="3" t="s">
        <v>429</v>
      </c>
      <c r="X49" s="42" t="s">
        <v>430</v>
      </c>
      <c r="Y49" s="3" t="s">
        <v>429</v>
      </c>
      <c r="Z49" s="42" t="s">
        <v>430</v>
      </c>
      <c r="AA49" s="3" t="s">
        <v>429</v>
      </c>
      <c r="AB49" s="42" t="s">
        <v>431</v>
      </c>
      <c r="AC49" s="3" t="s">
        <v>429</v>
      </c>
      <c r="AD49" s="42" t="s">
        <v>431</v>
      </c>
      <c r="AE49" s="3" t="s">
        <v>429</v>
      </c>
      <c r="AF49" s="43" t="s">
        <v>431</v>
      </c>
      <c r="AG49" s="994"/>
      <c r="AH49" s="980"/>
      <c r="AI49" s="982"/>
      <c r="AJ49" s="984"/>
    </row>
    <row r="50" spans="2:36" ht="79.5" thickBot="1">
      <c r="B50" s="4" t="s">
        <v>917</v>
      </c>
      <c r="C50" s="985" t="s">
        <v>120</v>
      </c>
      <c r="D50" s="986"/>
      <c r="E50" s="986"/>
      <c r="F50" s="986"/>
      <c r="G50" s="986"/>
      <c r="H50" s="986"/>
      <c r="I50" s="44" t="s">
        <v>121</v>
      </c>
      <c r="J50" s="537" t="s">
        <v>994</v>
      </c>
      <c r="K50" s="537">
        <v>197</v>
      </c>
      <c r="L50" s="444"/>
      <c r="M50" s="537" t="s">
        <v>995</v>
      </c>
      <c r="N50" s="430"/>
      <c r="O50" s="5" t="e">
        <f>O52+#REF!+#REF!</f>
        <v>#REF!</v>
      </c>
      <c r="P50" s="6" t="e">
        <f>P52+#REF!+#REF!</f>
        <v>#REF!</v>
      </c>
      <c r="Q50" s="6" t="e">
        <f>Q52+#REF!+#REF!</f>
        <v>#REF!</v>
      </c>
      <c r="R50" s="6" t="e">
        <f>R52+#REF!+#REF!</f>
        <v>#REF!</v>
      </c>
      <c r="S50" s="6" t="e">
        <f>S52+#REF!+#REF!</f>
        <v>#REF!</v>
      </c>
      <c r="T50" s="6" t="e">
        <f>T52+#REF!+#REF!</f>
        <v>#REF!</v>
      </c>
      <c r="U50" s="6" t="e">
        <f>U52+#REF!+#REF!</f>
        <v>#REF!</v>
      </c>
      <c r="V50" s="6" t="e">
        <f>V52+#REF!+#REF!</f>
        <v>#REF!</v>
      </c>
      <c r="W50" s="6" t="e">
        <f>W52+#REF!+#REF!</f>
        <v>#REF!</v>
      </c>
      <c r="X50" s="6" t="e">
        <f>X52+#REF!+#REF!</f>
        <v>#REF!</v>
      </c>
      <c r="Y50" s="6" t="e">
        <f>Y52+#REF!+#REF!</f>
        <v>#REF!</v>
      </c>
      <c r="Z50" s="6" t="e">
        <f>Z52+#REF!+#REF!</f>
        <v>#REF!</v>
      </c>
      <c r="AA50" s="6" t="e">
        <f>AA52+#REF!+#REF!</f>
        <v>#REF!</v>
      </c>
      <c r="AB50" s="6" t="e">
        <f>AB52+#REF!+#REF!</f>
        <v>#REF!</v>
      </c>
      <c r="AC50" s="6" t="e">
        <f>AC52+#REF!+#REF!</f>
        <v>#REF!</v>
      </c>
      <c r="AD50" s="6" t="e">
        <f>AD52+#REF!+#REF!</f>
        <v>#REF!</v>
      </c>
      <c r="AE50" s="6" t="e">
        <f>+AE52+#REF!+#REF!</f>
        <v>#REF!</v>
      </c>
      <c r="AF50" s="7" t="e">
        <f>AF52+#REF!+#REF!</f>
        <v>#REF!</v>
      </c>
      <c r="AG50" s="8" t="e">
        <f>AG52+#REF!+#REF!</f>
        <v>#REF!</v>
      </c>
      <c r="AH50" s="9"/>
      <c r="AI50" s="9"/>
      <c r="AJ50" s="10"/>
    </row>
    <row r="51" spans="2:36" ht="15.75" thickBot="1">
      <c r="B51" s="987"/>
      <c r="C51" s="988"/>
      <c r="D51" s="988"/>
      <c r="E51" s="988"/>
      <c r="F51" s="988"/>
      <c r="G51" s="988"/>
      <c r="H51" s="988"/>
      <c r="I51" s="988"/>
      <c r="J51" s="988"/>
      <c r="K51" s="988"/>
      <c r="L51" s="988"/>
      <c r="M51" s="988"/>
      <c r="N51" s="988"/>
      <c r="O51" s="988"/>
      <c r="P51" s="988"/>
      <c r="Q51" s="988"/>
      <c r="R51" s="988"/>
      <c r="S51" s="988"/>
      <c r="T51" s="988"/>
      <c r="U51" s="988"/>
      <c r="V51" s="988"/>
      <c r="W51" s="988"/>
      <c r="X51" s="988"/>
      <c r="Y51" s="988"/>
      <c r="Z51" s="988"/>
      <c r="AA51" s="988"/>
      <c r="AB51" s="988"/>
      <c r="AC51" s="988"/>
      <c r="AD51" s="988"/>
      <c r="AE51" s="988"/>
      <c r="AF51" s="988"/>
      <c r="AG51" s="988"/>
      <c r="AH51" s="988"/>
      <c r="AI51" s="988"/>
      <c r="AJ51" s="989"/>
    </row>
    <row r="52" spans="2:36" ht="35.25" thickBot="1">
      <c r="B52" s="11" t="s">
        <v>420</v>
      </c>
      <c r="C52" s="12" t="s">
        <v>532</v>
      </c>
      <c r="D52" s="12" t="s">
        <v>421</v>
      </c>
      <c r="E52" s="12" t="s">
        <v>432</v>
      </c>
      <c r="F52" s="13" t="s">
        <v>433</v>
      </c>
      <c r="G52" s="13" t="s">
        <v>434</v>
      </c>
      <c r="H52" s="45" t="s">
        <v>422</v>
      </c>
      <c r="I52" s="309" t="s">
        <v>533</v>
      </c>
      <c r="J52" s="32"/>
      <c r="K52" s="32"/>
      <c r="L52" s="32"/>
      <c r="M52" s="32"/>
      <c r="N52" s="33"/>
      <c r="O52" s="15">
        <f>SUM(O54:O54)</f>
        <v>0</v>
      </c>
      <c r="P52" s="16">
        <f>SUM(P54:P54)</f>
        <v>0</v>
      </c>
      <c r="Q52" s="17">
        <f>+SUM(Q53:Q59)</f>
        <v>78680</v>
      </c>
      <c r="R52" s="16">
        <f>SUM(R54:R54)</f>
        <v>0</v>
      </c>
      <c r="S52" s="17"/>
      <c r="T52" s="16"/>
      <c r="U52" s="17"/>
      <c r="V52" s="16"/>
      <c r="W52" s="17"/>
      <c r="X52" s="16"/>
      <c r="Y52" s="17"/>
      <c r="Z52" s="16"/>
      <c r="AA52" s="17"/>
      <c r="AB52" s="16"/>
      <c r="AC52" s="17">
        <f>+AC53</f>
        <v>30000</v>
      </c>
      <c r="AD52" s="16"/>
      <c r="AE52" s="18">
        <f>O52+Q52+S52+U52+W52+Y52+AA52+AC52</f>
        <v>108680</v>
      </c>
      <c r="AF52" s="16">
        <f>AF54</f>
        <v>0</v>
      </c>
      <c r="AG52" s="19">
        <f>SUM(AG53:AG53)</f>
        <v>0</v>
      </c>
      <c r="AH52" s="20"/>
      <c r="AI52" s="20"/>
      <c r="AJ52" s="21"/>
    </row>
    <row r="53" spans="2:36" ht="22.5">
      <c r="B53" s="1044" t="s">
        <v>1489</v>
      </c>
      <c r="C53" s="1047"/>
      <c r="D53" s="360" t="s">
        <v>1139</v>
      </c>
      <c r="E53" s="395" t="s">
        <v>1490</v>
      </c>
      <c r="F53" s="438"/>
      <c r="G53" s="552"/>
      <c r="H53" s="1052" t="s">
        <v>1140</v>
      </c>
      <c r="I53" s="1052" t="s">
        <v>1141</v>
      </c>
      <c r="J53" s="1125">
        <v>1</v>
      </c>
      <c r="K53" s="1125">
        <v>1</v>
      </c>
      <c r="L53" s="1125">
        <v>1</v>
      </c>
      <c r="M53" s="1075"/>
      <c r="N53" s="1075"/>
      <c r="O53" s="1048"/>
      <c r="P53" s="1048"/>
      <c r="Q53" s="1051">
        <v>41680</v>
      </c>
      <c r="R53" s="1048"/>
      <c r="S53" s="1048"/>
      <c r="T53" s="1048"/>
      <c r="U53" s="1048"/>
      <c r="V53" s="1048"/>
      <c r="W53" s="1048"/>
      <c r="X53" s="1048"/>
      <c r="Y53" s="1048"/>
      <c r="Z53" s="1048"/>
      <c r="AA53" s="1048"/>
      <c r="AB53" s="1048"/>
      <c r="AC53" s="1037">
        <v>30000</v>
      </c>
      <c r="AD53" s="1048"/>
      <c r="AE53" s="1048"/>
      <c r="AF53" s="1075"/>
      <c r="AG53" s="1048" t="s">
        <v>1491</v>
      </c>
      <c r="AH53" s="1048"/>
      <c r="AI53" s="1034"/>
      <c r="AJ53" s="1034" t="s">
        <v>1458</v>
      </c>
    </row>
    <row r="54" spans="2:36" ht="15.75" thickBot="1">
      <c r="B54" s="1045"/>
      <c r="C54" s="1047"/>
      <c r="D54" s="640" t="s">
        <v>1142</v>
      </c>
      <c r="E54" s="653" t="s">
        <v>1326</v>
      </c>
      <c r="F54" s="654"/>
      <c r="G54" s="653"/>
      <c r="H54" s="1053"/>
      <c r="I54" s="1053"/>
      <c r="J54" s="1126"/>
      <c r="K54" s="1126"/>
      <c r="L54" s="1126"/>
      <c r="M54" s="1076"/>
      <c r="N54" s="1076"/>
      <c r="O54" s="1049"/>
      <c r="P54" s="1050"/>
      <c r="Q54" s="1051"/>
      <c r="R54" s="1050"/>
      <c r="S54" s="1049"/>
      <c r="T54" s="1050"/>
      <c r="U54" s="1049"/>
      <c r="V54" s="1050"/>
      <c r="W54" s="1049"/>
      <c r="X54" s="1050"/>
      <c r="Y54" s="1049"/>
      <c r="Z54" s="1050"/>
      <c r="AA54" s="1049"/>
      <c r="AB54" s="1050"/>
      <c r="AC54" s="1038"/>
      <c r="AD54" s="1050"/>
      <c r="AE54" s="1049"/>
      <c r="AF54" s="1124"/>
      <c r="AG54" s="1049"/>
      <c r="AH54" s="1049"/>
      <c r="AI54" s="1035"/>
      <c r="AJ54" s="1035"/>
    </row>
    <row r="55" spans="2:36" ht="23.25" thickBot="1">
      <c r="B55" s="1045"/>
      <c r="C55" s="1047"/>
      <c r="D55" s="889" t="s">
        <v>996</v>
      </c>
      <c r="E55" s="890" t="s">
        <v>1326</v>
      </c>
      <c r="F55" s="891"/>
      <c r="G55" s="890"/>
      <c r="H55" s="604" t="s">
        <v>124</v>
      </c>
      <c r="I55" s="604" t="s">
        <v>125</v>
      </c>
      <c r="J55" s="892">
        <v>0.96</v>
      </c>
      <c r="K55" s="892">
        <v>1</v>
      </c>
      <c r="L55" s="892">
        <v>0.99</v>
      </c>
      <c r="M55" s="643"/>
      <c r="N55" s="643"/>
      <c r="O55" s="1049"/>
      <c r="P55" s="644"/>
      <c r="Q55" s="1051"/>
      <c r="R55" s="644"/>
      <c r="S55" s="1049"/>
      <c r="T55" s="644"/>
      <c r="U55" s="1049"/>
      <c r="V55" s="644"/>
      <c r="W55" s="1049"/>
      <c r="X55" s="644"/>
      <c r="Y55" s="1049"/>
      <c r="Z55" s="644"/>
      <c r="AA55" s="1049"/>
      <c r="AB55" s="644"/>
      <c r="AC55" s="1039"/>
      <c r="AD55" s="644"/>
      <c r="AE55" s="1049"/>
      <c r="AF55" s="643"/>
      <c r="AG55" s="1074"/>
      <c r="AH55" s="1074"/>
      <c r="AI55" s="1036"/>
      <c r="AJ55" s="1036"/>
    </row>
    <row r="56" spans="2:36" ht="34.5" thickBot="1">
      <c r="B56" s="1045"/>
      <c r="C56" s="893"/>
      <c r="D56" s="846" t="s">
        <v>1143</v>
      </c>
      <c r="E56" s="890" t="s">
        <v>1326</v>
      </c>
      <c r="F56" s="891"/>
      <c r="G56" s="890"/>
      <c r="H56" s="604" t="s">
        <v>1492</v>
      </c>
      <c r="I56" s="894" t="s">
        <v>1144</v>
      </c>
      <c r="J56" s="643">
        <v>0</v>
      </c>
      <c r="K56" s="643">
        <v>3</v>
      </c>
      <c r="L56" s="643">
        <v>2</v>
      </c>
      <c r="M56" s="643"/>
      <c r="N56" s="532"/>
      <c r="O56" s="1049"/>
      <c r="P56" s="634"/>
      <c r="Q56" s="1037">
        <v>37000</v>
      </c>
      <c r="R56" s="634"/>
      <c r="S56" s="1049"/>
      <c r="T56" s="634"/>
      <c r="U56" s="1049"/>
      <c r="V56" s="634"/>
      <c r="W56" s="1049"/>
      <c r="X56" s="634"/>
      <c r="Y56" s="1049"/>
      <c r="Z56" s="634"/>
      <c r="AA56" s="1049"/>
      <c r="AB56" s="634"/>
      <c r="AC56" s="1037"/>
      <c r="AD56" s="634"/>
      <c r="AE56" s="895"/>
      <c r="AF56" s="532"/>
      <c r="AG56" s="634"/>
      <c r="AH56" s="634"/>
      <c r="AI56" s="532"/>
      <c r="AJ56" s="1040" t="s">
        <v>1458</v>
      </c>
    </row>
    <row r="57" spans="2:36" ht="23.25" thickBot="1">
      <c r="B57" s="1046"/>
      <c r="C57" s="896"/>
      <c r="D57" s="846" t="s">
        <v>1145</v>
      </c>
      <c r="E57" s="897" t="s">
        <v>1326</v>
      </c>
      <c r="F57" s="898"/>
      <c r="G57" s="899"/>
      <c r="H57" s="604" t="s">
        <v>1493</v>
      </c>
      <c r="I57" s="604" t="s">
        <v>1144</v>
      </c>
      <c r="J57" s="900">
        <v>0</v>
      </c>
      <c r="K57" s="900">
        <v>2</v>
      </c>
      <c r="L57" s="900">
        <v>1</v>
      </c>
      <c r="M57" s="643"/>
      <c r="N57" s="901"/>
      <c r="O57" s="1049"/>
      <c r="P57" s="564"/>
      <c r="Q57" s="1038"/>
      <c r="R57" s="564"/>
      <c r="S57" s="1049"/>
      <c r="T57" s="564"/>
      <c r="U57" s="1049"/>
      <c r="V57" s="564"/>
      <c r="W57" s="1049"/>
      <c r="X57" s="564"/>
      <c r="Y57" s="1049"/>
      <c r="Z57" s="564"/>
      <c r="AA57" s="1049"/>
      <c r="AB57" s="564"/>
      <c r="AC57" s="1038"/>
      <c r="AD57" s="564"/>
      <c r="AE57" s="895"/>
      <c r="AF57" s="563"/>
      <c r="AG57" s="564"/>
      <c r="AH57" s="564"/>
      <c r="AI57" s="563"/>
      <c r="AJ57" s="1041"/>
    </row>
    <row r="58" spans="2:36" ht="22.5">
      <c r="B58" s="1043" t="s">
        <v>1494</v>
      </c>
      <c r="C58" s="1033"/>
      <c r="D58" s="902" t="s">
        <v>1146</v>
      </c>
      <c r="E58" s="903" t="s">
        <v>1326</v>
      </c>
      <c r="F58" s="904"/>
      <c r="G58" s="904"/>
      <c r="H58" s="1033" t="s">
        <v>128</v>
      </c>
      <c r="I58" s="1033" t="s">
        <v>129</v>
      </c>
      <c r="J58" s="1033">
        <v>3</v>
      </c>
      <c r="K58" s="1033">
        <v>4</v>
      </c>
      <c r="L58" s="1033">
        <v>1</v>
      </c>
      <c r="M58" s="1033"/>
      <c r="N58" s="1033"/>
      <c r="O58" s="1049"/>
      <c r="P58" s="1032"/>
      <c r="Q58" s="1038"/>
      <c r="R58" s="1032"/>
      <c r="S58" s="1049"/>
      <c r="T58" s="1032"/>
      <c r="U58" s="1049"/>
      <c r="V58" s="1032"/>
      <c r="W58" s="1049"/>
      <c r="X58" s="1032"/>
      <c r="Y58" s="1049"/>
      <c r="Z58" s="1032"/>
      <c r="AA58" s="1049"/>
      <c r="AB58" s="1032"/>
      <c r="AC58" s="1038"/>
      <c r="AD58" s="1032"/>
      <c r="AE58" s="895"/>
      <c r="AF58" s="1031"/>
      <c r="AG58" s="1127" t="s">
        <v>1491</v>
      </c>
      <c r="AH58" s="1031"/>
      <c r="AI58" s="1031"/>
      <c r="AJ58" s="1041"/>
    </row>
    <row r="59" spans="2:36" ht="22.5">
      <c r="B59" s="1043"/>
      <c r="C59" s="1031"/>
      <c r="D59" s="569" t="s">
        <v>1147</v>
      </c>
      <c r="E59" s="555" t="s">
        <v>1326</v>
      </c>
      <c r="F59" s="766"/>
      <c r="G59" s="766"/>
      <c r="H59" s="1031"/>
      <c r="I59" s="1031"/>
      <c r="J59" s="1031"/>
      <c r="K59" s="1031"/>
      <c r="L59" s="1031"/>
      <c r="M59" s="1031"/>
      <c r="N59" s="1031"/>
      <c r="O59" s="1050"/>
      <c r="P59" s="1032"/>
      <c r="Q59" s="1039"/>
      <c r="R59" s="1032"/>
      <c r="S59" s="1050"/>
      <c r="T59" s="1032"/>
      <c r="U59" s="1050"/>
      <c r="V59" s="1032"/>
      <c r="W59" s="1050"/>
      <c r="X59" s="1032"/>
      <c r="Y59" s="1050"/>
      <c r="Z59" s="1032"/>
      <c r="AA59" s="1050"/>
      <c r="AB59" s="1032"/>
      <c r="AC59" s="1039"/>
      <c r="AD59" s="1032"/>
      <c r="AE59" s="905"/>
      <c r="AF59" s="1031"/>
      <c r="AG59" s="1042"/>
      <c r="AH59" s="1031"/>
      <c r="AI59" s="1031"/>
      <c r="AJ59" s="1042"/>
    </row>
  </sheetData>
  <sheetProtection/>
  <mergeCells count="389">
    <mergeCell ref="Z53:Z54"/>
    <mergeCell ref="AB53:AB54"/>
    <mergeCell ref="W53:W59"/>
    <mergeCell ref="Y53:Y59"/>
    <mergeCell ref="AA53:AA59"/>
    <mergeCell ref="AC53:AC55"/>
    <mergeCell ref="N53:N54"/>
    <mergeCell ref="P53:P54"/>
    <mergeCell ref="R53:R54"/>
    <mergeCell ref="T53:T54"/>
    <mergeCell ref="V53:V54"/>
    <mergeCell ref="X53:X54"/>
    <mergeCell ref="H53:H54"/>
    <mergeCell ref="I53:I54"/>
    <mergeCell ref="J53:J54"/>
    <mergeCell ref="K53:K54"/>
    <mergeCell ref="L53:L54"/>
    <mergeCell ref="M53:M54"/>
    <mergeCell ref="AC48:AD48"/>
    <mergeCell ref="AE48:AF48"/>
    <mergeCell ref="AG48:AG49"/>
    <mergeCell ref="AH48:AH49"/>
    <mergeCell ref="AF53:AF54"/>
    <mergeCell ref="AE53:AE55"/>
    <mergeCell ref="AG53:AG55"/>
    <mergeCell ref="AH53:AH55"/>
    <mergeCell ref="AD53:AD54"/>
    <mergeCell ref="P45:P46"/>
    <mergeCell ref="Q45:Q46"/>
    <mergeCell ref="AI42:AI44"/>
    <mergeCell ref="AI45:AI46"/>
    <mergeCell ref="R45:R46"/>
    <mergeCell ref="T45:T46"/>
    <mergeCell ref="V45:V46"/>
    <mergeCell ref="X45:X46"/>
    <mergeCell ref="AD42:AD43"/>
    <mergeCell ref="AF42:AF43"/>
    <mergeCell ref="AG42:AG44"/>
    <mergeCell ref="AH42:AH44"/>
    <mergeCell ref="X42:X43"/>
    <mergeCell ref="Z42:Z43"/>
    <mergeCell ref="AH39:AH41"/>
    <mergeCell ref="AI39:AI41"/>
    <mergeCell ref="P39:P41"/>
    <mergeCell ref="R39:R41"/>
    <mergeCell ref="T39:T41"/>
    <mergeCell ref="V39:V41"/>
    <mergeCell ref="AG34:AG36"/>
    <mergeCell ref="AH34:AH36"/>
    <mergeCell ref="AI34:AI36"/>
    <mergeCell ref="AG37:AG38"/>
    <mergeCell ref="U26:U46"/>
    <mergeCell ref="V26:V27"/>
    <mergeCell ref="V28:V30"/>
    <mergeCell ref="X28:X30"/>
    <mergeCell ref="AH37:AH38"/>
    <mergeCell ref="AI37:AI38"/>
    <mergeCell ref="M3:M4"/>
    <mergeCell ref="N3:N4"/>
    <mergeCell ref="O3:P3"/>
    <mergeCell ref="C5:H5"/>
    <mergeCell ref="B6:AJ6"/>
    <mergeCell ref="W26:W46"/>
    <mergeCell ref="X26:X27"/>
    <mergeCell ref="Y26:Y46"/>
    <mergeCell ref="Z26:Z27"/>
    <mergeCell ref="M26:M27"/>
    <mergeCell ref="B2:D2"/>
    <mergeCell ref="F2:N2"/>
    <mergeCell ref="O2:AF2"/>
    <mergeCell ref="AG2:AJ2"/>
    <mergeCell ref="B3:B4"/>
    <mergeCell ref="C3:H4"/>
    <mergeCell ref="I3:I4"/>
    <mergeCell ref="J3:J4"/>
    <mergeCell ref="K3:K4"/>
    <mergeCell ref="L3:L4"/>
    <mergeCell ref="AH3:AH4"/>
    <mergeCell ref="AI3:AI4"/>
    <mergeCell ref="AJ3:AJ4"/>
    <mergeCell ref="Q3:R3"/>
    <mergeCell ref="S3:T3"/>
    <mergeCell ref="U3:V3"/>
    <mergeCell ref="W3:X3"/>
    <mergeCell ref="Y3:Z3"/>
    <mergeCell ref="AA3:AB3"/>
    <mergeCell ref="T11:T12"/>
    <mergeCell ref="V11:V12"/>
    <mergeCell ref="P15:P16"/>
    <mergeCell ref="AC3:AD3"/>
    <mergeCell ref="AE3:AF3"/>
    <mergeCell ref="AG3:AG4"/>
    <mergeCell ref="Y8:Y19"/>
    <mergeCell ref="AA8:AA19"/>
    <mergeCell ref="M11:M12"/>
    <mergeCell ref="N11:N12"/>
    <mergeCell ref="P11:P12"/>
    <mergeCell ref="B8:B12"/>
    <mergeCell ref="O8:O19"/>
    <mergeCell ref="Q8:Q19"/>
    <mergeCell ref="C9:C13"/>
    <mergeCell ref="H11:H12"/>
    <mergeCell ref="I11:I12"/>
    <mergeCell ref="J11:J12"/>
    <mergeCell ref="K11:K12"/>
    <mergeCell ref="L11:L12"/>
    <mergeCell ref="X11:X12"/>
    <mergeCell ref="Z11:Z12"/>
    <mergeCell ref="AB11:AB12"/>
    <mergeCell ref="AD11:AD12"/>
    <mergeCell ref="AF11:AF12"/>
    <mergeCell ref="AG11:AG12"/>
    <mergeCell ref="AE8:AE19"/>
    <mergeCell ref="AJ11:AJ12"/>
    <mergeCell ref="B15:B16"/>
    <mergeCell ref="C15:C16"/>
    <mergeCell ref="H15:H16"/>
    <mergeCell ref="I15:I16"/>
    <mergeCell ref="J15:J16"/>
    <mergeCell ref="K15:K16"/>
    <mergeCell ref="L15:L16"/>
    <mergeCell ref="M15:M16"/>
    <mergeCell ref="N15:N16"/>
    <mergeCell ref="R15:R16"/>
    <mergeCell ref="T15:T16"/>
    <mergeCell ref="V15:V16"/>
    <mergeCell ref="X15:X16"/>
    <mergeCell ref="Z15:Z16"/>
    <mergeCell ref="AB15:AB16"/>
    <mergeCell ref="S8:S19"/>
    <mergeCell ref="U8:U19"/>
    <mergeCell ref="W8:W19"/>
    <mergeCell ref="R11:R12"/>
    <mergeCell ref="AC15:AC16"/>
    <mergeCell ref="AD15:AD16"/>
    <mergeCell ref="AF15:AF16"/>
    <mergeCell ref="AG15:AG16"/>
    <mergeCell ref="AH15:AH16"/>
    <mergeCell ref="AI15:AI16"/>
    <mergeCell ref="AJ15:AJ16"/>
    <mergeCell ref="B17:B19"/>
    <mergeCell ref="C17:C19"/>
    <mergeCell ref="H17:H19"/>
    <mergeCell ref="I17:I19"/>
    <mergeCell ref="J17:J19"/>
    <mergeCell ref="K17:K19"/>
    <mergeCell ref="L17:L19"/>
    <mergeCell ref="M17:M19"/>
    <mergeCell ref="N17:N19"/>
    <mergeCell ref="P17:P19"/>
    <mergeCell ref="R17:R19"/>
    <mergeCell ref="T17:T19"/>
    <mergeCell ref="V17:V19"/>
    <mergeCell ref="X17:X19"/>
    <mergeCell ref="Z17:Z19"/>
    <mergeCell ref="AB17:AB19"/>
    <mergeCell ref="AC17:AC19"/>
    <mergeCell ref="AD17:AD19"/>
    <mergeCell ref="AF17:AF19"/>
    <mergeCell ref="AG17:AG19"/>
    <mergeCell ref="AH17:AH19"/>
    <mergeCell ref="AI17:AI19"/>
    <mergeCell ref="AJ17:AJ19"/>
    <mergeCell ref="B21:B22"/>
    <mergeCell ref="C21:H22"/>
    <mergeCell ref="I21:I22"/>
    <mergeCell ref="J21:J22"/>
    <mergeCell ref="K21:K22"/>
    <mergeCell ref="L21:L22"/>
    <mergeCell ref="M21:M22"/>
    <mergeCell ref="N21:N22"/>
    <mergeCell ref="AH21:AH22"/>
    <mergeCell ref="AI21:AI22"/>
    <mergeCell ref="O21:P21"/>
    <mergeCell ref="Q21:R21"/>
    <mergeCell ref="S21:T21"/>
    <mergeCell ref="U21:V21"/>
    <mergeCell ref="W21:X21"/>
    <mergeCell ref="Y21:Z21"/>
    <mergeCell ref="K26:K27"/>
    <mergeCell ref="L26:L27"/>
    <mergeCell ref="AA21:AB21"/>
    <mergeCell ref="AC21:AD21"/>
    <mergeCell ref="AE21:AF21"/>
    <mergeCell ref="AG21:AG22"/>
    <mergeCell ref="R31:R33"/>
    <mergeCell ref="T31:T33"/>
    <mergeCell ref="AJ21:AJ22"/>
    <mergeCell ref="C23:H23"/>
    <mergeCell ref="B24:AJ24"/>
    <mergeCell ref="B26:B27"/>
    <mergeCell ref="C26:C27"/>
    <mergeCell ref="H26:H27"/>
    <mergeCell ref="I26:I27"/>
    <mergeCell ref="J26:J27"/>
    <mergeCell ref="AF37:AF38"/>
    <mergeCell ref="AB42:AB43"/>
    <mergeCell ref="N26:N27"/>
    <mergeCell ref="P26:P27"/>
    <mergeCell ref="Q26:Q41"/>
    <mergeCell ref="R26:R27"/>
    <mergeCell ref="S26:S46"/>
    <mergeCell ref="T26:T27"/>
    <mergeCell ref="N31:N33"/>
    <mergeCell ref="P31:P33"/>
    <mergeCell ref="AG26:AG27"/>
    <mergeCell ref="AH26:AH27"/>
    <mergeCell ref="AI26:AI27"/>
    <mergeCell ref="AJ26:AJ27"/>
    <mergeCell ref="B28:B30"/>
    <mergeCell ref="C28:C30"/>
    <mergeCell ref="H28:H30"/>
    <mergeCell ref="I28:I30"/>
    <mergeCell ref="J28:J30"/>
    <mergeCell ref="K28:K30"/>
    <mergeCell ref="L28:L30"/>
    <mergeCell ref="M28:M30"/>
    <mergeCell ref="N28:N30"/>
    <mergeCell ref="P28:P30"/>
    <mergeCell ref="R28:R30"/>
    <mergeCell ref="T28:T30"/>
    <mergeCell ref="Z28:Z30"/>
    <mergeCell ref="AB28:AB30"/>
    <mergeCell ref="AD28:AD30"/>
    <mergeCell ref="AF28:AF30"/>
    <mergeCell ref="AG28:AG30"/>
    <mergeCell ref="AH28:AH30"/>
    <mergeCell ref="AA26:AA46"/>
    <mergeCell ref="AB26:AB27"/>
    <mergeCell ref="AC26:AC46"/>
    <mergeCell ref="AD26:AD27"/>
    <mergeCell ref="AI28:AI30"/>
    <mergeCell ref="AJ28:AJ30"/>
    <mergeCell ref="B31:B33"/>
    <mergeCell ref="C31:C33"/>
    <mergeCell ref="H31:H33"/>
    <mergeCell ref="I31:I33"/>
    <mergeCell ref="J31:J33"/>
    <mergeCell ref="K31:K33"/>
    <mergeCell ref="L31:L33"/>
    <mergeCell ref="M31:M33"/>
    <mergeCell ref="V31:V33"/>
    <mergeCell ref="X31:X33"/>
    <mergeCell ref="Z31:Z33"/>
    <mergeCell ref="AB31:AB33"/>
    <mergeCell ref="AD31:AD33"/>
    <mergeCell ref="AF31:AF33"/>
    <mergeCell ref="AE26:AE46"/>
    <mergeCell ref="AF26:AF27"/>
    <mergeCell ref="AB37:AB38"/>
    <mergeCell ref="AD37:AD38"/>
    <mergeCell ref="AG31:AG33"/>
    <mergeCell ref="AH31:AH33"/>
    <mergeCell ref="AI31:AI33"/>
    <mergeCell ref="AJ31:AJ33"/>
    <mergeCell ref="B34:B36"/>
    <mergeCell ref="C34:C36"/>
    <mergeCell ref="H34:H36"/>
    <mergeCell ref="I34:I36"/>
    <mergeCell ref="J34:J36"/>
    <mergeCell ref="K34:K36"/>
    <mergeCell ref="L34:L36"/>
    <mergeCell ref="M34:M36"/>
    <mergeCell ref="N34:N36"/>
    <mergeCell ref="P34:P36"/>
    <mergeCell ref="R34:R36"/>
    <mergeCell ref="T34:T36"/>
    <mergeCell ref="V34:V36"/>
    <mergeCell ref="X34:X36"/>
    <mergeCell ref="Z34:Z36"/>
    <mergeCell ref="AB34:AB36"/>
    <mergeCell ref="AD34:AD36"/>
    <mergeCell ref="AF34:AF36"/>
    <mergeCell ref="AJ34:AJ36"/>
    <mergeCell ref="B37:B38"/>
    <mergeCell ref="C37:C38"/>
    <mergeCell ref="H37:H38"/>
    <mergeCell ref="I37:I38"/>
    <mergeCell ref="J37:J38"/>
    <mergeCell ref="K37:K38"/>
    <mergeCell ref="L37:L38"/>
    <mergeCell ref="M37:M38"/>
    <mergeCell ref="N37:N38"/>
    <mergeCell ref="P37:P38"/>
    <mergeCell ref="R37:R38"/>
    <mergeCell ref="T37:T38"/>
    <mergeCell ref="V37:V38"/>
    <mergeCell ref="X37:X38"/>
    <mergeCell ref="Z37:Z38"/>
    <mergeCell ref="AJ37:AJ38"/>
    <mergeCell ref="B39:B41"/>
    <mergeCell ref="C39:C41"/>
    <mergeCell ref="H39:H41"/>
    <mergeCell ref="I39:I41"/>
    <mergeCell ref="J39:J41"/>
    <mergeCell ref="K39:K41"/>
    <mergeCell ref="L39:L41"/>
    <mergeCell ref="M39:M41"/>
    <mergeCell ref="N39:N41"/>
    <mergeCell ref="X39:X41"/>
    <mergeCell ref="Z39:Z41"/>
    <mergeCell ref="AB39:AB41"/>
    <mergeCell ref="AD39:AD41"/>
    <mergeCell ref="AF39:AF41"/>
    <mergeCell ref="AG39:AG41"/>
    <mergeCell ref="AJ39:AJ41"/>
    <mergeCell ref="B42:B44"/>
    <mergeCell ref="C42:C44"/>
    <mergeCell ref="H42:H43"/>
    <mergeCell ref="I42:I43"/>
    <mergeCell ref="J42:J43"/>
    <mergeCell ref="K42:K43"/>
    <mergeCell ref="L42:L43"/>
    <mergeCell ref="M42:M43"/>
    <mergeCell ref="N42:N43"/>
    <mergeCell ref="O42:O44"/>
    <mergeCell ref="P42:P43"/>
    <mergeCell ref="Q42:Q44"/>
    <mergeCell ref="R42:R43"/>
    <mergeCell ref="T42:T43"/>
    <mergeCell ref="V42:V43"/>
    <mergeCell ref="AJ42:AJ44"/>
    <mergeCell ref="B45:B46"/>
    <mergeCell ref="C45:C46"/>
    <mergeCell ref="H45:H46"/>
    <mergeCell ref="I45:I46"/>
    <mergeCell ref="J45:J46"/>
    <mergeCell ref="K45:K46"/>
    <mergeCell ref="L45:L46"/>
    <mergeCell ref="M45:M46"/>
    <mergeCell ref="N45:N46"/>
    <mergeCell ref="Z45:Z46"/>
    <mergeCell ref="AB45:AB46"/>
    <mergeCell ref="AD45:AD46"/>
    <mergeCell ref="AF45:AF46"/>
    <mergeCell ref="AG45:AG46"/>
    <mergeCell ref="AH45:AH46"/>
    <mergeCell ref="AJ45:AJ46"/>
    <mergeCell ref="B48:B49"/>
    <mergeCell ref="C48:H49"/>
    <mergeCell ref="I48:I49"/>
    <mergeCell ref="J48:J49"/>
    <mergeCell ref="K48:K49"/>
    <mergeCell ref="L48:L49"/>
    <mergeCell ref="M48:M49"/>
    <mergeCell ref="N48:N49"/>
    <mergeCell ref="O48:P48"/>
    <mergeCell ref="Q48:R48"/>
    <mergeCell ref="S48:T48"/>
    <mergeCell ref="U48:V48"/>
    <mergeCell ref="W48:X48"/>
    <mergeCell ref="Y48:Z48"/>
    <mergeCell ref="AA48:AB48"/>
    <mergeCell ref="AI48:AI49"/>
    <mergeCell ref="AJ48:AJ49"/>
    <mergeCell ref="C50:H50"/>
    <mergeCell ref="B51:AJ51"/>
    <mergeCell ref="B53:B57"/>
    <mergeCell ref="C53:C55"/>
    <mergeCell ref="O53:O59"/>
    <mergeCell ref="Q53:Q55"/>
    <mergeCell ref="S53:S59"/>
    <mergeCell ref="U53:U59"/>
    <mergeCell ref="AI53:AI55"/>
    <mergeCell ref="AJ53:AJ55"/>
    <mergeCell ref="Q56:Q59"/>
    <mergeCell ref="AC56:AC59"/>
    <mergeCell ref="AJ56:AJ59"/>
    <mergeCell ref="B58:B59"/>
    <mergeCell ref="C58:C59"/>
    <mergeCell ref="H58:H59"/>
    <mergeCell ref="I58:I59"/>
    <mergeCell ref="J58:J59"/>
    <mergeCell ref="K58:K59"/>
    <mergeCell ref="L58:L59"/>
    <mergeCell ref="M58:M59"/>
    <mergeCell ref="N58:N59"/>
    <mergeCell ref="P58:P59"/>
    <mergeCell ref="R58:R59"/>
    <mergeCell ref="AH58:AH59"/>
    <mergeCell ref="AI58:AI59"/>
    <mergeCell ref="T58:T59"/>
    <mergeCell ref="V58:V59"/>
    <mergeCell ref="X58:X59"/>
    <mergeCell ref="Z58:Z59"/>
    <mergeCell ref="AB58:AB59"/>
    <mergeCell ref="AD58:AD59"/>
    <mergeCell ref="AF58:AF59"/>
    <mergeCell ref="AG58:AG5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13"/>
  <sheetViews>
    <sheetView zoomScalePageLayoutView="0" workbookViewId="0" topLeftCell="A1">
      <selection activeCell="N13" sqref="N13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">
      <c r="B1" s="540"/>
      <c r="C1" s="540"/>
      <c r="D1" s="541"/>
      <c r="E1" s="542"/>
      <c r="F1" s="542"/>
      <c r="G1" s="543"/>
      <c r="H1" s="433"/>
      <c r="I1" s="544"/>
      <c r="J1" s="545"/>
      <c r="K1" s="545"/>
      <c r="L1" s="545"/>
      <c r="M1" s="545"/>
      <c r="N1" s="545"/>
      <c r="O1" s="389"/>
      <c r="P1" s="546"/>
      <c r="Q1" s="390"/>
      <c r="R1" s="547"/>
      <c r="S1" s="547"/>
      <c r="T1" s="392"/>
      <c r="U1" s="391"/>
      <c r="V1" s="547"/>
      <c r="W1" s="547"/>
      <c r="X1" s="547"/>
      <c r="Y1" s="547"/>
      <c r="Z1" s="547"/>
      <c r="AA1" s="547"/>
      <c r="AB1" s="547"/>
      <c r="AC1" s="547"/>
      <c r="AD1" s="547"/>
      <c r="AE1" s="393"/>
      <c r="AF1" s="393"/>
      <c r="AG1" s="548"/>
      <c r="AH1" s="549"/>
      <c r="AI1" s="549"/>
      <c r="AJ1" s="550"/>
    </row>
    <row r="3" spans="2:36" ht="55.5" customHeight="1">
      <c r="B3" s="1023" t="s">
        <v>962</v>
      </c>
      <c r="C3" s="1024"/>
      <c r="D3" s="1024"/>
      <c r="E3" s="1024"/>
      <c r="F3" s="1024"/>
      <c r="G3" s="1024"/>
      <c r="H3" s="1025"/>
      <c r="I3" s="1026" t="s">
        <v>972</v>
      </c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8"/>
      <c r="U3" s="1026" t="s">
        <v>964</v>
      </c>
      <c r="V3" s="1027"/>
      <c r="W3" s="1027"/>
      <c r="X3" s="1027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8"/>
    </row>
    <row r="4" spans="2:36" ht="68.25" customHeight="1" thickBot="1">
      <c r="B4" s="1122" t="s">
        <v>973</v>
      </c>
      <c r="C4" s="1001"/>
      <c r="D4" s="1002"/>
      <c r="E4" s="1"/>
      <c r="F4" s="1003" t="s">
        <v>974</v>
      </c>
      <c r="G4" s="1003"/>
      <c r="H4" s="1003"/>
      <c r="I4" s="1003"/>
      <c r="J4" s="1003"/>
      <c r="K4" s="1003"/>
      <c r="L4" s="1003"/>
      <c r="M4" s="1003"/>
      <c r="N4" s="1004"/>
      <c r="O4" s="1005" t="s">
        <v>407</v>
      </c>
      <c r="P4" s="1006"/>
      <c r="Q4" s="1006"/>
      <c r="R4" s="1006"/>
      <c r="S4" s="1006"/>
      <c r="T4" s="1006"/>
      <c r="U4" s="1006"/>
      <c r="V4" s="1006"/>
      <c r="W4" s="1006"/>
      <c r="X4" s="1006"/>
      <c r="Y4" s="1006"/>
      <c r="Z4" s="1006"/>
      <c r="AA4" s="1006"/>
      <c r="AB4" s="1006"/>
      <c r="AC4" s="1006"/>
      <c r="AD4" s="1006"/>
      <c r="AE4" s="1006"/>
      <c r="AF4" s="1007"/>
      <c r="AG4" s="1008" t="s">
        <v>408</v>
      </c>
      <c r="AH4" s="1009"/>
      <c r="AI4" s="1009"/>
      <c r="AJ4" s="1010"/>
    </row>
    <row r="5" spans="2:36" ht="20.25" customHeight="1">
      <c r="B5" s="1011" t="s">
        <v>424</v>
      </c>
      <c r="C5" s="1013" t="s">
        <v>409</v>
      </c>
      <c r="D5" s="1014"/>
      <c r="E5" s="1014"/>
      <c r="F5" s="1014"/>
      <c r="G5" s="1014"/>
      <c r="H5" s="1014"/>
      <c r="I5" s="1017" t="s">
        <v>410</v>
      </c>
      <c r="J5" s="1019" t="s">
        <v>425</v>
      </c>
      <c r="K5" s="1019" t="s">
        <v>411</v>
      </c>
      <c r="L5" s="1021" t="s">
        <v>824</v>
      </c>
      <c r="M5" s="995" t="s">
        <v>426</v>
      </c>
      <c r="N5" s="997" t="s">
        <v>427</v>
      </c>
      <c r="O5" s="999" t="s">
        <v>534</v>
      </c>
      <c r="P5" s="991"/>
      <c r="Q5" s="990" t="s">
        <v>535</v>
      </c>
      <c r="R5" s="991"/>
      <c r="S5" s="990" t="s">
        <v>536</v>
      </c>
      <c r="T5" s="991"/>
      <c r="U5" s="990" t="s">
        <v>414</v>
      </c>
      <c r="V5" s="991"/>
      <c r="W5" s="990" t="s">
        <v>413</v>
      </c>
      <c r="X5" s="991"/>
      <c r="Y5" s="990" t="s">
        <v>537</v>
      </c>
      <c r="Z5" s="991"/>
      <c r="AA5" s="990" t="s">
        <v>412</v>
      </c>
      <c r="AB5" s="991"/>
      <c r="AC5" s="990" t="s">
        <v>415</v>
      </c>
      <c r="AD5" s="991"/>
      <c r="AE5" s="990" t="s">
        <v>416</v>
      </c>
      <c r="AF5" s="992"/>
      <c r="AG5" s="993" t="s">
        <v>417</v>
      </c>
      <c r="AH5" s="979" t="s">
        <v>418</v>
      </c>
      <c r="AI5" s="981" t="s">
        <v>419</v>
      </c>
      <c r="AJ5" s="983" t="s">
        <v>428</v>
      </c>
    </row>
    <row r="6" spans="2:36" ht="45" thickBot="1">
      <c r="B6" s="1012"/>
      <c r="C6" s="1015"/>
      <c r="D6" s="1016"/>
      <c r="E6" s="1016"/>
      <c r="F6" s="1016"/>
      <c r="G6" s="1016"/>
      <c r="H6" s="1016"/>
      <c r="I6" s="1018"/>
      <c r="J6" s="1020" t="s">
        <v>425</v>
      </c>
      <c r="K6" s="1020"/>
      <c r="L6" s="1022"/>
      <c r="M6" s="996"/>
      <c r="N6" s="998"/>
      <c r="O6" s="2" t="s">
        <v>429</v>
      </c>
      <c r="P6" s="42" t="s">
        <v>430</v>
      </c>
      <c r="Q6" s="3" t="s">
        <v>429</v>
      </c>
      <c r="R6" s="42" t="s">
        <v>430</v>
      </c>
      <c r="S6" s="3" t="s">
        <v>429</v>
      </c>
      <c r="T6" s="42" t="s">
        <v>430</v>
      </c>
      <c r="U6" s="3" t="s">
        <v>429</v>
      </c>
      <c r="V6" s="42" t="s">
        <v>430</v>
      </c>
      <c r="W6" s="3" t="s">
        <v>429</v>
      </c>
      <c r="X6" s="42" t="s">
        <v>430</v>
      </c>
      <c r="Y6" s="3" t="s">
        <v>429</v>
      </c>
      <c r="Z6" s="42" t="s">
        <v>430</v>
      </c>
      <c r="AA6" s="3" t="s">
        <v>429</v>
      </c>
      <c r="AB6" s="42" t="s">
        <v>431</v>
      </c>
      <c r="AC6" s="3" t="s">
        <v>429</v>
      </c>
      <c r="AD6" s="42" t="s">
        <v>431</v>
      </c>
      <c r="AE6" s="3" t="s">
        <v>429</v>
      </c>
      <c r="AF6" s="43" t="s">
        <v>431</v>
      </c>
      <c r="AG6" s="994"/>
      <c r="AH6" s="980"/>
      <c r="AI6" s="982"/>
      <c r="AJ6" s="984"/>
    </row>
    <row r="7" spans="2:36" ht="27.75" thickBot="1">
      <c r="B7" s="4" t="s">
        <v>917</v>
      </c>
      <c r="C7" s="985" t="s">
        <v>327</v>
      </c>
      <c r="D7" s="986"/>
      <c r="E7" s="986"/>
      <c r="F7" s="986"/>
      <c r="G7" s="986"/>
      <c r="H7" s="986"/>
      <c r="I7" s="44"/>
      <c r="J7" s="444"/>
      <c r="K7" s="444"/>
      <c r="L7" s="444"/>
      <c r="M7" s="444"/>
      <c r="N7" s="430"/>
      <c r="O7" s="5" t="e">
        <f>O9+#REF!+#REF!</f>
        <v>#REF!</v>
      </c>
      <c r="P7" s="6" t="e">
        <f>P9+#REF!+#REF!</f>
        <v>#REF!</v>
      </c>
      <c r="Q7" s="6" t="e">
        <f>Q9+#REF!+#REF!</f>
        <v>#REF!</v>
      </c>
      <c r="R7" s="6" t="e">
        <f>R9+#REF!+#REF!</f>
        <v>#REF!</v>
      </c>
      <c r="S7" s="6" t="e">
        <f>S9+#REF!+#REF!</f>
        <v>#REF!</v>
      </c>
      <c r="T7" s="6" t="e">
        <f>T9+#REF!+#REF!</f>
        <v>#REF!</v>
      </c>
      <c r="U7" s="6" t="e">
        <f>U9+#REF!+#REF!</f>
        <v>#REF!</v>
      </c>
      <c r="V7" s="6" t="e">
        <f>V9+#REF!+#REF!</f>
        <v>#REF!</v>
      </c>
      <c r="W7" s="6" t="e">
        <f>W9+#REF!+#REF!</f>
        <v>#REF!</v>
      </c>
      <c r="X7" s="6" t="e">
        <f>X9+#REF!+#REF!</f>
        <v>#REF!</v>
      </c>
      <c r="Y7" s="6" t="e">
        <f>Y9+#REF!+#REF!</f>
        <v>#REF!</v>
      </c>
      <c r="Z7" s="6" t="e">
        <f>Z9+#REF!+#REF!</f>
        <v>#REF!</v>
      </c>
      <c r="AA7" s="6" t="e">
        <f>AA9+#REF!+#REF!</f>
        <v>#REF!</v>
      </c>
      <c r="AB7" s="6" t="e">
        <f>AB9+#REF!+#REF!</f>
        <v>#REF!</v>
      </c>
      <c r="AC7" s="6" t="e">
        <f>AC9+#REF!+#REF!</f>
        <v>#REF!</v>
      </c>
      <c r="AD7" s="6" t="e">
        <f>AD9+#REF!+#REF!</f>
        <v>#REF!</v>
      </c>
      <c r="AE7" s="6" t="e">
        <f>+AE9+#REF!+#REF!</f>
        <v>#REF!</v>
      </c>
      <c r="AF7" s="7" t="e">
        <f>AF9+#REF!+#REF!</f>
        <v>#REF!</v>
      </c>
      <c r="AG7" s="8" t="e">
        <f>AG9+#REF!+#REF!</f>
        <v>#REF!</v>
      </c>
      <c r="AH7" s="9"/>
      <c r="AI7" s="9"/>
      <c r="AJ7" s="10" t="s">
        <v>1040</v>
      </c>
    </row>
    <row r="8" spans="2:36" ht="15.75" thickBot="1">
      <c r="B8" s="987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8"/>
      <c r="AJ8" s="989"/>
    </row>
    <row r="9" spans="2:36" ht="34.5" thickBot="1">
      <c r="B9" s="11" t="s">
        <v>420</v>
      </c>
      <c r="C9" s="12" t="s">
        <v>532</v>
      </c>
      <c r="D9" s="12" t="s">
        <v>421</v>
      </c>
      <c r="E9" s="12" t="s">
        <v>432</v>
      </c>
      <c r="F9" s="12" t="s">
        <v>433</v>
      </c>
      <c r="G9" s="12" t="s">
        <v>434</v>
      </c>
      <c r="H9" s="45" t="s">
        <v>422</v>
      </c>
      <c r="I9" s="46" t="s">
        <v>533</v>
      </c>
      <c r="J9" s="431"/>
      <c r="K9" s="431"/>
      <c r="L9" s="431"/>
      <c r="M9" s="431"/>
      <c r="N9" s="432"/>
      <c r="O9" s="15" t="e">
        <f>SUM(#REF!)</f>
        <v>#REF!</v>
      </c>
      <c r="P9" s="16" t="e">
        <f>SUM(#REF!)</f>
        <v>#REF!</v>
      </c>
      <c r="Q9" s="17" t="e">
        <f>SUM(#REF!)</f>
        <v>#REF!</v>
      </c>
      <c r="R9" s="16" t="e">
        <f>SUM(#REF!)</f>
        <v>#REF!</v>
      </c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  <c r="AD9" s="16"/>
      <c r="AE9" s="18" t="e">
        <f>O9+Q9</f>
        <v>#REF!</v>
      </c>
      <c r="AF9" s="16" t="e">
        <f>#REF!</f>
        <v>#REF!</v>
      </c>
      <c r="AG9" s="19" t="e">
        <f>SUM(#REF!)</f>
        <v>#REF!</v>
      </c>
      <c r="AH9" s="20"/>
      <c r="AI9" s="20"/>
      <c r="AJ9" s="21"/>
    </row>
    <row r="10" spans="2:36" ht="94.5" customHeight="1" thickBot="1">
      <c r="B10" s="1130"/>
      <c r="C10" s="761"/>
      <c r="D10" s="386" t="s">
        <v>1038</v>
      </c>
      <c r="E10" s="536"/>
      <c r="F10" s="535"/>
      <c r="G10" s="536"/>
      <c r="H10" s="24" t="s">
        <v>1034</v>
      </c>
      <c r="I10" s="24" t="s">
        <v>1031</v>
      </c>
      <c r="J10" s="24">
        <v>12</v>
      </c>
      <c r="K10" s="24">
        <v>24</v>
      </c>
      <c r="L10" s="24">
        <v>6</v>
      </c>
      <c r="M10" s="24"/>
      <c r="N10" s="24"/>
      <c r="O10" s="1128"/>
      <c r="P10" s="730"/>
      <c r="Q10" s="1128"/>
      <c r="R10" s="730"/>
      <c r="S10" s="730"/>
      <c r="T10" s="730"/>
      <c r="U10" s="730"/>
      <c r="V10" s="730"/>
      <c r="W10" s="730"/>
      <c r="X10" s="730"/>
      <c r="Y10" s="730"/>
      <c r="Z10" s="977"/>
      <c r="AA10" s="730"/>
      <c r="AB10" s="730"/>
      <c r="AC10" s="730"/>
      <c r="AD10" s="730"/>
      <c r="AE10" s="730"/>
      <c r="AF10" s="730"/>
      <c r="AG10" s="730"/>
      <c r="AH10" s="730" t="s">
        <v>1341</v>
      </c>
      <c r="AI10" s="730"/>
      <c r="AJ10" s="1128"/>
    </row>
    <row r="11" spans="2:36" ht="58.5" customHeight="1" thickBot="1">
      <c r="B11" s="1130"/>
      <c r="C11" s="610"/>
      <c r="D11" s="386" t="s">
        <v>1339</v>
      </c>
      <c r="E11" s="536"/>
      <c r="F11" s="374"/>
      <c r="G11" s="375"/>
      <c r="H11" s="24" t="s">
        <v>1035</v>
      </c>
      <c r="I11" s="24" t="s">
        <v>1032</v>
      </c>
      <c r="J11" s="24">
        <v>0</v>
      </c>
      <c r="K11" s="24">
        <v>4</v>
      </c>
      <c r="L11" s="24">
        <v>1</v>
      </c>
      <c r="M11" s="24"/>
      <c r="N11" s="24"/>
      <c r="O11" s="1128"/>
      <c r="P11" s="730"/>
      <c r="Q11" s="1128"/>
      <c r="R11" s="730"/>
      <c r="S11" s="730"/>
      <c r="T11" s="730"/>
      <c r="U11" s="730"/>
      <c r="V11" s="730"/>
      <c r="W11" s="730"/>
      <c r="X11" s="730"/>
      <c r="Y11" s="730"/>
      <c r="Z11" s="977"/>
      <c r="AA11" s="730"/>
      <c r="AB11" s="730"/>
      <c r="AC11" s="730"/>
      <c r="AD11" s="730"/>
      <c r="AE11" s="730"/>
      <c r="AF11" s="730"/>
      <c r="AG11" s="730"/>
      <c r="AH11" s="730" t="s">
        <v>1342</v>
      </c>
      <c r="AI11" s="730"/>
      <c r="AJ11" s="1128"/>
    </row>
    <row r="12" spans="2:36" ht="56.25" customHeight="1">
      <c r="B12" s="1130"/>
      <c r="C12" s="610"/>
      <c r="D12" s="386" t="s">
        <v>1039</v>
      </c>
      <c r="E12" s="536"/>
      <c r="F12" s="374"/>
      <c r="G12" s="375"/>
      <c r="H12" s="24" t="s">
        <v>1036</v>
      </c>
      <c r="I12" s="24" t="s">
        <v>1033</v>
      </c>
      <c r="J12" s="24">
        <v>0</v>
      </c>
      <c r="K12" s="24">
        <v>2</v>
      </c>
      <c r="L12" s="24">
        <v>1</v>
      </c>
      <c r="M12" s="24"/>
      <c r="N12" s="24"/>
      <c r="O12" s="1128"/>
      <c r="P12" s="730"/>
      <c r="Q12" s="1128"/>
      <c r="R12" s="730"/>
      <c r="S12" s="730"/>
      <c r="T12" s="730"/>
      <c r="U12" s="730"/>
      <c r="V12" s="730"/>
      <c r="W12" s="730"/>
      <c r="X12" s="730"/>
      <c r="Y12" s="730"/>
      <c r="Z12" s="977"/>
      <c r="AA12" s="730"/>
      <c r="AB12" s="730"/>
      <c r="AC12" s="730"/>
      <c r="AD12" s="730"/>
      <c r="AE12" s="730"/>
      <c r="AF12" s="730"/>
      <c r="AG12" s="730"/>
      <c r="AH12" s="730"/>
      <c r="AI12" s="730"/>
      <c r="AJ12" s="1128"/>
    </row>
    <row r="13" spans="2:36" ht="63">
      <c r="B13" s="1130"/>
      <c r="C13" s="462"/>
      <c r="D13" s="570" t="s">
        <v>1518</v>
      </c>
      <c r="E13" s="600"/>
      <c r="F13" s="600"/>
      <c r="G13" s="600"/>
      <c r="H13" s="24" t="s">
        <v>1037</v>
      </c>
      <c r="I13" s="24" t="s">
        <v>1032</v>
      </c>
      <c r="J13" s="24">
        <v>0</v>
      </c>
      <c r="K13" s="24">
        <v>2</v>
      </c>
      <c r="L13" s="24">
        <v>1</v>
      </c>
      <c r="M13" s="24"/>
      <c r="N13" s="600"/>
      <c r="O13" s="1129"/>
      <c r="P13" s="727"/>
      <c r="Q13" s="1129"/>
      <c r="R13" s="727"/>
      <c r="S13" s="727"/>
      <c r="T13" s="727"/>
      <c r="U13" s="727"/>
      <c r="V13" s="727"/>
      <c r="W13" s="727"/>
      <c r="X13" s="727"/>
      <c r="Y13" s="727"/>
      <c r="Z13" s="978"/>
      <c r="AA13" s="727"/>
      <c r="AB13" s="727"/>
      <c r="AC13" s="727"/>
      <c r="AD13" s="727"/>
      <c r="AE13" s="727"/>
      <c r="AF13" s="727"/>
      <c r="AG13" s="727"/>
      <c r="AH13" s="727" t="s">
        <v>1340</v>
      </c>
      <c r="AI13" s="727"/>
      <c r="AJ13" s="1129"/>
    </row>
  </sheetData>
  <sheetProtection/>
  <mergeCells count="35">
    <mergeCell ref="Q10:Q13"/>
    <mergeCell ref="AH5:AH6"/>
    <mergeCell ref="AI5:AI6"/>
    <mergeCell ref="AJ5:AJ6"/>
    <mergeCell ref="C7:H7"/>
    <mergeCell ref="B8:AJ8"/>
    <mergeCell ref="W5:X5"/>
    <mergeCell ref="Y5:Z5"/>
    <mergeCell ref="AA5:AB5"/>
    <mergeCell ref="M5:M6"/>
    <mergeCell ref="N5:N6"/>
    <mergeCell ref="O5:P5"/>
    <mergeCell ref="Q5:R5"/>
    <mergeCell ref="S5:T5"/>
    <mergeCell ref="U5:V5"/>
    <mergeCell ref="AG4:AJ4"/>
    <mergeCell ref="B5:B6"/>
    <mergeCell ref="C5:H6"/>
    <mergeCell ref="I5:I6"/>
    <mergeCell ref="J5:J6"/>
    <mergeCell ref="K5:K6"/>
    <mergeCell ref="L5:L6"/>
    <mergeCell ref="AC5:AD5"/>
    <mergeCell ref="AE5:AF5"/>
    <mergeCell ref="AG5:AG6"/>
    <mergeCell ref="Z10:Z13"/>
    <mergeCell ref="AJ10:AJ13"/>
    <mergeCell ref="O10:O13"/>
    <mergeCell ref="B10:B13"/>
    <mergeCell ref="B3:H3"/>
    <mergeCell ref="I3:T3"/>
    <mergeCell ref="U3:AJ3"/>
    <mergeCell ref="B4:D4"/>
    <mergeCell ref="F4:N4"/>
    <mergeCell ref="O4:A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A3" sqref="A3:A4"/>
    </sheetView>
  </sheetViews>
  <sheetFormatPr defaultColWidth="11.421875" defaultRowHeight="15"/>
  <cols>
    <col min="1" max="1" width="15.8515625" style="39" customWidth="1"/>
    <col min="2" max="2" width="10.00390625" style="39" customWidth="1"/>
    <col min="3" max="3" width="27.7109375" style="0" customWidth="1"/>
    <col min="4" max="4" width="10.00390625" style="0" customWidth="1"/>
    <col min="7" max="7" width="19.28125" style="40" customWidth="1"/>
    <col min="8" max="8" width="15.7109375" style="40" customWidth="1"/>
    <col min="9" max="9" width="8.00390625" style="40" customWidth="1"/>
    <col min="10" max="11" width="5.7109375" style="0" customWidth="1"/>
    <col min="12" max="12" width="6.57421875" style="0" customWidth="1"/>
    <col min="13" max="13" width="6.140625" style="0" customWidth="1"/>
    <col min="14" max="17" width="5.00390625" style="0" customWidth="1"/>
    <col min="18" max="18" width="6.421875" style="0" customWidth="1"/>
    <col min="19" max="31" width="5.00390625" style="0" customWidth="1"/>
    <col min="32" max="32" width="5.140625" style="41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15">
      <c r="A1" s="1023" t="s">
        <v>962</v>
      </c>
      <c r="B1" s="1024"/>
      <c r="C1" s="1024"/>
      <c r="D1" s="1024"/>
      <c r="E1" s="1024"/>
      <c r="F1" s="1024"/>
      <c r="G1" s="1025"/>
      <c r="H1" s="1026" t="s">
        <v>963</v>
      </c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8"/>
      <c r="T1" s="1026" t="s">
        <v>964</v>
      </c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  <c r="AG1" s="1029"/>
      <c r="AH1" s="1029"/>
      <c r="AI1" s="1030"/>
    </row>
    <row r="2" spans="1:35" ht="15.75" thickBot="1">
      <c r="A2" s="1122" t="s">
        <v>965</v>
      </c>
      <c r="B2" s="1001"/>
      <c r="C2" s="1002"/>
      <c r="D2" s="1"/>
      <c r="E2" s="1003" t="s">
        <v>966</v>
      </c>
      <c r="F2" s="1003"/>
      <c r="G2" s="1003"/>
      <c r="H2" s="1003"/>
      <c r="I2" s="1003"/>
      <c r="J2" s="1003"/>
      <c r="K2" s="1003"/>
      <c r="L2" s="1003"/>
      <c r="M2" s="1004"/>
      <c r="N2" s="1005" t="s">
        <v>407</v>
      </c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7"/>
      <c r="AF2" s="1008" t="s">
        <v>408</v>
      </c>
      <c r="AG2" s="1009"/>
      <c r="AH2" s="1009"/>
      <c r="AI2" s="1010"/>
    </row>
    <row r="3" spans="1:35" ht="15">
      <c r="A3" s="1011" t="s">
        <v>424</v>
      </c>
      <c r="B3" s="1013" t="s">
        <v>409</v>
      </c>
      <c r="C3" s="1014"/>
      <c r="D3" s="1014"/>
      <c r="E3" s="1014"/>
      <c r="F3" s="1014"/>
      <c r="G3" s="1014"/>
      <c r="H3" s="1017" t="s">
        <v>410</v>
      </c>
      <c r="I3" s="1019" t="s">
        <v>425</v>
      </c>
      <c r="J3" s="1019" t="s">
        <v>411</v>
      </c>
      <c r="K3" s="1021" t="s">
        <v>1356</v>
      </c>
      <c r="L3" s="995" t="s">
        <v>426</v>
      </c>
      <c r="M3" s="997" t="s">
        <v>427</v>
      </c>
      <c r="N3" s="999" t="s">
        <v>534</v>
      </c>
      <c r="O3" s="991"/>
      <c r="P3" s="990" t="s">
        <v>535</v>
      </c>
      <c r="Q3" s="991"/>
      <c r="R3" s="990" t="s">
        <v>536</v>
      </c>
      <c r="S3" s="991"/>
      <c r="T3" s="990" t="s">
        <v>414</v>
      </c>
      <c r="U3" s="991"/>
      <c r="V3" s="990" t="s">
        <v>413</v>
      </c>
      <c r="W3" s="991"/>
      <c r="X3" s="990" t="s">
        <v>537</v>
      </c>
      <c r="Y3" s="991"/>
      <c r="Z3" s="990" t="s">
        <v>412</v>
      </c>
      <c r="AA3" s="991"/>
      <c r="AB3" s="990" t="s">
        <v>415</v>
      </c>
      <c r="AC3" s="991"/>
      <c r="AD3" s="990" t="s">
        <v>416</v>
      </c>
      <c r="AE3" s="992"/>
      <c r="AF3" s="993" t="s">
        <v>417</v>
      </c>
      <c r="AG3" s="979" t="s">
        <v>418</v>
      </c>
      <c r="AH3" s="981" t="s">
        <v>419</v>
      </c>
      <c r="AI3" s="983" t="s">
        <v>428</v>
      </c>
    </row>
    <row r="4" spans="1:35" ht="18.75" thickBot="1">
      <c r="A4" s="1012"/>
      <c r="B4" s="1015"/>
      <c r="C4" s="1016"/>
      <c r="D4" s="1016"/>
      <c r="E4" s="1016"/>
      <c r="F4" s="1016"/>
      <c r="G4" s="1016"/>
      <c r="H4" s="1018"/>
      <c r="I4" s="1020" t="s">
        <v>425</v>
      </c>
      <c r="J4" s="1020"/>
      <c r="K4" s="1022"/>
      <c r="L4" s="996"/>
      <c r="M4" s="998"/>
      <c r="N4" s="2" t="s">
        <v>429</v>
      </c>
      <c r="O4" s="42" t="s">
        <v>430</v>
      </c>
      <c r="P4" s="3" t="s">
        <v>429</v>
      </c>
      <c r="Q4" s="42" t="s">
        <v>430</v>
      </c>
      <c r="R4" s="3" t="s">
        <v>429</v>
      </c>
      <c r="S4" s="42" t="s">
        <v>430</v>
      </c>
      <c r="T4" s="3" t="s">
        <v>429</v>
      </c>
      <c r="U4" s="42" t="s">
        <v>430</v>
      </c>
      <c r="V4" s="3" t="s">
        <v>429</v>
      </c>
      <c r="W4" s="42" t="s">
        <v>430</v>
      </c>
      <c r="X4" s="3" t="s">
        <v>429</v>
      </c>
      <c r="Y4" s="42" t="s">
        <v>430</v>
      </c>
      <c r="Z4" s="3" t="s">
        <v>429</v>
      </c>
      <c r="AA4" s="42" t="s">
        <v>431</v>
      </c>
      <c r="AB4" s="3" t="s">
        <v>429</v>
      </c>
      <c r="AC4" s="42" t="s">
        <v>431</v>
      </c>
      <c r="AD4" s="3" t="s">
        <v>429</v>
      </c>
      <c r="AE4" s="43" t="s">
        <v>431</v>
      </c>
      <c r="AF4" s="994"/>
      <c r="AG4" s="980"/>
      <c r="AH4" s="982"/>
      <c r="AI4" s="984"/>
    </row>
    <row r="5" spans="1:35" ht="23.25" thickBot="1">
      <c r="A5" s="4" t="s">
        <v>917</v>
      </c>
      <c r="B5" s="985" t="s">
        <v>1148</v>
      </c>
      <c r="C5" s="986"/>
      <c r="D5" s="986"/>
      <c r="E5" s="986"/>
      <c r="F5" s="986"/>
      <c r="G5" s="986"/>
      <c r="H5" s="655" t="s">
        <v>1149</v>
      </c>
      <c r="I5" s="444"/>
      <c r="J5" s="444"/>
      <c r="K5" s="444"/>
      <c r="L5" s="444"/>
      <c r="M5" s="430"/>
      <c r="N5" s="5" t="e">
        <f>N7+#REF!+#REF!</f>
        <v>#REF!</v>
      </c>
      <c r="O5" s="6" t="e">
        <f>O7+#REF!+#REF!</f>
        <v>#REF!</v>
      </c>
      <c r="P5" s="6" t="e">
        <f>P7+#REF!+#REF!</f>
        <v>#REF!</v>
      </c>
      <c r="Q5" s="6" t="e">
        <f>Q7+#REF!+#REF!</f>
        <v>#REF!</v>
      </c>
      <c r="R5" s="6" t="e">
        <f>R7+#REF!+#REF!</f>
        <v>#REF!</v>
      </c>
      <c r="S5" s="6" t="e">
        <f>S7+#REF!+#REF!</f>
        <v>#REF!</v>
      </c>
      <c r="T5" s="6" t="e">
        <f>T7+#REF!+#REF!</f>
        <v>#REF!</v>
      </c>
      <c r="U5" s="6" t="e">
        <f>U7+#REF!+#REF!</f>
        <v>#REF!</v>
      </c>
      <c r="V5" s="6" t="e">
        <f>V7+#REF!+#REF!</f>
        <v>#REF!</v>
      </c>
      <c r="W5" s="6" t="e">
        <f>W7+#REF!+#REF!</f>
        <v>#REF!</v>
      </c>
      <c r="X5" s="6" t="e">
        <f>X7+#REF!+#REF!</f>
        <v>#REF!</v>
      </c>
      <c r="Y5" s="6" t="e">
        <f>Y7+#REF!+#REF!</f>
        <v>#REF!</v>
      </c>
      <c r="Z5" s="6" t="e">
        <f>Z7+#REF!+#REF!</f>
        <v>#REF!</v>
      </c>
      <c r="AA5" s="6" t="e">
        <f>AA7+#REF!+#REF!</f>
        <v>#REF!</v>
      </c>
      <c r="AB5" s="6" t="e">
        <f>AB7+#REF!+#REF!</f>
        <v>#REF!</v>
      </c>
      <c r="AC5" s="6" t="e">
        <f>AC7+#REF!+#REF!</f>
        <v>#REF!</v>
      </c>
      <c r="AD5" s="6" t="e">
        <f>+AD7+#REF!+#REF!</f>
        <v>#REF!</v>
      </c>
      <c r="AE5" s="7" t="e">
        <f>AE7+#REF!+#REF!</f>
        <v>#REF!</v>
      </c>
      <c r="AF5" s="8" t="e">
        <f>AF7+#REF!+#REF!</f>
        <v>#REF!</v>
      </c>
      <c r="AG5" s="9"/>
      <c r="AH5" s="9"/>
      <c r="AI5" s="10"/>
    </row>
    <row r="6" spans="1:35" ht="15.75" thickBot="1">
      <c r="A6" s="987"/>
      <c r="B6" s="988"/>
      <c r="C6" s="988"/>
      <c r="D6" s="988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8"/>
      <c r="AB6" s="988"/>
      <c r="AC6" s="988"/>
      <c r="AD6" s="988"/>
      <c r="AE6" s="988"/>
      <c r="AF6" s="988"/>
      <c r="AG6" s="988"/>
      <c r="AH6" s="988"/>
      <c r="AI6" s="989"/>
    </row>
    <row r="7" spans="1:35" ht="34.5" thickBot="1">
      <c r="A7" s="656" t="s">
        <v>420</v>
      </c>
      <c r="B7" s="657" t="s">
        <v>532</v>
      </c>
      <c r="C7" s="657" t="s">
        <v>421</v>
      </c>
      <c r="D7" s="657" t="s">
        <v>432</v>
      </c>
      <c r="E7" s="657" t="s">
        <v>433</v>
      </c>
      <c r="F7" s="657" t="s">
        <v>434</v>
      </c>
      <c r="G7" s="658" t="s">
        <v>422</v>
      </c>
      <c r="H7" s="46" t="s">
        <v>533</v>
      </c>
      <c r="I7" s="431"/>
      <c r="J7" s="431"/>
      <c r="K7" s="431"/>
      <c r="L7" s="431"/>
      <c r="M7" s="432"/>
      <c r="N7" s="659">
        <f>SUM(N9:N9)</f>
        <v>0</v>
      </c>
      <c r="O7" s="660">
        <f>SUM(O9:O9)</f>
        <v>0</v>
      </c>
      <c r="P7" s="661">
        <f>SUM(P9:P9)</f>
        <v>0</v>
      </c>
      <c r="Q7" s="660">
        <f>SUM(Q9:Q9)</f>
        <v>0</v>
      </c>
      <c r="R7" s="661"/>
      <c r="S7" s="660"/>
      <c r="T7" s="661"/>
      <c r="U7" s="660"/>
      <c r="V7" s="661"/>
      <c r="W7" s="660"/>
      <c r="X7" s="661"/>
      <c r="Y7" s="660"/>
      <c r="Z7" s="661"/>
      <c r="AA7" s="660"/>
      <c r="AB7" s="661"/>
      <c r="AC7" s="660"/>
      <c r="AD7" s="662">
        <f>N7+P7</f>
        <v>0</v>
      </c>
      <c r="AE7" s="660">
        <f>AE9</f>
        <v>0</v>
      </c>
      <c r="AF7" s="663">
        <f>SUM(AF9:AF9)</f>
        <v>0</v>
      </c>
      <c r="AG7" s="664"/>
      <c r="AH7" s="664"/>
      <c r="AI7" s="665"/>
    </row>
    <row r="8" spans="1:35" ht="15">
      <c r="A8" s="1148" t="s">
        <v>1150</v>
      </c>
      <c r="B8" s="1058"/>
      <c r="C8" s="478" t="s">
        <v>1451</v>
      </c>
      <c r="D8" s="601" t="s">
        <v>1326</v>
      </c>
      <c r="E8" s="601"/>
      <c r="F8" s="601"/>
      <c r="G8" s="1150" t="s">
        <v>1151</v>
      </c>
      <c r="H8" s="1150" t="s">
        <v>1152</v>
      </c>
      <c r="I8" s="1150">
        <v>0</v>
      </c>
      <c r="J8" s="1150">
        <v>100</v>
      </c>
      <c r="K8" s="1150">
        <v>80</v>
      </c>
      <c r="L8" s="1150"/>
      <c r="M8" s="1150"/>
      <c r="N8" s="1150"/>
      <c r="O8" s="1150"/>
      <c r="P8" s="1150"/>
      <c r="Q8" s="1150"/>
      <c r="R8" s="1150"/>
      <c r="S8" s="1150"/>
      <c r="T8" s="1150"/>
      <c r="U8" s="1150"/>
      <c r="V8" s="1150"/>
      <c r="W8" s="1150"/>
      <c r="X8" s="1150"/>
      <c r="Y8" s="1150"/>
      <c r="Z8" s="1150"/>
      <c r="AA8" s="1150"/>
      <c r="AB8" s="1150"/>
      <c r="AC8" s="1150"/>
      <c r="AD8" s="1150"/>
      <c r="AE8" s="1150"/>
      <c r="AF8" s="1152" t="s">
        <v>969</v>
      </c>
      <c r="AG8" s="1154"/>
      <c r="AH8" s="1154"/>
      <c r="AI8" s="1152" t="s">
        <v>1452</v>
      </c>
    </row>
    <row r="9" spans="1:35" ht="15">
      <c r="A9" s="1149"/>
      <c r="B9" s="1105"/>
      <c r="C9" s="360"/>
      <c r="D9" s="360"/>
      <c r="E9" s="843"/>
      <c r="F9" s="24"/>
      <c r="G9" s="1151"/>
      <c r="H9" s="1151" t="s">
        <v>1154</v>
      </c>
      <c r="I9" s="1151">
        <v>0</v>
      </c>
      <c r="J9" s="1151">
        <v>1</v>
      </c>
      <c r="K9" s="1151">
        <v>0.8</v>
      </c>
      <c r="L9" s="1151"/>
      <c r="M9" s="1151"/>
      <c r="N9" s="1151"/>
      <c r="O9" s="1151"/>
      <c r="P9" s="1151"/>
      <c r="Q9" s="1151"/>
      <c r="R9" s="1151"/>
      <c r="S9" s="1151"/>
      <c r="T9" s="1151"/>
      <c r="U9" s="1151"/>
      <c r="V9" s="1151"/>
      <c r="W9" s="1151"/>
      <c r="X9" s="1151"/>
      <c r="Y9" s="1151"/>
      <c r="Z9" s="1151"/>
      <c r="AA9" s="1151"/>
      <c r="AB9" s="1151"/>
      <c r="AC9" s="1151"/>
      <c r="AD9" s="1151"/>
      <c r="AE9" s="1151"/>
      <c r="AF9" s="1153"/>
      <c r="AG9" s="1155"/>
      <c r="AH9" s="1155"/>
      <c r="AI9" s="1155"/>
    </row>
    <row r="10" spans="1:35" ht="15.75" thickBot="1">
      <c r="A10" s="540"/>
      <c r="B10" s="540"/>
      <c r="C10" s="541"/>
      <c r="D10" s="542"/>
      <c r="E10" s="542"/>
      <c r="F10" s="543"/>
      <c r="G10" s="433"/>
      <c r="H10" s="544"/>
      <c r="I10" s="545"/>
      <c r="J10" s="545"/>
      <c r="K10" s="545"/>
      <c r="L10" s="545"/>
      <c r="M10" s="545"/>
      <c r="N10" s="389"/>
      <c r="O10" s="546"/>
      <c r="P10" s="390"/>
      <c r="Q10" s="547"/>
      <c r="R10" s="547"/>
      <c r="S10" s="392"/>
      <c r="T10" s="391"/>
      <c r="U10" s="547"/>
      <c r="V10" s="547"/>
      <c r="W10" s="547"/>
      <c r="X10" s="547"/>
      <c r="Y10" s="547"/>
      <c r="Z10" s="547"/>
      <c r="AA10" s="547"/>
      <c r="AB10" s="547"/>
      <c r="AC10" s="547"/>
      <c r="AD10" s="393"/>
      <c r="AE10" s="393"/>
      <c r="AF10" s="548"/>
      <c r="AG10" s="549"/>
      <c r="AH10" s="549"/>
      <c r="AI10" s="550"/>
    </row>
    <row r="11" spans="1:35" ht="15">
      <c r="A11" s="1011" t="s">
        <v>424</v>
      </c>
      <c r="B11" s="1013" t="s">
        <v>409</v>
      </c>
      <c r="C11" s="1014"/>
      <c r="D11" s="1014"/>
      <c r="E11" s="1014"/>
      <c r="F11" s="1014"/>
      <c r="G11" s="1014"/>
      <c r="H11" s="1017" t="s">
        <v>410</v>
      </c>
      <c r="I11" s="1019" t="s">
        <v>425</v>
      </c>
      <c r="J11" s="1019" t="s">
        <v>411</v>
      </c>
      <c r="K11" s="1021" t="s">
        <v>1356</v>
      </c>
      <c r="L11" s="995" t="s">
        <v>426</v>
      </c>
      <c r="M11" s="997" t="s">
        <v>427</v>
      </c>
      <c r="N11" s="999" t="s">
        <v>534</v>
      </c>
      <c r="O11" s="991"/>
      <c r="P11" s="990" t="s">
        <v>535</v>
      </c>
      <c r="Q11" s="991"/>
      <c r="R11" s="990" t="s">
        <v>536</v>
      </c>
      <c r="S11" s="991"/>
      <c r="T11" s="990" t="s">
        <v>414</v>
      </c>
      <c r="U11" s="991"/>
      <c r="V11" s="990" t="s">
        <v>413</v>
      </c>
      <c r="W11" s="991"/>
      <c r="X11" s="990" t="s">
        <v>537</v>
      </c>
      <c r="Y11" s="991"/>
      <c r="Z11" s="990" t="s">
        <v>412</v>
      </c>
      <c r="AA11" s="991"/>
      <c r="AB11" s="990" t="s">
        <v>415</v>
      </c>
      <c r="AC11" s="991"/>
      <c r="AD11" s="990" t="s">
        <v>416</v>
      </c>
      <c r="AE11" s="992"/>
      <c r="AF11" s="993" t="s">
        <v>417</v>
      </c>
      <c r="AG11" s="979" t="s">
        <v>418</v>
      </c>
      <c r="AH11" s="981" t="s">
        <v>419</v>
      </c>
      <c r="AI11" s="983" t="s">
        <v>428</v>
      </c>
    </row>
    <row r="12" spans="1:35" ht="18.75" thickBot="1">
      <c r="A12" s="1012"/>
      <c r="B12" s="1015"/>
      <c r="C12" s="1016"/>
      <c r="D12" s="1016"/>
      <c r="E12" s="1016"/>
      <c r="F12" s="1016"/>
      <c r="G12" s="1016"/>
      <c r="H12" s="1018"/>
      <c r="I12" s="1020" t="s">
        <v>425</v>
      </c>
      <c r="J12" s="1020"/>
      <c r="K12" s="1022"/>
      <c r="L12" s="996"/>
      <c r="M12" s="998"/>
      <c r="N12" s="2" t="s">
        <v>429</v>
      </c>
      <c r="O12" s="42" t="s">
        <v>430</v>
      </c>
      <c r="P12" s="3" t="s">
        <v>429</v>
      </c>
      <c r="Q12" s="42" t="s">
        <v>430</v>
      </c>
      <c r="R12" s="3" t="s">
        <v>429</v>
      </c>
      <c r="S12" s="42" t="s">
        <v>430</v>
      </c>
      <c r="T12" s="3" t="s">
        <v>429</v>
      </c>
      <c r="U12" s="42" t="s">
        <v>430</v>
      </c>
      <c r="V12" s="3" t="s">
        <v>429</v>
      </c>
      <c r="W12" s="42" t="s">
        <v>430</v>
      </c>
      <c r="X12" s="3" t="s">
        <v>429</v>
      </c>
      <c r="Y12" s="42" t="s">
        <v>430</v>
      </c>
      <c r="Z12" s="3" t="s">
        <v>429</v>
      </c>
      <c r="AA12" s="42" t="s">
        <v>431</v>
      </c>
      <c r="AB12" s="3" t="s">
        <v>429</v>
      </c>
      <c r="AC12" s="42" t="s">
        <v>431</v>
      </c>
      <c r="AD12" s="3" t="s">
        <v>429</v>
      </c>
      <c r="AE12" s="43" t="s">
        <v>431</v>
      </c>
      <c r="AF12" s="994"/>
      <c r="AG12" s="980"/>
      <c r="AH12" s="982"/>
      <c r="AI12" s="984"/>
    </row>
    <row r="13" spans="1:35" ht="57" thickBot="1">
      <c r="A13" s="4" t="s">
        <v>917</v>
      </c>
      <c r="B13" s="985" t="s">
        <v>319</v>
      </c>
      <c r="C13" s="986"/>
      <c r="D13" s="986"/>
      <c r="E13" s="986"/>
      <c r="F13" s="986"/>
      <c r="G13" s="986"/>
      <c r="H13" s="44" t="s">
        <v>318</v>
      </c>
      <c r="I13" s="444"/>
      <c r="J13" s="444"/>
      <c r="K13" s="444"/>
      <c r="L13" s="444"/>
      <c r="M13" s="430"/>
      <c r="N13" s="5" t="e">
        <f>N15+#REF!+#REF!</f>
        <v>#REF!</v>
      </c>
      <c r="O13" s="6" t="e">
        <f>O15+#REF!+#REF!</f>
        <v>#REF!</v>
      </c>
      <c r="P13" s="6" t="e">
        <f>P15+#REF!+#REF!</f>
        <v>#REF!</v>
      </c>
      <c r="Q13" s="6" t="e">
        <f>Q15+#REF!+#REF!</f>
        <v>#REF!</v>
      </c>
      <c r="R13" s="6" t="e">
        <f>R15+#REF!+#REF!</f>
        <v>#REF!</v>
      </c>
      <c r="S13" s="6" t="e">
        <f>S15+#REF!+#REF!</f>
        <v>#REF!</v>
      </c>
      <c r="T13" s="6" t="e">
        <f>T15+#REF!+#REF!</f>
        <v>#REF!</v>
      </c>
      <c r="U13" s="6" t="e">
        <f>U15+#REF!+#REF!</f>
        <v>#REF!</v>
      </c>
      <c r="V13" s="6" t="e">
        <f>V15+#REF!+#REF!</f>
        <v>#REF!</v>
      </c>
      <c r="W13" s="6" t="e">
        <f>W15+#REF!+#REF!</f>
        <v>#REF!</v>
      </c>
      <c r="X13" s="6" t="e">
        <f>X15+#REF!+#REF!</f>
        <v>#REF!</v>
      </c>
      <c r="Y13" s="6" t="e">
        <f>Y15+#REF!+#REF!</f>
        <v>#REF!</v>
      </c>
      <c r="Z13" s="6" t="e">
        <f>Z15+#REF!+#REF!</f>
        <v>#REF!</v>
      </c>
      <c r="AA13" s="6" t="e">
        <f>AA15+#REF!+#REF!</f>
        <v>#REF!</v>
      </c>
      <c r="AB13" s="6" t="e">
        <f>AB15+#REF!+#REF!</f>
        <v>#REF!</v>
      </c>
      <c r="AC13" s="6" t="e">
        <f>AC15+#REF!+#REF!</f>
        <v>#REF!</v>
      </c>
      <c r="AD13" s="6" t="e">
        <f>+AD15+#REF!+#REF!</f>
        <v>#REF!</v>
      </c>
      <c r="AE13" s="7" t="e">
        <f>AE15+#REF!+#REF!</f>
        <v>#REF!</v>
      </c>
      <c r="AF13" s="8" t="e">
        <f>AF15+#REF!+#REF!</f>
        <v>#REF!</v>
      </c>
      <c r="AG13" s="9"/>
      <c r="AH13" s="9"/>
      <c r="AI13" s="10"/>
    </row>
    <row r="14" spans="1:35" ht="15.75" thickBot="1">
      <c r="A14" s="987"/>
      <c r="B14" s="988"/>
      <c r="C14" s="988"/>
      <c r="D14" s="988"/>
      <c r="E14" s="988"/>
      <c r="F14" s="988"/>
      <c r="G14" s="988"/>
      <c r="H14" s="988"/>
      <c r="I14" s="988"/>
      <c r="J14" s="988"/>
      <c r="K14" s="988"/>
      <c r="L14" s="988"/>
      <c r="M14" s="988"/>
      <c r="N14" s="988"/>
      <c r="O14" s="988"/>
      <c r="P14" s="988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8"/>
      <c r="AB14" s="988"/>
      <c r="AC14" s="988"/>
      <c r="AD14" s="988"/>
      <c r="AE14" s="988"/>
      <c r="AF14" s="988"/>
      <c r="AG14" s="988"/>
      <c r="AH14" s="988"/>
      <c r="AI14" s="989"/>
    </row>
    <row r="15" spans="1:35" ht="34.5" thickBot="1">
      <c r="A15" s="11" t="s">
        <v>420</v>
      </c>
      <c r="B15" s="12" t="s">
        <v>532</v>
      </c>
      <c r="C15" s="12" t="s">
        <v>421</v>
      </c>
      <c r="D15" s="12" t="s">
        <v>432</v>
      </c>
      <c r="E15" s="12" t="s">
        <v>433</v>
      </c>
      <c r="F15" s="12" t="s">
        <v>434</v>
      </c>
      <c r="G15" s="45" t="s">
        <v>422</v>
      </c>
      <c r="H15" s="309" t="s">
        <v>533</v>
      </c>
      <c r="I15" s="32"/>
      <c r="J15" s="32"/>
      <c r="K15" s="32"/>
      <c r="L15" s="32"/>
      <c r="M15" s="33"/>
      <c r="N15" s="15">
        <f>SUM(N16:N16)</f>
        <v>0</v>
      </c>
      <c r="O15" s="16">
        <f>SUM(O16:O16)</f>
        <v>0</v>
      </c>
      <c r="P15" s="17">
        <f>SUM(P16:P16)</f>
        <v>0</v>
      </c>
      <c r="Q15" s="16">
        <f>SUM(Q16:Q16)</f>
        <v>0</v>
      </c>
      <c r="R15" s="17"/>
      <c r="S15" s="16"/>
      <c r="T15" s="17"/>
      <c r="U15" s="16"/>
      <c r="V15" s="17"/>
      <c r="W15" s="16"/>
      <c r="X15" s="17"/>
      <c r="Y15" s="16"/>
      <c r="Z15" s="17"/>
      <c r="AA15" s="16"/>
      <c r="AB15" s="17">
        <f>+AB16</f>
        <v>6642.8</v>
      </c>
      <c r="AC15" s="16"/>
      <c r="AD15" s="18">
        <f>+AD16</f>
        <v>6642.8</v>
      </c>
      <c r="AE15" s="16">
        <f>AE16</f>
        <v>0</v>
      </c>
      <c r="AF15" s="19">
        <f>SUM(AF16:AF16)</f>
        <v>0</v>
      </c>
      <c r="AG15" s="20"/>
      <c r="AH15" s="20"/>
      <c r="AI15" s="21"/>
    </row>
    <row r="16" spans="1:35" ht="22.5">
      <c r="A16" s="1156" t="s">
        <v>1453</v>
      </c>
      <c r="B16" s="1058"/>
      <c r="C16" s="386" t="s">
        <v>1454</v>
      </c>
      <c r="D16" s="386" t="s">
        <v>1326</v>
      </c>
      <c r="E16" s="23"/>
      <c r="F16" s="536"/>
      <c r="G16" s="1158" t="s">
        <v>1455</v>
      </c>
      <c r="H16" s="1158" t="s">
        <v>550</v>
      </c>
      <c r="I16" s="1160">
        <v>0</v>
      </c>
      <c r="J16" s="1160">
        <v>4</v>
      </c>
      <c r="K16" s="1160">
        <v>1</v>
      </c>
      <c r="L16" s="1162"/>
      <c r="M16" s="1162"/>
      <c r="N16" s="1162"/>
      <c r="O16" s="1162"/>
      <c r="P16" s="1162"/>
      <c r="Q16" s="1162"/>
      <c r="R16" s="1162"/>
      <c r="S16" s="1162"/>
      <c r="T16" s="1162"/>
      <c r="U16" s="1162"/>
      <c r="V16" s="1162"/>
      <c r="W16" s="1162"/>
      <c r="X16" s="1162"/>
      <c r="Y16" s="1162"/>
      <c r="Z16" s="1162"/>
      <c r="AA16" s="1162"/>
      <c r="AB16" s="1145">
        <v>6642.8</v>
      </c>
      <c r="AC16" s="1162"/>
      <c r="AD16" s="1145">
        <f>+AB16</f>
        <v>6642.8</v>
      </c>
      <c r="AE16" s="1162"/>
      <c r="AF16" s="1164" t="s">
        <v>969</v>
      </c>
      <c r="AG16" s="1164"/>
      <c r="AH16" s="1164"/>
      <c r="AI16" s="1166" t="s">
        <v>1456</v>
      </c>
    </row>
    <row r="17" spans="1:35" ht="23.25" thickBot="1">
      <c r="A17" s="1157"/>
      <c r="B17" s="1104"/>
      <c r="C17" s="538" t="s">
        <v>1457</v>
      </c>
      <c r="D17" s="538" t="s">
        <v>1326</v>
      </c>
      <c r="E17" s="539"/>
      <c r="F17" s="24"/>
      <c r="G17" s="1159"/>
      <c r="H17" s="1159"/>
      <c r="I17" s="1161"/>
      <c r="J17" s="1161"/>
      <c r="K17" s="1161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46"/>
      <c r="AC17" s="1163"/>
      <c r="AD17" s="1146"/>
      <c r="AE17" s="1163"/>
      <c r="AF17" s="1165"/>
      <c r="AG17" s="1165"/>
      <c r="AH17" s="1165"/>
      <c r="AI17" s="1167"/>
    </row>
    <row r="18" spans="1:35" ht="56.25">
      <c r="A18" s="1157"/>
      <c r="B18" s="1104"/>
      <c r="C18" s="386" t="s">
        <v>967</v>
      </c>
      <c r="D18" s="538" t="s">
        <v>1326</v>
      </c>
      <c r="E18" s="23"/>
      <c r="F18" s="24"/>
      <c r="G18" s="531" t="s">
        <v>65</v>
      </c>
      <c r="H18" s="532" t="s">
        <v>550</v>
      </c>
      <c r="I18" s="36">
        <v>0</v>
      </c>
      <c r="J18" s="36">
        <v>3</v>
      </c>
      <c r="K18" s="36">
        <v>1</v>
      </c>
      <c r="L18" s="36"/>
      <c r="M18" s="533"/>
      <c r="N18" s="844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1146"/>
      <c r="AC18" s="29"/>
      <c r="AD18" s="1146"/>
      <c r="AE18" s="29"/>
      <c r="AF18" s="534" t="s">
        <v>969</v>
      </c>
      <c r="AG18" s="303"/>
      <c r="AH18" s="302"/>
      <c r="AI18" s="304" t="s">
        <v>1458</v>
      </c>
    </row>
    <row r="19" spans="1:35" ht="33.75">
      <c r="A19" s="1157"/>
      <c r="B19" s="1104"/>
      <c r="C19" s="360" t="s">
        <v>1459</v>
      </c>
      <c r="D19" s="538" t="s">
        <v>1326</v>
      </c>
      <c r="E19" s="35"/>
      <c r="F19" s="24"/>
      <c r="G19" s="1140" t="s">
        <v>66</v>
      </c>
      <c r="H19" s="1140" t="s">
        <v>550</v>
      </c>
      <c r="I19" s="1140">
        <v>1</v>
      </c>
      <c r="J19" s="1140">
        <v>3</v>
      </c>
      <c r="K19" s="1140">
        <v>1</v>
      </c>
      <c r="L19" s="1140"/>
      <c r="M19" s="1140"/>
      <c r="N19" s="1140"/>
      <c r="O19" s="1140"/>
      <c r="P19" s="1140"/>
      <c r="Q19" s="1140"/>
      <c r="R19" s="1140"/>
      <c r="S19" s="1140"/>
      <c r="T19" s="1140"/>
      <c r="U19" s="1140"/>
      <c r="V19" s="1140"/>
      <c r="W19" s="1140"/>
      <c r="X19" s="1140"/>
      <c r="Y19" s="1140"/>
      <c r="Z19" s="1140"/>
      <c r="AA19" s="1140"/>
      <c r="AB19" s="1146"/>
      <c r="AC19" s="1140"/>
      <c r="AD19" s="1146"/>
      <c r="AE19" s="1140"/>
      <c r="AF19" s="1141" t="s">
        <v>970</v>
      </c>
      <c r="AG19" s="1141"/>
      <c r="AH19" s="1141"/>
      <c r="AI19" s="1143" t="s">
        <v>1458</v>
      </c>
    </row>
    <row r="20" spans="1:35" ht="15">
      <c r="A20" s="1157"/>
      <c r="B20" s="1104"/>
      <c r="C20" s="360" t="s">
        <v>1460</v>
      </c>
      <c r="D20" s="538" t="s">
        <v>1326</v>
      </c>
      <c r="E20" s="35"/>
      <c r="F20" s="24"/>
      <c r="G20" s="1140"/>
      <c r="H20" s="1140"/>
      <c r="I20" s="1140"/>
      <c r="J20" s="1140"/>
      <c r="K20" s="1140"/>
      <c r="L20" s="1140"/>
      <c r="M20" s="1140"/>
      <c r="N20" s="1140"/>
      <c r="O20" s="1140"/>
      <c r="P20" s="1140"/>
      <c r="Q20" s="1140"/>
      <c r="R20" s="1140"/>
      <c r="S20" s="1140"/>
      <c r="T20" s="1140"/>
      <c r="U20" s="1140"/>
      <c r="V20" s="1140"/>
      <c r="W20" s="1140"/>
      <c r="X20" s="1140"/>
      <c r="Y20" s="1140"/>
      <c r="Z20" s="1140"/>
      <c r="AA20" s="1140"/>
      <c r="AB20" s="1146"/>
      <c r="AC20" s="1140"/>
      <c r="AD20" s="1146"/>
      <c r="AE20" s="1140"/>
      <c r="AF20" s="1142"/>
      <c r="AG20" s="1142"/>
      <c r="AH20" s="1142"/>
      <c r="AI20" s="1144" t="s">
        <v>335</v>
      </c>
    </row>
    <row r="21" spans="1:35" ht="57" thickBot="1">
      <c r="A21" s="845"/>
      <c r="B21" s="1059"/>
      <c r="C21" s="846" t="s">
        <v>1461</v>
      </c>
      <c r="D21" s="538" t="s">
        <v>1326</v>
      </c>
      <c r="E21" s="847"/>
      <c r="F21" s="604"/>
      <c r="G21" s="848" t="s">
        <v>67</v>
      </c>
      <c r="H21" s="849" t="s">
        <v>772</v>
      </c>
      <c r="I21" s="768">
        <v>2</v>
      </c>
      <c r="J21" s="768">
        <v>8</v>
      </c>
      <c r="K21" s="768">
        <v>2</v>
      </c>
      <c r="L21" s="768"/>
      <c r="M21" s="850"/>
      <c r="N21" s="851"/>
      <c r="O21" s="852"/>
      <c r="P21" s="853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1147"/>
      <c r="AC21" s="852"/>
      <c r="AD21" s="1147"/>
      <c r="AE21" s="852"/>
      <c r="AF21" s="854" t="s">
        <v>970</v>
      </c>
      <c r="AG21" s="855"/>
      <c r="AH21" s="856"/>
      <c r="AI21" s="857" t="s">
        <v>1458</v>
      </c>
    </row>
    <row r="22" ht="15.75" thickBot="1"/>
    <row r="23" spans="1:35" ht="15">
      <c r="A23" s="1011" t="s">
        <v>424</v>
      </c>
      <c r="B23" s="1013" t="s">
        <v>409</v>
      </c>
      <c r="C23" s="1014"/>
      <c r="D23" s="1014"/>
      <c r="E23" s="1014"/>
      <c r="F23" s="1014"/>
      <c r="G23" s="1014"/>
      <c r="H23" s="1017" t="s">
        <v>410</v>
      </c>
      <c r="I23" s="1019" t="s">
        <v>425</v>
      </c>
      <c r="J23" s="1019" t="s">
        <v>411</v>
      </c>
      <c r="K23" s="1021" t="s">
        <v>1356</v>
      </c>
      <c r="L23" s="995" t="s">
        <v>426</v>
      </c>
      <c r="M23" s="997" t="s">
        <v>427</v>
      </c>
      <c r="N23" s="999" t="s">
        <v>534</v>
      </c>
      <c r="O23" s="991"/>
      <c r="P23" s="990" t="s">
        <v>535</v>
      </c>
      <c r="Q23" s="991"/>
      <c r="R23" s="990" t="s">
        <v>536</v>
      </c>
      <c r="S23" s="991"/>
      <c r="T23" s="990" t="s">
        <v>414</v>
      </c>
      <c r="U23" s="991"/>
      <c r="V23" s="990" t="s">
        <v>413</v>
      </c>
      <c r="W23" s="991"/>
      <c r="X23" s="990" t="s">
        <v>537</v>
      </c>
      <c r="Y23" s="991"/>
      <c r="Z23" s="990" t="s">
        <v>412</v>
      </c>
      <c r="AA23" s="991"/>
      <c r="AB23" s="990" t="s">
        <v>415</v>
      </c>
      <c r="AC23" s="991"/>
      <c r="AD23" s="990" t="s">
        <v>416</v>
      </c>
      <c r="AE23" s="992"/>
      <c r="AF23" s="993" t="s">
        <v>417</v>
      </c>
      <c r="AG23" s="979" t="s">
        <v>418</v>
      </c>
      <c r="AH23" s="981" t="s">
        <v>419</v>
      </c>
      <c r="AI23" s="983" t="s">
        <v>428</v>
      </c>
    </row>
    <row r="24" spans="1:35" ht="18.75" thickBot="1">
      <c r="A24" s="1012"/>
      <c r="B24" s="1015"/>
      <c r="C24" s="1016"/>
      <c r="D24" s="1016"/>
      <c r="E24" s="1016"/>
      <c r="F24" s="1016"/>
      <c r="G24" s="1016"/>
      <c r="H24" s="1018"/>
      <c r="I24" s="1020" t="s">
        <v>425</v>
      </c>
      <c r="J24" s="1020"/>
      <c r="K24" s="1022"/>
      <c r="L24" s="996"/>
      <c r="M24" s="998"/>
      <c r="N24" s="2" t="s">
        <v>429</v>
      </c>
      <c r="O24" s="42" t="s">
        <v>430</v>
      </c>
      <c r="P24" s="3" t="s">
        <v>429</v>
      </c>
      <c r="Q24" s="42" t="s">
        <v>430</v>
      </c>
      <c r="R24" s="3" t="s">
        <v>429</v>
      </c>
      <c r="S24" s="42" t="s">
        <v>430</v>
      </c>
      <c r="T24" s="3" t="s">
        <v>429</v>
      </c>
      <c r="U24" s="42" t="s">
        <v>430</v>
      </c>
      <c r="V24" s="3" t="s">
        <v>429</v>
      </c>
      <c r="W24" s="42" t="s">
        <v>430</v>
      </c>
      <c r="X24" s="3" t="s">
        <v>429</v>
      </c>
      <c r="Y24" s="42" t="s">
        <v>430</v>
      </c>
      <c r="Z24" s="3" t="s">
        <v>429</v>
      </c>
      <c r="AA24" s="42" t="s">
        <v>431</v>
      </c>
      <c r="AB24" s="3" t="s">
        <v>429</v>
      </c>
      <c r="AC24" s="42" t="s">
        <v>431</v>
      </c>
      <c r="AD24" s="3" t="s">
        <v>429</v>
      </c>
      <c r="AE24" s="43" t="s">
        <v>431</v>
      </c>
      <c r="AF24" s="994"/>
      <c r="AG24" s="980"/>
      <c r="AH24" s="982"/>
      <c r="AI24" s="984"/>
    </row>
    <row r="25" spans="1:35" ht="83.25" thickBot="1">
      <c r="A25" s="4" t="s">
        <v>917</v>
      </c>
      <c r="B25" s="985" t="s">
        <v>322</v>
      </c>
      <c r="C25" s="986"/>
      <c r="D25" s="986"/>
      <c r="E25" s="986"/>
      <c r="F25" s="986"/>
      <c r="G25" s="986"/>
      <c r="H25" s="44" t="s">
        <v>320</v>
      </c>
      <c r="I25" s="44"/>
      <c r="J25" s="44"/>
      <c r="K25" s="44"/>
      <c r="L25" s="537"/>
      <c r="M25" s="430"/>
      <c r="N25" s="5" t="e">
        <f>N27+#REF!+#REF!</f>
        <v>#REF!</v>
      </c>
      <c r="O25" s="6" t="e">
        <f>O27+#REF!+#REF!</f>
        <v>#REF!</v>
      </c>
      <c r="P25" s="6" t="e">
        <f>P27+#REF!+#REF!</f>
        <v>#REF!</v>
      </c>
      <c r="Q25" s="6" t="e">
        <f>Q27+#REF!+#REF!</f>
        <v>#REF!</v>
      </c>
      <c r="R25" s="6" t="e">
        <f>R27+#REF!+#REF!</f>
        <v>#REF!</v>
      </c>
      <c r="S25" s="6" t="e">
        <f>S27+#REF!+#REF!</f>
        <v>#REF!</v>
      </c>
      <c r="T25" s="6" t="e">
        <f>T27+#REF!+#REF!</f>
        <v>#REF!</v>
      </c>
      <c r="U25" s="6" t="e">
        <f>U27+#REF!+#REF!</f>
        <v>#REF!</v>
      </c>
      <c r="V25" s="6" t="e">
        <f>V27+#REF!+#REF!</f>
        <v>#REF!</v>
      </c>
      <c r="W25" s="6" t="e">
        <f>W27+#REF!+#REF!</f>
        <v>#REF!</v>
      </c>
      <c r="X25" s="6" t="e">
        <f>X27+#REF!+#REF!</f>
        <v>#REF!</v>
      </c>
      <c r="Y25" s="6" t="e">
        <f>Y27+#REF!+#REF!</f>
        <v>#REF!</v>
      </c>
      <c r="Z25" s="6" t="e">
        <f>Z27+#REF!+#REF!</f>
        <v>#REF!</v>
      </c>
      <c r="AA25" s="6" t="e">
        <f>AA27+#REF!+#REF!</f>
        <v>#REF!</v>
      </c>
      <c r="AB25" s="6" t="e">
        <f>AB27+#REF!+#REF!</f>
        <v>#REF!</v>
      </c>
      <c r="AC25" s="6" t="e">
        <f>AC27+#REF!+#REF!</f>
        <v>#REF!</v>
      </c>
      <c r="AD25" s="6" t="e">
        <f>+AD27+#REF!+#REF!</f>
        <v>#REF!</v>
      </c>
      <c r="AE25" s="7" t="e">
        <f>AE27+#REF!+#REF!</f>
        <v>#REF!</v>
      </c>
      <c r="AF25" s="8" t="s">
        <v>971</v>
      </c>
      <c r="AG25" s="9"/>
      <c r="AH25" s="9"/>
      <c r="AI25" s="10"/>
    </row>
    <row r="26" spans="1:35" ht="15.75" thickBot="1">
      <c r="A26" s="987"/>
      <c r="B26" s="988"/>
      <c r="C26" s="988"/>
      <c r="D26" s="988"/>
      <c r="E26" s="988"/>
      <c r="F26" s="988"/>
      <c r="G26" s="988"/>
      <c r="H26" s="988"/>
      <c r="I26" s="988"/>
      <c r="J26" s="988"/>
      <c r="K26" s="988"/>
      <c r="L26" s="988"/>
      <c r="M26" s="988"/>
      <c r="N26" s="988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8"/>
      <c r="AB26" s="988"/>
      <c r="AC26" s="988"/>
      <c r="AD26" s="988"/>
      <c r="AE26" s="988"/>
      <c r="AF26" s="988"/>
      <c r="AG26" s="988"/>
      <c r="AH26" s="988"/>
      <c r="AI26" s="989"/>
    </row>
    <row r="27" spans="1:35" ht="34.5" thickBot="1">
      <c r="A27" s="11" t="s">
        <v>420</v>
      </c>
      <c r="B27" s="12" t="s">
        <v>532</v>
      </c>
      <c r="C27" s="12" t="s">
        <v>421</v>
      </c>
      <c r="D27" s="12" t="s">
        <v>432</v>
      </c>
      <c r="E27" s="13" t="s">
        <v>433</v>
      </c>
      <c r="F27" s="13" t="s">
        <v>434</v>
      </c>
      <c r="G27" s="45" t="s">
        <v>422</v>
      </c>
      <c r="H27" s="309" t="s">
        <v>533</v>
      </c>
      <c r="I27" s="32"/>
      <c r="J27" s="32"/>
      <c r="K27" s="32"/>
      <c r="L27" s="32"/>
      <c r="M27" s="33"/>
      <c r="N27" s="15" t="e">
        <f>SUM(#REF!)</f>
        <v>#REF!</v>
      </c>
      <c r="O27" s="16" t="e">
        <f>SUM(#REF!)</f>
        <v>#REF!</v>
      </c>
      <c r="P27" s="17" t="e">
        <f>SUM(#REF!)</f>
        <v>#REF!</v>
      </c>
      <c r="Q27" s="16" t="e">
        <f>SUM(#REF!)</f>
        <v>#REF!</v>
      </c>
      <c r="R27" s="17"/>
      <c r="S27" s="16"/>
      <c r="T27" s="17"/>
      <c r="U27" s="16"/>
      <c r="V27" s="17"/>
      <c r="W27" s="16"/>
      <c r="X27" s="17"/>
      <c r="Y27" s="16"/>
      <c r="Z27" s="17"/>
      <c r="AA27" s="16"/>
      <c r="AB27" s="17">
        <f>+SUM(AB28:AB33)</f>
        <v>195870.60499999998</v>
      </c>
      <c r="AC27" s="16"/>
      <c r="AD27" s="18">
        <f>+SUM(AD28:AD33)</f>
        <v>195870.60499999998</v>
      </c>
      <c r="AE27" s="16" t="e">
        <f>#REF!</f>
        <v>#REF!</v>
      </c>
      <c r="AF27" s="19" t="e">
        <f>SUM(#REF!)</f>
        <v>#REF!</v>
      </c>
      <c r="AG27" s="20"/>
      <c r="AH27" s="20"/>
      <c r="AI27" s="21"/>
    </row>
    <row r="28" spans="1:35" ht="15">
      <c r="A28" s="1138" t="s">
        <v>1462</v>
      </c>
      <c r="B28" s="603"/>
      <c r="C28" s="858" t="s">
        <v>1463</v>
      </c>
      <c r="D28" s="538" t="s">
        <v>1326</v>
      </c>
      <c r="E28" s="23"/>
      <c r="F28" s="536"/>
      <c r="G28" s="1075" t="s">
        <v>69</v>
      </c>
      <c r="H28" s="1075" t="s">
        <v>70</v>
      </c>
      <c r="I28" s="1075">
        <v>45</v>
      </c>
      <c r="J28" s="1075">
        <v>100</v>
      </c>
      <c r="K28" s="1075">
        <v>80</v>
      </c>
      <c r="L28" s="1075"/>
      <c r="M28" s="1075"/>
      <c r="N28" s="1075"/>
      <c r="O28" s="1075"/>
      <c r="P28" s="1075"/>
      <c r="Q28" s="1075"/>
      <c r="R28" s="1075"/>
      <c r="S28" s="1075"/>
      <c r="T28" s="1075"/>
      <c r="U28" s="1075"/>
      <c r="V28" s="1075"/>
      <c r="W28" s="1075"/>
      <c r="X28" s="1075"/>
      <c r="Y28" s="1075"/>
      <c r="Z28" s="1075"/>
      <c r="AA28" s="1075"/>
      <c r="AB28" s="1135">
        <f>76000+16365.4</f>
        <v>92365.4</v>
      </c>
      <c r="AC28" s="1075"/>
      <c r="AD28" s="1135">
        <f>+AB28</f>
        <v>92365.4</v>
      </c>
      <c r="AE28" s="1075"/>
      <c r="AF28" s="1048" t="s">
        <v>969</v>
      </c>
      <c r="AG28" s="1075"/>
      <c r="AH28" s="1075"/>
      <c r="AI28" s="1048" t="s">
        <v>1464</v>
      </c>
    </row>
    <row r="29" spans="1:35" ht="15">
      <c r="A29" s="1139"/>
      <c r="B29" s="601"/>
      <c r="C29" s="538" t="s">
        <v>1465</v>
      </c>
      <c r="D29" s="538" t="s">
        <v>1466</v>
      </c>
      <c r="E29" s="447"/>
      <c r="F29" s="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36"/>
      <c r="AC29" s="1124"/>
      <c r="AD29" s="1136"/>
      <c r="AE29" s="1124"/>
      <c r="AF29" s="1050"/>
      <c r="AG29" s="1124"/>
      <c r="AH29" s="1124"/>
      <c r="AI29" s="1050"/>
    </row>
    <row r="30" spans="1:35" ht="69.75" thickBot="1">
      <c r="A30" s="1139"/>
      <c r="B30" s="859"/>
      <c r="C30" s="570" t="s">
        <v>1467</v>
      </c>
      <c r="D30" s="860" t="s">
        <v>1326</v>
      </c>
      <c r="E30" s="861"/>
      <c r="F30" s="861"/>
      <c r="G30" s="862" t="s">
        <v>74</v>
      </c>
      <c r="H30" s="862" t="s">
        <v>1155</v>
      </c>
      <c r="I30" s="862">
        <v>4</v>
      </c>
      <c r="J30" s="863">
        <v>8</v>
      </c>
      <c r="K30" s="863">
        <v>3</v>
      </c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1137"/>
      <c r="AC30" s="864"/>
      <c r="AD30" s="1137"/>
      <c r="AE30" s="864"/>
      <c r="AF30" s="865" t="s">
        <v>969</v>
      </c>
      <c r="AG30" s="866"/>
      <c r="AH30" s="866"/>
      <c r="AI30" s="867" t="s">
        <v>1464</v>
      </c>
    </row>
    <row r="31" spans="1:35" ht="15">
      <c r="A31" s="1133" t="s">
        <v>1468</v>
      </c>
      <c r="B31" s="603"/>
      <c r="C31" s="868" t="s">
        <v>1469</v>
      </c>
      <c r="D31" s="538" t="s">
        <v>1326</v>
      </c>
      <c r="E31" s="23"/>
      <c r="F31" s="536"/>
      <c r="G31" s="1075" t="s">
        <v>868</v>
      </c>
      <c r="H31" s="1075" t="s">
        <v>71</v>
      </c>
      <c r="I31" s="1075">
        <v>149</v>
      </c>
      <c r="J31" s="1075">
        <v>100</v>
      </c>
      <c r="K31" s="1075">
        <v>38</v>
      </c>
      <c r="L31" s="1075"/>
      <c r="M31" s="1075"/>
      <c r="N31" s="1075"/>
      <c r="O31" s="1075"/>
      <c r="P31" s="1075"/>
      <c r="Q31" s="1075"/>
      <c r="R31" s="1075"/>
      <c r="S31" s="1075"/>
      <c r="T31" s="1075"/>
      <c r="U31" s="1075"/>
      <c r="V31" s="1075"/>
      <c r="W31" s="1075"/>
      <c r="X31" s="1075"/>
      <c r="Y31" s="1075"/>
      <c r="Z31" s="1075"/>
      <c r="AA31" s="1075"/>
      <c r="AB31" s="1131">
        <v>103505.205</v>
      </c>
      <c r="AC31" s="1075"/>
      <c r="AD31" s="1131">
        <f>+AB31</f>
        <v>103505.205</v>
      </c>
      <c r="AE31" s="1075"/>
      <c r="AF31" s="1048" t="s">
        <v>969</v>
      </c>
      <c r="AG31" s="1075"/>
      <c r="AH31" s="1075"/>
      <c r="AI31" s="1048" t="s">
        <v>1456</v>
      </c>
    </row>
    <row r="32" spans="1:35" ht="15.75" thickBot="1">
      <c r="A32" s="1134"/>
      <c r="B32" s="633"/>
      <c r="C32" s="404" t="s">
        <v>1470</v>
      </c>
      <c r="D32" s="404" t="s">
        <v>1466</v>
      </c>
      <c r="E32" s="869"/>
      <c r="F32" s="407"/>
      <c r="G32" s="1076"/>
      <c r="H32" s="1076"/>
      <c r="I32" s="1076"/>
      <c r="J32" s="1076"/>
      <c r="K32" s="1076"/>
      <c r="L32" s="1076"/>
      <c r="M32" s="1076"/>
      <c r="N32" s="1076"/>
      <c r="O32" s="1076"/>
      <c r="P32" s="1076"/>
      <c r="Q32" s="1076"/>
      <c r="R32" s="1076"/>
      <c r="S32" s="1076"/>
      <c r="T32" s="1076"/>
      <c r="U32" s="1076"/>
      <c r="V32" s="1076"/>
      <c r="W32" s="1076"/>
      <c r="X32" s="1076"/>
      <c r="Y32" s="1076"/>
      <c r="Z32" s="1076"/>
      <c r="AA32" s="1076"/>
      <c r="AB32" s="1132"/>
      <c r="AC32" s="1076"/>
      <c r="AD32" s="1132"/>
      <c r="AE32" s="1076"/>
      <c r="AF32" s="1074"/>
      <c r="AG32" s="1076"/>
      <c r="AH32" s="1076"/>
      <c r="AI32" s="1074"/>
    </row>
    <row r="33" spans="1:35" ht="81" thickBot="1">
      <c r="A33" s="870" t="s">
        <v>1156</v>
      </c>
      <c r="B33" s="871"/>
      <c r="C33" s="872" t="s">
        <v>1471</v>
      </c>
      <c r="D33" s="538" t="s">
        <v>1326</v>
      </c>
      <c r="E33" s="873"/>
      <c r="F33" s="873"/>
      <c r="G33" s="874" t="s">
        <v>1157</v>
      </c>
      <c r="H33" s="874" t="s">
        <v>1158</v>
      </c>
      <c r="I33" s="874">
        <v>0</v>
      </c>
      <c r="J33" s="875">
        <v>1</v>
      </c>
      <c r="K33" s="875">
        <v>1</v>
      </c>
      <c r="L33" s="876"/>
      <c r="M33" s="876"/>
      <c r="N33" s="876"/>
      <c r="O33" s="876"/>
      <c r="P33" s="876"/>
      <c r="Q33" s="876"/>
      <c r="R33" s="876"/>
      <c r="S33" s="876"/>
      <c r="T33" s="876"/>
      <c r="U33" s="876"/>
      <c r="V33" s="876"/>
      <c r="W33" s="876"/>
      <c r="X33" s="876"/>
      <c r="Y33" s="876"/>
      <c r="Z33" s="876"/>
      <c r="AA33" s="876"/>
      <c r="AB33" s="876"/>
      <c r="AC33" s="876"/>
      <c r="AD33" s="876"/>
      <c r="AE33" s="876"/>
      <c r="AF33" s="877" t="s">
        <v>969</v>
      </c>
      <c r="AG33" s="878"/>
      <c r="AH33" s="878"/>
      <c r="AI33" s="879" t="s">
        <v>1464</v>
      </c>
    </row>
  </sheetData>
  <sheetProtection/>
  <mergeCells count="225">
    <mergeCell ref="G31:G32"/>
    <mergeCell ref="H31:H32"/>
    <mergeCell ref="I31:I32"/>
    <mergeCell ref="J31:J32"/>
    <mergeCell ref="K31:K32"/>
    <mergeCell ref="V23:W23"/>
    <mergeCell ref="X23:Y23"/>
    <mergeCell ref="Z23:AA23"/>
    <mergeCell ref="AB23:AC23"/>
    <mergeCell ref="AD23:AE23"/>
    <mergeCell ref="R28:R29"/>
    <mergeCell ref="AE16:AE17"/>
    <mergeCell ref="AF16:AF17"/>
    <mergeCell ref="AG16:AG17"/>
    <mergeCell ref="AH16:AH17"/>
    <mergeCell ref="AI16:AI17"/>
    <mergeCell ref="Z19:Z20"/>
    <mergeCell ref="AA19:AA20"/>
    <mergeCell ref="W16:W17"/>
    <mergeCell ref="X16:X17"/>
    <mergeCell ref="Y16:Y17"/>
    <mergeCell ref="Z16:Z17"/>
    <mergeCell ref="AA16:AA17"/>
    <mergeCell ref="AC16:AC17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AG11:AG12"/>
    <mergeCell ref="AH11:AH12"/>
    <mergeCell ref="AI11:AI12"/>
    <mergeCell ref="B13:G13"/>
    <mergeCell ref="A14:AI14"/>
    <mergeCell ref="A16:A20"/>
    <mergeCell ref="G16:G17"/>
    <mergeCell ref="H16:H17"/>
    <mergeCell ref="I16:I17"/>
    <mergeCell ref="J16:J17"/>
    <mergeCell ref="V11:W11"/>
    <mergeCell ref="X11:Y11"/>
    <mergeCell ref="Z11:AA11"/>
    <mergeCell ref="AB11:AC11"/>
    <mergeCell ref="AD11:AE11"/>
    <mergeCell ref="AF11:AF12"/>
    <mergeCell ref="L11:L12"/>
    <mergeCell ref="M11:M12"/>
    <mergeCell ref="N11:O11"/>
    <mergeCell ref="P11:Q11"/>
    <mergeCell ref="R11:S11"/>
    <mergeCell ref="T11:U11"/>
    <mergeCell ref="A11:A12"/>
    <mergeCell ref="B11:G12"/>
    <mergeCell ref="H11:H12"/>
    <mergeCell ref="I11:I12"/>
    <mergeCell ref="J11:J12"/>
    <mergeCell ref="K11:K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I3:AI4"/>
    <mergeCell ref="B5:G5"/>
    <mergeCell ref="A6:AI6"/>
    <mergeCell ref="A8:A9"/>
    <mergeCell ref="B8:B9"/>
    <mergeCell ref="G8:G9"/>
    <mergeCell ref="H8:H9"/>
    <mergeCell ref="I8:I9"/>
    <mergeCell ref="J8:J9"/>
    <mergeCell ref="K8:K9"/>
    <mergeCell ref="Z3:AA3"/>
    <mergeCell ref="AB3:AC3"/>
    <mergeCell ref="AD3:AE3"/>
    <mergeCell ref="AF3:AF4"/>
    <mergeCell ref="AG3:AG4"/>
    <mergeCell ref="AH3:AH4"/>
    <mergeCell ref="N3:O3"/>
    <mergeCell ref="P3:Q3"/>
    <mergeCell ref="R3:S3"/>
    <mergeCell ref="T3:U3"/>
    <mergeCell ref="V3:W3"/>
    <mergeCell ref="X3:Y3"/>
    <mergeCell ref="A1:G1"/>
    <mergeCell ref="H1:S1"/>
    <mergeCell ref="T1:AI1"/>
    <mergeCell ref="A2:C2"/>
    <mergeCell ref="E2:M2"/>
    <mergeCell ref="N2:AE2"/>
    <mergeCell ref="AF2:AI2"/>
    <mergeCell ref="M3:M4"/>
    <mergeCell ref="L3:L4"/>
    <mergeCell ref="A3:A4"/>
    <mergeCell ref="B3:G4"/>
    <mergeCell ref="H3:H4"/>
    <mergeCell ref="I3:I4"/>
    <mergeCell ref="J3:J4"/>
    <mergeCell ref="K3:K4"/>
    <mergeCell ref="B16:B21"/>
    <mergeCell ref="AB16:AB21"/>
    <mergeCell ref="AD16:AD21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AC19:AC20"/>
    <mergeCell ref="AE19:AE20"/>
    <mergeCell ref="AF19:AF20"/>
    <mergeCell ref="AG19:AG20"/>
    <mergeCell ref="AH19:AH20"/>
    <mergeCell ref="AI19:AI20"/>
    <mergeCell ref="R23:S23"/>
    <mergeCell ref="T23:U23"/>
    <mergeCell ref="A23:A24"/>
    <mergeCell ref="B23:G24"/>
    <mergeCell ref="H23:H24"/>
    <mergeCell ref="I23:I24"/>
    <mergeCell ref="J23:J24"/>
    <mergeCell ref="K23:K24"/>
    <mergeCell ref="AF23:AF24"/>
    <mergeCell ref="AG23:AG24"/>
    <mergeCell ref="AH23:AH24"/>
    <mergeCell ref="AI23:AI24"/>
    <mergeCell ref="B25:G25"/>
    <mergeCell ref="A26:AI26"/>
    <mergeCell ref="L23:L24"/>
    <mergeCell ref="M23:M24"/>
    <mergeCell ref="N23:O23"/>
    <mergeCell ref="P23:Q23"/>
    <mergeCell ref="A28:A30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30"/>
    <mergeCell ref="AC28:AC29"/>
    <mergeCell ref="AD28:AD30"/>
    <mergeCell ref="AE28:AE29"/>
    <mergeCell ref="AF28:AF29"/>
    <mergeCell ref="AG28:AG29"/>
    <mergeCell ref="AH28:AH29"/>
    <mergeCell ref="AI28:AI29"/>
    <mergeCell ref="A31:A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H31:AH32"/>
    <mergeCell ref="AI31:AI32"/>
    <mergeCell ref="AB31:AB32"/>
    <mergeCell ref="AC31:AC32"/>
    <mergeCell ref="AD31:AD32"/>
    <mergeCell ref="AE31:AE32"/>
    <mergeCell ref="AF31:AF32"/>
    <mergeCell ref="AG31:AG3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70"/>
  <sheetViews>
    <sheetView zoomScale="75" zoomScaleNormal="75" zoomScalePageLayoutView="0" workbookViewId="0" topLeftCell="A1">
      <selection activeCell="C8" sqref="C8"/>
    </sheetView>
  </sheetViews>
  <sheetFormatPr defaultColWidth="11.421875" defaultRowHeight="15"/>
  <cols>
    <col min="1" max="1" width="4.57421875" style="0" customWidth="1"/>
    <col min="2" max="2" width="15.8515625" style="39" customWidth="1"/>
    <col min="3" max="3" width="10.00390625" style="39" customWidth="1"/>
    <col min="4" max="4" width="27.7109375" style="0" customWidth="1"/>
    <col min="5" max="5" width="10.00390625" style="0" customWidth="1"/>
    <col min="8" max="8" width="19.28125" style="40" customWidth="1"/>
    <col min="9" max="9" width="15.7109375" style="40" customWidth="1"/>
    <col min="10" max="10" width="8.00390625" style="40" customWidth="1"/>
    <col min="11" max="12" width="5.7109375" style="0" customWidth="1"/>
    <col min="13" max="13" width="6.57421875" style="0" customWidth="1"/>
    <col min="14" max="14" width="6.140625" style="0" customWidth="1"/>
    <col min="15" max="18" width="5.00390625" style="0" customWidth="1"/>
    <col min="19" max="19" width="6.421875" style="0" customWidth="1"/>
    <col min="20" max="32" width="5.00390625" style="0" customWidth="1"/>
    <col min="33" max="33" width="5.140625" style="41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435" t="s">
        <v>1450</v>
      </c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  <c r="Q1" s="1436"/>
      <c r="R1" s="1436"/>
      <c r="S1" s="1436"/>
      <c r="T1" s="1436"/>
      <c r="U1" s="1436"/>
      <c r="V1" s="1436"/>
      <c r="W1" s="1436"/>
      <c r="X1" s="1436"/>
      <c r="Y1" s="1436"/>
      <c r="Z1" s="1436"/>
      <c r="AA1" s="1436"/>
      <c r="AB1" s="1436"/>
      <c r="AC1" s="1436"/>
      <c r="AD1" s="1436"/>
      <c r="AE1" s="1436"/>
      <c r="AF1" s="1436"/>
      <c r="AG1" s="1436"/>
      <c r="AH1" s="1436"/>
      <c r="AI1" s="1436"/>
      <c r="AJ1" s="1437"/>
    </row>
    <row r="2" spans="2:36" ht="15">
      <c r="B2" s="1023" t="s">
        <v>892</v>
      </c>
      <c r="C2" s="1024"/>
      <c r="D2" s="1024"/>
      <c r="E2" s="1024"/>
      <c r="F2" s="1024"/>
      <c r="G2" s="1024"/>
      <c r="H2" s="1025"/>
      <c r="I2" s="1026" t="s">
        <v>941</v>
      </c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8"/>
      <c r="U2" s="1377" t="s">
        <v>823</v>
      </c>
      <c r="V2" s="1378"/>
      <c r="W2" s="1378"/>
      <c r="X2" s="1378"/>
      <c r="Y2" s="1378"/>
      <c r="Z2" s="1378"/>
      <c r="AA2" s="1378"/>
      <c r="AB2" s="1378"/>
      <c r="AC2" s="1378"/>
      <c r="AD2" s="1378"/>
      <c r="AE2" s="1378"/>
      <c r="AF2" s="1378"/>
      <c r="AG2" s="1378"/>
      <c r="AH2" s="1378"/>
      <c r="AI2" s="1378"/>
      <c r="AJ2" s="1378"/>
    </row>
    <row r="3" spans="2:36" ht="15.75" thickBot="1">
      <c r="B3" s="1122" t="s">
        <v>943</v>
      </c>
      <c r="C3" s="1001"/>
      <c r="D3" s="1002"/>
      <c r="E3" s="1"/>
      <c r="F3" s="1379" t="s">
        <v>944</v>
      </c>
      <c r="G3" s="1379"/>
      <c r="H3" s="1379"/>
      <c r="I3" s="1379"/>
      <c r="J3" s="1379"/>
      <c r="K3" s="1379"/>
      <c r="L3" s="1379"/>
      <c r="M3" s="1379"/>
      <c r="N3" s="1380"/>
      <c r="O3" s="1005" t="s">
        <v>407</v>
      </c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7"/>
      <c r="AG3" s="1008" t="s">
        <v>408</v>
      </c>
      <c r="AH3" s="1009"/>
      <c r="AI3" s="1009"/>
      <c r="AJ3" s="1010"/>
    </row>
    <row r="4" spans="2:36" ht="15">
      <c r="B4" s="1011" t="s">
        <v>424</v>
      </c>
      <c r="C4" s="1013" t="s">
        <v>409</v>
      </c>
      <c r="D4" s="1014"/>
      <c r="E4" s="1014"/>
      <c r="F4" s="1014"/>
      <c r="G4" s="1014"/>
      <c r="H4" s="1014"/>
      <c r="I4" s="1017" t="s">
        <v>410</v>
      </c>
      <c r="J4" s="1019" t="s">
        <v>425</v>
      </c>
      <c r="K4" s="1019" t="s">
        <v>411</v>
      </c>
      <c r="L4" s="1021" t="s">
        <v>824</v>
      </c>
      <c r="M4" s="995" t="s">
        <v>426</v>
      </c>
      <c r="N4" s="997" t="s">
        <v>427</v>
      </c>
      <c r="O4" s="999" t="s">
        <v>534</v>
      </c>
      <c r="P4" s="991"/>
      <c r="Q4" s="990" t="s">
        <v>535</v>
      </c>
      <c r="R4" s="991"/>
      <c r="S4" s="990" t="s">
        <v>536</v>
      </c>
      <c r="T4" s="991"/>
      <c r="U4" s="990" t="s">
        <v>414</v>
      </c>
      <c r="V4" s="991"/>
      <c r="W4" s="990" t="s">
        <v>413</v>
      </c>
      <c r="X4" s="991"/>
      <c r="Y4" s="990" t="s">
        <v>537</v>
      </c>
      <c r="Z4" s="991"/>
      <c r="AA4" s="990" t="s">
        <v>412</v>
      </c>
      <c r="AB4" s="991"/>
      <c r="AC4" s="990" t="s">
        <v>415</v>
      </c>
      <c r="AD4" s="991"/>
      <c r="AE4" s="990" t="s">
        <v>416</v>
      </c>
      <c r="AF4" s="992"/>
      <c r="AG4" s="993" t="s">
        <v>417</v>
      </c>
      <c r="AH4" s="979" t="s">
        <v>418</v>
      </c>
      <c r="AI4" s="981" t="s">
        <v>419</v>
      </c>
      <c r="AJ4" s="983" t="s">
        <v>428</v>
      </c>
    </row>
    <row r="5" spans="2:36" ht="32.25" thickBot="1">
      <c r="B5" s="1012"/>
      <c r="C5" s="1015"/>
      <c r="D5" s="1016"/>
      <c r="E5" s="1016"/>
      <c r="F5" s="1016"/>
      <c r="G5" s="1016"/>
      <c r="H5" s="1016"/>
      <c r="I5" s="1018"/>
      <c r="J5" s="1020" t="s">
        <v>425</v>
      </c>
      <c r="K5" s="1020"/>
      <c r="L5" s="1022"/>
      <c r="M5" s="996"/>
      <c r="N5" s="998"/>
      <c r="O5" s="2" t="s">
        <v>429</v>
      </c>
      <c r="P5" s="42" t="s">
        <v>430</v>
      </c>
      <c r="Q5" s="3" t="s">
        <v>429</v>
      </c>
      <c r="R5" s="42" t="s">
        <v>430</v>
      </c>
      <c r="S5" s="3" t="s">
        <v>429</v>
      </c>
      <c r="T5" s="42" t="s">
        <v>430</v>
      </c>
      <c r="U5" s="3" t="s">
        <v>429</v>
      </c>
      <c r="V5" s="42" t="s">
        <v>430</v>
      </c>
      <c r="W5" s="3" t="s">
        <v>429</v>
      </c>
      <c r="X5" s="42" t="s">
        <v>430</v>
      </c>
      <c r="Y5" s="3" t="s">
        <v>429</v>
      </c>
      <c r="Z5" s="42" t="s">
        <v>430</v>
      </c>
      <c r="AA5" s="3" t="s">
        <v>429</v>
      </c>
      <c r="AB5" s="42" t="s">
        <v>431</v>
      </c>
      <c r="AC5" s="3" t="s">
        <v>429</v>
      </c>
      <c r="AD5" s="42" t="s">
        <v>431</v>
      </c>
      <c r="AE5" s="3" t="s">
        <v>429</v>
      </c>
      <c r="AF5" s="43" t="s">
        <v>431</v>
      </c>
      <c r="AG5" s="994"/>
      <c r="AH5" s="980"/>
      <c r="AI5" s="982"/>
      <c r="AJ5" s="984"/>
    </row>
    <row r="6" spans="2:36" ht="36" thickBot="1">
      <c r="B6" s="4" t="s">
        <v>896</v>
      </c>
      <c r="C6" s="985" t="s">
        <v>942</v>
      </c>
      <c r="D6" s="986"/>
      <c r="E6" s="986"/>
      <c r="F6" s="986"/>
      <c r="G6" s="986"/>
      <c r="H6" s="986"/>
      <c r="I6" s="44"/>
      <c r="J6" s="300"/>
      <c r="K6" s="306"/>
      <c r="L6" s="306"/>
      <c r="M6" s="301"/>
      <c r="N6" s="301"/>
      <c r="O6" s="5" t="e">
        <f>O8+#REF!+#REF!</f>
        <v>#REF!</v>
      </c>
      <c r="P6" s="6" t="e">
        <f>P8+#REF!+#REF!</f>
        <v>#REF!</v>
      </c>
      <c r="Q6" s="6" t="e">
        <f>Q8+#REF!+#REF!</f>
        <v>#REF!</v>
      </c>
      <c r="R6" s="6" t="e">
        <f>R8+#REF!+#REF!</f>
        <v>#REF!</v>
      </c>
      <c r="S6" s="6" t="e">
        <f>S8+#REF!+#REF!</f>
        <v>#REF!</v>
      </c>
      <c r="T6" s="6" t="e">
        <f>T8+#REF!+#REF!</f>
        <v>#REF!</v>
      </c>
      <c r="U6" s="6" t="e">
        <f>U8+#REF!+#REF!</f>
        <v>#REF!</v>
      </c>
      <c r="V6" s="6" t="e">
        <f>V8+#REF!+#REF!</f>
        <v>#REF!</v>
      </c>
      <c r="W6" s="6" t="e">
        <f>W8+#REF!+#REF!</f>
        <v>#REF!</v>
      </c>
      <c r="X6" s="6" t="e">
        <f>X8+#REF!+#REF!</f>
        <v>#REF!</v>
      </c>
      <c r="Y6" s="6" t="e">
        <f>Y8+#REF!+#REF!</f>
        <v>#REF!</v>
      </c>
      <c r="Z6" s="6" t="e">
        <f>Z8+#REF!+#REF!</f>
        <v>#REF!</v>
      </c>
      <c r="AA6" s="6" t="e">
        <f>AA8+#REF!+#REF!</f>
        <v>#REF!</v>
      </c>
      <c r="AB6" s="6" t="e">
        <f>AB8+#REF!+#REF!</f>
        <v>#REF!</v>
      </c>
      <c r="AC6" s="6" t="e">
        <f>AC8+#REF!+#REF!</f>
        <v>#REF!</v>
      </c>
      <c r="AD6" s="6" t="e">
        <f>AD8+#REF!+#REF!</f>
        <v>#REF!</v>
      </c>
      <c r="AE6" s="6" t="e">
        <f>+AE8+#REF!+#REF!</f>
        <v>#REF!</v>
      </c>
      <c r="AF6" s="7" t="e">
        <f>AF8+#REF!+#REF!</f>
        <v>#REF!</v>
      </c>
      <c r="AG6" s="8" t="e">
        <f>AG8+#REF!+#REF!</f>
        <v>#REF!</v>
      </c>
      <c r="AH6" s="9"/>
      <c r="AI6" s="9"/>
      <c r="AJ6" s="10" t="s">
        <v>896</v>
      </c>
    </row>
    <row r="7" spans="2:36" ht="15.75" thickBot="1">
      <c r="B7" s="987"/>
      <c r="C7" s="988"/>
      <c r="D7" s="988"/>
      <c r="E7" s="988"/>
      <c r="F7" s="988"/>
      <c r="G7" s="988"/>
      <c r="H7" s="988"/>
      <c r="I7" s="988"/>
      <c r="J7" s="988"/>
      <c r="K7" s="988"/>
      <c r="L7" s="988"/>
      <c r="M7" s="988"/>
      <c r="N7" s="988"/>
      <c r="O7" s="988"/>
      <c r="P7" s="988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8"/>
      <c r="AJ7" s="989"/>
    </row>
    <row r="8" spans="2:36" ht="34.5" thickBot="1">
      <c r="B8" s="11" t="s">
        <v>420</v>
      </c>
      <c r="C8" s="12" t="s">
        <v>532</v>
      </c>
      <c r="D8" s="12" t="s">
        <v>421</v>
      </c>
      <c r="E8" s="12" t="s">
        <v>432</v>
      </c>
      <c r="F8" s="13" t="s">
        <v>433</v>
      </c>
      <c r="G8" s="13" t="s">
        <v>434</v>
      </c>
      <c r="H8" s="45" t="s">
        <v>422</v>
      </c>
      <c r="I8" s="309" t="s">
        <v>533</v>
      </c>
      <c r="J8" s="32"/>
      <c r="K8" s="32"/>
      <c r="L8" s="32"/>
      <c r="M8" s="32"/>
      <c r="N8" s="33"/>
      <c r="O8" s="15">
        <f>SUM(O9:O9)</f>
        <v>0</v>
      </c>
      <c r="P8" s="16">
        <f>SUM(P9:P9)</f>
        <v>0</v>
      </c>
      <c r="Q8" s="17">
        <f>SUM(Q9:Q9)</f>
        <v>0</v>
      </c>
      <c r="R8" s="16">
        <f>SUM(R9:R9)</f>
        <v>0</v>
      </c>
      <c r="S8" s="17"/>
      <c r="T8" s="16"/>
      <c r="U8" s="17"/>
      <c r="V8" s="16"/>
      <c r="W8" s="17"/>
      <c r="X8" s="16"/>
      <c r="Y8" s="17"/>
      <c r="Z8" s="16"/>
      <c r="AA8" s="17"/>
      <c r="AB8" s="16"/>
      <c r="AC8" s="17"/>
      <c r="AD8" s="16"/>
      <c r="AE8" s="18">
        <f>O8+Q8</f>
        <v>0</v>
      </c>
      <c r="AF8" s="16">
        <f>AF9</f>
        <v>0</v>
      </c>
      <c r="AG8" s="19">
        <f>SUM(AG9:AG9)</f>
        <v>0</v>
      </c>
      <c r="AH8" s="20"/>
      <c r="AI8" s="20"/>
      <c r="AJ8" s="21"/>
    </row>
    <row r="9" spans="2:13" ht="35.25" thickBot="1">
      <c r="B9" s="479" t="s">
        <v>945</v>
      </c>
      <c r="D9" s="437"/>
      <c r="E9" s="520"/>
      <c r="F9" s="520"/>
      <c r="I9" s="480"/>
      <c r="J9" s="520"/>
      <c r="K9" s="520"/>
      <c r="L9" s="520"/>
      <c r="M9" s="520"/>
    </row>
    <row r="10" spans="2:36" ht="15">
      <c r="B10" s="1438" t="s">
        <v>946</v>
      </c>
      <c r="C10" s="1439"/>
      <c r="D10" s="1439"/>
      <c r="E10" s="1439"/>
      <c r="F10" s="1439"/>
      <c r="G10" s="1439"/>
      <c r="H10" s="1440"/>
      <c r="I10" s="1441" t="s">
        <v>947</v>
      </c>
      <c r="J10" s="1442"/>
      <c r="K10" s="1442"/>
      <c r="L10" s="1442"/>
      <c r="M10" s="1442"/>
      <c r="N10" s="1442"/>
      <c r="O10" s="1442"/>
      <c r="P10" s="1442"/>
      <c r="Q10" s="1442"/>
      <c r="R10" s="1442"/>
      <c r="S10" s="1442"/>
      <c r="T10" s="1443"/>
      <c r="U10" s="1441" t="s">
        <v>948</v>
      </c>
      <c r="V10" s="1442"/>
      <c r="W10" s="1442"/>
      <c r="X10" s="1442"/>
      <c r="Y10" s="1442"/>
      <c r="Z10" s="1442"/>
      <c r="AA10" s="1442"/>
      <c r="AB10" s="1442"/>
      <c r="AC10" s="1442"/>
      <c r="AD10" s="1442"/>
      <c r="AE10" s="1442"/>
      <c r="AF10" s="1443"/>
      <c r="AG10" s="1441"/>
      <c r="AH10" s="1442"/>
      <c r="AI10" s="1442"/>
      <c r="AJ10" s="1442"/>
    </row>
    <row r="11" spans="2:36" ht="15.75" thickBot="1">
      <c r="B11" s="1122" t="s">
        <v>949</v>
      </c>
      <c r="C11" s="1001"/>
      <c r="D11" s="1002"/>
      <c r="E11" s="1"/>
      <c r="F11" s="1003" t="s">
        <v>950</v>
      </c>
      <c r="G11" s="1003"/>
      <c r="H11" s="1003"/>
      <c r="I11" s="1003"/>
      <c r="J11" s="1003"/>
      <c r="K11" s="1003"/>
      <c r="L11" s="1003"/>
      <c r="M11" s="1003"/>
      <c r="N11" s="1004"/>
      <c r="O11" s="1444" t="s">
        <v>407</v>
      </c>
      <c r="P11" s="1445"/>
      <c r="Q11" s="1445"/>
      <c r="R11" s="1445"/>
      <c r="S11" s="1445"/>
      <c r="T11" s="1445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6"/>
      <c r="AG11" s="1000" t="s">
        <v>408</v>
      </c>
      <c r="AH11" s="1447"/>
      <c r="AI11" s="1447"/>
      <c r="AJ11" s="1448"/>
    </row>
    <row r="12" spans="2:36" ht="18">
      <c r="B12" s="1011" t="s">
        <v>424</v>
      </c>
      <c r="C12" s="1013" t="s">
        <v>409</v>
      </c>
      <c r="D12" s="1014"/>
      <c r="E12" s="1014"/>
      <c r="F12" s="1014"/>
      <c r="G12" s="1014"/>
      <c r="H12" s="1316"/>
      <c r="I12" s="1017" t="s">
        <v>410</v>
      </c>
      <c r="J12" s="442" t="s">
        <v>425</v>
      </c>
      <c r="K12" s="1019" t="s">
        <v>411</v>
      </c>
      <c r="L12" s="1021" t="s">
        <v>1356</v>
      </c>
      <c r="M12" s="995" t="s">
        <v>426</v>
      </c>
      <c r="N12" s="997" t="s">
        <v>427</v>
      </c>
      <c r="O12" s="999" t="s">
        <v>534</v>
      </c>
      <c r="P12" s="991"/>
      <c r="Q12" s="990" t="s">
        <v>535</v>
      </c>
      <c r="R12" s="991"/>
      <c r="S12" s="990" t="s">
        <v>536</v>
      </c>
      <c r="T12" s="991"/>
      <c r="U12" s="990" t="s">
        <v>414</v>
      </c>
      <c r="V12" s="991"/>
      <c r="W12" s="990" t="s">
        <v>413</v>
      </c>
      <c r="X12" s="991"/>
      <c r="Y12" s="990" t="s">
        <v>537</v>
      </c>
      <c r="Z12" s="991"/>
      <c r="AA12" s="990" t="s">
        <v>412</v>
      </c>
      <c r="AB12" s="991"/>
      <c r="AC12" s="990" t="s">
        <v>415</v>
      </c>
      <c r="AD12" s="991"/>
      <c r="AE12" s="990" t="s">
        <v>416</v>
      </c>
      <c r="AF12" s="992"/>
      <c r="AG12" s="1307" t="s">
        <v>417</v>
      </c>
      <c r="AH12" s="979" t="s">
        <v>418</v>
      </c>
      <c r="AI12" s="981" t="s">
        <v>419</v>
      </c>
      <c r="AJ12" s="983" t="s">
        <v>428</v>
      </c>
    </row>
    <row r="13" spans="2:36" ht="32.25" thickBot="1">
      <c r="B13" s="1012"/>
      <c r="C13" s="1015"/>
      <c r="D13" s="1016"/>
      <c r="E13" s="1016"/>
      <c r="F13" s="1016"/>
      <c r="G13" s="1016"/>
      <c r="H13" s="1317"/>
      <c r="I13" s="1318"/>
      <c r="J13" s="443" t="s">
        <v>425</v>
      </c>
      <c r="K13" s="1319"/>
      <c r="L13" s="1320"/>
      <c r="M13" s="1321"/>
      <c r="N13" s="1322"/>
      <c r="O13" s="2" t="s">
        <v>429</v>
      </c>
      <c r="P13" s="42" t="s">
        <v>430</v>
      </c>
      <c r="Q13" s="3" t="s">
        <v>429</v>
      </c>
      <c r="R13" s="42" t="s">
        <v>430</v>
      </c>
      <c r="S13" s="3" t="s">
        <v>429</v>
      </c>
      <c r="T13" s="42" t="s">
        <v>430</v>
      </c>
      <c r="U13" s="3" t="s">
        <v>429</v>
      </c>
      <c r="V13" s="42" t="s">
        <v>430</v>
      </c>
      <c r="W13" s="3" t="s">
        <v>429</v>
      </c>
      <c r="X13" s="42" t="s">
        <v>430</v>
      </c>
      <c r="Y13" s="3" t="s">
        <v>429</v>
      </c>
      <c r="Z13" s="42" t="s">
        <v>430</v>
      </c>
      <c r="AA13" s="3" t="s">
        <v>429</v>
      </c>
      <c r="AB13" s="42" t="s">
        <v>431</v>
      </c>
      <c r="AC13" s="3" t="s">
        <v>429</v>
      </c>
      <c r="AD13" s="42" t="s">
        <v>431</v>
      </c>
      <c r="AE13" s="3" t="s">
        <v>429</v>
      </c>
      <c r="AF13" s="43" t="s">
        <v>431</v>
      </c>
      <c r="AG13" s="1308"/>
      <c r="AH13" s="1309"/>
      <c r="AI13" s="1310"/>
      <c r="AJ13" s="1311"/>
    </row>
    <row r="14" spans="2:36" ht="41.25" thickBot="1">
      <c r="B14" s="4" t="s">
        <v>951</v>
      </c>
      <c r="C14" s="985" t="s">
        <v>288</v>
      </c>
      <c r="D14" s="986"/>
      <c r="E14" s="986"/>
      <c r="F14" s="986"/>
      <c r="G14" s="986"/>
      <c r="H14" s="1347"/>
      <c r="I14" s="44" t="s">
        <v>289</v>
      </c>
      <c r="J14" s="300"/>
      <c r="K14" s="306"/>
      <c r="L14" s="306"/>
      <c r="M14" s="301"/>
      <c r="N14" s="301"/>
      <c r="O14" s="5" t="e">
        <f>O15+O61+#REF!</f>
        <v>#VALUE!</v>
      </c>
      <c r="P14" s="6" t="e">
        <f>P15+P61+#REF!</f>
        <v>#VALUE!</v>
      </c>
      <c r="Q14" s="6" t="e">
        <f>Q15+Q61+#REF!</f>
        <v>#VALUE!</v>
      </c>
      <c r="R14" s="6" t="e">
        <f>R15+R61+#REF!</f>
        <v>#VALUE!</v>
      </c>
      <c r="S14" s="6" t="e">
        <f>S15+S61+#REF!</f>
        <v>#VALUE!</v>
      </c>
      <c r="T14" s="6" t="e">
        <f>T15+T61+#REF!</f>
        <v>#VALUE!</v>
      </c>
      <c r="U14" s="6" t="e">
        <f>U15+U61+#REF!</f>
        <v>#VALUE!</v>
      </c>
      <c r="V14" s="6" t="e">
        <f>V15+V61+#REF!</f>
        <v>#VALUE!</v>
      </c>
      <c r="W14" s="6" t="e">
        <f>W15+W61+#REF!</f>
        <v>#VALUE!</v>
      </c>
      <c r="X14" s="6" t="e">
        <f>X15+X61+#REF!</f>
        <v>#VALUE!</v>
      </c>
      <c r="Y14" s="6" t="e">
        <f>Y15+Y61+#REF!</f>
        <v>#VALUE!</v>
      </c>
      <c r="Z14" s="6" t="e">
        <f>Z15+Z61+#REF!</f>
        <v>#VALUE!</v>
      </c>
      <c r="AA14" s="6" t="e">
        <f>AA15+AA61+#REF!</f>
        <v>#VALUE!</v>
      </c>
      <c r="AB14" s="6" t="e">
        <f>AB15+AB61+#REF!</f>
        <v>#VALUE!</v>
      </c>
      <c r="AC14" s="6" t="e">
        <f>AC15+AC61+#REF!</f>
        <v>#VALUE!</v>
      </c>
      <c r="AD14" s="6" t="e">
        <f>AD15+AD61+#REF!</f>
        <v>#VALUE!</v>
      </c>
      <c r="AE14" s="6" t="e">
        <f>+AE15+AE61+#REF!</f>
        <v>#VALUE!</v>
      </c>
      <c r="AF14" s="7" t="e">
        <f>AF15+AF61+#REF!</f>
        <v>#VALUE!</v>
      </c>
      <c r="AG14" s="8" t="e">
        <f>AG15+AG61+#REF!</f>
        <v>#REF!</v>
      </c>
      <c r="AH14" s="9"/>
      <c r="AI14" s="9"/>
      <c r="AJ14" s="10"/>
    </row>
    <row r="15" spans="2:36" ht="39.75" thickBot="1">
      <c r="B15" s="482" t="s">
        <v>420</v>
      </c>
      <c r="C15" s="483" t="s">
        <v>532</v>
      </c>
      <c r="D15" s="483" t="s">
        <v>421</v>
      </c>
      <c r="E15" s="483" t="s">
        <v>432</v>
      </c>
      <c r="F15" s="483" t="s">
        <v>433</v>
      </c>
      <c r="G15" s="483" t="s">
        <v>434</v>
      </c>
      <c r="H15" s="484" t="s">
        <v>422</v>
      </c>
      <c r="I15" s="701" t="s">
        <v>533</v>
      </c>
      <c r="J15" s="486"/>
      <c r="K15" s="486"/>
      <c r="L15" s="486"/>
      <c r="M15" s="486"/>
      <c r="N15" s="487"/>
      <c r="O15" s="488">
        <f>SUM(O16:O16)</f>
        <v>0</v>
      </c>
      <c r="P15" s="489">
        <f>SUM(P16:P16)</f>
        <v>0</v>
      </c>
      <c r="Q15" s="490">
        <f>SUM(Q16:Q16)</f>
        <v>59270.075</v>
      </c>
      <c r="R15" s="489">
        <f>SUM(R16:R16)</f>
        <v>0</v>
      </c>
      <c r="S15" s="490"/>
      <c r="T15" s="489"/>
      <c r="U15" s="490"/>
      <c r="V15" s="489"/>
      <c r="W15" s="490"/>
      <c r="X15" s="489"/>
      <c r="Y15" s="490"/>
      <c r="Z15" s="489"/>
      <c r="AA15" s="490"/>
      <c r="AB15" s="489"/>
      <c r="AC15" s="490">
        <f>AC16</f>
        <v>166429.918</v>
      </c>
      <c r="AD15" s="489"/>
      <c r="AE15" s="491">
        <f>O15+Q15+AC15</f>
        <v>225699.99300000002</v>
      </c>
      <c r="AF15" s="489">
        <f>AF16</f>
        <v>0</v>
      </c>
      <c r="AG15" s="492">
        <f>SUM(AG16:AG16)</f>
        <v>0</v>
      </c>
      <c r="AH15" s="493"/>
      <c r="AI15" s="493"/>
      <c r="AJ15" s="494"/>
    </row>
    <row r="16" spans="2:36" ht="36.75" thickBot="1">
      <c r="B16" s="1288" t="str">
        <f>D16</f>
        <v>Estudios y  Diseños  Acueductos rurales Santuario y la Union Municipio de Gama</v>
      </c>
      <c r="C16" s="1372"/>
      <c r="D16" s="910" t="s">
        <v>1519</v>
      </c>
      <c r="E16" s="496" t="s">
        <v>1299</v>
      </c>
      <c r="F16" s="911"/>
      <c r="G16" s="703"/>
      <c r="H16" s="1372" t="s">
        <v>1300</v>
      </c>
      <c r="I16" s="1374" t="s">
        <v>573</v>
      </c>
      <c r="J16" s="1288">
        <v>0</v>
      </c>
      <c r="K16" s="1296">
        <v>2</v>
      </c>
      <c r="L16" s="1296">
        <v>1</v>
      </c>
      <c r="M16" s="1296"/>
      <c r="N16" s="1364"/>
      <c r="O16" s="704"/>
      <c r="P16" s="705"/>
      <c r="Q16" s="1366">
        <v>59270.075</v>
      </c>
      <c r="R16" s="706"/>
      <c r="S16" s="706"/>
      <c r="T16" s="706"/>
      <c r="U16" s="706"/>
      <c r="V16" s="706"/>
      <c r="W16" s="706"/>
      <c r="X16" s="706"/>
      <c r="Y16" s="706"/>
      <c r="Z16" s="706"/>
      <c r="AA16" s="706"/>
      <c r="AB16" s="706"/>
      <c r="AC16" s="1368">
        <f>130729.925+35699.993</f>
        <v>166429.918</v>
      </c>
      <c r="AD16" s="706"/>
      <c r="AE16" s="705"/>
      <c r="AF16" s="705"/>
      <c r="AG16" s="1370" t="s">
        <v>841</v>
      </c>
      <c r="AH16" s="707"/>
      <c r="AI16" s="707"/>
      <c r="AJ16" s="1358" t="s">
        <v>1520</v>
      </c>
    </row>
    <row r="17" spans="2:36" ht="24.75" thickBot="1">
      <c r="B17" s="1289"/>
      <c r="C17" s="1373"/>
      <c r="D17" s="910" t="s">
        <v>1521</v>
      </c>
      <c r="E17" s="496" t="s">
        <v>1299</v>
      </c>
      <c r="F17" s="912"/>
      <c r="G17" s="913"/>
      <c r="H17" s="1303"/>
      <c r="I17" s="1375"/>
      <c r="J17" s="1376"/>
      <c r="K17" s="1363"/>
      <c r="L17" s="1363"/>
      <c r="M17" s="1363"/>
      <c r="N17" s="1365"/>
      <c r="O17" s="704"/>
      <c r="P17" s="705"/>
      <c r="Q17" s="1367"/>
      <c r="R17" s="914"/>
      <c r="S17" s="915"/>
      <c r="T17" s="706"/>
      <c r="U17" s="915"/>
      <c r="V17" s="706"/>
      <c r="W17" s="915"/>
      <c r="X17" s="706"/>
      <c r="Y17" s="915"/>
      <c r="Z17" s="706"/>
      <c r="AA17" s="915"/>
      <c r="AB17" s="914"/>
      <c r="AC17" s="1369"/>
      <c r="AD17" s="914"/>
      <c r="AE17" s="916"/>
      <c r="AF17" s="917"/>
      <c r="AG17" s="1371"/>
      <c r="AH17" s="918"/>
      <c r="AI17" s="918"/>
      <c r="AJ17" s="1359"/>
    </row>
    <row r="18" spans="2:36" ht="18">
      <c r="B18" s="1360" t="s">
        <v>424</v>
      </c>
      <c r="C18" s="1013" t="s">
        <v>409</v>
      </c>
      <c r="D18" s="1361"/>
      <c r="E18" s="1014"/>
      <c r="F18" s="1014"/>
      <c r="G18" s="1361"/>
      <c r="H18" s="1362"/>
      <c r="I18" s="1017" t="s">
        <v>410</v>
      </c>
      <c r="J18" s="443" t="s">
        <v>425</v>
      </c>
      <c r="K18" s="1019" t="s">
        <v>411</v>
      </c>
      <c r="L18" s="1021" t="s">
        <v>1356</v>
      </c>
      <c r="M18" s="995" t="s">
        <v>426</v>
      </c>
      <c r="N18" s="997" t="s">
        <v>427</v>
      </c>
      <c r="O18" s="1323" t="s">
        <v>534</v>
      </c>
      <c r="P18" s="1305"/>
      <c r="Q18" s="1304" t="s">
        <v>535</v>
      </c>
      <c r="R18" s="1305"/>
      <c r="S18" s="1304" t="s">
        <v>536</v>
      </c>
      <c r="T18" s="1305"/>
      <c r="U18" s="1304" t="s">
        <v>414</v>
      </c>
      <c r="V18" s="1305"/>
      <c r="W18" s="1304" t="s">
        <v>413</v>
      </c>
      <c r="X18" s="1305"/>
      <c r="Y18" s="1304" t="s">
        <v>537</v>
      </c>
      <c r="Z18" s="1305"/>
      <c r="AA18" s="1304" t="s">
        <v>412</v>
      </c>
      <c r="AB18" s="1305"/>
      <c r="AC18" s="1304" t="s">
        <v>415</v>
      </c>
      <c r="AD18" s="1305"/>
      <c r="AE18" s="1304" t="s">
        <v>416</v>
      </c>
      <c r="AF18" s="1306"/>
      <c r="AG18" s="1307" t="s">
        <v>417</v>
      </c>
      <c r="AH18" s="979" t="s">
        <v>418</v>
      </c>
      <c r="AI18" s="981" t="s">
        <v>419</v>
      </c>
      <c r="AJ18" s="983" t="s">
        <v>428</v>
      </c>
    </row>
    <row r="19" spans="2:36" ht="32.25" thickBot="1">
      <c r="B19" s="1012"/>
      <c r="C19" s="1015"/>
      <c r="D19" s="1016"/>
      <c r="E19" s="1016"/>
      <c r="F19" s="1016"/>
      <c r="G19" s="1016"/>
      <c r="H19" s="1317"/>
      <c r="I19" s="1318"/>
      <c r="J19" s="443" t="s">
        <v>425</v>
      </c>
      <c r="K19" s="1319"/>
      <c r="L19" s="1320"/>
      <c r="M19" s="1321"/>
      <c r="N19" s="1322"/>
      <c r="O19" s="2" t="s">
        <v>429</v>
      </c>
      <c r="P19" s="42" t="s">
        <v>430</v>
      </c>
      <c r="Q19" s="3" t="s">
        <v>429</v>
      </c>
      <c r="R19" s="42" t="s">
        <v>430</v>
      </c>
      <c r="S19" s="3" t="s">
        <v>429</v>
      </c>
      <c r="T19" s="42" t="s">
        <v>430</v>
      </c>
      <c r="U19" s="3" t="s">
        <v>429</v>
      </c>
      <c r="V19" s="42" t="s">
        <v>430</v>
      </c>
      <c r="W19" s="3" t="s">
        <v>429</v>
      </c>
      <c r="X19" s="42" t="s">
        <v>430</v>
      </c>
      <c r="Y19" s="3" t="s">
        <v>429</v>
      </c>
      <c r="Z19" s="42" t="s">
        <v>430</v>
      </c>
      <c r="AA19" s="3" t="s">
        <v>429</v>
      </c>
      <c r="AB19" s="42" t="s">
        <v>431</v>
      </c>
      <c r="AC19" s="3" t="s">
        <v>429</v>
      </c>
      <c r="AD19" s="42" t="s">
        <v>431</v>
      </c>
      <c r="AE19" s="3" t="s">
        <v>429</v>
      </c>
      <c r="AF19" s="43" t="s">
        <v>431</v>
      </c>
      <c r="AG19" s="1308"/>
      <c r="AH19" s="1309"/>
      <c r="AI19" s="1310"/>
      <c r="AJ19" s="1311"/>
    </row>
    <row r="20" spans="2:36" ht="27.75" thickBot="1">
      <c r="B20" s="4" t="s">
        <v>951</v>
      </c>
      <c r="C20" s="985" t="s">
        <v>286</v>
      </c>
      <c r="D20" s="986"/>
      <c r="E20" s="986"/>
      <c r="F20" s="986"/>
      <c r="G20" s="986"/>
      <c r="H20" s="1347"/>
      <c r="I20" s="44" t="s">
        <v>287</v>
      </c>
      <c r="J20" s="300"/>
      <c r="K20" s="306"/>
      <c r="L20" s="306"/>
      <c r="M20" s="301"/>
      <c r="N20" s="301"/>
      <c r="O20" s="5" t="e">
        <f>O21+O69+#REF!</f>
        <v>#REF!</v>
      </c>
      <c r="P20" s="6" t="e">
        <f>P21+P69+#REF!</f>
        <v>#REF!</v>
      </c>
      <c r="Q20" s="6" t="e">
        <f>Q21+Q69+#REF!</f>
        <v>#REF!</v>
      </c>
      <c r="R20" s="6" t="e">
        <f>R21+R69+#REF!</f>
        <v>#REF!</v>
      </c>
      <c r="S20" s="6" t="e">
        <f>S21+S69+#REF!</f>
        <v>#REF!</v>
      </c>
      <c r="T20" s="6" t="e">
        <f>T21+T69+#REF!</f>
        <v>#REF!</v>
      </c>
      <c r="U20" s="6" t="e">
        <f>U21+U69+#REF!</f>
        <v>#REF!</v>
      </c>
      <c r="V20" s="6" t="e">
        <f>V21+V69+#REF!</f>
        <v>#REF!</v>
      </c>
      <c r="W20" s="6" t="e">
        <f>W21+W69+#REF!</f>
        <v>#REF!</v>
      </c>
      <c r="X20" s="6" t="e">
        <f>X21+X69+#REF!</f>
        <v>#REF!</v>
      </c>
      <c r="Y20" s="6" t="e">
        <f>Y21+Y69+#REF!</f>
        <v>#REF!</v>
      </c>
      <c r="Z20" s="6" t="e">
        <f>Z21+Z69+#REF!</f>
        <v>#REF!</v>
      </c>
      <c r="AA20" s="6" t="e">
        <f>AA21+AA69+#REF!</f>
        <v>#REF!</v>
      </c>
      <c r="AB20" s="6" t="e">
        <f>AB21+AB69+#REF!</f>
        <v>#REF!</v>
      </c>
      <c r="AC20" s="6" t="e">
        <f>AC21+AC69+#REF!</f>
        <v>#REF!</v>
      </c>
      <c r="AD20" s="6" t="e">
        <f>AD21+AD69+#REF!</f>
        <v>#REF!</v>
      </c>
      <c r="AE20" s="6" t="e">
        <f>+AE21+AE69+#REF!</f>
        <v>#REF!</v>
      </c>
      <c r="AF20" s="7" t="e">
        <f>AF21+AF69+#REF!</f>
        <v>#REF!</v>
      </c>
      <c r="AG20" s="8" t="e">
        <f>AG21+AG69+#REF!</f>
        <v>#REF!</v>
      </c>
      <c r="AH20" s="9"/>
      <c r="AI20" s="9"/>
      <c r="AJ20" s="10"/>
    </row>
    <row r="21" spans="2:36" ht="36.75" thickBot="1">
      <c r="B21" s="482" t="s">
        <v>420</v>
      </c>
      <c r="C21" s="483" t="s">
        <v>532</v>
      </c>
      <c r="D21" s="483" t="s">
        <v>421</v>
      </c>
      <c r="E21" s="483" t="s">
        <v>432</v>
      </c>
      <c r="F21" s="483" t="s">
        <v>433</v>
      </c>
      <c r="G21" s="483" t="s">
        <v>434</v>
      </c>
      <c r="H21" s="484" t="s">
        <v>422</v>
      </c>
      <c r="I21" s="485" t="s">
        <v>533</v>
      </c>
      <c r="J21" s="486"/>
      <c r="K21" s="486"/>
      <c r="L21" s="486"/>
      <c r="M21" s="486"/>
      <c r="N21" s="487"/>
      <c r="O21" s="488">
        <f>SUM(O22:O22)</f>
        <v>6515.253</v>
      </c>
      <c r="P21" s="489">
        <f>SUM(P22:P22)</f>
        <v>0</v>
      </c>
      <c r="Q21" s="490">
        <f>SUM(Q22:Q22)</f>
        <v>0</v>
      </c>
      <c r="R21" s="489">
        <f>SUM(R22:R22)</f>
        <v>0</v>
      </c>
      <c r="S21" s="490"/>
      <c r="T21" s="489"/>
      <c r="U21" s="490"/>
      <c r="V21" s="489"/>
      <c r="W21" s="490"/>
      <c r="X21" s="489"/>
      <c r="Y21" s="490"/>
      <c r="Z21" s="489"/>
      <c r="AA21" s="490"/>
      <c r="AB21" s="489"/>
      <c r="AC21" s="490">
        <f>AC22</f>
        <v>15167.747</v>
      </c>
      <c r="AD21" s="489"/>
      <c r="AE21" s="491">
        <f>O21+Q21+AC21</f>
        <v>21683</v>
      </c>
      <c r="AF21" s="489">
        <f>AF22</f>
        <v>0</v>
      </c>
      <c r="AG21" s="492">
        <f>SUM(AG22:AG22)</f>
        <v>0</v>
      </c>
      <c r="AH21" s="493"/>
      <c r="AI21" s="493"/>
      <c r="AJ21" s="494"/>
    </row>
    <row r="22" spans="2:36" ht="60">
      <c r="B22" s="764" t="s">
        <v>1298</v>
      </c>
      <c r="C22" s="495"/>
      <c r="D22" s="919" t="s">
        <v>1522</v>
      </c>
      <c r="E22" s="1348" t="s">
        <v>851</v>
      </c>
      <c r="F22" s="1350"/>
      <c r="G22" s="1352"/>
      <c r="H22" s="1354" t="s">
        <v>1301</v>
      </c>
      <c r="I22" s="1348" t="s">
        <v>1302</v>
      </c>
      <c r="J22" s="1355">
        <v>0.77</v>
      </c>
      <c r="K22" s="1355">
        <v>1</v>
      </c>
      <c r="L22" s="1355">
        <v>0.97</v>
      </c>
      <c r="M22" s="1355"/>
      <c r="N22" s="1355"/>
      <c r="O22" s="1326">
        <v>6515.253</v>
      </c>
      <c r="P22" s="1281"/>
      <c r="Q22" s="1344"/>
      <c r="R22" s="1346"/>
      <c r="S22" s="1324"/>
      <c r="T22" s="1324"/>
      <c r="U22" s="1324"/>
      <c r="V22" s="1324"/>
      <c r="W22" s="1324"/>
      <c r="X22" s="1324"/>
      <c r="Y22" s="1324"/>
      <c r="Z22" s="1324"/>
      <c r="AA22" s="1324"/>
      <c r="AB22" s="1324"/>
      <c r="AC22" s="1326">
        <v>15167.747</v>
      </c>
      <c r="AD22" s="1339"/>
      <c r="AE22" s="1326"/>
      <c r="AF22" s="1326"/>
      <c r="AG22" s="1312" t="s">
        <v>841</v>
      </c>
      <c r="AH22" s="1342"/>
      <c r="AI22" s="1342"/>
      <c r="AJ22" s="1429" t="s">
        <v>1520</v>
      </c>
    </row>
    <row r="23" spans="2:36" ht="36.75" thickBot="1">
      <c r="B23" s="702"/>
      <c r="C23" s="708"/>
      <c r="D23" s="710" t="s">
        <v>1523</v>
      </c>
      <c r="E23" s="1349"/>
      <c r="F23" s="1351"/>
      <c r="G23" s="1353"/>
      <c r="H23" s="1349"/>
      <c r="I23" s="1349"/>
      <c r="J23" s="1356"/>
      <c r="K23" s="1357"/>
      <c r="L23" s="1357"/>
      <c r="M23" s="1357"/>
      <c r="N23" s="1357"/>
      <c r="O23" s="1338"/>
      <c r="P23" s="1282"/>
      <c r="Q23" s="1345"/>
      <c r="R23" s="1338"/>
      <c r="S23" s="1340"/>
      <c r="T23" s="1340"/>
      <c r="U23" s="1340"/>
      <c r="V23" s="1340"/>
      <c r="W23" s="1340"/>
      <c r="X23" s="1340"/>
      <c r="Y23" s="1340"/>
      <c r="Z23" s="1340"/>
      <c r="AA23" s="1340"/>
      <c r="AB23" s="1340"/>
      <c r="AC23" s="1338"/>
      <c r="AD23" s="1340"/>
      <c r="AE23" s="1338"/>
      <c r="AF23" s="1338"/>
      <c r="AG23" s="1341"/>
      <c r="AH23" s="1343"/>
      <c r="AI23" s="1343"/>
      <c r="AJ23" s="1431"/>
    </row>
    <row r="24" spans="2:36" ht="18">
      <c r="B24" s="1011" t="s">
        <v>424</v>
      </c>
      <c r="C24" s="1013" t="s">
        <v>409</v>
      </c>
      <c r="D24" s="1361"/>
      <c r="E24" s="1014"/>
      <c r="F24" s="1014"/>
      <c r="G24" s="1014"/>
      <c r="H24" s="1316"/>
      <c r="I24" s="1017" t="s">
        <v>410</v>
      </c>
      <c r="J24" s="443" t="s">
        <v>425</v>
      </c>
      <c r="K24" s="1019" t="s">
        <v>411</v>
      </c>
      <c r="L24" s="1021" t="s">
        <v>1356</v>
      </c>
      <c r="M24" s="995" t="s">
        <v>426</v>
      </c>
      <c r="N24" s="997" t="s">
        <v>427</v>
      </c>
      <c r="O24" s="1323" t="s">
        <v>534</v>
      </c>
      <c r="P24" s="1305"/>
      <c r="Q24" s="1304" t="s">
        <v>535</v>
      </c>
      <c r="R24" s="1305"/>
      <c r="S24" s="1304" t="s">
        <v>536</v>
      </c>
      <c r="T24" s="1305"/>
      <c r="U24" s="1304" t="s">
        <v>414</v>
      </c>
      <c r="V24" s="1305"/>
      <c r="W24" s="1304" t="s">
        <v>413</v>
      </c>
      <c r="X24" s="1305"/>
      <c r="Y24" s="1304" t="s">
        <v>537</v>
      </c>
      <c r="Z24" s="1305"/>
      <c r="AA24" s="1304" t="s">
        <v>412</v>
      </c>
      <c r="AB24" s="1305"/>
      <c r="AC24" s="1304" t="s">
        <v>415</v>
      </c>
      <c r="AD24" s="1305"/>
      <c r="AE24" s="1304" t="s">
        <v>416</v>
      </c>
      <c r="AF24" s="1306"/>
      <c r="AG24" s="1307" t="s">
        <v>417</v>
      </c>
      <c r="AH24" s="979" t="s">
        <v>418</v>
      </c>
      <c r="AI24" s="981" t="s">
        <v>419</v>
      </c>
      <c r="AJ24" s="983" t="s">
        <v>428</v>
      </c>
    </row>
    <row r="25" spans="2:36" ht="32.25" thickBot="1">
      <c r="B25" s="1012"/>
      <c r="C25" s="1015"/>
      <c r="D25" s="1016"/>
      <c r="E25" s="1016"/>
      <c r="F25" s="1016"/>
      <c r="G25" s="1016"/>
      <c r="H25" s="1317"/>
      <c r="I25" s="1318"/>
      <c r="J25" s="443" t="s">
        <v>425</v>
      </c>
      <c r="K25" s="1319"/>
      <c r="L25" s="1320"/>
      <c r="M25" s="1321"/>
      <c r="N25" s="1322"/>
      <c r="O25" s="2" t="s">
        <v>429</v>
      </c>
      <c r="P25" s="42" t="s">
        <v>430</v>
      </c>
      <c r="Q25" s="3" t="s">
        <v>429</v>
      </c>
      <c r="R25" s="42" t="s">
        <v>430</v>
      </c>
      <c r="S25" s="3" t="s">
        <v>429</v>
      </c>
      <c r="T25" s="42" t="s">
        <v>430</v>
      </c>
      <c r="U25" s="3" t="s">
        <v>429</v>
      </c>
      <c r="V25" s="42" t="s">
        <v>430</v>
      </c>
      <c r="W25" s="3" t="s">
        <v>429</v>
      </c>
      <c r="X25" s="42" t="s">
        <v>430</v>
      </c>
      <c r="Y25" s="3" t="s">
        <v>429</v>
      </c>
      <c r="Z25" s="42" t="s">
        <v>430</v>
      </c>
      <c r="AA25" s="3" t="s">
        <v>429</v>
      </c>
      <c r="AB25" s="42" t="s">
        <v>431</v>
      </c>
      <c r="AC25" s="3" t="s">
        <v>429</v>
      </c>
      <c r="AD25" s="42" t="s">
        <v>431</v>
      </c>
      <c r="AE25" s="3" t="s">
        <v>429</v>
      </c>
      <c r="AF25" s="43" t="s">
        <v>431</v>
      </c>
      <c r="AG25" s="1308"/>
      <c r="AH25" s="1309"/>
      <c r="AI25" s="1310"/>
      <c r="AJ25" s="1311"/>
    </row>
    <row r="26" spans="2:36" ht="27.75" thickBot="1">
      <c r="B26" s="4" t="s">
        <v>951</v>
      </c>
      <c r="C26" s="985" t="s">
        <v>292</v>
      </c>
      <c r="D26" s="986"/>
      <c r="E26" s="986"/>
      <c r="F26" s="986"/>
      <c r="G26" s="986"/>
      <c r="H26" s="1347"/>
      <c r="I26" s="44" t="s">
        <v>293</v>
      </c>
      <c r="J26" s="300"/>
      <c r="K26" s="306"/>
      <c r="L26" s="306"/>
      <c r="M26" s="301"/>
      <c r="N26" s="301"/>
      <c r="O26" s="5" t="e">
        <f>O27+O74+#REF!</f>
        <v>#REF!</v>
      </c>
      <c r="P26" s="6" t="e">
        <f>P27+P74+#REF!</f>
        <v>#REF!</v>
      </c>
      <c r="Q26" s="6" t="e">
        <f>Q27+Q74+#REF!</f>
        <v>#REF!</v>
      </c>
      <c r="R26" s="6" t="e">
        <f>R27+R74+#REF!</f>
        <v>#REF!</v>
      </c>
      <c r="S26" s="6" t="e">
        <f>S27+S74+#REF!</f>
        <v>#REF!</v>
      </c>
      <c r="T26" s="6" t="e">
        <f>T27+T74+#REF!</f>
        <v>#REF!</v>
      </c>
      <c r="U26" s="6" t="e">
        <f>U27+U74+#REF!</f>
        <v>#REF!</v>
      </c>
      <c r="V26" s="6" t="e">
        <f>V27+V74+#REF!</f>
        <v>#REF!</v>
      </c>
      <c r="W26" s="6" t="e">
        <f>W27+W74+#REF!</f>
        <v>#REF!</v>
      </c>
      <c r="X26" s="6" t="e">
        <f>X27+X74+#REF!</f>
        <v>#REF!</v>
      </c>
      <c r="Y26" s="6" t="e">
        <f>Y27+Y74+#REF!</f>
        <v>#REF!</v>
      </c>
      <c r="Z26" s="6" t="e">
        <f>Z27+Z74+#REF!</f>
        <v>#REF!</v>
      </c>
      <c r="AA26" s="6" t="e">
        <f>AA27+AA74+#REF!</f>
        <v>#REF!</v>
      </c>
      <c r="AB26" s="6" t="e">
        <f>AB27+AB74+#REF!</f>
        <v>#REF!</v>
      </c>
      <c r="AC26" s="6" t="e">
        <f>AC27+AC74+#REF!</f>
        <v>#REF!</v>
      </c>
      <c r="AD26" s="6" t="e">
        <f>AD27+AD74+#REF!</f>
        <v>#REF!</v>
      </c>
      <c r="AE26" s="6" t="e">
        <f>+AE27+AE74+#REF!</f>
        <v>#REF!</v>
      </c>
      <c r="AF26" s="7" t="e">
        <f>AF27+AF74+#REF!</f>
        <v>#REF!</v>
      </c>
      <c r="AG26" s="8" t="e">
        <f>AG27+AG74+#REF!</f>
        <v>#REF!</v>
      </c>
      <c r="AH26" s="9"/>
      <c r="AI26" s="9"/>
      <c r="AJ26" s="10"/>
    </row>
    <row r="27" spans="2:36" ht="36.75" thickBot="1">
      <c r="B27" s="482" t="s">
        <v>420</v>
      </c>
      <c r="C27" s="483" t="s">
        <v>532</v>
      </c>
      <c r="D27" s="483" t="s">
        <v>421</v>
      </c>
      <c r="E27" s="483" t="s">
        <v>432</v>
      </c>
      <c r="F27" s="483" t="s">
        <v>433</v>
      </c>
      <c r="G27" s="483" t="s">
        <v>434</v>
      </c>
      <c r="H27" s="484" t="s">
        <v>422</v>
      </c>
      <c r="I27" s="485" t="s">
        <v>533</v>
      </c>
      <c r="J27" s="486"/>
      <c r="K27" s="486"/>
      <c r="L27" s="486"/>
      <c r="M27" s="486"/>
      <c r="N27" s="487"/>
      <c r="O27" s="488">
        <f>SUM(O28:O28)</f>
        <v>0</v>
      </c>
      <c r="P27" s="489">
        <f>SUM(P28:P28)</f>
        <v>0</v>
      </c>
      <c r="Q27" s="490">
        <f>SUM(Q28:Q28)</f>
        <v>0</v>
      </c>
      <c r="R27" s="489">
        <f>SUM(R28:R28)</f>
        <v>0</v>
      </c>
      <c r="S27" s="490"/>
      <c r="T27" s="489"/>
      <c r="U27" s="490"/>
      <c r="V27" s="489"/>
      <c r="W27" s="490"/>
      <c r="X27" s="489"/>
      <c r="Y27" s="490"/>
      <c r="Z27" s="489"/>
      <c r="AA27" s="490"/>
      <c r="AB27" s="489"/>
      <c r="AC27" s="490"/>
      <c r="AD27" s="489"/>
      <c r="AE27" s="491">
        <f>O27+Q27</f>
        <v>0</v>
      </c>
      <c r="AF27" s="489">
        <f>AF28</f>
        <v>0</v>
      </c>
      <c r="AG27" s="492">
        <f>SUM(AG28:AG28)</f>
        <v>0</v>
      </c>
      <c r="AH27" s="493"/>
      <c r="AI27" s="493"/>
      <c r="AJ27" s="494"/>
    </row>
    <row r="28" spans="2:36" ht="15">
      <c r="B28" s="1292" t="s">
        <v>1298</v>
      </c>
      <c r="C28" s="1328"/>
      <c r="D28" s="1331" t="s">
        <v>1524</v>
      </c>
      <c r="E28" s="1302" t="s">
        <v>851</v>
      </c>
      <c r="F28" s="1288"/>
      <c r="G28" s="1288"/>
      <c r="H28" s="1354" t="s">
        <v>1525</v>
      </c>
      <c r="I28" s="1348" t="s">
        <v>291</v>
      </c>
      <c r="J28" s="1355">
        <v>0</v>
      </c>
      <c r="K28" s="1355">
        <v>1</v>
      </c>
      <c r="L28" s="1355">
        <v>0.75</v>
      </c>
      <c r="M28" s="1355"/>
      <c r="N28" s="1355"/>
      <c r="O28" s="1290"/>
      <c r="P28" s="1281"/>
      <c r="Q28" s="1344"/>
      <c r="R28" s="1324"/>
      <c r="S28" s="1324"/>
      <c r="T28" s="1324"/>
      <c r="U28" s="1324"/>
      <c r="V28" s="1324"/>
      <c r="W28" s="1324"/>
      <c r="X28" s="1324"/>
      <c r="Y28" s="1324"/>
      <c r="Z28" s="1324"/>
      <c r="AA28" s="1324"/>
      <c r="AB28" s="1324"/>
      <c r="AC28" s="1326"/>
      <c r="AD28" s="1339"/>
      <c r="AE28" s="1326"/>
      <c r="AF28" s="1326"/>
      <c r="AG28" s="1312" t="s">
        <v>841</v>
      </c>
      <c r="AH28" s="1342"/>
      <c r="AI28" s="1342"/>
      <c r="AJ28" s="1429" t="s">
        <v>1520</v>
      </c>
    </row>
    <row r="29" spans="2:36" ht="15">
      <c r="B29" s="1336"/>
      <c r="C29" s="1329"/>
      <c r="D29" s="1332"/>
      <c r="E29" s="1433"/>
      <c r="F29" s="1376"/>
      <c r="G29" s="1376"/>
      <c r="H29" s="1402"/>
      <c r="I29" s="1402"/>
      <c r="J29" s="1387"/>
      <c r="K29" s="1387"/>
      <c r="L29" s="1387"/>
      <c r="M29" s="1387"/>
      <c r="N29" s="1387"/>
      <c r="O29" s="1337"/>
      <c r="P29" s="1388"/>
      <c r="Q29" s="1432"/>
      <c r="R29" s="1325"/>
      <c r="S29" s="1325"/>
      <c r="T29" s="1325"/>
      <c r="U29" s="1325"/>
      <c r="V29" s="1325"/>
      <c r="W29" s="1325"/>
      <c r="X29" s="1325"/>
      <c r="Y29" s="1325"/>
      <c r="Z29" s="1325"/>
      <c r="AA29" s="1325"/>
      <c r="AB29" s="1325"/>
      <c r="AC29" s="1327"/>
      <c r="AD29" s="1325"/>
      <c r="AE29" s="1327"/>
      <c r="AF29" s="1327"/>
      <c r="AG29" s="1313"/>
      <c r="AH29" s="1384"/>
      <c r="AI29" s="1384"/>
      <c r="AJ29" s="1430"/>
    </row>
    <row r="30" spans="2:36" ht="15.75" thickBot="1">
      <c r="B30" s="1375"/>
      <c r="C30" s="1330"/>
      <c r="D30" s="1333"/>
      <c r="E30" s="1373"/>
      <c r="F30" s="1434"/>
      <c r="G30" s="1434"/>
      <c r="H30" s="1349"/>
      <c r="I30" s="1349"/>
      <c r="J30" s="1356"/>
      <c r="K30" s="1357"/>
      <c r="L30" s="1357"/>
      <c r="M30" s="1357"/>
      <c r="N30" s="1357"/>
      <c r="O30" s="1291"/>
      <c r="P30" s="1282"/>
      <c r="Q30" s="1345"/>
      <c r="R30" s="1340"/>
      <c r="S30" s="1340"/>
      <c r="T30" s="1340"/>
      <c r="U30" s="1340"/>
      <c r="V30" s="1340"/>
      <c r="W30" s="1340"/>
      <c r="X30" s="1340"/>
      <c r="Y30" s="1340"/>
      <c r="Z30" s="1340"/>
      <c r="AA30" s="1340"/>
      <c r="AB30" s="1340"/>
      <c r="AC30" s="1338"/>
      <c r="AD30" s="1340"/>
      <c r="AE30" s="1338"/>
      <c r="AF30" s="1338"/>
      <c r="AG30" s="1341"/>
      <c r="AH30" s="1343"/>
      <c r="AI30" s="1343"/>
      <c r="AJ30" s="1431"/>
    </row>
    <row r="31" spans="2:36" ht="18">
      <c r="B31" s="1011" t="s">
        <v>424</v>
      </c>
      <c r="C31" s="1013" t="s">
        <v>409</v>
      </c>
      <c r="D31" s="1014"/>
      <c r="E31" s="1014"/>
      <c r="F31" s="1014"/>
      <c r="G31" s="1014"/>
      <c r="H31" s="1316"/>
      <c r="I31" s="1017" t="s">
        <v>410</v>
      </c>
      <c r="J31" s="443" t="s">
        <v>425</v>
      </c>
      <c r="K31" s="1019" t="s">
        <v>411</v>
      </c>
      <c r="L31" s="1021" t="s">
        <v>1023</v>
      </c>
      <c r="M31" s="995" t="s">
        <v>426</v>
      </c>
      <c r="N31" s="997" t="s">
        <v>427</v>
      </c>
      <c r="O31" s="1323" t="s">
        <v>534</v>
      </c>
      <c r="P31" s="1305"/>
      <c r="Q31" s="1304" t="s">
        <v>535</v>
      </c>
      <c r="R31" s="1305"/>
      <c r="S31" s="1304" t="s">
        <v>536</v>
      </c>
      <c r="T31" s="1305"/>
      <c r="U31" s="1304" t="s">
        <v>414</v>
      </c>
      <c r="V31" s="1305"/>
      <c r="W31" s="1304" t="s">
        <v>413</v>
      </c>
      <c r="X31" s="1305"/>
      <c r="Y31" s="1304" t="s">
        <v>537</v>
      </c>
      <c r="Z31" s="1305"/>
      <c r="AA31" s="1304" t="s">
        <v>412</v>
      </c>
      <c r="AB31" s="1305"/>
      <c r="AC31" s="1304" t="s">
        <v>415</v>
      </c>
      <c r="AD31" s="1305"/>
      <c r="AE31" s="1304" t="s">
        <v>416</v>
      </c>
      <c r="AF31" s="1306"/>
      <c r="AG31" s="1307" t="s">
        <v>417</v>
      </c>
      <c r="AH31" s="979" t="s">
        <v>418</v>
      </c>
      <c r="AI31" s="981" t="s">
        <v>419</v>
      </c>
      <c r="AJ31" s="983" t="s">
        <v>428</v>
      </c>
    </row>
    <row r="32" spans="2:36" ht="32.25" thickBot="1">
      <c r="B32" s="1012"/>
      <c r="C32" s="1015"/>
      <c r="D32" s="1016"/>
      <c r="E32" s="1016"/>
      <c r="F32" s="1016"/>
      <c r="G32" s="1016"/>
      <c r="H32" s="1317"/>
      <c r="I32" s="1318"/>
      <c r="J32" s="443" t="s">
        <v>425</v>
      </c>
      <c r="K32" s="1319"/>
      <c r="L32" s="1320"/>
      <c r="M32" s="1321"/>
      <c r="N32" s="1322"/>
      <c r="O32" s="2" t="s">
        <v>429</v>
      </c>
      <c r="P32" s="42" t="s">
        <v>430</v>
      </c>
      <c r="Q32" s="3" t="s">
        <v>429</v>
      </c>
      <c r="R32" s="42" t="s">
        <v>430</v>
      </c>
      <c r="S32" s="3" t="s">
        <v>429</v>
      </c>
      <c r="T32" s="42" t="s">
        <v>430</v>
      </c>
      <c r="U32" s="3" t="s">
        <v>429</v>
      </c>
      <c r="V32" s="42" t="s">
        <v>430</v>
      </c>
      <c r="W32" s="3" t="s">
        <v>429</v>
      </c>
      <c r="X32" s="42" t="s">
        <v>430</v>
      </c>
      <c r="Y32" s="3" t="s">
        <v>429</v>
      </c>
      <c r="Z32" s="42" t="s">
        <v>430</v>
      </c>
      <c r="AA32" s="3" t="s">
        <v>429</v>
      </c>
      <c r="AB32" s="42" t="s">
        <v>431</v>
      </c>
      <c r="AC32" s="3" t="s">
        <v>429</v>
      </c>
      <c r="AD32" s="42" t="s">
        <v>431</v>
      </c>
      <c r="AE32" s="3" t="s">
        <v>429</v>
      </c>
      <c r="AF32" s="43" t="s">
        <v>431</v>
      </c>
      <c r="AG32" s="1308"/>
      <c r="AH32" s="1309"/>
      <c r="AI32" s="1310"/>
      <c r="AJ32" s="1311"/>
    </row>
    <row r="33" spans="2:36" ht="34.5" thickBot="1">
      <c r="B33" s="4" t="s">
        <v>951</v>
      </c>
      <c r="C33" s="985" t="s">
        <v>294</v>
      </c>
      <c r="D33" s="986"/>
      <c r="E33" s="986"/>
      <c r="F33" s="986"/>
      <c r="G33" s="986"/>
      <c r="H33" s="1347"/>
      <c r="I33" s="44" t="s">
        <v>295</v>
      </c>
      <c r="J33" s="300"/>
      <c r="K33" s="306"/>
      <c r="L33" s="306"/>
      <c r="M33" s="301"/>
      <c r="N33" s="301"/>
      <c r="O33" s="5" t="e">
        <f>O34+O79+#REF!</f>
        <v>#REF!</v>
      </c>
      <c r="P33" s="6" t="e">
        <f>P34+P79+#REF!</f>
        <v>#REF!</v>
      </c>
      <c r="Q33" s="6" t="e">
        <f>Q34+Q79+#REF!</f>
        <v>#REF!</v>
      </c>
      <c r="R33" s="6" t="e">
        <f>R34+R79+#REF!</f>
        <v>#REF!</v>
      </c>
      <c r="S33" s="6" t="e">
        <f>S34+S79+#REF!</f>
        <v>#REF!</v>
      </c>
      <c r="T33" s="6" t="e">
        <f>T34+T79+#REF!</f>
        <v>#REF!</v>
      </c>
      <c r="U33" s="6" t="e">
        <f>U34+U79+#REF!</f>
        <v>#REF!</v>
      </c>
      <c r="V33" s="6" t="e">
        <f>V34+V79+#REF!</f>
        <v>#REF!</v>
      </c>
      <c r="W33" s="6" t="e">
        <f>W34+W79+#REF!</f>
        <v>#REF!</v>
      </c>
      <c r="X33" s="6" t="e">
        <f>X34+X79+#REF!</f>
        <v>#REF!</v>
      </c>
      <c r="Y33" s="6" t="e">
        <f>Y34+Y79+#REF!</f>
        <v>#REF!</v>
      </c>
      <c r="Z33" s="6" t="e">
        <f>Z34+Z79+#REF!</f>
        <v>#REF!</v>
      </c>
      <c r="AA33" s="6" t="e">
        <f>AA34+AA79+#REF!</f>
        <v>#REF!</v>
      </c>
      <c r="AB33" s="6" t="e">
        <f>AB34+AB79+#REF!</f>
        <v>#REF!</v>
      </c>
      <c r="AC33" s="6" t="e">
        <f>AC34+AC79+#REF!</f>
        <v>#REF!</v>
      </c>
      <c r="AD33" s="6" t="e">
        <f>AD34+AD79+#REF!</f>
        <v>#REF!</v>
      </c>
      <c r="AE33" s="6" t="e">
        <f>+AE34+AE79+#REF!</f>
        <v>#REF!</v>
      </c>
      <c r="AF33" s="7" t="e">
        <f>AF34+AF79+#REF!</f>
        <v>#REF!</v>
      </c>
      <c r="AG33" s="8" t="e">
        <f>AG34+AG79+#REF!</f>
        <v>#REF!</v>
      </c>
      <c r="AH33" s="9"/>
      <c r="AI33" s="9"/>
      <c r="AJ33" s="10"/>
    </row>
    <row r="34" spans="2:36" ht="36.75" thickBot="1">
      <c r="B34" s="482" t="s">
        <v>420</v>
      </c>
      <c r="C34" s="483" t="s">
        <v>532</v>
      </c>
      <c r="D34" s="483" t="s">
        <v>421</v>
      </c>
      <c r="E34" s="483" t="s">
        <v>432</v>
      </c>
      <c r="F34" s="483" t="s">
        <v>433</v>
      </c>
      <c r="G34" s="483" t="s">
        <v>434</v>
      </c>
      <c r="H34" s="484" t="s">
        <v>422</v>
      </c>
      <c r="I34" s="701" t="s">
        <v>533</v>
      </c>
      <c r="J34" s="486"/>
      <c r="K34" s="486"/>
      <c r="L34" s="486"/>
      <c r="M34" s="486"/>
      <c r="N34" s="487"/>
      <c r="O34" s="488">
        <f>SUM(O35:O35)</f>
        <v>2420</v>
      </c>
      <c r="P34" s="489">
        <f>SUM(P35:P35)</f>
        <v>0</v>
      </c>
      <c r="Q34" s="490">
        <f>SUM(Q35:Q35)</f>
        <v>0</v>
      </c>
      <c r="R34" s="489">
        <f>SUM(R35:R35)</f>
        <v>0</v>
      </c>
      <c r="S34" s="490"/>
      <c r="T34" s="489"/>
      <c r="U34" s="490"/>
      <c r="V34" s="489"/>
      <c r="W34" s="490"/>
      <c r="X34" s="489"/>
      <c r="Y34" s="490"/>
      <c r="Z34" s="489"/>
      <c r="AA34" s="490"/>
      <c r="AB34" s="489"/>
      <c r="AC34" s="490"/>
      <c r="AD34" s="489"/>
      <c r="AE34" s="491">
        <f>O34+Q34</f>
        <v>2420</v>
      </c>
      <c r="AF34" s="489">
        <f>AF35</f>
        <v>0</v>
      </c>
      <c r="AG34" s="492">
        <f>SUM(AG35:AG35)</f>
        <v>0</v>
      </c>
      <c r="AH34" s="493"/>
      <c r="AI34" s="493"/>
      <c r="AJ34" s="494"/>
    </row>
    <row r="35" spans="2:36" ht="15">
      <c r="B35" s="1425" t="s">
        <v>1298</v>
      </c>
      <c r="C35" s="1334"/>
      <c r="D35" s="1300" t="s">
        <v>1526</v>
      </c>
      <c r="E35" s="1354" t="s">
        <v>851</v>
      </c>
      <c r="F35" s="1355"/>
      <c r="G35" s="1355"/>
      <c r="H35" s="1177" t="s">
        <v>1303</v>
      </c>
      <c r="I35" s="1354" t="s">
        <v>576</v>
      </c>
      <c r="J35" s="1355">
        <v>0</v>
      </c>
      <c r="K35" s="1355">
        <v>1</v>
      </c>
      <c r="L35" s="1355">
        <v>0.75</v>
      </c>
      <c r="M35" s="1355"/>
      <c r="N35" s="1355"/>
      <c r="O35" s="1290">
        <v>2420</v>
      </c>
      <c r="P35" s="1281"/>
      <c r="Q35" s="1290"/>
      <c r="R35" s="1339"/>
      <c r="S35" s="1290"/>
      <c r="T35" s="1339"/>
      <c r="U35" s="1339"/>
      <c r="V35" s="1339"/>
      <c r="W35" s="1339"/>
      <c r="X35" s="1339"/>
      <c r="Y35" s="1339"/>
      <c r="Z35" s="1339"/>
      <c r="AA35" s="1339"/>
      <c r="AB35" s="1339"/>
      <c r="AC35" s="1326"/>
      <c r="AD35" s="1339"/>
      <c r="AE35" s="1326"/>
      <c r="AF35" s="1326"/>
      <c r="AG35" s="1312" t="s">
        <v>841</v>
      </c>
      <c r="AH35" s="1342"/>
      <c r="AI35" s="1342"/>
      <c r="AJ35" s="1186" t="s">
        <v>1520</v>
      </c>
    </row>
    <row r="36" spans="2:36" ht="15">
      <c r="B36" s="1426"/>
      <c r="C36" s="1329"/>
      <c r="D36" s="1332"/>
      <c r="E36" s="1402"/>
      <c r="F36" s="1387"/>
      <c r="G36" s="1387"/>
      <c r="H36" s="1428"/>
      <c r="I36" s="1402"/>
      <c r="J36" s="1387"/>
      <c r="K36" s="1387"/>
      <c r="L36" s="1387"/>
      <c r="M36" s="1387"/>
      <c r="N36" s="1387"/>
      <c r="O36" s="1337"/>
      <c r="P36" s="1388"/>
      <c r="Q36" s="1337"/>
      <c r="R36" s="1325"/>
      <c r="S36" s="1337"/>
      <c r="T36" s="1325"/>
      <c r="U36" s="1325"/>
      <c r="V36" s="1325"/>
      <c r="W36" s="1325"/>
      <c r="X36" s="1325"/>
      <c r="Y36" s="1325"/>
      <c r="Z36" s="1325"/>
      <c r="AA36" s="1325"/>
      <c r="AB36" s="1325"/>
      <c r="AC36" s="1327"/>
      <c r="AD36" s="1325"/>
      <c r="AE36" s="1327"/>
      <c r="AF36" s="1327"/>
      <c r="AG36" s="1313"/>
      <c r="AH36" s="1384"/>
      <c r="AI36" s="1384"/>
      <c r="AJ36" s="1187"/>
    </row>
    <row r="37" spans="2:36" ht="15">
      <c r="B37" s="1426"/>
      <c r="C37" s="1335"/>
      <c r="D37" s="1301"/>
      <c r="E37" s="1403"/>
      <c r="F37" s="1356"/>
      <c r="G37" s="1356"/>
      <c r="H37" s="1178"/>
      <c r="I37" s="1403"/>
      <c r="J37" s="1356"/>
      <c r="K37" s="1356"/>
      <c r="L37" s="1356"/>
      <c r="M37" s="1356"/>
      <c r="N37" s="1356"/>
      <c r="O37" s="1337"/>
      <c r="P37" s="1282"/>
      <c r="Q37" s="1337"/>
      <c r="R37" s="1340"/>
      <c r="S37" s="1337"/>
      <c r="T37" s="1340"/>
      <c r="U37" s="1325"/>
      <c r="V37" s="1340"/>
      <c r="W37" s="1325"/>
      <c r="X37" s="1340"/>
      <c r="Y37" s="1325"/>
      <c r="Z37" s="1340"/>
      <c r="AA37" s="1325"/>
      <c r="AB37" s="1340"/>
      <c r="AC37" s="1327"/>
      <c r="AD37" s="1340"/>
      <c r="AE37" s="1327"/>
      <c r="AF37" s="1338"/>
      <c r="AG37" s="1313"/>
      <c r="AH37" s="1385"/>
      <c r="AI37" s="1385"/>
      <c r="AJ37" s="1188"/>
    </row>
    <row r="38" spans="2:36" ht="72.75" thickBot="1">
      <c r="B38" s="1427"/>
      <c r="C38" s="708"/>
      <c r="D38" s="709" t="s">
        <v>1527</v>
      </c>
      <c r="E38" s="320" t="s">
        <v>851</v>
      </c>
      <c r="F38" s="497"/>
      <c r="G38" s="497"/>
      <c r="H38" s="320" t="s">
        <v>1304</v>
      </c>
      <c r="I38" s="320" t="s">
        <v>576</v>
      </c>
      <c r="J38" s="497">
        <v>0</v>
      </c>
      <c r="K38" s="497">
        <v>1</v>
      </c>
      <c r="L38" s="497">
        <v>0.75</v>
      </c>
      <c r="M38" s="497"/>
      <c r="N38" s="497"/>
      <c r="O38" s="1291"/>
      <c r="P38" s="498"/>
      <c r="Q38" s="1291"/>
      <c r="R38" s="500"/>
      <c r="S38" s="1291"/>
      <c r="T38" s="500"/>
      <c r="U38" s="1340"/>
      <c r="V38" s="500"/>
      <c r="W38" s="1340"/>
      <c r="X38" s="500"/>
      <c r="Y38" s="1340"/>
      <c r="Z38" s="500"/>
      <c r="AA38" s="1340"/>
      <c r="AB38" s="500"/>
      <c r="AC38" s="1338"/>
      <c r="AD38" s="500"/>
      <c r="AE38" s="1338"/>
      <c r="AF38" s="501"/>
      <c r="AG38" s="1417"/>
      <c r="AH38" s="502"/>
      <c r="AI38" s="502"/>
      <c r="AJ38" s="711" t="s">
        <v>1520</v>
      </c>
    </row>
    <row r="39" spans="2:36" ht="30">
      <c r="B39" s="1248" t="s">
        <v>424</v>
      </c>
      <c r="C39" s="1418" t="s">
        <v>409</v>
      </c>
      <c r="D39" s="1419"/>
      <c r="E39" s="1419"/>
      <c r="F39" s="1419"/>
      <c r="G39" s="1419"/>
      <c r="H39" s="1420"/>
      <c r="I39" s="1421" t="s">
        <v>410</v>
      </c>
      <c r="J39" s="504" t="s">
        <v>425</v>
      </c>
      <c r="K39" s="1422" t="s">
        <v>411</v>
      </c>
      <c r="L39" s="1423" t="s">
        <v>1356</v>
      </c>
      <c r="M39" s="1424" t="s">
        <v>426</v>
      </c>
      <c r="N39" s="1415" t="s">
        <v>427</v>
      </c>
      <c r="O39" s="1416" t="s">
        <v>534</v>
      </c>
      <c r="P39" s="1411"/>
      <c r="Q39" s="1410" t="s">
        <v>535</v>
      </c>
      <c r="R39" s="1411"/>
      <c r="S39" s="1410" t="s">
        <v>536</v>
      </c>
      <c r="T39" s="1411"/>
      <c r="U39" s="1410" t="s">
        <v>414</v>
      </c>
      <c r="V39" s="1411"/>
      <c r="W39" s="1410" t="s">
        <v>413</v>
      </c>
      <c r="X39" s="1411"/>
      <c r="Y39" s="1410" t="s">
        <v>537</v>
      </c>
      <c r="Z39" s="1411"/>
      <c r="AA39" s="1410" t="s">
        <v>412</v>
      </c>
      <c r="AB39" s="1411"/>
      <c r="AC39" s="1410" t="s">
        <v>415</v>
      </c>
      <c r="AD39" s="1411"/>
      <c r="AE39" s="1410" t="s">
        <v>416</v>
      </c>
      <c r="AF39" s="1412"/>
      <c r="AG39" s="1413" t="s">
        <v>417</v>
      </c>
      <c r="AH39" s="1414" t="s">
        <v>418</v>
      </c>
      <c r="AI39" s="1407" t="s">
        <v>419</v>
      </c>
      <c r="AJ39" s="1408" t="s">
        <v>428</v>
      </c>
    </row>
    <row r="40" spans="2:36" ht="58.5" thickBot="1">
      <c r="B40" s="1249"/>
      <c r="C40" s="1253"/>
      <c r="D40" s="1254"/>
      <c r="E40" s="1254"/>
      <c r="F40" s="1254"/>
      <c r="G40" s="1254"/>
      <c r="H40" s="1255"/>
      <c r="I40" s="1257"/>
      <c r="J40" s="504" t="s">
        <v>425</v>
      </c>
      <c r="K40" s="1259"/>
      <c r="L40" s="1261"/>
      <c r="M40" s="1263"/>
      <c r="N40" s="1382"/>
      <c r="O40" s="505" t="s">
        <v>429</v>
      </c>
      <c r="P40" s="506" t="s">
        <v>430</v>
      </c>
      <c r="Q40" s="507" t="s">
        <v>429</v>
      </c>
      <c r="R40" s="506" t="s">
        <v>430</v>
      </c>
      <c r="S40" s="507" t="s">
        <v>429</v>
      </c>
      <c r="T40" s="506" t="s">
        <v>430</v>
      </c>
      <c r="U40" s="507" t="s">
        <v>429</v>
      </c>
      <c r="V40" s="506" t="s">
        <v>430</v>
      </c>
      <c r="W40" s="507" t="s">
        <v>429</v>
      </c>
      <c r="X40" s="506" t="s">
        <v>430</v>
      </c>
      <c r="Y40" s="507" t="s">
        <v>429</v>
      </c>
      <c r="Z40" s="506" t="s">
        <v>430</v>
      </c>
      <c r="AA40" s="507" t="s">
        <v>429</v>
      </c>
      <c r="AB40" s="506" t="s">
        <v>431</v>
      </c>
      <c r="AC40" s="507" t="s">
        <v>429</v>
      </c>
      <c r="AD40" s="506" t="s">
        <v>431</v>
      </c>
      <c r="AE40" s="507" t="s">
        <v>429</v>
      </c>
      <c r="AF40" s="508" t="s">
        <v>431</v>
      </c>
      <c r="AG40" s="1243"/>
      <c r="AH40" s="1245"/>
      <c r="AI40" s="1247"/>
      <c r="AJ40" s="1228"/>
    </row>
    <row r="41" spans="2:36" ht="36.75" thickBot="1">
      <c r="B41" s="509" t="s">
        <v>951</v>
      </c>
      <c r="C41" s="1229" t="s">
        <v>300</v>
      </c>
      <c r="D41" s="1230"/>
      <c r="E41" s="1230"/>
      <c r="F41" s="1230"/>
      <c r="G41" s="1230"/>
      <c r="H41" s="1231"/>
      <c r="I41" s="510" t="s">
        <v>299</v>
      </c>
      <c r="J41" s="511"/>
      <c r="K41" s="512"/>
      <c r="L41" s="512"/>
      <c r="M41" s="513"/>
      <c r="N41" s="513"/>
      <c r="O41" s="514" t="e">
        <f>O42+#REF!+#REF!</f>
        <v>#REF!</v>
      </c>
      <c r="P41" s="515" t="e">
        <f>P42+#REF!+#REF!</f>
        <v>#REF!</v>
      </c>
      <c r="Q41" s="515" t="e">
        <f>Q42+#REF!+#REF!</f>
        <v>#REF!</v>
      </c>
      <c r="R41" s="515" t="e">
        <f>R42+#REF!+#REF!</f>
        <v>#REF!</v>
      </c>
      <c r="S41" s="515" t="e">
        <f>S42+#REF!+#REF!</f>
        <v>#REF!</v>
      </c>
      <c r="T41" s="515" t="e">
        <f>T42+#REF!+#REF!</f>
        <v>#REF!</v>
      </c>
      <c r="U41" s="515" t="e">
        <f>U42+#REF!+#REF!</f>
        <v>#REF!</v>
      </c>
      <c r="V41" s="515" t="e">
        <f>V42+#REF!+#REF!</f>
        <v>#REF!</v>
      </c>
      <c r="W41" s="515" t="e">
        <f>W42+#REF!+#REF!</f>
        <v>#REF!</v>
      </c>
      <c r="X41" s="515" t="e">
        <f>X42+#REF!+#REF!</f>
        <v>#REF!</v>
      </c>
      <c r="Y41" s="515" t="e">
        <f>Y42+#REF!+#REF!</f>
        <v>#REF!</v>
      </c>
      <c r="Z41" s="515" t="e">
        <f>Z42+#REF!+#REF!</f>
        <v>#REF!</v>
      </c>
      <c r="AA41" s="515" t="e">
        <f>AA42+#REF!+#REF!</f>
        <v>#REF!</v>
      </c>
      <c r="AB41" s="515" t="e">
        <f>AB42+#REF!+#REF!</f>
        <v>#REF!</v>
      </c>
      <c r="AC41" s="515" t="e">
        <f>AC42+#REF!+#REF!</f>
        <v>#REF!</v>
      </c>
      <c r="AD41" s="515" t="e">
        <f>AD42+#REF!+#REF!</f>
        <v>#REF!</v>
      </c>
      <c r="AE41" s="515" t="e">
        <f>+AE42+#REF!+#REF!</f>
        <v>#REF!</v>
      </c>
      <c r="AF41" s="516" t="e">
        <f>AF42+#REF!+#REF!</f>
        <v>#REF!</v>
      </c>
      <c r="AG41" s="517" t="e">
        <f>AG42+#REF!+#REF!</f>
        <v>#REF!</v>
      </c>
      <c r="AH41" s="518"/>
      <c r="AI41" s="518"/>
      <c r="AJ41" s="519"/>
    </row>
    <row r="42" spans="2:36" ht="39.75" thickBot="1">
      <c r="B42" s="482" t="s">
        <v>420</v>
      </c>
      <c r="C42" s="483" t="s">
        <v>532</v>
      </c>
      <c r="D42" s="483" t="s">
        <v>421</v>
      </c>
      <c r="E42" s="483" t="s">
        <v>432</v>
      </c>
      <c r="F42" s="483" t="s">
        <v>433</v>
      </c>
      <c r="G42" s="483" t="s">
        <v>434</v>
      </c>
      <c r="H42" s="484" t="s">
        <v>422</v>
      </c>
      <c r="I42" s="485" t="s">
        <v>533</v>
      </c>
      <c r="J42" s="486"/>
      <c r="K42" s="486"/>
      <c r="L42" s="486"/>
      <c r="M42" s="486"/>
      <c r="N42" s="487"/>
      <c r="O42" s="488">
        <f>O43+O52</f>
        <v>2420</v>
      </c>
      <c r="P42" s="489" t="e">
        <f>SUM(#REF!)</f>
        <v>#REF!</v>
      </c>
      <c r="Q42" s="490" t="e">
        <f>SUM(#REF!)</f>
        <v>#REF!</v>
      </c>
      <c r="R42" s="489" t="e">
        <f>SUM(#REF!)</f>
        <v>#REF!</v>
      </c>
      <c r="S42" s="490"/>
      <c r="T42" s="489"/>
      <c r="U42" s="490"/>
      <c r="V42" s="489"/>
      <c r="W42" s="490"/>
      <c r="X42" s="489"/>
      <c r="Y42" s="490"/>
      <c r="Z42" s="489"/>
      <c r="AA42" s="490"/>
      <c r="AB42" s="489"/>
      <c r="AC42" s="490">
        <f>AC43</f>
        <v>121495</v>
      </c>
      <c r="AD42" s="489"/>
      <c r="AE42" s="491">
        <f>AC42+O42</f>
        <v>123915</v>
      </c>
      <c r="AF42" s="489" t="e">
        <f>#REF!</f>
        <v>#REF!</v>
      </c>
      <c r="AG42" s="492" t="e">
        <f>SUM(#REF!)</f>
        <v>#REF!</v>
      </c>
      <c r="AH42" s="493"/>
      <c r="AI42" s="493"/>
      <c r="AJ42" s="494"/>
    </row>
    <row r="43" spans="2:36" ht="25.5" thickBot="1">
      <c r="B43" s="1336"/>
      <c r="C43" s="1328"/>
      <c r="D43" s="920" t="s">
        <v>1528</v>
      </c>
      <c r="E43" s="1348" t="s">
        <v>1305</v>
      </c>
      <c r="F43" s="1406"/>
      <c r="G43" s="1354"/>
      <c r="H43" s="1354" t="s">
        <v>1306</v>
      </c>
      <c r="I43" s="1348" t="s">
        <v>573</v>
      </c>
      <c r="J43" s="1404">
        <v>2</v>
      </c>
      <c r="K43" s="1404">
        <v>8</v>
      </c>
      <c r="L43" s="1404">
        <v>2</v>
      </c>
      <c r="M43" s="1404"/>
      <c r="N43" s="1404"/>
      <c r="O43" s="1290">
        <v>2420</v>
      </c>
      <c r="P43" s="1281"/>
      <c r="Q43" s="1389"/>
      <c r="R43" s="1324"/>
      <c r="S43" s="1324"/>
      <c r="T43" s="1324"/>
      <c r="U43" s="1324"/>
      <c r="V43" s="1324"/>
      <c r="W43" s="1324"/>
      <c r="X43" s="1324"/>
      <c r="Y43" s="1324"/>
      <c r="Z43" s="1324"/>
      <c r="AA43" s="1324"/>
      <c r="AB43" s="1324"/>
      <c r="AC43" s="1326">
        <v>121495</v>
      </c>
      <c r="AD43" s="1339"/>
      <c r="AE43" s="1326"/>
      <c r="AF43" s="1326"/>
      <c r="AG43" s="1312"/>
      <c r="AH43" s="1342"/>
      <c r="AI43" s="1342"/>
      <c r="AJ43" s="1186" t="s">
        <v>1520</v>
      </c>
    </row>
    <row r="44" spans="2:36" ht="15.75" thickBot="1">
      <c r="B44" s="1336"/>
      <c r="C44" s="1330"/>
      <c r="D44" s="921" t="s">
        <v>1529</v>
      </c>
      <c r="E44" s="1349"/>
      <c r="F44" s="1409"/>
      <c r="G44" s="1403"/>
      <c r="H44" s="1403"/>
      <c r="I44" s="1403"/>
      <c r="J44" s="1405"/>
      <c r="K44" s="1405"/>
      <c r="L44" s="1405"/>
      <c r="M44" s="1405"/>
      <c r="N44" s="1405"/>
      <c r="O44" s="1337"/>
      <c r="P44" s="1282"/>
      <c r="Q44" s="1390"/>
      <c r="R44" s="1386"/>
      <c r="S44" s="1325"/>
      <c r="T44" s="1386"/>
      <c r="U44" s="1325"/>
      <c r="V44" s="1386"/>
      <c r="W44" s="1325"/>
      <c r="X44" s="1386"/>
      <c r="Y44" s="1325"/>
      <c r="Z44" s="1386"/>
      <c r="AA44" s="1325"/>
      <c r="AB44" s="1386"/>
      <c r="AC44" s="1327"/>
      <c r="AD44" s="1340"/>
      <c r="AE44" s="1327"/>
      <c r="AF44" s="1338"/>
      <c r="AG44" s="1313"/>
      <c r="AH44" s="1385"/>
      <c r="AI44" s="1385"/>
      <c r="AJ44" s="1188"/>
    </row>
    <row r="45" spans="2:36" ht="49.5" thickBot="1">
      <c r="B45" s="1336"/>
      <c r="C45" s="922"/>
      <c r="D45" s="923" t="s">
        <v>1530</v>
      </c>
      <c r="E45" s="924" t="s">
        <v>851</v>
      </c>
      <c r="F45" s="925"/>
      <c r="G45" s="926"/>
      <c r="H45" s="926" t="s">
        <v>1531</v>
      </c>
      <c r="I45" s="926" t="s">
        <v>576</v>
      </c>
      <c r="J45" s="927">
        <v>0.6</v>
      </c>
      <c r="K45" s="927">
        <v>1</v>
      </c>
      <c r="L45" s="927">
        <v>0.85</v>
      </c>
      <c r="M45" s="927"/>
      <c r="N45" s="927"/>
      <c r="O45" s="1337"/>
      <c r="P45" s="928"/>
      <c r="Q45" s="1390"/>
      <c r="R45" s="929"/>
      <c r="S45" s="1325"/>
      <c r="T45" s="929"/>
      <c r="U45" s="1325"/>
      <c r="V45" s="929"/>
      <c r="W45" s="1325"/>
      <c r="X45" s="929"/>
      <c r="Y45" s="1325"/>
      <c r="Z45" s="929"/>
      <c r="AA45" s="1325"/>
      <c r="AB45" s="929"/>
      <c r="AC45" s="1327"/>
      <c r="AD45" s="930"/>
      <c r="AE45" s="1327"/>
      <c r="AF45" s="928"/>
      <c r="AG45" s="1313"/>
      <c r="AH45" s="931"/>
      <c r="AI45" s="931"/>
      <c r="AJ45" s="932" t="s">
        <v>1520</v>
      </c>
    </row>
    <row r="46" spans="2:36" ht="15">
      <c r="B46" s="1336"/>
      <c r="C46" s="1328"/>
      <c r="D46" s="1314" t="s">
        <v>1532</v>
      </c>
      <c r="E46" s="1348" t="s">
        <v>1305</v>
      </c>
      <c r="F46" s="1406"/>
      <c r="G46" s="1354"/>
      <c r="H46" s="1354" t="s">
        <v>1533</v>
      </c>
      <c r="I46" s="1354" t="s">
        <v>573</v>
      </c>
      <c r="J46" s="1404">
        <v>1</v>
      </c>
      <c r="K46" s="1404">
        <v>4</v>
      </c>
      <c r="L46" s="1404">
        <v>1</v>
      </c>
      <c r="M46" s="1404"/>
      <c r="N46" s="1404"/>
      <c r="O46" s="1337"/>
      <c r="P46" s="1281"/>
      <c r="Q46" s="1390"/>
      <c r="R46" s="1324"/>
      <c r="S46" s="1325"/>
      <c r="T46" s="1324"/>
      <c r="U46" s="1325"/>
      <c r="V46" s="1324"/>
      <c r="W46" s="1325"/>
      <c r="X46" s="1324"/>
      <c r="Y46" s="1325"/>
      <c r="Z46" s="1324"/>
      <c r="AA46" s="1325"/>
      <c r="AB46" s="1324"/>
      <c r="AC46" s="1327"/>
      <c r="AD46" s="1339"/>
      <c r="AE46" s="1327"/>
      <c r="AF46" s="1326"/>
      <c r="AG46" s="1313"/>
      <c r="AH46" s="1342"/>
      <c r="AI46" s="1342"/>
      <c r="AJ46" s="1186" t="s">
        <v>1520</v>
      </c>
    </row>
    <row r="47" spans="2:36" ht="15.75" thickBot="1">
      <c r="B47" s="1336"/>
      <c r="C47" s="1330"/>
      <c r="D47" s="1315"/>
      <c r="E47" s="1349"/>
      <c r="F47" s="1397"/>
      <c r="G47" s="1403"/>
      <c r="H47" s="1403"/>
      <c r="I47" s="1403"/>
      <c r="J47" s="1405"/>
      <c r="K47" s="1405"/>
      <c r="L47" s="1405"/>
      <c r="M47" s="1405"/>
      <c r="N47" s="1405"/>
      <c r="O47" s="1337"/>
      <c r="P47" s="1282"/>
      <c r="Q47" s="1390"/>
      <c r="R47" s="1386"/>
      <c r="S47" s="1325"/>
      <c r="T47" s="1386"/>
      <c r="U47" s="1325"/>
      <c r="V47" s="1386"/>
      <c r="W47" s="1325"/>
      <c r="X47" s="1386"/>
      <c r="Y47" s="1325"/>
      <c r="Z47" s="1386"/>
      <c r="AA47" s="1325"/>
      <c r="AB47" s="1386"/>
      <c r="AC47" s="1327"/>
      <c r="AD47" s="1340"/>
      <c r="AE47" s="1327"/>
      <c r="AF47" s="1338"/>
      <c r="AG47" s="1313"/>
      <c r="AH47" s="1385"/>
      <c r="AI47" s="1385"/>
      <c r="AJ47" s="1188"/>
    </row>
    <row r="48" spans="2:36" ht="37.5" thickBot="1">
      <c r="B48" s="1336"/>
      <c r="C48" s="1328"/>
      <c r="D48" s="921" t="s">
        <v>1534</v>
      </c>
      <c r="E48" s="1392" t="s">
        <v>851</v>
      </c>
      <c r="F48" s="1396"/>
      <c r="G48" s="1399"/>
      <c r="H48" s="1354" t="s">
        <v>1307</v>
      </c>
      <c r="I48" s="1354" t="s">
        <v>582</v>
      </c>
      <c r="J48" s="1355">
        <v>0.29</v>
      </c>
      <c r="K48" s="1355">
        <v>0.6</v>
      </c>
      <c r="L48" s="1355">
        <v>0.55</v>
      </c>
      <c r="M48" s="1355"/>
      <c r="N48" s="1355"/>
      <c r="O48" s="1337"/>
      <c r="P48" s="1281"/>
      <c r="Q48" s="1390"/>
      <c r="R48" s="1324"/>
      <c r="S48" s="1325"/>
      <c r="T48" s="1324"/>
      <c r="U48" s="1325"/>
      <c r="V48" s="1324"/>
      <c r="W48" s="1325"/>
      <c r="X48" s="1324"/>
      <c r="Y48" s="1325"/>
      <c r="Z48" s="1324"/>
      <c r="AA48" s="1325"/>
      <c r="AB48" s="1324"/>
      <c r="AC48" s="1327"/>
      <c r="AD48" s="1326"/>
      <c r="AE48" s="1327"/>
      <c r="AF48" s="1326"/>
      <c r="AG48" s="1313"/>
      <c r="AH48" s="1342"/>
      <c r="AI48" s="1342"/>
      <c r="AJ48" s="1186" t="s">
        <v>1520</v>
      </c>
    </row>
    <row r="49" spans="2:36" ht="45">
      <c r="B49" s="1336"/>
      <c r="C49" s="1329"/>
      <c r="D49" s="934" t="s">
        <v>1535</v>
      </c>
      <c r="E49" s="1393"/>
      <c r="F49" s="1397"/>
      <c r="G49" s="1400"/>
      <c r="H49" s="1402"/>
      <c r="I49" s="1402"/>
      <c r="J49" s="1387"/>
      <c r="K49" s="1387"/>
      <c r="L49" s="1387"/>
      <c r="M49" s="1387"/>
      <c r="N49" s="1387"/>
      <c r="O49" s="1337"/>
      <c r="P49" s="1388"/>
      <c r="Q49" s="1390"/>
      <c r="R49" s="1325"/>
      <c r="S49" s="1325"/>
      <c r="T49" s="1325"/>
      <c r="U49" s="1325"/>
      <c r="V49" s="1325"/>
      <c r="W49" s="1325"/>
      <c r="X49" s="1325"/>
      <c r="Y49" s="1325"/>
      <c r="Z49" s="1325"/>
      <c r="AA49" s="1325"/>
      <c r="AB49" s="1325"/>
      <c r="AC49" s="1327"/>
      <c r="AD49" s="1327"/>
      <c r="AE49" s="1327"/>
      <c r="AF49" s="1327"/>
      <c r="AG49" s="1313"/>
      <c r="AH49" s="1384"/>
      <c r="AI49" s="1384"/>
      <c r="AJ49" s="1187"/>
    </row>
    <row r="50" spans="2:36" ht="36.75">
      <c r="B50" s="1336"/>
      <c r="C50" s="1391"/>
      <c r="D50" s="935" t="s">
        <v>1536</v>
      </c>
      <c r="E50" s="1394"/>
      <c r="F50" s="1397"/>
      <c r="G50" s="1400"/>
      <c r="H50" s="1402"/>
      <c r="I50" s="1402"/>
      <c r="J50" s="1387"/>
      <c r="K50" s="1387"/>
      <c r="L50" s="1387"/>
      <c r="M50" s="1387"/>
      <c r="N50" s="1387"/>
      <c r="O50" s="1337"/>
      <c r="P50" s="1388"/>
      <c r="Q50" s="1390"/>
      <c r="R50" s="1325"/>
      <c r="S50" s="1325"/>
      <c r="T50" s="1325"/>
      <c r="U50" s="1325"/>
      <c r="V50" s="1325"/>
      <c r="W50" s="1325"/>
      <c r="X50" s="1325"/>
      <c r="Y50" s="1325"/>
      <c r="Z50" s="1325"/>
      <c r="AA50" s="1325"/>
      <c r="AB50" s="1325"/>
      <c r="AC50" s="1327"/>
      <c r="AD50" s="1327"/>
      <c r="AE50" s="1327"/>
      <c r="AF50" s="1327"/>
      <c r="AG50" s="1313"/>
      <c r="AH50" s="1384"/>
      <c r="AI50" s="1384"/>
      <c r="AJ50" s="1187"/>
    </row>
    <row r="51" spans="2:36" ht="37.5" thickBot="1">
      <c r="B51" s="1336"/>
      <c r="C51" s="1330"/>
      <c r="D51" s="921" t="s">
        <v>1537</v>
      </c>
      <c r="E51" s="1395"/>
      <c r="F51" s="1398"/>
      <c r="G51" s="1401"/>
      <c r="H51" s="1403"/>
      <c r="I51" s="1403"/>
      <c r="J51" s="1356"/>
      <c r="K51" s="1356"/>
      <c r="L51" s="1356"/>
      <c r="M51" s="1356"/>
      <c r="N51" s="1356"/>
      <c r="O51" s="1291"/>
      <c r="P51" s="1282"/>
      <c r="Q51" s="1390"/>
      <c r="R51" s="1386"/>
      <c r="S51" s="1325"/>
      <c r="T51" s="1386"/>
      <c r="U51" s="1325"/>
      <c r="V51" s="1386"/>
      <c r="W51" s="1325"/>
      <c r="X51" s="1386"/>
      <c r="Y51" s="1325"/>
      <c r="Z51" s="1386"/>
      <c r="AA51" s="1325"/>
      <c r="AB51" s="1386"/>
      <c r="AC51" s="1327"/>
      <c r="AD51" s="1338"/>
      <c r="AE51" s="1327"/>
      <c r="AF51" s="1338"/>
      <c r="AG51" s="1313"/>
      <c r="AH51" s="1385"/>
      <c r="AI51" s="1385"/>
      <c r="AJ51" s="1188"/>
    </row>
    <row r="52" spans="2:36" ht="72.75" thickBot="1">
      <c r="B52" s="1336"/>
      <c r="C52" s="937"/>
      <c r="D52" s="712" t="s">
        <v>1538</v>
      </c>
      <c r="E52" s="933" t="s">
        <v>1305</v>
      </c>
      <c r="F52" s="936"/>
      <c r="G52" s="320"/>
      <c r="H52" s="765" t="s">
        <v>1308</v>
      </c>
      <c r="I52" s="765" t="s">
        <v>583</v>
      </c>
      <c r="J52" s="713">
        <v>0</v>
      </c>
      <c r="K52" s="713">
        <v>90</v>
      </c>
      <c r="L52" s="713">
        <v>90</v>
      </c>
      <c r="M52" s="713"/>
      <c r="N52" s="713"/>
      <c r="O52" s="938"/>
      <c r="P52" s="498"/>
      <c r="Q52" s="1390"/>
      <c r="R52" s="499"/>
      <c r="S52" s="1325"/>
      <c r="T52" s="499"/>
      <c r="U52" s="1325"/>
      <c r="V52" s="499"/>
      <c r="W52" s="1325"/>
      <c r="X52" s="499"/>
      <c r="Y52" s="1325"/>
      <c r="Z52" s="499"/>
      <c r="AA52" s="1325"/>
      <c r="AB52" s="499"/>
      <c r="AC52" s="1327"/>
      <c r="AD52" s="500"/>
      <c r="AE52" s="1327"/>
      <c r="AF52" s="501"/>
      <c r="AG52" s="1313"/>
      <c r="AH52" s="502"/>
      <c r="AI52" s="502"/>
      <c r="AJ52" s="763" t="s">
        <v>1520</v>
      </c>
    </row>
    <row r="53" spans="2:36" ht="18">
      <c r="B53" s="1011" t="s">
        <v>424</v>
      </c>
      <c r="C53" s="1013" t="s">
        <v>409</v>
      </c>
      <c r="D53" s="1014"/>
      <c r="E53" s="1014"/>
      <c r="F53" s="1014"/>
      <c r="G53" s="1014"/>
      <c r="H53" s="1316"/>
      <c r="I53" s="1017" t="s">
        <v>410</v>
      </c>
      <c r="J53" s="443" t="s">
        <v>425</v>
      </c>
      <c r="K53" s="1019" t="s">
        <v>411</v>
      </c>
      <c r="L53" s="1021" t="s">
        <v>1356</v>
      </c>
      <c r="M53" s="995" t="s">
        <v>426</v>
      </c>
      <c r="N53" s="997" t="s">
        <v>427</v>
      </c>
      <c r="O53" s="1323" t="s">
        <v>534</v>
      </c>
      <c r="P53" s="1305"/>
      <c r="Q53" s="1304" t="s">
        <v>535</v>
      </c>
      <c r="R53" s="1305"/>
      <c r="S53" s="1304" t="s">
        <v>536</v>
      </c>
      <c r="T53" s="1305"/>
      <c r="U53" s="1304" t="s">
        <v>414</v>
      </c>
      <c r="V53" s="1305"/>
      <c r="W53" s="1304" t="s">
        <v>413</v>
      </c>
      <c r="X53" s="1305"/>
      <c r="Y53" s="1304" t="s">
        <v>537</v>
      </c>
      <c r="Z53" s="1305"/>
      <c r="AA53" s="1304" t="s">
        <v>412</v>
      </c>
      <c r="AB53" s="1305"/>
      <c r="AC53" s="1304" t="s">
        <v>415</v>
      </c>
      <c r="AD53" s="1305"/>
      <c r="AE53" s="1304" t="s">
        <v>416</v>
      </c>
      <c r="AF53" s="1306"/>
      <c r="AG53" s="1307" t="s">
        <v>417</v>
      </c>
      <c r="AH53" s="979" t="s">
        <v>418</v>
      </c>
      <c r="AI53" s="981" t="s">
        <v>419</v>
      </c>
      <c r="AJ53" s="983" t="s">
        <v>428</v>
      </c>
    </row>
    <row r="54" spans="2:36" ht="32.25" thickBot="1">
      <c r="B54" s="1012"/>
      <c r="C54" s="1015"/>
      <c r="D54" s="1016"/>
      <c r="E54" s="1016"/>
      <c r="F54" s="1016"/>
      <c r="G54" s="1016"/>
      <c r="H54" s="1317"/>
      <c r="I54" s="1318"/>
      <c r="J54" s="443" t="s">
        <v>425</v>
      </c>
      <c r="K54" s="1319"/>
      <c r="L54" s="1320"/>
      <c r="M54" s="1321"/>
      <c r="N54" s="1322"/>
      <c r="O54" s="2" t="s">
        <v>429</v>
      </c>
      <c r="P54" s="42" t="s">
        <v>430</v>
      </c>
      <c r="Q54" s="3" t="s">
        <v>429</v>
      </c>
      <c r="R54" s="42" t="s">
        <v>430</v>
      </c>
      <c r="S54" s="3" t="s">
        <v>429</v>
      </c>
      <c r="T54" s="42" t="s">
        <v>430</v>
      </c>
      <c r="U54" s="3" t="s">
        <v>429</v>
      </c>
      <c r="V54" s="42" t="s">
        <v>430</v>
      </c>
      <c r="W54" s="3" t="s">
        <v>429</v>
      </c>
      <c r="X54" s="42" t="s">
        <v>430</v>
      </c>
      <c r="Y54" s="3" t="s">
        <v>429</v>
      </c>
      <c r="Z54" s="42" t="s">
        <v>430</v>
      </c>
      <c r="AA54" s="3" t="s">
        <v>429</v>
      </c>
      <c r="AB54" s="42" t="s">
        <v>431</v>
      </c>
      <c r="AC54" s="3" t="s">
        <v>429</v>
      </c>
      <c r="AD54" s="42" t="s">
        <v>431</v>
      </c>
      <c r="AE54" s="3" t="s">
        <v>429</v>
      </c>
      <c r="AF54" s="43" t="s">
        <v>431</v>
      </c>
      <c r="AG54" s="1308"/>
      <c r="AH54" s="1309"/>
      <c r="AI54" s="1310"/>
      <c r="AJ54" s="1311"/>
    </row>
    <row r="55" spans="2:36" ht="34.5" thickBot="1">
      <c r="B55" s="4" t="s">
        <v>951</v>
      </c>
      <c r="C55" s="985" t="s">
        <v>297</v>
      </c>
      <c r="D55" s="986"/>
      <c r="E55" s="986"/>
      <c r="F55" s="986"/>
      <c r="G55" s="986"/>
      <c r="H55" s="1347"/>
      <c r="I55" s="44" t="s">
        <v>298</v>
      </c>
      <c r="J55" s="300"/>
      <c r="K55" s="306"/>
      <c r="L55" s="306"/>
      <c r="M55" s="301"/>
      <c r="N55" s="301"/>
      <c r="O55" s="5" t="e">
        <f>O56+O93+#REF!</f>
        <v>#REF!</v>
      </c>
      <c r="P55" s="6" t="e">
        <f>P56+P93+#REF!</f>
        <v>#REF!</v>
      </c>
      <c r="Q55" s="6" t="e">
        <f>Q56+Q93+#REF!</f>
        <v>#REF!</v>
      </c>
      <c r="R55" s="6" t="e">
        <f>R56+R93+#REF!</f>
        <v>#REF!</v>
      </c>
      <c r="S55" s="6" t="e">
        <f>S56+S93+#REF!</f>
        <v>#REF!</v>
      </c>
      <c r="T55" s="6" t="e">
        <f>T56+T93+#REF!</f>
        <v>#REF!</v>
      </c>
      <c r="U55" s="6" t="e">
        <f>U56+U93+#REF!</f>
        <v>#REF!</v>
      </c>
      <c r="V55" s="6" t="e">
        <f>V56+V93+#REF!</f>
        <v>#REF!</v>
      </c>
      <c r="W55" s="6" t="e">
        <f>W56+W93+#REF!</f>
        <v>#REF!</v>
      </c>
      <c r="X55" s="6" t="e">
        <f>X56+X93+#REF!</f>
        <v>#REF!</v>
      </c>
      <c r="Y55" s="6" t="e">
        <f>Y56+Y93+#REF!</f>
        <v>#REF!</v>
      </c>
      <c r="Z55" s="6" t="e">
        <f>Z56+Z93+#REF!</f>
        <v>#REF!</v>
      </c>
      <c r="AA55" s="6" t="e">
        <f>AA56+AA93+#REF!</f>
        <v>#REF!</v>
      </c>
      <c r="AB55" s="6" t="e">
        <f>AB56+AB93+#REF!</f>
        <v>#REF!</v>
      </c>
      <c r="AC55" s="6" t="e">
        <f>AC56+AC93+#REF!</f>
        <v>#REF!</v>
      </c>
      <c r="AD55" s="6" t="e">
        <f>AD56+AD93+#REF!</f>
        <v>#REF!</v>
      </c>
      <c r="AE55" s="6" t="e">
        <f>+AE56+AE93+#REF!</f>
        <v>#REF!</v>
      </c>
      <c r="AF55" s="7" t="e">
        <f>AF56+AF93+#REF!</f>
        <v>#REF!</v>
      </c>
      <c r="AG55" s="8" t="e">
        <f>AG56+AG93+#REF!</f>
        <v>#REF!</v>
      </c>
      <c r="AH55" s="9"/>
      <c r="AI55" s="9"/>
      <c r="AJ55" s="10"/>
    </row>
    <row r="56" spans="2:36" ht="36.75" thickBot="1">
      <c r="B56" s="482" t="s">
        <v>420</v>
      </c>
      <c r="C56" s="483" t="s">
        <v>532</v>
      </c>
      <c r="D56" s="483" t="s">
        <v>421</v>
      </c>
      <c r="E56" s="483" t="s">
        <v>432</v>
      </c>
      <c r="F56" s="483" t="s">
        <v>433</v>
      </c>
      <c r="G56" s="483" t="s">
        <v>434</v>
      </c>
      <c r="H56" s="484" t="s">
        <v>422</v>
      </c>
      <c r="I56" s="485" t="s">
        <v>533</v>
      </c>
      <c r="J56" s="486"/>
      <c r="K56" s="486"/>
      <c r="L56" s="486"/>
      <c r="M56" s="486"/>
      <c r="N56" s="487"/>
      <c r="O56" s="488">
        <f>SUM(O57:O57)</f>
        <v>2420</v>
      </c>
      <c r="P56" s="489">
        <f>SUM(P57:P57)</f>
        <v>0</v>
      </c>
      <c r="Q56" s="490">
        <f>SUM(Q57:Q57)</f>
        <v>0</v>
      </c>
      <c r="R56" s="489">
        <f>SUM(R57:R57)</f>
        <v>0</v>
      </c>
      <c r="S56" s="490"/>
      <c r="T56" s="489"/>
      <c r="U56" s="490"/>
      <c r="V56" s="489"/>
      <c r="W56" s="490"/>
      <c r="X56" s="489"/>
      <c r="Y56" s="490"/>
      <c r="Z56" s="489"/>
      <c r="AA56" s="490"/>
      <c r="AB56" s="489"/>
      <c r="AC56" s="490">
        <f>AC57</f>
        <v>7000</v>
      </c>
      <c r="AD56" s="489"/>
      <c r="AE56" s="491">
        <f>O56+Q56+AC56</f>
        <v>9420</v>
      </c>
      <c r="AF56" s="489">
        <f>AF57</f>
        <v>0</v>
      </c>
      <c r="AG56" s="492">
        <f>SUM(AG57:AG57)</f>
        <v>0</v>
      </c>
      <c r="AH56" s="493"/>
      <c r="AI56" s="493"/>
      <c r="AJ56" s="494"/>
    </row>
    <row r="57" spans="2:36" ht="25.5" thickBot="1">
      <c r="B57" s="1292" t="s">
        <v>952</v>
      </c>
      <c r="C57" s="939"/>
      <c r="D57" s="940" t="s">
        <v>1539</v>
      </c>
      <c r="E57" s="1294" t="s">
        <v>851</v>
      </c>
      <c r="F57" s="1296"/>
      <c r="G57" s="1298"/>
      <c r="H57" s="1300" t="s">
        <v>296</v>
      </c>
      <c r="I57" s="1302" t="s">
        <v>576</v>
      </c>
      <c r="J57" s="1288">
        <v>0</v>
      </c>
      <c r="K57" s="1288">
        <v>0.8</v>
      </c>
      <c r="L57" s="1288">
        <v>0.3</v>
      </c>
      <c r="M57" s="1288"/>
      <c r="N57" s="1288"/>
      <c r="O57" s="1290">
        <v>2420</v>
      </c>
      <c r="P57" s="1281"/>
      <c r="Q57" s="1286"/>
      <c r="R57" s="1279"/>
      <c r="S57" s="1279"/>
      <c r="T57" s="1279"/>
      <c r="U57" s="1279"/>
      <c r="V57" s="1279"/>
      <c r="W57" s="1279"/>
      <c r="X57" s="1279"/>
      <c r="Y57" s="1279"/>
      <c r="Z57" s="1279"/>
      <c r="AA57" s="1279"/>
      <c r="AB57" s="1279"/>
      <c r="AC57" s="1281">
        <v>7000</v>
      </c>
      <c r="AD57" s="1283"/>
      <c r="AE57" s="1281"/>
      <c r="AF57" s="1281"/>
      <c r="AG57" s="1284"/>
      <c r="AH57" s="1264"/>
      <c r="AI57" s="1264"/>
      <c r="AJ57" s="1266" t="s">
        <v>1520</v>
      </c>
    </row>
    <row r="58" spans="2:36" ht="37.5" thickBot="1">
      <c r="B58" s="1293"/>
      <c r="C58" s="702"/>
      <c r="D58" s="941" t="s">
        <v>1540</v>
      </c>
      <c r="E58" s="1295"/>
      <c r="F58" s="1297"/>
      <c r="G58" s="1299"/>
      <c r="H58" s="1301"/>
      <c r="I58" s="1303"/>
      <c r="J58" s="1289"/>
      <c r="K58" s="1289"/>
      <c r="L58" s="1289"/>
      <c r="M58" s="1289"/>
      <c r="N58" s="1289"/>
      <c r="O58" s="1291"/>
      <c r="P58" s="1282"/>
      <c r="Q58" s="1287"/>
      <c r="R58" s="1280"/>
      <c r="S58" s="1280"/>
      <c r="T58" s="1280"/>
      <c r="U58" s="1280"/>
      <c r="V58" s="1280"/>
      <c r="W58" s="1280"/>
      <c r="X58" s="1280"/>
      <c r="Y58" s="1280"/>
      <c r="Z58" s="1280"/>
      <c r="AA58" s="1280"/>
      <c r="AB58" s="1280"/>
      <c r="AC58" s="1282"/>
      <c r="AD58" s="1280"/>
      <c r="AE58" s="1282"/>
      <c r="AF58" s="1282"/>
      <c r="AG58" s="1285"/>
      <c r="AH58" s="1265"/>
      <c r="AI58" s="1265"/>
      <c r="AJ58" s="1267"/>
    </row>
    <row r="59" spans="2:36" ht="15.75" thickBot="1">
      <c r="B59" s="1268" t="s">
        <v>954</v>
      </c>
      <c r="C59" s="1269"/>
      <c r="D59" s="1270"/>
      <c r="E59" s="714"/>
      <c r="F59" s="1271" t="s">
        <v>955</v>
      </c>
      <c r="G59" s="1271"/>
      <c r="H59" s="1271"/>
      <c r="I59" s="1271"/>
      <c r="J59" s="1271"/>
      <c r="K59" s="1271"/>
      <c r="L59" s="1271"/>
      <c r="M59" s="1271"/>
      <c r="N59" s="1272"/>
      <c r="O59" s="1273" t="s">
        <v>407</v>
      </c>
      <c r="P59" s="1274"/>
      <c r="Q59" s="1274"/>
      <c r="R59" s="1274"/>
      <c r="S59" s="1274"/>
      <c r="T59" s="1274"/>
      <c r="U59" s="1274"/>
      <c r="V59" s="1274"/>
      <c r="W59" s="1274"/>
      <c r="X59" s="1274"/>
      <c r="Y59" s="1274"/>
      <c r="Z59" s="1274"/>
      <c r="AA59" s="1274"/>
      <c r="AB59" s="1274"/>
      <c r="AC59" s="1274"/>
      <c r="AD59" s="1274"/>
      <c r="AE59" s="1274"/>
      <c r="AF59" s="1275"/>
      <c r="AG59" s="1276" t="s">
        <v>408</v>
      </c>
      <c r="AH59" s="1277"/>
      <c r="AI59" s="1277"/>
      <c r="AJ59" s="1278"/>
    </row>
    <row r="60" spans="2:36" ht="30">
      <c r="B60" s="1248" t="s">
        <v>424</v>
      </c>
      <c r="C60" s="1250" t="s">
        <v>409</v>
      </c>
      <c r="D60" s="1251"/>
      <c r="E60" s="1251"/>
      <c r="F60" s="1251"/>
      <c r="G60" s="1251"/>
      <c r="H60" s="1252"/>
      <c r="I60" s="1256" t="s">
        <v>410</v>
      </c>
      <c r="J60" s="503" t="s">
        <v>425</v>
      </c>
      <c r="K60" s="1258" t="s">
        <v>411</v>
      </c>
      <c r="L60" s="1260" t="s">
        <v>1356</v>
      </c>
      <c r="M60" s="1262" t="s">
        <v>1541</v>
      </c>
      <c r="N60" s="1381" t="s">
        <v>427</v>
      </c>
      <c r="O60" s="1383" t="s">
        <v>534</v>
      </c>
      <c r="P60" s="1240"/>
      <c r="Q60" s="1239" t="s">
        <v>535</v>
      </c>
      <c r="R60" s="1240"/>
      <c r="S60" s="1239" t="s">
        <v>536</v>
      </c>
      <c r="T60" s="1240"/>
      <c r="U60" s="1239" t="s">
        <v>414</v>
      </c>
      <c r="V60" s="1240"/>
      <c r="W60" s="1239" t="s">
        <v>413</v>
      </c>
      <c r="X60" s="1240"/>
      <c r="Y60" s="1239" t="s">
        <v>537</v>
      </c>
      <c r="Z60" s="1240"/>
      <c r="AA60" s="1239" t="s">
        <v>412</v>
      </c>
      <c r="AB60" s="1240"/>
      <c r="AC60" s="1239" t="s">
        <v>415</v>
      </c>
      <c r="AD60" s="1240"/>
      <c r="AE60" s="1239" t="s">
        <v>416</v>
      </c>
      <c r="AF60" s="1241"/>
      <c r="AG60" s="1242" t="s">
        <v>417</v>
      </c>
      <c r="AH60" s="1244" t="s">
        <v>418</v>
      </c>
      <c r="AI60" s="1246" t="s">
        <v>419</v>
      </c>
      <c r="AJ60" s="1227" t="s">
        <v>428</v>
      </c>
    </row>
    <row r="61" spans="2:36" ht="58.5" thickBot="1">
      <c r="B61" s="1249"/>
      <c r="C61" s="1253"/>
      <c r="D61" s="1254"/>
      <c r="E61" s="1254"/>
      <c r="F61" s="1254"/>
      <c r="G61" s="1254"/>
      <c r="H61" s="1255"/>
      <c r="I61" s="1257"/>
      <c r="J61" s="504" t="s">
        <v>425</v>
      </c>
      <c r="K61" s="1259"/>
      <c r="L61" s="1261"/>
      <c r="M61" s="1263"/>
      <c r="N61" s="1382"/>
      <c r="O61" s="505" t="s">
        <v>429</v>
      </c>
      <c r="P61" s="506" t="s">
        <v>430</v>
      </c>
      <c r="Q61" s="507" t="s">
        <v>429</v>
      </c>
      <c r="R61" s="506" t="s">
        <v>430</v>
      </c>
      <c r="S61" s="507" t="s">
        <v>429</v>
      </c>
      <c r="T61" s="506" t="s">
        <v>430</v>
      </c>
      <c r="U61" s="507" t="s">
        <v>429</v>
      </c>
      <c r="V61" s="506" t="s">
        <v>430</v>
      </c>
      <c r="W61" s="507" t="s">
        <v>429</v>
      </c>
      <c r="X61" s="506" t="s">
        <v>430</v>
      </c>
      <c r="Y61" s="507" t="s">
        <v>429</v>
      </c>
      <c r="Z61" s="506" t="s">
        <v>430</v>
      </c>
      <c r="AA61" s="507" t="s">
        <v>429</v>
      </c>
      <c r="AB61" s="506" t="s">
        <v>431</v>
      </c>
      <c r="AC61" s="507" t="s">
        <v>429</v>
      </c>
      <c r="AD61" s="506" t="s">
        <v>431</v>
      </c>
      <c r="AE61" s="507" t="s">
        <v>429</v>
      </c>
      <c r="AF61" s="508" t="s">
        <v>431</v>
      </c>
      <c r="AG61" s="1243"/>
      <c r="AH61" s="1245"/>
      <c r="AI61" s="1247"/>
      <c r="AJ61" s="1228"/>
    </row>
    <row r="62" spans="2:36" ht="48.75" thickBot="1">
      <c r="B62" s="509" t="s">
        <v>951</v>
      </c>
      <c r="C62" s="1229" t="s">
        <v>956</v>
      </c>
      <c r="D62" s="1230"/>
      <c r="E62" s="1230"/>
      <c r="F62" s="1230"/>
      <c r="G62" s="1230"/>
      <c r="H62" s="1231"/>
      <c r="I62" s="510" t="s">
        <v>957</v>
      </c>
      <c r="J62" s="511"/>
      <c r="K62" s="512"/>
      <c r="L62" s="512"/>
      <c r="M62" s="513"/>
      <c r="N62" s="513"/>
      <c r="O62" s="514" t="e">
        <f>O64+#REF!+#REF!</f>
        <v>#REF!</v>
      </c>
      <c r="P62" s="515" t="e">
        <f>P64+#REF!+#REF!</f>
        <v>#REF!</v>
      </c>
      <c r="Q62" s="515" t="e">
        <f>Q64+#REF!+#REF!</f>
        <v>#REF!</v>
      </c>
      <c r="R62" s="515" t="e">
        <f>R64+#REF!+#REF!</f>
        <v>#REF!</v>
      </c>
      <c r="S62" s="515" t="e">
        <f>S64+#REF!+#REF!</f>
        <v>#REF!</v>
      </c>
      <c r="T62" s="515" t="e">
        <f>T64+#REF!+#REF!</f>
        <v>#REF!</v>
      </c>
      <c r="U62" s="515" t="e">
        <f>U64+#REF!+#REF!</f>
        <v>#REF!</v>
      </c>
      <c r="V62" s="515" t="e">
        <f>V64+#REF!+#REF!</f>
        <v>#REF!</v>
      </c>
      <c r="W62" s="515" t="e">
        <f>W64+#REF!+#REF!</f>
        <v>#REF!</v>
      </c>
      <c r="X62" s="515" t="e">
        <f>X64+#REF!+#REF!</f>
        <v>#REF!</v>
      </c>
      <c r="Y62" s="515" t="e">
        <f>Y64+#REF!+#REF!</f>
        <v>#REF!</v>
      </c>
      <c r="Z62" s="515" t="e">
        <f>Z64+#REF!+#REF!</f>
        <v>#REF!</v>
      </c>
      <c r="AA62" s="515" t="e">
        <f>AA64+#REF!+#REF!</f>
        <v>#REF!</v>
      </c>
      <c r="AB62" s="515" t="e">
        <f>AB64+#REF!+#REF!</f>
        <v>#REF!</v>
      </c>
      <c r="AC62" s="515" t="e">
        <f>AC64+#REF!+#REF!</f>
        <v>#REF!</v>
      </c>
      <c r="AD62" s="515" t="e">
        <f>AD64+#REF!+#REF!</f>
        <v>#REF!</v>
      </c>
      <c r="AE62" s="515" t="e">
        <f>+AE64+#REF!+#REF!</f>
        <v>#REF!</v>
      </c>
      <c r="AF62" s="516" t="e">
        <f>AF64+#REF!+#REF!</f>
        <v>#REF!</v>
      </c>
      <c r="AG62" s="517" t="e">
        <f>AG64+#REF!+#REF!</f>
        <v>#REF!</v>
      </c>
      <c r="AH62" s="518"/>
      <c r="AI62" s="518"/>
      <c r="AJ62" s="519"/>
    </row>
    <row r="63" spans="2:36" ht="15.75" thickBot="1">
      <c r="B63" s="987"/>
      <c r="C63" s="988"/>
      <c r="D63" s="988"/>
      <c r="E63" s="988"/>
      <c r="F63" s="988"/>
      <c r="G63" s="988"/>
      <c r="H63" s="988"/>
      <c r="I63" s="988"/>
      <c r="J63" s="988"/>
      <c r="K63" s="988"/>
      <c r="L63" s="988"/>
      <c r="M63" s="988"/>
      <c r="N63" s="988"/>
      <c r="O63" s="988"/>
      <c r="P63" s="988"/>
      <c r="Q63" s="988"/>
      <c r="R63" s="988"/>
      <c r="S63" s="988"/>
      <c r="T63" s="988"/>
      <c r="U63" s="988"/>
      <c r="V63" s="988"/>
      <c r="W63" s="988"/>
      <c r="X63" s="988"/>
      <c r="Y63" s="988"/>
      <c r="Z63" s="988"/>
      <c r="AA63" s="988"/>
      <c r="AB63" s="988"/>
      <c r="AC63" s="988"/>
      <c r="AD63" s="988"/>
      <c r="AE63" s="988"/>
      <c r="AF63" s="988"/>
      <c r="AG63" s="988"/>
      <c r="AH63" s="988"/>
      <c r="AI63" s="988"/>
      <c r="AJ63" s="989"/>
    </row>
    <row r="64" spans="2:36" ht="34.5" thickBot="1">
      <c r="B64" s="11" t="s">
        <v>420</v>
      </c>
      <c r="C64" s="12" t="s">
        <v>532</v>
      </c>
      <c r="D64" s="12" t="s">
        <v>421</v>
      </c>
      <c r="E64" s="12" t="s">
        <v>432</v>
      </c>
      <c r="F64" s="13" t="s">
        <v>433</v>
      </c>
      <c r="G64" s="13" t="s">
        <v>434</v>
      </c>
      <c r="H64" s="45" t="s">
        <v>422</v>
      </c>
      <c r="I64" s="46" t="s">
        <v>533</v>
      </c>
      <c r="J64" s="32"/>
      <c r="K64" s="32"/>
      <c r="L64" s="32"/>
      <c r="M64" s="32"/>
      <c r="N64" s="33"/>
      <c r="O64" s="15">
        <f>SUM(O65:O65)</f>
        <v>2420</v>
      </c>
      <c r="P64" s="16">
        <f>SUM(P65:P65)</f>
        <v>0</v>
      </c>
      <c r="Q64" s="17">
        <f>SUM(Q65:Q65)</f>
        <v>0</v>
      </c>
      <c r="R64" s="16">
        <f>SUM(R65:R65)</f>
        <v>0</v>
      </c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>
        <f>AC65</f>
        <v>24393.93</v>
      </c>
      <c r="AD64" s="16"/>
      <c r="AE64" s="18">
        <f>O64+Q64+AC64</f>
        <v>26813.93</v>
      </c>
      <c r="AF64" s="16">
        <f>AF65</f>
        <v>0</v>
      </c>
      <c r="AG64" s="19">
        <f>SUM(AG65:AG65)</f>
        <v>0</v>
      </c>
      <c r="AH64" s="20"/>
      <c r="AI64" s="20"/>
      <c r="AJ64" s="21"/>
    </row>
    <row r="65" spans="2:36" ht="51.75" thickBot="1">
      <c r="B65" s="1156" t="s">
        <v>653</v>
      </c>
      <c r="C65" s="1233"/>
      <c r="D65" s="942" t="s">
        <v>1542</v>
      </c>
      <c r="E65" s="715" t="s">
        <v>835</v>
      </c>
      <c r="F65" s="716"/>
      <c r="G65" s="717"/>
      <c r="H65" s="551" t="s">
        <v>1543</v>
      </c>
      <c r="I65" s="551" t="s">
        <v>550</v>
      </c>
      <c r="J65" s="36">
        <v>0</v>
      </c>
      <c r="K65" s="422">
        <v>3</v>
      </c>
      <c r="L65" s="422">
        <v>1</v>
      </c>
      <c r="M65" s="36"/>
      <c r="N65" s="422"/>
      <c r="O65" s="1236">
        <v>2420</v>
      </c>
      <c r="P65" s="25"/>
      <c r="Q65" s="1116"/>
      <c r="R65" s="1119"/>
      <c r="S65" s="1119"/>
      <c r="T65" s="27"/>
      <c r="U65" s="1119"/>
      <c r="V65" s="27"/>
      <c r="W65" s="1119"/>
      <c r="X65" s="27"/>
      <c r="Y65" s="1119"/>
      <c r="Z65" s="27"/>
      <c r="AA65" s="1119"/>
      <c r="AB65" s="943"/>
      <c r="AC65" s="976">
        <v>24393.93</v>
      </c>
      <c r="AD65" s="28"/>
      <c r="AE65" s="976"/>
      <c r="AF65" s="943"/>
      <c r="AG65" s="1209" t="s">
        <v>841</v>
      </c>
      <c r="AH65" s="401"/>
      <c r="AI65" s="303"/>
      <c r="AJ65" s="304" t="s">
        <v>1520</v>
      </c>
    </row>
    <row r="66" spans="2:36" ht="15">
      <c r="B66" s="1157"/>
      <c r="C66" s="1234"/>
      <c r="D66" s="1212" t="s">
        <v>1544</v>
      </c>
      <c r="E66" s="1215" t="s">
        <v>851</v>
      </c>
      <c r="F66" s="1218"/>
      <c r="G66" s="1221"/>
      <c r="H66" s="1224" t="s">
        <v>1545</v>
      </c>
      <c r="I66" s="1224" t="s">
        <v>574</v>
      </c>
      <c r="J66" s="1202">
        <v>0.299</v>
      </c>
      <c r="K66" s="1205">
        <v>1</v>
      </c>
      <c r="L66" s="1205">
        <v>0.7</v>
      </c>
      <c r="M66" s="1205"/>
      <c r="N66" s="1205"/>
      <c r="O66" s="1237"/>
      <c r="P66" s="1179"/>
      <c r="Q66" s="1117"/>
      <c r="R66" s="1120"/>
      <c r="S66" s="1120"/>
      <c r="T66" s="1119"/>
      <c r="U66" s="1120"/>
      <c r="V66" s="1119"/>
      <c r="W66" s="1120"/>
      <c r="X66" s="1119"/>
      <c r="Y66" s="1120"/>
      <c r="Z66" s="1200"/>
      <c r="AA66" s="1120"/>
      <c r="AB66" s="1119"/>
      <c r="AC66" s="977"/>
      <c r="AD66" s="28"/>
      <c r="AE66" s="977"/>
      <c r="AF66" s="1200"/>
      <c r="AG66" s="1210"/>
      <c r="AH66" s="1183"/>
      <c r="AI66" s="1183"/>
      <c r="AJ66" s="1186" t="s">
        <v>1520</v>
      </c>
    </row>
    <row r="67" spans="2:36" ht="15">
      <c r="B67" s="1157"/>
      <c r="C67" s="1234"/>
      <c r="D67" s="1213"/>
      <c r="E67" s="1216"/>
      <c r="F67" s="1219"/>
      <c r="G67" s="1222"/>
      <c r="H67" s="1225"/>
      <c r="I67" s="1225"/>
      <c r="J67" s="1203"/>
      <c r="K67" s="1206"/>
      <c r="L67" s="1206"/>
      <c r="M67" s="1206"/>
      <c r="N67" s="1206"/>
      <c r="O67" s="1237"/>
      <c r="P67" s="1208"/>
      <c r="Q67" s="1117"/>
      <c r="R67" s="1120"/>
      <c r="S67" s="1120"/>
      <c r="T67" s="1120"/>
      <c r="U67" s="1120"/>
      <c r="V67" s="1120"/>
      <c r="W67" s="1120"/>
      <c r="X67" s="1120"/>
      <c r="Y67" s="1120"/>
      <c r="Z67" s="977"/>
      <c r="AA67" s="1120"/>
      <c r="AB67" s="1120"/>
      <c r="AC67" s="977"/>
      <c r="AD67" s="28"/>
      <c r="AE67" s="977"/>
      <c r="AF67" s="977"/>
      <c r="AG67" s="1210"/>
      <c r="AH67" s="1184"/>
      <c r="AI67" s="1184"/>
      <c r="AJ67" s="1187"/>
    </row>
    <row r="68" spans="2:36" ht="15.75" thickBot="1">
      <c r="B68" s="1232"/>
      <c r="C68" s="1235"/>
      <c r="D68" s="1214"/>
      <c r="E68" s="1217"/>
      <c r="F68" s="1220"/>
      <c r="G68" s="1223"/>
      <c r="H68" s="1226"/>
      <c r="I68" s="1226"/>
      <c r="J68" s="1204"/>
      <c r="K68" s="1207"/>
      <c r="L68" s="1207"/>
      <c r="M68" s="1207"/>
      <c r="N68" s="1207"/>
      <c r="O68" s="1237"/>
      <c r="P68" s="1180"/>
      <c r="Q68" s="1117"/>
      <c r="R68" s="1199"/>
      <c r="S68" s="1120"/>
      <c r="T68" s="1199"/>
      <c r="U68" s="1120"/>
      <c r="V68" s="1199"/>
      <c r="W68" s="1120"/>
      <c r="X68" s="1199"/>
      <c r="Y68" s="1120"/>
      <c r="Z68" s="1201"/>
      <c r="AA68" s="1120"/>
      <c r="AB68" s="1199"/>
      <c r="AC68" s="977"/>
      <c r="AD68" s="28"/>
      <c r="AE68" s="977"/>
      <c r="AF68" s="1201"/>
      <c r="AG68" s="1210"/>
      <c r="AH68" s="1185"/>
      <c r="AI68" s="1185"/>
      <c r="AJ68" s="1188"/>
    </row>
    <row r="69" spans="2:36" ht="39">
      <c r="B69" s="1189" t="s">
        <v>958</v>
      </c>
      <c r="C69" s="1191"/>
      <c r="D69" s="944" t="s">
        <v>1546</v>
      </c>
      <c r="E69" s="1193" t="s">
        <v>835</v>
      </c>
      <c r="F69" s="1195"/>
      <c r="G69" s="1197"/>
      <c r="H69" s="1177" t="s">
        <v>594</v>
      </c>
      <c r="I69" s="1177" t="s">
        <v>595</v>
      </c>
      <c r="J69" s="1177">
        <v>1</v>
      </c>
      <c r="K69" s="1177">
        <v>4</v>
      </c>
      <c r="L69" s="1177">
        <v>1</v>
      </c>
      <c r="M69" s="1177"/>
      <c r="N69" s="1177"/>
      <c r="O69" s="1237"/>
      <c r="P69" s="1179"/>
      <c r="Q69" s="1117"/>
      <c r="R69" s="1181"/>
      <c r="S69" s="1120"/>
      <c r="T69" s="1169"/>
      <c r="U69" s="1120"/>
      <c r="V69" s="1169"/>
      <c r="W69" s="1120"/>
      <c r="X69" s="1169"/>
      <c r="Y69" s="1120"/>
      <c r="Z69" s="1169"/>
      <c r="AA69" s="1120"/>
      <c r="AB69" s="1169"/>
      <c r="AC69" s="977"/>
      <c r="AD69" s="1171"/>
      <c r="AE69" s="977"/>
      <c r="AF69" s="1173"/>
      <c r="AG69" s="1210"/>
      <c r="AH69" s="1175"/>
      <c r="AI69" s="1175"/>
      <c r="AJ69" s="1168" t="s">
        <v>1520</v>
      </c>
    </row>
    <row r="70" spans="2:36" ht="39">
      <c r="B70" s="1190"/>
      <c r="C70" s="1192"/>
      <c r="D70" s="945" t="s">
        <v>1547</v>
      </c>
      <c r="E70" s="1194"/>
      <c r="F70" s="1196"/>
      <c r="G70" s="1198"/>
      <c r="H70" s="1178"/>
      <c r="I70" s="1178"/>
      <c r="J70" s="1178"/>
      <c r="K70" s="1178"/>
      <c r="L70" s="1178"/>
      <c r="M70" s="1178"/>
      <c r="N70" s="1178"/>
      <c r="O70" s="1238"/>
      <c r="P70" s="1180"/>
      <c r="Q70" s="1118"/>
      <c r="R70" s="1182"/>
      <c r="S70" s="1121"/>
      <c r="T70" s="1170"/>
      <c r="U70" s="1121"/>
      <c r="V70" s="1170"/>
      <c r="W70" s="1121"/>
      <c r="X70" s="1170"/>
      <c r="Y70" s="1121"/>
      <c r="Z70" s="1170"/>
      <c r="AA70" s="1121"/>
      <c r="AB70" s="1170"/>
      <c r="AC70" s="978"/>
      <c r="AD70" s="1172"/>
      <c r="AE70" s="978"/>
      <c r="AF70" s="1174"/>
      <c r="AG70" s="1211"/>
      <c r="AH70" s="1176"/>
      <c r="AI70" s="1176"/>
      <c r="AJ70" s="1168"/>
    </row>
  </sheetData>
  <sheetProtection/>
  <mergeCells count="478">
    <mergeCell ref="M22:M23"/>
    <mergeCell ref="N22:N23"/>
    <mergeCell ref="O22:O23"/>
    <mergeCell ref="P22:P23"/>
    <mergeCell ref="AI12:AI13"/>
    <mergeCell ref="AJ12:AJ13"/>
    <mergeCell ref="C14:H14"/>
    <mergeCell ref="AE18:AF18"/>
    <mergeCell ref="AG18:AG19"/>
    <mergeCell ref="AH18:AH19"/>
    <mergeCell ref="AI18:AI19"/>
    <mergeCell ref="Y12:Z12"/>
    <mergeCell ref="AA12:AB12"/>
    <mergeCell ref="AC12:AD12"/>
    <mergeCell ref="AE12:AF12"/>
    <mergeCell ref="AG12:AG13"/>
    <mergeCell ref="AH12:AH13"/>
    <mergeCell ref="N12:N13"/>
    <mergeCell ref="O12:P12"/>
    <mergeCell ref="Q12:R12"/>
    <mergeCell ref="S12:T12"/>
    <mergeCell ref="U12:V12"/>
    <mergeCell ref="W12:X12"/>
    <mergeCell ref="B11:D11"/>
    <mergeCell ref="F11:N11"/>
    <mergeCell ref="O11:AF11"/>
    <mergeCell ref="AG11:AJ11"/>
    <mergeCell ref="B12:B13"/>
    <mergeCell ref="C12:H13"/>
    <mergeCell ref="I12:I13"/>
    <mergeCell ref="K12:K13"/>
    <mergeCell ref="L12:L13"/>
    <mergeCell ref="M12:M13"/>
    <mergeCell ref="AH4:AH5"/>
    <mergeCell ref="AI4:AI5"/>
    <mergeCell ref="AJ4:AJ5"/>
    <mergeCell ref="C6:H6"/>
    <mergeCell ref="B7:AJ7"/>
    <mergeCell ref="B10:H10"/>
    <mergeCell ref="I10:T10"/>
    <mergeCell ref="U10:AF10"/>
    <mergeCell ref="AG10:AJ10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W22:W23"/>
    <mergeCell ref="X22:X23"/>
    <mergeCell ref="B1:AJ1"/>
    <mergeCell ref="U4:V4"/>
    <mergeCell ref="B4:B5"/>
    <mergeCell ref="C4:H5"/>
    <mergeCell ref="I4:I5"/>
    <mergeCell ref="J4:J5"/>
    <mergeCell ref="K4:K5"/>
    <mergeCell ref="L4:L5"/>
    <mergeCell ref="AI22:AI23"/>
    <mergeCell ref="AJ22:AJ23"/>
    <mergeCell ref="Y22:Y23"/>
    <mergeCell ref="Z22:Z23"/>
    <mergeCell ref="AA22:AA23"/>
    <mergeCell ref="AB22:AB23"/>
    <mergeCell ref="B24:B25"/>
    <mergeCell ref="C24:H25"/>
    <mergeCell ref="I24:I25"/>
    <mergeCell ref="K24:K25"/>
    <mergeCell ref="L24:L25"/>
    <mergeCell ref="M24:M25"/>
    <mergeCell ref="N24:N25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G25"/>
    <mergeCell ref="AH24:AH25"/>
    <mergeCell ref="AI24:AI25"/>
    <mergeCell ref="AJ24:AJ25"/>
    <mergeCell ref="C26:H26"/>
    <mergeCell ref="B28:B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T28:T30"/>
    <mergeCell ref="U28:U30"/>
    <mergeCell ref="V28:V30"/>
    <mergeCell ref="W28:W30"/>
    <mergeCell ref="X28:X30"/>
    <mergeCell ref="Y28:Y30"/>
    <mergeCell ref="Z28:Z30"/>
    <mergeCell ref="AA28:AA30"/>
    <mergeCell ref="AB28:AB30"/>
    <mergeCell ref="AC28:AC30"/>
    <mergeCell ref="AD28:AD30"/>
    <mergeCell ref="AE28:AE30"/>
    <mergeCell ref="AF28:AF30"/>
    <mergeCell ref="AG28:AG30"/>
    <mergeCell ref="AH28:AH30"/>
    <mergeCell ref="AI28:AI30"/>
    <mergeCell ref="AJ28:AJ30"/>
    <mergeCell ref="B31:B32"/>
    <mergeCell ref="C31:H32"/>
    <mergeCell ref="I31:I32"/>
    <mergeCell ref="K31:K32"/>
    <mergeCell ref="L31:L32"/>
    <mergeCell ref="M31:M32"/>
    <mergeCell ref="N31:N32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G32"/>
    <mergeCell ref="AH31:AH32"/>
    <mergeCell ref="AI31:AI32"/>
    <mergeCell ref="AJ31:AJ32"/>
    <mergeCell ref="C33:H33"/>
    <mergeCell ref="B35:B38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N35:N37"/>
    <mergeCell ref="O35:O38"/>
    <mergeCell ref="P35:P37"/>
    <mergeCell ref="Q35:Q38"/>
    <mergeCell ref="R35:R37"/>
    <mergeCell ref="S35:S38"/>
    <mergeCell ref="T35:T37"/>
    <mergeCell ref="U35:U38"/>
    <mergeCell ref="V35:V37"/>
    <mergeCell ref="W35:W38"/>
    <mergeCell ref="X35:X37"/>
    <mergeCell ref="Y35:Y38"/>
    <mergeCell ref="Z35:Z37"/>
    <mergeCell ref="AA35:AA38"/>
    <mergeCell ref="AB35:AB37"/>
    <mergeCell ref="AC35:AC38"/>
    <mergeCell ref="AD35:AD37"/>
    <mergeCell ref="AE35:AE38"/>
    <mergeCell ref="AF35:AF37"/>
    <mergeCell ref="AG35:AG38"/>
    <mergeCell ref="AH35:AH37"/>
    <mergeCell ref="AI35:AI37"/>
    <mergeCell ref="AJ35:AJ37"/>
    <mergeCell ref="B39:B40"/>
    <mergeCell ref="C39:H40"/>
    <mergeCell ref="I39:I40"/>
    <mergeCell ref="K39:K40"/>
    <mergeCell ref="L39:L40"/>
    <mergeCell ref="M39:M40"/>
    <mergeCell ref="N39:N40"/>
    <mergeCell ref="O39:P39"/>
    <mergeCell ref="Q39:R39"/>
    <mergeCell ref="S39:T39"/>
    <mergeCell ref="U39:V39"/>
    <mergeCell ref="W39:X39"/>
    <mergeCell ref="AJ39:AJ40"/>
    <mergeCell ref="C41:H41"/>
    <mergeCell ref="C43:C44"/>
    <mergeCell ref="E43:E44"/>
    <mergeCell ref="F43:F44"/>
    <mergeCell ref="G43:G44"/>
    <mergeCell ref="H43:H44"/>
    <mergeCell ref="I43:I44"/>
    <mergeCell ref="Y39:Z39"/>
    <mergeCell ref="AA39:AB39"/>
    <mergeCell ref="J43:J44"/>
    <mergeCell ref="K43:K44"/>
    <mergeCell ref="L43:L44"/>
    <mergeCell ref="M43:M44"/>
    <mergeCell ref="N43:N44"/>
    <mergeCell ref="AI39:AI40"/>
    <mergeCell ref="AC39:AD39"/>
    <mergeCell ref="AE39:AF39"/>
    <mergeCell ref="AG39:AG40"/>
    <mergeCell ref="AH39:AH40"/>
    <mergeCell ref="P43:P44"/>
    <mergeCell ref="R43:R44"/>
    <mergeCell ref="T43:T44"/>
    <mergeCell ref="R46:R47"/>
    <mergeCell ref="T46:T47"/>
    <mergeCell ref="R48:R51"/>
    <mergeCell ref="T48:T51"/>
    <mergeCell ref="AF43:AF44"/>
    <mergeCell ref="AB46:AB47"/>
    <mergeCell ref="AD46:AD47"/>
    <mergeCell ref="AF46:AF47"/>
    <mergeCell ref="AD48:AD51"/>
    <mergeCell ref="V43:V44"/>
    <mergeCell ref="X43:X44"/>
    <mergeCell ref="Z43:Z44"/>
    <mergeCell ref="V46:V47"/>
    <mergeCell ref="X46:X47"/>
    <mergeCell ref="C46:C47"/>
    <mergeCell ref="E46:E47"/>
    <mergeCell ref="F46:F47"/>
    <mergeCell ref="G46:G47"/>
    <mergeCell ref="H46:H47"/>
    <mergeCell ref="I46:I47"/>
    <mergeCell ref="J48:J51"/>
    <mergeCell ref="K46:K47"/>
    <mergeCell ref="L46:L47"/>
    <mergeCell ref="M46:M47"/>
    <mergeCell ref="N46:N47"/>
    <mergeCell ref="P46:P47"/>
    <mergeCell ref="J46:J47"/>
    <mergeCell ref="C48:C51"/>
    <mergeCell ref="E48:E51"/>
    <mergeCell ref="F48:F51"/>
    <mergeCell ref="G48:G51"/>
    <mergeCell ref="H48:H51"/>
    <mergeCell ref="I48:I51"/>
    <mergeCell ref="P48:P51"/>
    <mergeCell ref="Q43:Q52"/>
    <mergeCell ref="S43:S52"/>
    <mergeCell ref="AH46:AH47"/>
    <mergeCell ref="AI46:AI47"/>
    <mergeCell ref="AJ46:AJ47"/>
    <mergeCell ref="AH43:AH44"/>
    <mergeCell ref="AI43:AI44"/>
    <mergeCell ref="AJ43:AJ44"/>
    <mergeCell ref="AB43:AB44"/>
    <mergeCell ref="N60:N61"/>
    <mergeCell ref="O60:P60"/>
    <mergeCell ref="C55:H55"/>
    <mergeCell ref="AI48:AI51"/>
    <mergeCell ref="AJ48:AJ51"/>
    <mergeCell ref="X48:X51"/>
    <mergeCell ref="Z48:Z51"/>
    <mergeCell ref="AB48:AB51"/>
    <mergeCell ref="AF48:AF51"/>
    <mergeCell ref="AH48:AH51"/>
    <mergeCell ref="Y65:Y70"/>
    <mergeCell ref="J69:J70"/>
    <mergeCell ref="K69:K70"/>
    <mergeCell ref="L69:L70"/>
    <mergeCell ref="M69:M70"/>
    <mergeCell ref="W60:X60"/>
    <mergeCell ref="Y60:Z60"/>
    <mergeCell ref="Q60:R60"/>
    <mergeCell ref="S60:T60"/>
    <mergeCell ref="U60:V60"/>
    <mergeCell ref="B2:H2"/>
    <mergeCell ref="I2:T2"/>
    <mergeCell ref="U2:AJ2"/>
    <mergeCell ref="B3:D3"/>
    <mergeCell ref="F3:N3"/>
    <mergeCell ref="O3:AF3"/>
    <mergeCell ref="AG3:AJ3"/>
    <mergeCell ref="B16:B17"/>
    <mergeCell ref="C16:C17"/>
    <mergeCell ref="H16:H17"/>
    <mergeCell ref="I16:I17"/>
    <mergeCell ref="J16:J17"/>
    <mergeCell ref="K16:K17"/>
    <mergeCell ref="L16:L17"/>
    <mergeCell ref="M16:M17"/>
    <mergeCell ref="N16:N17"/>
    <mergeCell ref="Q16:Q17"/>
    <mergeCell ref="AC16:AC17"/>
    <mergeCell ref="AG16:AG17"/>
    <mergeCell ref="AJ16:AJ17"/>
    <mergeCell ref="B18:B19"/>
    <mergeCell ref="C18:H19"/>
    <mergeCell ref="I18:I19"/>
    <mergeCell ref="K18:K19"/>
    <mergeCell ref="L18:L19"/>
    <mergeCell ref="M18:M19"/>
    <mergeCell ref="N18:N19"/>
    <mergeCell ref="O18:P18"/>
    <mergeCell ref="Q18:R18"/>
    <mergeCell ref="S18:T18"/>
    <mergeCell ref="U18:V18"/>
    <mergeCell ref="W18:X18"/>
    <mergeCell ref="Y18:Z18"/>
    <mergeCell ref="AA18:AB18"/>
    <mergeCell ref="AC18:AD18"/>
    <mergeCell ref="AJ18:AJ19"/>
    <mergeCell ref="C20:H20"/>
    <mergeCell ref="E22:E23"/>
    <mergeCell ref="F22:F23"/>
    <mergeCell ref="G22:G23"/>
    <mergeCell ref="H22:H23"/>
    <mergeCell ref="I22:I23"/>
    <mergeCell ref="J22:J23"/>
    <mergeCell ref="K22:K23"/>
    <mergeCell ref="L22:L23"/>
    <mergeCell ref="Q22:Q23"/>
    <mergeCell ref="R22:R23"/>
    <mergeCell ref="S22:S23"/>
    <mergeCell ref="T22:T23"/>
    <mergeCell ref="U22:U23"/>
    <mergeCell ref="V22:V23"/>
    <mergeCell ref="AC22:AC23"/>
    <mergeCell ref="AD22:AD23"/>
    <mergeCell ref="AE22:AE23"/>
    <mergeCell ref="AF22:AF23"/>
    <mergeCell ref="AG22:AG23"/>
    <mergeCell ref="AH22:AH23"/>
    <mergeCell ref="C28:C30"/>
    <mergeCell ref="D28:D30"/>
    <mergeCell ref="C35:C37"/>
    <mergeCell ref="D35:D37"/>
    <mergeCell ref="B43:B52"/>
    <mergeCell ref="O43:O51"/>
    <mergeCell ref="K48:K51"/>
    <mergeCell ref="L48:L51"/>
    <mergeCell ref="M48:M51"/>
    <mergeCell ref="N48:N51"/>
    <mergeCell ref="U43:U52"/>
    <mergeCell ref="W43:W52"/>
    <mergeCell ref="Y43:Y52"/>
    <mergeCell ref="AA43:AA52"/>
    <mergeCell ref="AC43:AC52"/>
    <mergeCell ref="AE43:AE52"/>
    <mergeCell ref="AD43:AD44"/>
    <mergeCell ref="Z46:Z47"/>
    <mergeCell ref="V48:V51"/>
    <mergeCell ref="AG43:AG52"/>
    <mergeCell ref="D46:D47"/>
    <mergeCell ref="B53:B54"/>
    <mergeCell ref="C53:H54"/>
    <mergeCell ref="I53:I54"/>
    <mergeCell ref="K53:K54"/>
    <mergeCell ref="L53:L54"/>
    <mergeCell ref="M53:M54"/>
    <mergeCell ref="N53:N54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G54"/>
    <mergeCell ref="AH53:AH54"/>
    <mergeCell ref="AI53:AI54"/>
    <mergeCell ref="AJ53:AJ54"/>
    <mergeCell ref="B57:B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AE57:AE58"/>
    <mergeCell ref="AF57:AF58"/>
    <mergeCell ref="AG57:AG58"/>
    <mergeCell ref="V57:V58"/>
    <mergeCell ref="W57:W58"/>
    <mergeCell ref="X57:X58"/>
    <mergeCell ref="Y57:Y58"/>
    <mergeCell ref="Z57:Z58"/>
    <mergeCell ref="AA57:AA58"/>
    <mergeCell ref="AH57:AH58"/>
    <mergeCell ref="AI57:AI58"/>
    <mergeCell ref="AJ57:AJ58"/>
    <mergeCell ref="B59:D59"/>
    <mergeCell ref="F59:N59"/>
    <mergeCell ref="O59:AF59"/>
    <mergeCell ref="AG59:AJ59"/>
    <mergeCell ref="AB57:AB58"/>
    <mergeCell ref="AC57:AC58"/>
    <mergeCell ref="AD57:AD58"/>
    <mergeCell ref="B60:B61"/>
    <mergeCell ref="C60:H61"/>
    <mergeCell ref="I60:I61"/>
    <mergeCell ref="K60:K61"/>
    <mergeCell ref="L60:L61"/>
    <mergeCell ref="M60:M61"/>
    <mergeCell ref="AA60:AB60"/>
    <mergeCell ref="AC60:AD60"/>
    <mergeCell ref="AE60:AF60"/>
    <mergeCell ref="AG60:AG61"/>
    <mergeCell ref="AH60:AH61"/>
    <mergeCell ref="AI60:AI61"/>
    <mergeCell ref="AJ60:AJ61"/>
    <mergeCell ref="C62:H62"/>
    <mergeCell ref="B63:AJ63"/>
    <mergeCell ref="B65:B68"/>
    <mergeCell ref="C65:C68"/>
    <mergeCell ref="O65:O70"/>
    <mergeCell ref="Q65:Q70"/>
    <mergeCell ref="R65:R68"/>
    <mergeCell ref="S65:S70"/>
    <mergeCell ref="U65:U70"/>
    <mergeCell ref="D66:D68"/>
    <mergeCell ref="E66:E68"/>
    <mergeCell ref="F66:F68"/>
    <mergeCell ref="G66:G68"/>
    <mergeCell ref="H66:H68"/>
    <mergeCell ref="I66:I68"/>
    <mergeCell ref="J66:J68"/>
    <mergeCell ref="K66:K68"/>
    <mergeCell ref="L66:L68"/>
    <mergeCell ref="M66:M68"/>
    <mergeCell ref="N66:N68"/>
    <mergeCell ref="P66:P68"/>
    <mergeCell ref="T66:T68"/>
    <mergeCell ref="V66:V68"/>
    <mergeCell ref="X66:X68"/>
    <mergeCell ref="Z66:Z68"/>
    <mergeCell ref="AB66:AB68"/>
    <mergeCell ref="AF66:AF68"/>
    <mergeCell ref="AA65:AA70"/>
    <mergeCell ref="AC65:AC70"/>
    <mergeCell ref="AE65:AE70"/>
    <mergeCell ref="W65:W70"/>
    <mergeCell ref="AH66:AH68"/>
    <mergeCell ref="AI66:AI68"/>
    <mergeCell ref="AJ66:AJ68"/>
    <mergeCell ref="B69:B70"/>
    <mergeCell ref="C69:C70"/>
    <mergeCell ref="E69:E70"/>
    <mergeCell ref="F69:F70"/>
    <mergeCell ref="G69:G70"/>
    <mergeCell ref="H69:H70"/>
    <mergeCell ref="I69:I70"/>
    <mergeCell ref="N69:N70"/>
    <mergeCell ref="P69:P70"/>
    <mergeCell ref="R69:R70"/>
    <mergeCell ref="T69:T70"/>
    <mergeCell ref="V69:V70"/>
    <mergeCell ref="X69:X70"/>
    <mergeCell ref="AJ69:AJ70"/>
    <mergeCell ref="Z69:Z70"/>
    <mergeCell ref="AB69:AB70"/>
    <mergeCell ref="AD69:AD70"/>
    <mergeCell ref="AF69:AF70"/>
    <mergeCell ref="AH69:AH70"/>
    <mergeCell ref="AI69:AI70"/>
    <mergeCell ref="AG65:AG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Beltrán</dc:creator>
  <cp:keywords/>
  <dc:description/>
  <cp:lastModifiedBy>Mayra Leguizamon</cp:lastModifiedBy>
  <dcterms:created xsi:type="dcterms:W3CDTF">2012-06-04T03:15:36Z</dcterms:created>
  <dcterms:modified xsi:type="dcterms:W3CDTF">2014-04-03T15:47:08Z</dcterms:modified>
  <cp:category/>
  <cp:version/>
  <cp:contentType/>
  <cp:contentStatus/>
</cp:coreProperties>
</file>