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Formato" sheetId="1" r:id="rId1"/>
    <sheet name="Ayudas y códigos necesarios" sheetId="2" r:id="rId2"/>
  </sheets>
  <definedNames>
    <definedName name="_xlnm.Print_Titles" localSheetId="0">'Formato'!$1:$6</definedName>
  </definedNames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3" authorId="0">
      <text>
        <r>
          <rPr>
            <b/>
            <sz val="8"/>
            <rFont val="Tahoma"/>
            <family val="0"/>
          </rPr>
          <t>Máximo 100 caracteres.
No utilice coma, punto y coma o comillas</t>
        </r>
      </text>
    </comment>
    <comment ref="B3" authorId="0">
      <text>
        <r>
          <rPr>
            <b/>
            <sz val="8"/>
            <rFont val="Tahoma"/>
            <family val="0"/>
          </rPr>
          <t>[3 - 15 dígitos] No utilice comas ni puntos</t>
        </r>
      </text>
    </comment>
    <comment ref="C3" authorId="0">
      <text>
        <r>
          <rPr>
            <b/>
            <sz val="8"/>
            <rFont val="Tahoma"/>
            <family val="0"/>
          </rPr>
          <t>CC = Cédula de Ciudadadnía
PAS = Pasaporte
CE = Cédula de Extranjería</t>
        </r>
      </text>
    </comment>
    <comment ref="D3" authorId="0">
      <text>
        <r>
          <rPr>
            <b/>
            <sz val="8"/>
            <rFont val="Tahoma"/>
            <family val="0"/>
          </rPr>
          <t>[Máximo 15 dígitos]</t>
        </r>
      </text>
    </comment>
    <comment ref="E3" authorId="0">
      <text>
        <r>
          <rPr>
            <b/>
            <sz val="8"/>
            <rFont val="Tahoma"/>
            <family val="0"/>
          </rPr>
          <t>Ej: 2002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 [Máximo 20 dígitos] No utilice comas, puntos ni signo $</t>
        </r>
      </text>
    </comment>
    <comment ref="A6" authorId="0">
      <text>
        <r>
          <rPr>
            <b/>
            <sz val="8"/>
            <rFont val="Tahoma"/>
            <family val="0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J6" authorId="0">
      <text>
        <r>
          <rPr>
            <b/>
            <sz val="8"/>
            <rFont val="Tahoma"/>
            <family val="0"/>
          </rPr>
          <t>Opcionalmente describa el elemento</t>
        </r>
      </text>
    </comment>
    <comment ref="B6" authorId="0">
      <text>
        <r>
          <rPr>
            <b/>
            <sz val="8"/>
            <rFont val="Tahoma"/>
            <family val="0"/>
          </rPr>
          <t>1 para LICITACION NACIONAL
2 para LICITACION INTERNACIONAL
3 para CONTRATACION DIRECTA
4 para CONTRATACION DIRECTA CON FORMALIDADES PLENAS
5 para CONTRATACION DIRECTA SIN FORMALIDADES PLENAS
6 para SELECCION ABREVIADA
7 para CONCURSO DE MERITOS</t>
        </r>
      </text>
    </comment>
    <comment ref="C6" authorId="0">
      <text>
        <r>
          <rPr>
            <b/>
            <sz val="8"/>
            <rFont val="Tahoma"/>
            <family val="0"/>
          </rPr>
          <t>1 = enero
2 = febrero
3 = marzo
4 = abril
5 = mayo
6 = junio
7 = julio
8 = agosto
9 = septiembre
10 = octubre
11 = noviembre
12 = diciembre</t>
        </r>
      </text>
    </comment>
    <comment ref="D6" authorId="0">
      <text>
        <r>
          <rPr>
            <b/>
            <sz val="8"/>
            <rFont val="Tahoma"/>
            <family val="0"/>
          </rPr>
          <t>[Máximo 10 dígitos]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[Máximo 20 dígitos] No utilice comas, puntos ni signo $
</t>
        </r>
      </text>
    </comment>
    <comment ref="F6" authorId="0">
      <text>
        <r>
          <rPr>
            <b/>
            <sz val="8"/>
            <rFont val="Tahoma"/>
            <family val="0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<sst xmlns="http://schemas.openxmlformats.org/spreadsheetml/2006/main" count="377" uniqueCount="368">
  <si>
    <t>Año Fiscal [AAAA]</t>
  </si>
  <si>
    <t>Mes Proyectado de Compra [1 - 12]</t>
  </si>
  <si>
    <t>Nombre de la Entidad [Maximo 100 caracteres]</t>
  </si>
  <si>
    <t>Tipo Identificacion Funcionario Responsable</t>
  </si>
  <si>
    <t>Valor Total [Maximo 20 digitos]No utilice comas, puntos ni signo $</t>
  </si>
  <si>
    <t>Identificacion Funcionario Responsable [Maximo 15 digitos]</t>
  </si>
  <si>
    <t>Descripcion del Elemento</t>
  </si>
  <si>
    <t>Cantidad [Maximo 10 digitos]</t>
  </si>
  <si>
    <t>Valor Presupuestado incluido IVA</t>
  </si>
  <si>
    <t>Codigo CUBS</t>
  </si>
  <si>
    <t>CODIGOS NECESARIOS PARA DILIGENCIAR EL FORMATO</t>
  </si>
  <si>
    <t>TIPOS DE IDENTIFICACION</t>
  </si>
  <si>
    <t>CEDULA</t>
  </si>
  <si>
    <t>CC</t>
  </si>
  <si>
    <t>CEDULA DE EXTRANJERIA</t>
  </si>
  <si>
    <t>CE</t>
  </si>
  <si>
    <t>PASAPORTE</t>
  </si>
  <si>
    <t>PAS</t>
  </si>
  <si>
    <t>NIT</t>
  </si>
  <si>
    <t>LICITACION NACIONAL</t>
  </si>
  <si>
    <t>LICITACION INTERNACIONAL</t>
  </si>
  <si>
    <t>CONTRATACION DIRECTA</t>
  </si>
  <si>
    <t>3</t>
  </si>
  <si>
    <t>CONTRATACION DIRECTA CON FORMALIDADES PLENAS</t>
  </si>
  <si>
    <t>4</t>
  </si>
  <si>
    <t>CONTRATACION DIRECTA SIN FORMALIDADES PLENAS</t>
  </si>
  <si>
    <t>5</t>
  </si>
  <si>
    <t>MODALIDADES CONTRATACION</t>
  </si>
  <si>
    <t>AYUDAS  E INDICACIONES NECESARIAS PARA DILIGENCIAR EL FORMATO</t>
  </si>
  <si>
    <t>NOTAS IMPORTANTES</t>
  </si>
  <si>
    <t>Debe tener presente las siguientes indicaciones a la hora de diligenciar este formato :</t>
  </si>
  <si>
    <t>3. Leer los comentarios de cada columna para conocer las restricciones sobres los datos a ingresar en la columna corespondiente.</t>
  </si>
  <si>
    <t>no será procesado correctamente y deberá enviarlo de nuevo.</t>
  </si>
  <si>
    <t>El procedimiento es el siguiente:</t>
  </si>
  <si>
    <t>a. Vaya al menú Archivo de Excel y escoja "Guardar como…"</t>
  </si>
  <si>
    <t>d. Haga click en "Guardar"</t>
  </si>
  <si>
    <t>A continuación se listan los campos que conforman el formato y sus restricciones:</t>
  </si>
  <si>
    <t>CAMPO</t>
  </si>
  <si>
    <t>RESTRICCION</t>
  </si>
  <si>
    <t>Máximo 3 caracteres, sólo letras. Valor conforme a la tabla presentada en este archivo.</t>
  </si>
  <si>
    <t>Máximo 2 dígitos, sólo números. Valor conforme a la tabla presentada en este archivo.</t>
  </si>
  <si>
    <t>Máximo 20 dígitos No utilice puntos, ni signo peso ($)</t>
  </si>
  <si>
    <t>Máximo 10 dígitos, sólo números. No puede llevar puntos ni comas.</t>
  </si>
  <si>
    <t>Conjunto de dígitos separados por puntos. Minímo uno, máximo 5 entre punto y punto.  Ejs.</t>
  </si>
  <si>
    <t>1</t>
  </si>
  <si>
    <t>1.2</t>
  </si>
  <si>
    <t>1.2.3</t>
  </si>
  <si>
    <t>1.2.3.4.5</t>
  </si>
  <si>
    <t>12.12.12.12.12</t>
  </si>
  <si>
    <t>12345.12345.12345.12345.12345</t>
  </si>
  <si>
    <t>1. El único campo no obligatorio es : Descripcion del Elemento</t>
  </si>
  <si>
    <t>2. Los campos con valores no deben llevar signo pesos.</t>
  </si>
  <si>
    <t>c. Seleccione la ubicación y el nombre que desea dar al archivo.</t>
  </si>
  <si>
    <t>5. Entre un ítem y otro en el detalle del plan de compras NO PUEDE existir filas vacias.</t>
  </si>
  <si>
    <t>Nombre de la Entidad</t>
  </si>
  <si>
    <t>Nit de la Entidad</t>
  </si>
  <si>
    <t>Identificacion Funcionario Responsable</t>
  </si>
  <si>
    <t>Máximo 15 dígitos, sólo números. No debe colocarse ni puntos ni guiones.</t>
  </si>
  <si>
    <t>Año Fiscal</t>
  </si>
  <si>
    <t>Máximo 4 dígitos</t>
  </si>
  <si>
    <t>Valor Total</t>
  </si>
  <si>
    <t>Código CUBS</t>
  </si>
  <si>
    <t>Modalidad de Contratación</t>
  </si>
  <si>
    <t>Mes Proyectado de Compra</t>
  </si>
  <si>
    <t>Entre 1 y 12.</t>
  </si>
  <si>
    <t>Cantidad</t>
  </si>
  <si>
    <t>Valor Presupuestado</t>
  </si>
  <si>
    <t>Máximo 20  dígitos, sólo números, no utilice puntos o signo pesos ($)</t>
  </si>
  <si>
    <r>
      <t>PLAN DE COMPRAS</t>
    </r>
    <r>
      <rPr>
        <b/>
        <sz val="10"/>
        <color indexed="53"/>
        <rFont val="Arial"/>
        <family val="2"/>
      </rPr>
      <t xml:space="preserve"> (Ver hoja 'Ayudas y códigos necesarios')</t>
    </r>
  </si>
  <si>
    <t>Máximo 100 caracteres. No se debe utilizar coma, punto y coma o comillas</t>
  </si>
  <si>
    <r>
      <t xml:space="preserve">Importante: </t>
    </r>
    <r>
      <rPr>
        <sz val="10"/>
        <rFont val="Arial"/>
        <family val="0"/>
      </rPr>
      <t xml:space="preserve">De conformidad con el artículo 1 del Acuerdo 0004 de 2005, se define </t>
    </r>
  </si>
  <si>
    <t xml:space="preserve">Plan de Compras como: Plan de adquisiciones de bienes, servicios y obra pública </t>
  </si>
  <si>
    <t xml:space="preserve">de las entidades y particulares que manejan recursos públicos, independientemente </t>
  </si>
  <si>
    <t>del rubro presupuestal que se afecte, ya sea de funcionamiento o de inversión”</t>
  </si>
  <si>
    <r>
      <t>Importante</t>
    </r>
    <r>
      <rPr>
        <sz val="10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</si>
  <si>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Nit de la Entidad [3 - 15 digitos]</t>
  </si>
  <si>
    <t>b. En la opción de "Guardar como tipo" seleccione "Texto (delimitado por tabulaciones) (*.txt)"</t>
  </si>
  <si>
    <t>4. Para enviar el plan de compras debe guardar el formato diligenciado con extensión "txt", de lo contrario el plan de compras</t>
  </si>
  <si>
    <t>v3</t>
  </si>
  <si>
    <t>Modalidad de Contratacion [Entre 1 y 7]</t>
  </si>
  <si>
    <t>6</t>
  </si>
  <si>
    <t>7</t>
  </si>
  <si>
    <t>CONCURSO DE MERITOS</t>
  </si>
  <si>
    <t>SELECCION ABREVIADA</t>
  </si>
  <si>
    <t>MUNICIPIO DE JENESANO</t>
  </si>
  <si>
    <t>891801376-4</t>
  </si>
  <si>
    <t>AGENDA CINCO MATERIAS</t>
  </si>
  <si>
    <t>AMBIENTADOR EN AEROSOL</t>
  </si>
  <si>
    <t>ARCHIVADOR EN MADERA</t>
  </si>
  <si>
    <t>AZ TAMAÑO OFICIO</t>
  </si>
  <si>
    <t>BIBLIOTECA</t>
  </si>
  <si>
    <t>BORRADOR DE TINTA</t>
  </si>
  <si>
    <t>CAJA DE ESFERO BIC COLOR NEGRO</t>
  </si>
  <si>
    <t>CAJA DE GANCHOS CLIPS PEQUEÑOS</t>
  </si>
  <si>
    <t>CAJA DE GANCHOS MARIPOSA</t>
  </si>
  <si>
    <t>CAJA DE GANCHOS PLÁSTICOS PARA ARCHIVAR</t>
  </si>
  <si>
    <t>CAJA DE LÁPIZ MINA NEGRA No.2</t>
  </si>
  <si>
    <t xml:space="preserve">CAJA DE MINAS </t>
  </si>
  <si>
    <t>CAJA PARA ARCHIVO CON SU RESPECTIVO LOGO</t>
  </si>
  <si>
    <t>CARPETA PARA LEGAJAR Y PESTAÑA</t>
  </si>
  <si>
    <t>CARPETA AZÚL TAMAÑO OFICIO - TIPO COLGANTE</t>
  </si>
  <si>
    <t>CARTULINA COLOR BLANCO TAMAÑO OFICIO</t>
  </si>
  <si>
    <t>CD CON SU RESPECTIVA FELPA</t>
  </si>
  <si>
    <t xml:space="preserve">COMPUTADOR DE ESCRITORIO PANTALLA PLANA </t>
  </si>
  <si>
    <t>COMPUTADOR PORTATIL</t>
  </si>
  <si>
    <t xml:space="preserve">ESCRITORIO </t>
  </si>
  <si>
    <t xml:space="preserve">ESCRITORIO PARA COMPUTADOR </t>
  </si>
  <si>
    <t>ESTABILIZADOR DE 1000W</t>
  </si>
  <si>
    <t>GUANTES DE CAUCHO CALIBRE 8 PARA ASEO X PAR</t>
  </si>
  <si>
    <t>HUELLERO</t>
  </si>
  <si>
    <t>IMPRESORA FOTOCOPIADOR MULTIFUNCIONAL</t>
  </si>
  <si>
    <t>JABÓN EN POLVO X KILO</t>
  </si>
  <si>
    <t>LÁMINA DE CORCHO</t>
  </si>
  <si>
    <t>LIMPIAVIDRIOS</t>
  </si>
  <si>
    <t>MARCADOR BORRABLE</t>
  </si>
  <si>
    <t>MARCADOR PERMANENTE</t>
  </si>
  <si>
    <t>MEMORIA USB DE 4</t>
  </si>
  <si>
    <t>MOUSE</t>
  </si>
  <si>
    <t xml:space="preserve">PAPELERA PLÁSTICA </t>
  </si>
  <si>
    <t>PEGASTICK X 20 GRS</t>
  </si>
  <si>
    <t>PORTAMINAS</t>
  </si>
  <si>
    <t>RECORDATORIO DE NOTAS STICK´N 2X/5X5/mm250.</t>
  </si>
  <si>
    <t>RESALTADOR</t>
  </si>
  <si>
    <t>RESMA DE PAPEL TAMAÑO OFICIO</t>
  </si>
  <si>
    <t>SELLO RADICADOR DE CORRESPONDENCIA CON EL LOGO, REFERENCIA, FECHA Y No. DE FOLIO.</t>
  </si>
  <si>
    <t>SELLO PARA OFICINA</t>
  </si>
  <si>
    <t>SILLA ERGONÓMICA</t>
  </si>
  <si>
    <t>SILLAS PARA EL PÚBLICO</t>
  </si>
  <si>
    <t>TONER PARA IMPRESORA SAMSUNG ML-2010</t>
  </si>
  <si>
    <t>TONER PARA IMPRESORA KYOSERA KM-1500LA/1815LA</t>
  </si>
  <si>
    <t>TONER PARA IMPRESORA SAMSUNG ML1865W</t>
  </si>
  <si>
    <t>TONER PARA IMPRESORA SCX 4300</t>
  </si>
  <si>
    <t>CAJA DE GANCHOS PARA GRAPADORA PEQUEÑA</t>
  </si>
  <si>
    <t>CAJA DE GANCHOS PARA GRAPADORA INDUSTRIAL</t>
  </si>
  <si>
    <t xml:space="preserve">CARPETAS DE 4 SOLAPAS EN YUTE CON LOGOTIPO </t>
  </si>
  <si>
    <t>LIBRO DE CONTABILIDAD DE 3 COLUMNAS DE 300 FOLIOS</t>
  </si>
  <si>
    <t>TINTA PARA SELLOS COLOR NEGRO</t>
  </si>
  <si>
    <t>TINTA PARA SELLOS COLOR MORADO</t>
  </si>
  <si>
    <t>TONER COLOR SPHERE HP VLACK, ROJO, AZÚL, AMARILLO, RPINT CARTRIDGE CB540A IMPRESORA HP COLOR LASER JET CM1312 NF MFP - 4 EN 1</t>
  </si>
  <si>
    <t>TONER BLACK, IMPRESORA SAMSUNG ML-1740</t>
  </si>
  <si>
    <t>TONER BLACK, IMPRESORA SAMSUNG ML-2240</t>
  </si>
  <si>
    <t>ADAPTADOR MACHO PF</t>
  </si>
  <si>
    <t>ADAPTADOR MACHO PVC</t>
  </si>
  <si>
    <t>AHOLLADORA</t>
  </si>
  <si>
    <t>ALICATES</t>
  </si>
  <si>
    <t>ALMOHADILLA PARA SELLOS</t>
  </si>
  <si>
    <t>BARRA</t>
  </si>
  <si>
    <t>CARRETILLA</t>
  </si>
  <si>
    <t>CARTUCHO HP DESKJET 2050 A COLOR</t>
  </si>
  <si>
    <t>CARTUCHO HP DESKJET 2050 COLOR NEGRO</t>
  </si>
  <si>
    <t>CEPILLOS PARA CALLE</t>
  </si>
  <si>
    <t>CINTA  TRANSPARENTE DELGADA</t>
  </si>
  <si>
    <t>ESCOGINA</t>
  </si>
  <si>
    <t>HOJAS PARA SEGUETA</t>
  </si>
  <si>
    <t>HOMBRESOLO</t>
  </si>
  <si>
    <t>HUMECTANTE PARA DEDOS</t>
  </si>
  <si>
    <t>JUEGO DE ESTORNILLADORES</t>
  </si>
  <si>
    <t>JUEGO DE LLAVES FIJAS</t>
  </si>
  <si>
    <t>LIMPIADOR DE 1/4"</t>
  </si>
  <si>
    <t>LLANTA DE CARRETILLA</t>
  </si>
  <si>
    <t>LUBRICANTE DE 1/4"</t>
  </si>
  <si>
    <t>PALA</t>
  </si>
  <si>
    <t>PICA</t>
  </si>
  <si>
    <t>SHARPIER MARCADOR DE CD</t>
  </si>
  <si>
    <t>TONER HP LASER JET P 1006</t>
  </si>
  <si>
    <t>TONER PARA IMPRESORA SAMSUNG SCX-4521F</t>
  </si>
  <si>
    <t>TUBO DE 2"</t>
  </si>
  <si>
    <t>TUBO DE 3"</t>
  </si>
  <si>
    <t>TUBO DE 4"</t>
  </si>
  <si>
    <t>TUBO DE 6"</t>
  </si>
  <si>
    <t>TUBOS DE 1/2"</t>
  </si>
  <si>
    <t>UNIÓN DE REPARACIÓN DE 2"</t>
  </si>
  <si>
    <t>UNIÓN DE REPARACIÓN DE 3"</t>
  </si>
  <si>
    <t>UNIÓN DE REPARACIÓN DE 4"</t>
  </si>
  <si>
    <t>UNIÓN DE REPARACIÓN DE 6"</t>
  </si>
  <si>
    <t>UNIONES PVC DE 1/2"</t>
  </si>
  <si>
    <t>UNIONES RÁPIDAS DE 1/2"</t>
  </si>
  <si>
    <t>SULFATO DE ALUMINIO TIPO A X KG</t>
  </si>
  <si>
    <t>HIPOCLORITO DE SODIO</t>
  </si>
  <si>
    <t>SODA CAUSTICA EN ESCAMA EN KG</t>
  </si>
  <si>
    <t>CLORURO DE POTASIO Mml</t>
  </si>
  <si>
    <t>INDICADOR MIXTO Mml</t>
  </si>
  <si>
    <t>ORTODULINA LT</t>
  </si>
  <si>
    <t>SOLUCIÓN BUFFER PH 7 Mml</t>
  </si>
  <si>
    <t>SOLUCIÓN BUFFER PH 4 Mml</t>
  </si>
  <si>
    <t>ACIDO CLORHIDRICO 0,002 N LT</t>
  </si>
  <si>
    <t>ACIDO SULFURICO LT</t>
  </si>
  <si>
    <t>POTACIO DE CLORURO 3,0 Mml</t>
  </si>
  <si>
    <t>AGUA DIONIZADA UND</t>
  </si>
  <si>
    <t>RESMA DE PAPEL DE 75G BOND TAMAÑO CARTA</t>
  </si>
  <si>
    <t>1.52.1.56.1</t>
  </si>
  <si>
    <t>1.52.1.48.2</t>
  </si>
  <si>
    <t>1.56.3.7.7</t>
  </si>
  <si>
    <t>1.52.1.6.4</t>
  </si>
  <si>
    <t>1.52.1.45.2</t>
  </si>
  <si>
    <t>1.52.1.45.24</t>
  </si>
  <si>
    <t>1.52.1.62.13</t>
  </si>
  <si>
    <t>1.52.1.68.1</t>
  </si>
  <si>
    <t>1.52.1.45.57</t>
  </si>
  <si>
    <t>CORRECTOR LÍQUIDO PRESENTACIÓN EN FRASCO DE 20</t>
  </si>
  <si>
    <t>1.52.1.35.5</t>
  </si>
  <si>
    <t>1.56.2.1.3</t>
  </si>
  <si>
    <t>TOALLA EN ALGODÓN NYLON SIN ESTAMPAR PARA MANOS</t>
  </si>
  <si>
    <t>1.49.1.5.1</t>
  </si>
  <si>
    <t>1.56.3.20</t>
  </si>
  <si>
    <t>1.52.1.70.5</t>
  </si>
  <si>
    <t>JABÓN LÍQUIDO PARA MANOS EN DISPENSADOR</t>
  </si>
  <si>
    <t>1.25.1.12.2</t>
  </si>
  <si>
    <t>1.52.1.19.8</t>
  </si>
  <si>
    <t>ESCOBA PARA JARDIN DE (10-12) DIENTES EN PLÁSTICO</t>
  </si>
  <si>
    <t>1.17.5.3.9</t>
  </si>
  <si>
    <t>TRAPERO FABRICADO EN FIBRA DE ALGODÓN Y POLIÉSTER</t>
  </si>
  <si>
    <t>1.56.2.21.11</t>
  </si>
  <si>
    <t>1.31.1.29.42</t>
  </si>
  <si>
    <t>1.31.1.29.37</t>
  </si>
  <si>
    <t>REGLA FLEXIBLE CLÁSICA EN METAL DE 50 CMS</t>
  </si>
  <si>
    <t>REGLA FLEXIBLE CLÁSICA EN METAL DE 30 CMS</t>
  </si>
  <si>
    <t>CINTA DE ENMASCARAR INDUSTRIAL 12mm x 40m</t>
  </si>
  <si>
    <t>1.32.10.8.23</t>
  </si>
  <si>
    <t>CINTA TRANSPARENTE GRUESA DE 48mmx50m</t>
  </si>
  <si>
    <t>1.32.10.2.1</t>
  </si>
  <si>
    <t>1.40.3.2.1.</t>
  </si>
  <si>
    <t>BOMBILLOS AHORRADORES DE ENERGÍA LUZ HOGAR</t>
  </si>
  <si>
    <t>1.56.2.11.198</t>
  </si>
  <si>
    <t>1.52.1.14.1</t>
  </si>
  <si>
    <t>BISTURÍ ELABORADO EN PLÁSTICO CON CUCHILLA DE 9mm</t>
  </si>
  <si>
    <t>1.52.2.41</t>
  </si>
  <si>
    <t>BAYETILLA DE ALGODÓN  X CM2</t>
  </si>
  <si>
    <t>1.56.3.8.49</t>
  </si>
  <si>
    <t>CLOROX X LITRO BOTELLA PLÁSTICA</t>
  </si>
  <si>
    <t>BOLSA  40 x 40 CM  PAQUETE x 6  CALIBRE 2 GENERAL</t>
  </si>
  <si>
    <t>1.56.2.2.4</t>
  </si>
  <si>
    <t>Cartucho para impresora Lexmark referencia Z705 de más de un color.</t>
  </si>
  <si>
    <t>1.52.1.76.1351</t>
  </si>
  <si>
    <t>Cera para pisos  en pasta, emulsionada autobrillante,  empaque en  polietileno, peso 3000 g, con fragancia.</t>
  </si>
  <si>
    <t>1.56.3.10.820</t>
  </si>
  <si>
    <t>Cosedora para grapa No. 10, con capacidad máxima de 50 grapas, con profundidad de entrada horizontal en el papel de 0-36 mm, con capacidad de cosido para máximo 15 hojas.</t>
  </si>
  <si>
    <t>1.52.2.7.2</t>
  </si>
  <si>
    <t>Guante de trabajo en  carnaza, combinado con tela y forro interno,  ajuste con puño abierto, longitud de 10 pulgadas, para manejo de montacargas y equipo de construcción</t>
  </si>
  <si>
    <t>1.60.15.4.34</t>
  </si>
  <si>
    <t>LIMPION DE TOALLA 48X50 CM</t>
  </si>
  <si>
    <t>1.56.2.13.1</t>
  </si>
  <si>
    <t>LUSTRA MUEBLES MULTIUSO 200 - 500 CC CREMA</t>
  </si>
  <si>
    <t>1.56.3.20.2</t>
  </si>
  <si>
    <t>Pad mouse en goma, con descansa muñeca.</t>
  </si>
  <si>
    <t>1.52.2.21.2</t>
  </si>
  <si>
    <t>Rollo Papel higiénico, de hoja doble, color blanco, 125 m de largo, y 9 cm de ancho.</t>
  </si>
  <si>
    <t>1.61.4.4.32</t>
  </si>
  <si>
    <t>Perforadora de tamaño mayor a 10 y menor o igual a 30 cm, 2 perforaciones, capacidad de hojas a perforar mayor a 10 y menor o igual a 25, con trampilla para vaciar los confetis, con sistema de bloqueo .</t>
  </si>
  <si>
    <t>1.52.2.22.42</t>
  </si>
  <si>
    <t>Perforadora de tamaño mayor a 10 y menor o igual a 30 cm, 2 perforaciones, capacidad de hojas a perforar mayor a 45, con trampilla para vaciar los confetis, con sistema de bloqueo .</t>
  </si>
  <si>
    <t>1.52.2.22.57</t>
  </si>
  <si>
    <t>Recogedor de plástico rígido, de dimensión  mayor o igual a 11x24x30 menor a 15x25x32 cm, con mango de plástico de longitud 70 cm, plano, con banda.</t>
  </si>
  <si>
    <t>1.56.2.19.715</t>
  </si>
  <si>
    <t>Rollo de papel para fax, en papel térmico, sin impresión, de 21,6 cm de ancho y 30 m de largo, por 1 und.</t>
  </si>
  <si>
    <t>1.52.1.81.114</t>
  </si>
  <si>
    <t>Sacaganchos para grapa No.10 elaborado en  metal, con un peso mayor a 33 y menor o igual a 75 g .</t>
  </si>
  <si>
    <t>1.52.2.27.1</t>
  </si>
  <si>
    <t>Sobre bolsa, en  papel manila de 75 g/m2, de tamaño 21.0x27.0cm,  sin burbuja plástica de amortiguación, presentación exterior sin ventanilla, de tipo solapa universal y autoadhesiva.</t>
  </si>
  <si>
    <t>1.52.3.8.1240</t>
  </si>
  <si>
    <t>Sobre bolsa, en  papel manila de 75 g/m2, de tamaño 25.0x31.0cm,  sin burbuja plástica de amortiguación, presentación exterior con impresión, de tipo solapa universal y autoadhesiva.</t>
  </si>
  <si>
    <t>1.52.3.8.1525</t>
  </si>
  <si>
    <t>Sobre bolsa, en  papel manila de 75 g/m2, de tamaño 27.0x37.0cm,  Con burbuja plástica de amortiguación, presentación exterior con impresión, de tipo solapa universal y engomada.</t>
  </si>
  <si>
    <t>1.52.3.8.1895</t>
  </si>
  <si>
    <t>Sobre bolsa, en  papel manila de 90 g/m2, de tamaño 36.0x44.0cm,  sin burbuja plástica de amortiguación, presentación exterior sin ventanilla, de tipo solapa universal y autoadhesiva.</t>
  </si>
  <si>
    <t>1.52.3.8.1236</t>
  </si>
  <si>
    <t>Sobre común, en  papel bond de 60 g/m2, de tamaño 16.0x9.0cm,  sin impresión interior, presentación exterior sin ventanilla, de tipo solapa lateral y autoadhesiva.</t>
  </si>
  <si>
    <t>1.52.3.8.29</t>
  </si>
  <si>
    <t>1.52.1.85.55</t>
  </si>
  <si>
    <t>Tajalápiz elaborado en metal con 1 orificio,  de tamaño con ajuste de medida, sin depósito, forma de uso manual, sin dispositivo para sujeción en superficies .</t>
  </si>
  <si>
    <t>1.52.2.32.32</t>
  </si>
  <si>
    <t>TAPABOCAS DESECHABLE DE PAPEL FILTRO</t>
  </si>
  <si>
    <t>1.56.2.20.1</t>
  </si>
  <si>
    <t>Tijeras de plástico reforzado con fibra de vidrio, longitud de 17 cm .</t>
  </si>
  <si>
    <t>1.52.2.33.17</t>
  </si>
  <si>
    <t>1.52.1.76.1283</t>
  </si>
  <si>
    <t>1.45.5.9.</t>
  </si>
  <si>
    <t>1.45.5.11</t>
  </si>
  <si>
    <t>1.2.7.3.12.2.</t>
  </si>
  <si>
    <t>1.27.3.12.6</t>
  </si>
  <si>
    <t>ADAPTADOR HEMBRA PF DE 1/2"</t>
  </si>
  <si>
    <t>ADAPTADOR HEMBRA PVC DE 1/2"</t>
  </si>
  <si>
    <t>1.27.3.12.1</t>
  </si>
  <si>
    <t>1.27.3.12.5</t>
  </si>
  <si>
    <t>1.52.1.3</t>
  </si>
  <si>
    <t>1.45.5.1</t>
  </si>
  <si>
    <t>1.3.3.23</t>
  </si>
  <si>
    <t>1.3.3.24</t>
  </si>
  <si>
    <t>1.48.1.1</t>
  </si>
  <si>
    <t>AZADON</t>
  </si>
  <si>
    <t>1.3.1.1</t>
  </si>
  <si>
    <t>1.3.1.3</t>
  </si>
  <si>
    <t>1.48.1.3.26</t>
  </si>
  <si>
    <t>1.52.1.6.1</t>
  </si>
  <si>
    <t>1.52.11.6.1</t>
  </si>
  <si>
    <t>1.52.1.45.1</t>
  </si>
  <si>
    <t>1.52.1.45.3</t>
  </si>
  <si>
    <t>1.52.1.38.1</t>
  </si>
  <si>
    <t>1.52.1.19.32</t>
  </si>
  <si>
    <t xml:space="preserve">CAMARA FOTOGRÁFICA DIGITAL </t>
  </si>
  <si>
    <t>1.4.4.2.4</t>
  </si>
  <si>
    <t>1.52.1.19.3</t>
  </si>
  <si>
    <t>1.3.2.13</t>
  </si>
  <si>
    <t>1.52.1.76.1</t>
  </si>
  <si>
    <t>1.52.1.76.2</t>
  </si>
  <si>
    <t>1.52.1.21.1</t>
  </si>
  <si>
    <t>1.52.1.21.2</t>
  </si>
  <si>
    <t>1.52.1.87</t>
  </si>
  <si>
    <t>1.56.2.23</t>
  </si>
  <si>
    <t>1.56.2.23.2</t>
  </si>
  <si>
    <t>CEPILLO PARA LAVADO DE BAÑOS</t>
  </si>
  <si>
    <t>1.52.1.85.2</t>
  </si>
  <si>
    <t>1.45.5.4</t>
  </si>
  <si>
    <t>1.27.3.1</t>
  </si>
  <si>
    <t>CODO PVC DE 1/2"</t>
  </si>
  <si>
    <t>1.47.1.1</t>
  </si>
  <si>
    <t>1.47.1.4</t>
  </si>
  <si>
    <t>1.13.1.24</t>
  </si>
  <si>
    <t>1.48.1.9.14</t>
  </si>
  <si>
    <t>1.48.1.9,139</t>
  </si>
  <si>
    <t>1.47.7.1</t>
  </si>
  <si>
    <t>1.45.5.2</t>
  </si>
  <si>
    <t>1.3.10.25</t>
  </si>
  <si>
    <t>1.3.10.26</t>
  </si>
  <si>
    <t>1.52.1.9</t>
  </si>
  <si>
    <t>1.52.1.10</t>
  </si>
  <si>
    <t>1.16.2.1.1.</t>
  </si>
  <si>
    <t>1.45.5.5.</t>
  </si>
  <si>
    <t>1.56.3.17</t>
  </si>
  <si>
    <t>1.3.1.27</t>
  </si>
  <si>
    <t>1.53.2.3</t>
  </si>
  <si>
    <t>1.27.3.23.2</t>
  </si>
  <si>
    <t>1.27.5.1</t>
  </si>
  <si>
    <t>1.8.1.3</t>
  </si>
  <si>
    <t>1.52.1.42.1</t>
  </si>
  <si>
    <t>1.52.1.42.2</t>
  </si>
  <si>
    <t>1.47.2.23.1</t>
  </si>
  <si>
    <t>1.47.2.15.1</t>
  </si>
  <si>
    <t>1.45.5.6</t>
  </si>
  <si>
    <t>1.48.1.23.9</t>
  </si>
  <si>
    <t>1.3-1.2</t>
  </si>
  <si>
    <t>1.52.1.56.2</t>
  </si>
  <si>
    <t>1.52.1.1</t>
  </si>
  <si>
    <t>1.52.1.2</t>
  </si>
  <si>
    <t>1.48.1.41.6</t>
  </si>
  <si>
    <t>1.48.1.41.10</t>
  </si>
  <si>
    <t>1.45.5.3</t>
  </si>
  <si>
    <t>1.45.5.7</t>
  </si>
  <si>
    <t>1.45.5.8</t>
  </si>
  <si>
    <t>1.52.1.7.1</t>
  </si>
  <si>
    <t>1.52.1.7.2</t>
  </si>
  <si>
    <t>1.52.1.7.3</t>
  </si>
  <si>
    <t>1.52.1.7.4</t>
  </si>
  <si>
    <t>1.52.1.7.5</t>
  </si>
  <si>
    <t>1.52.1.7.6</t>
  </si>
  <si>
    <t>1.52.1.7.8</t>
  </si>
  <si>
    <t>1.52.1.7.9</t>
  </si>
  <si>
    <t>1.27.1.3.1</t>
  </si>
  <si>
    <t>1.27.1.3.2</t>
  </si>
  <si>
    <t>1.27.1.3.3</t>
  </si>
  <si>
    <t>1.27.1.3.4</t>
  </si>
  <si>
    <t>1.28.1.3.4</t>
  </si>
  <si>
    <t>1.28.1.3.5</t>
  </si>
  <si>
    <t>1.28.1.3.6</t>
  </si>
  <si>
    <t>1.28.1.3.7</t>
  </si>
  <si>
    <t>1.28.1.3.8</t>
  </si>
  <si>
    <t>1.28.1.3.9</t>
  </si>
  <si>
    <t>1.28.1.3.10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</si>
</sst>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0"/>
    <numFmt numFmtId="20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0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499969989061355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49" fontId="0" fillId="33" borderId="16" xfId="0" applyNumberForma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49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8" fillId="0" borderId="27" xfId="0" applyFont="1" applyBorder="1" applyAlignment="1">
      <alignment/>
    </xf>
    <xf numFmtId="49" fontId="8" fillId="0" borderId="29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49" fontId="2" fillId="34" borderId="0" xfId="0" applyNumberFormat="1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left"/>
      <protection hidden="1"/>
    </xf>
    <xf numFmtId="0" fontId="1" fillId="35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19050</xdr:colOff>
      <xdr:row>7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36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3362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51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13.421875" style="54" customWidth="1"/>
    <col min="2" max="2" width="12.57421875" style="71" customWidth="1"/>
    <col min="3" max="3" width="14.28125" style="71" customWidth="1"/>
    <col min="4" max="4" width="12.00390625" style="2" customWidth="1"/>
    <col min="5" max="5" width="15.57421875" style="68" customWidth="1"/>
    <col min="6" max="6" width="68.8515625" style="4" customWidth="1"/>
    <col min="7" max="7" width="35.140625" style="2" customWidth="1"/>
    <col min="8" max="8" width="31.00390625" style="2" customWidth="1"/>
    <col min="9" max="9" width="82.28125" style="3" customWidth="1"/>
    <col min="10" max="10" width="28.8515625" style="0" customWidth="1"/>
    <col min="11" max="11" width="16.00390625" style="0" customWidth="1"/>
  </cols>
  <sheetData>
    <row r="1" spans="1:6" ht="12.75">
      <c r="A1" s="63" t="s">
        <v>78</v>
      </c>
      <c r="B1" s="69" t="s">
        <v>68</v>
      </c>
      <c r="C1" s="72"/>
      <c r="D1" s="59"/>
      <c r="E1" s="65"/>
      <c r="F1" s="58"/>
    </row>
    <row r="2" spans="1:6" ht="45.75" customHeight="1">
      <c r="A2" s="78" t="s">
        <v>74</v>
      </c>
      <c r="B2" s="78"/>
      <c r="C2" s="78"/>
      <c r="D2" s="78"/>
      <c r="E2" s="78"/>
      <c r="F2" s="78"/>
    </row>
    <row r="3" spans="1:17" ht="99.75" customHeight="1">
      <c r="A3" s="60" t="s">
        <v>2</v>
      </c>
      <c r="B3" s="61" t="s">
        <v>75</v>
      </c>
      <c r="C3" s="61" t="s">
        <v>3</v>
      </c>
      <c r="D3" s="62" t="s">
        <v>5</v>
      </c>
      <c r="E3" s="62" t="s">
        <v>0</v>
      </c>
      <c r="F3" s="62" t="s">
        <v>4</v>
      </c>
      <c r="I3" s="2"/>
      <c r="J3" s="2"/>
      <c r="K3" s="2"/>
      <c r="L3" s="2"/>
      <c r="M3" s="2"/>
      <c r="N3" s="2"/>
      <c r="O3" s="2"/>
      <c r="P3" s="2"/>
      <c r="Q3" s="2"/>
    </row>
    <row r="4" spans="1:17" ht="25.5" customHeight="1">
      <c r="A4" s="79" t="s">
        <v>84</v>
      </c>
      <c r="B4" s="79" t="s">
        <v>85</v>
      </c>
      <c r="C4" s="79"/>
      <c r="D4" s="79"/>
      <c r="E4" s="79">
        <v>2012</v>
      </c>
      <c r="F4" s="79">
        <f>SUM(E9:E64)</f>
        <v>27489700</v>
      </c>
      <c r="I4" s="2"/>
      <c r="J4" s="2"/>
      <c r="K4" s="2"/>
      <c r="L4" s="2"/>
      <c r="M4" s="2"/>
      <c r="N4" s="2"/>
      <c r="O4" s="2"/>
      <c r="P4" s="2"/>
      <c r="Q4" s="2"/>
    </row>
    <row r="5" spans="1:17" ht="6" customHeight="1">
      <c r="A5" s="79"/>
      <c r="B5" s="79"/>
      <c r="C5" s="79"/>
      <c r="D5" s="79"/>
      <c r="E5" s="79"/>
      <c r="F5" s="79"/>
      <c r="I5" s="2"/>
      <c r="J5" s="2"/>
      <c r="K5" s="2"/>
      <c r="L5" s="2"/>
      <c r="M5" s="2"/>
      <c r="N5" s="2"/>
      <c r="O5" s="2"/>
      <c r="P5" s="2"/>
      <c r="Q5" s="2"/>
    </row>
    <row r="6" spans="1:17" ht="75" customHeight="1">
      <c r="A6" s="60" t="s">
        <v>9</v>
      </c>
      <c r="B6" s="62" t="s">
        <v>79</v>
      </c>
      <c r="C6" s="61" t="s">
        <v>1</v>
      </c>
      <c r="D6" s="62" t="s">
        <v>7</v>
      </c>
      <c r="E6" s="62" t="s">
        <v>8</v>
      </c>
      <c r="F6" s="64" t="s">
        <v>6</v>
      </c>
      <c r="I6" s="2"/>
      <c r="J6" s="2"/>
      <c r="K6" s="2"/>
      <c r="L6" s="2"/>
      <c r="M6" s="2"/>
      <c r="N6" s="2"/>
      <c r="O6" s="2"/>
      <c r="P6" s="2"/>
      <c r="Q6" s="2"/>
    </row>
    <row r="7" spans="1:6" ht="12.75">
      <c r="A7" s="66" t="s">
        <v>276</v>
      </c>
      <c r="B7" s="70">
        <v>4</v>
      </c>
      <c r="C7" s="70">
        <v>3</v>
      </c>
      <c r="D7" s="70">
        <v>3</v>
      </c>
      <c r="E7" s="67">
        <f>75000*D7</f>
        <v>225000</v>
      </c>
      <c r="F7" s="76" t="s">
        <v>185</v>
      </c>
    </row>
    <row r="8" spans="1:6" ht="12.75">
      <c r="A8" s="66" t="s">
        <v>277</v>
      </c>
      <c r="B8" s="70">
        <v>4</v>
      </c>
      <c r="C8" s="70">
        <v>3</v>
      </c>
      <c r="D8" s="70">
        <v>3</v>
      </c>
      <c r="E8" s="67">
        <f>140000*D8</f>
        <v>420000</v>
      </c>
      <c r="F8" s="77" t="s">
        <v>186</v>
      </c>
    </row>
    <row r="9" spans="1:6" ht="12.75">
      <c r="A9" s="66" t="s">
        <v>278</v>
      </c>
      <c r="B9" s="70">
        <v>4</v>
      </c>
      <c r="C9" s="70">
        <v>3</v>
      </c>
      <c r="D9" s="70">
        <v>100</v>
      </c>
      <c r="E9" s="67">
        <f>400*D9</f>
        <v>40000</v>
      </c>
      <c r="F9" s="77" t="s">
        <v>280</v>
      </c>
    </row>
    <row r="10" spans="1:6" ht="12.75">
      <c r="A10" s="66" t="s">
        <v>279</v>
      </c>
      <c r="B10" s="70">
        <v>4</v>
      </c>
      <c r="C10" s="70">
        <v>3</v>
      </c>
      <c r="D10" s="70">
        <v>100</v>
      </c>
      <c r="E10" s="67">
        <f>400*D10</f>
        <v>40000</v>
      </c>
      <c r="F10" s="77" t="s">
        <v>281</v>
      </c>
    </row>
    <row r="11" spans="1:6" ht="12.75">
      <c r="A11" s="66" t="s">
        <v>282</v>
      </c>
      <c r="B11" s="70">
        <v>4</v>
      </c>
      <c r="C11" s="70">
        <v>3</v>
      </c>
      <c r="D11" s="70">
        <v>100</v>
      </c>
      <c r="E11" s="67">
        <f>400*D11</f>
        <v>40000</v>
      </c>
      <c r="F11" s="77" t="s">
        <v>141</v>
      </c>
    </row>
    <row r="12" spans="1:6" ht="12.75">
      <c r="A12" s="66" t="s">
        <v>283</v>
      </c>
      <c r="B12" s="70">
        <v>4</v>
      </c>
      <c r="C12" s="70">
        <v>3</v>
      </c>
      <c r="D12" s="70">
        <v>100</v>
      </c>
      <c r="E12" s="67">
        <f>400*D12</f>
        <v>40000</v>
      </c>
      <c r="F12" s="77" t="s">
        <v>142</v>
      </c>
    </row>
    <row r="13" spans="1:6" ht="12.75">
      <c r="A13" s="66" t="s">
        <v>284</v>
      </c>
      <c r="B13" s="70">
        <v>4</v>
      </c>
      <c r="C13" s="70">
        <v>3</v>
      </c>
      <c r="D13" s="70">
        <v>2</v>
      </c>
      <c r="E13" s="67">
        <f>5000*D13</f>
        <v>10000</v>
      </c>
      <c r="F13" s="77" t="s">
        <v>86</v>
      </c>
    </row>
    <row r="14" spans="1:6" ht="12.75">
      <c r="A14" s="66" t="s">
        <v>285</v>
      </c>
      <c r="B14" s="70">
        <v>4</v>
      </c>
      <c r="C14" s="70">
        <v>3</v>
      </c>
      <c r="D14" s="70">
        <v>15</v>
      </c>
      <c r="E14" s="67">
        <f>62000*D14</f>
        <v>930000</v>
      </c>
      <c r="F14" s="77" t="s">
        <v>188</v>
      </c>
    </row>
    <row r="15" spans="1:6" ht="12.75">
      <c r="A15" s="66" t="s">
        <v>286</v>
      </c>
      <c r="B15" s="70">
        <v>4</v>
      </c>
      <c r="C15" s="70">
        <v>3</v>
      </c>
      <c r="D15" s="70">
        <v>1</v>
      </c>
      <c r="E15" s="67">
        <v>60000</v>
      </c>
      <c r="F15" s="77" t="s">
        <v>143</v>
      </c>
    </row>
    <row r="16" spans="1:6" ht="12.75">
      <c r="A16" s="66" t="s">
        <v>287</v>
      </c>
      <c r="B16" s="70">
        <v>4</v>
      </c>
      <c r="C16" s="70">
        <v>3</v>
      </c>
      <c r="D16" s="70">
        <v>1</v>
      </c>
      <c r="E16" s="67">
        <v>25000</v>
      </c>
      <c r="F16" s="77" t="s">
        <v>144</v>
      </c>
    </row>
    <row r="17" spans="1:6" ht="12.75">
      <c r="A17" s="66" t="s">
        <v>226</v>
      </c>
      <c r="B17" s="70">
        <v>4</v>
      </c>
      <c r="C17" s="70">
        <v>3</v>
      </c>
      <c r="D17" s="70">
        <v>1</v>
      </c>
      <c r="E17" s="67">
        <v>3000</v>
      </c>
      <c r="F17" s="77" t="s">
        <v>145</v>
      </c>
    </row>
    <row r="18" spans="1:6" ht="12.75">
      <c r="A18" s="66" t="s">
        <v>192</v>
      </c>
      <c r="B18" s="70">
        <v>4</v>
      </c>
      <c r="C18" s="70">
        <v>3</v>
      </c>
      <c r="D18" s="70">
        <v>16</v>
      </c>
      <c r="E18" s="67">
        <f>8000*D18</f>
        <v>128000</v>
      </c>
      <c r="F18" s="77" t="s">
        <v>87</v>
      </c>
    </row>
    <row r="19" spans="1:6" ht="12.75">
      <c r="A19" s="66" t="s">
        <v>288</v>
      </c>
      <c r="B19" s="70">
        <v>4</v>
      </c>
      <c r="C19" s="70">
        <v>3</v>
      </c>
      <c r="D19" s="70">
        <v>1</v>
      </c>
      <c r="E19" s="67">
        <v>250000</v>
      </c>
      <c r="F19" s="77" t="s">
        <v>88</v>
      </c>
    </row>
    <row r="20" spans="1:6" ht="12.75">
      <c r="A20" s="66" t="s">
        <v>290</v>
      </c>
      <c r="B20" s="70">
        <v>4</v>
      </c>
      <c r="C20" s="70">
        <v>3</v>
      </c>
      <c r="D20" s="70">
        <v>2</v>
      </c>
      <c r="E20" s="67">
        <f>25000*D20</f>
        <v>50000</v>
      </c>
      <c r="F20" s="77" t="s">
        <v>289</v>
      </c>
    </row>
    <row r="21" spans="1:6" ht="12.75">
      <c r="A21" s="66" t="s">
        <v>193</v>
      </c>
      <c r="B21" s="70">
        <v>4</v>
      </c>
      <c r="C21" s="70">
        <v>3</v>
      </c>
      <c r="D21" s="70">
        <v>4</v>
      </c>
      <c r="E21" s="67">
        <f>15000*D21</f>
        <v>60000</v>
      </c>
      <c r="F21" s="77" t="s">
        <v>89</v>
      </c>
    </row>
    <row r="22" spans="1:6" ht="12.75">
      <c r="A22" s="66" t="s">
        <v>291</v>
      </c>
      <c r="B22" s="70">
        <v>4</v>
      </c>
      <c r="C22" s="70">
        <v>3</v>
      </c>
      <c r="D22" s="70">
        <v>1</v>
      </c>
      <c r="E22" s="67">
        <f>70000*D22</f>
        <v>70000</v>
      </c>
      <c r="F22" s="77" t="s">
        <v>146</v>
      </c>
    </row>
    <row r="23" spans="1:6" ht="12.75">
      <c r="A23" s="66" t="s">
        <v>201</v>
      </c>
      <c r="B23" s="70">
        <v>4</v>
      </c>
      <c r="C23" s="70">
        <v>3</v>
      </c>
      <c r="D23" s="70">
        <v>20</v>
      </c>
      <c r="E23" s="67">
        <f>4100*D23</f>
        <v>82000</v>
      </c>
      <c r="F23" s="77" t="s">
        <v>227</v>
      </c>
    </row>
    <row r="24" spans="1:6" ht="12.75">
      <c r="A24" s="66" t="s">
        <v>292</v>
      </c>
      <c r="B24" s="70">
        <v>4</v>
      </c>
      <c r="C24" s="70">
        <v>3</v>
      </c>
      <c r="D24" s="70">
        <v>1</v>
      </c>
      <c r="E24" s="67">
        <f>400000*D24</f>
        <v>400000</v>
      </c>
      <c r="F24" s="77" t="s">
        <v>90</v>
      </c>
    </row>
    <row r="25" spans="1:6" ht="12.75">
      <c r="A25" s="66" t="s">
        <v>224</v>
      </c>
      <c r="B25" s="70">
        <v>4</v>
      </c>
      <c r="C25" s="70">
        <v>3</v>
      </c>
      <c r="D25" s="70">
        <v>13</v>
      </c>
      <c r="E25" s="67">
        <f>800*D25</f>
        <v>10400</v>
      </c>
      <c r="F25" s="77" t="s">
        <v>225</v>
      </c>
    </row>
    <row r="26" spans="1:6" ht="12.75">
      <c r="A26" t="s">
        <v>231</v>
      </c>
      <c r="B26" s="70">
        <v>4</v>
      </c>
      <c r="C26" s="70">
        <v>3</v>
      </c>
      <c r="D26" s="70">
        <v>500</v>
      </c>
      <c r="E26" s="67">
        <f>15000*D26</f>
        <v>7500000</v>
      </c>
      <c r="F26" s="77" t="s">
        <v>230</v>
      </c>
    </row>
    <row r="27" spans="1:6" ht="12.75">
      <c r="A27" s="66" t="s">
        <v>221</v>
      </c>
      <c r="B27" s="70">
        <v>4</v>
      </c>
      <c r="C27" s="70">
        <v>3</v>
      </c>
      <c r="D27" s="70">
        <v>30</v>
      </c>
      <c r="E27" s="67">
        <f>12000*D27</f>
        <v>360000</v>
      </c>
      <c r="F27" s="77" t="s">
        <v>222</v>
      </c>
    </row>
    <row r="28" spans="1:6" ht="12.75">
      <c r="A28" s="66" t="s">
        <v>293</v>
      </c>
      <c r="B28" s="70">
        <v>4</v>
      </c>
      <c r="C28" s="70">
        <v>3</v>
      </c>
      <c r="D28" s="70">
        <v>21</v>
      </c>
      <c r="E28" s="67">
        <f>700*D28</f>
        <v>14700</v>
      </c>
      <c r="F28" s="77" t="s">
        <v>91</v>
      </c>
    </row>
    <row r="29" spans="1:6" ht="12.75">
      <c r="A29" s="66" t="s">
        <v>294</v>
      </c>
      <c r="B29" s="70">
        <v>4</v>
      </c>
      <c r="C29" s="70">
        <v>3</v>
      </c>
      <c r="D29" s="70">
        <v>17</v>
      </c>
      <c r="E29" s="67">
        <f>7500*D29</f>
        <v>127500</v>
      </c>
      <c r="F29" s="77" t="s">
        <v>92</v>
      </c>
    </row>
    <row r="30" spans="1:6" ht="12.75">
      <c r="A30" s="66" t="s">
        <v>195</v>
      </c>
      <c r="B30" s="70">
        <v>4</v>
      </c>
      <c r="C30" s="70">
        <v>3</v>
      </c>
      <c r="D30" s="70">
        <v>40</v>
      </c>
      <c r="E30" s="67">
        <f>1000*D30</f>
        <v>40000</v>
      </c>
      <c r="F30" s="77" t="s">
        <v>93</v>
      </c>
    </row>
    <row r="31" spans="1:6" ht="12.75">
      <c r="A31" s="66" t="s">
        <v>198</v>
      </c>
      <c r="B31" s="70">
        <v>4</v>
      </c>
      <c r="C31" s="70">
        <v>3</v>
      </c>
      <c r="D31" s="70">
        <v>21</v>
      </c>
      <c r="E31" s="67">
        <f>3000*D31</f>
        <v>63000</v>
      </c>
      <c r="F31" s="77" t="s">
        <v>94</v>
      </c>
    </row>
    <row r="32" spans="1:6" ht="12.75">
      <c r="A32" s="66" t="s">
        <v>295</v>
      </c>
      <c r="B32" s="70">
        <v>4</v>
      </c>
      <c r="C32" s="70">
        <v>3</v>
      </c>
      <c r="D32" s="70">
        <v>12</v>
      </c>
      <c r="E32" s="67">
        <f>24000*D32</f>
        <v>288000</v>
      </c>
      <c r="F32" s="77" t="s">
        <v>133</v>
      </c>
    </row>
    <row r="33" spans="1:6" ht="12.75">
      <c r="A33" s="66" t="s">
        <v>296</v>
      </c>
      <c r="B33" s="70">
        <v>4</v>
      </c>
      <c r="C33" s="70">
        <v>3</v>
      </c>
      <c r="D33" s="70">
        <v>27</v>
      </c>
      <c r="E33" s="67">
        <f>2500*D33</f>
        <v>67500</v>
      </c>
      <c r="F33" s="77" t="s">
        <v>132</v>
      </c>
    </row>
    <row r="34" spans="1:6" ht="12.75">
      <c r="A34" s="66" t="s">
        <v>194</v>
      </c>
      <c r="B34" s="70">
        <v>4</v>
      </c>
      <c r="C34" s="70">
        <v>3</v>
      </c>
      <c r="D34" s="70">
        <v>63</v>
      </c>
      <c r="E34" s="67">
        <f>4000*D34</f>
        <v>252000</v>
      </c>
      <c r="F34" s="77" t="s">
        <v>95</v>
      </c>
    </row>
    <row r="35" spans="1:6" ht="12.75">
      <c r="A35" s="66" t="s">
        <v>297</v>
      </c>
      <c r="B35" s="70">
        <v>4</v>
      </c>
      <c r="C35" s="70">
        <v>3</v>
      </c>
      <c r="D35" s="70">
        <v>15</v>
      </c>
      <c r="E35" s="67">
        <f>7500*D35</f>
        <v>112500</v>
      </c>
      <c r="F35" s="77" t="s">
        <v>96</v>
      </c>
    </row>
    <row r="36" spans="1:6" ht="12.75">
      <c r="A36" s="66" t="s">
        <v>194</v>
      </c>
      <c r="B36" s="70">
        <v>4</v>
      </c>
      <c r="C36" s="70">
        <v>3</v>
      </c>
      <c r="D36" s="70">
        <v>5</v>
      </c>
      <c r="E36" s="67">
        <f>1000*D36</f>
        <v>5000</v>
      </c>
      <c r="F36" s="77" t="s">
        <v>97</v>
      </c>
    </row>
    <row r="37" spans="1:6" ht="12.75">
      <c r="A37" s="66" t="s">
        <v>298</v>
      </c>
      <c r="B37" s="70">
        <v>4</v>
      </c>
      <c r="C37" s="70">
        <v>3</v>
      </c>
      <c r="D37" s="70">
        <v>400</v>
      </c>
      <c r="E37" s="67">
        <f>1000*D37</f>
        <v>400000</v>
      </c>
      <c r="F37" s="77" t="s">
        <v>98</v>
      </c>
    </row>
    <row r="38" spans="1:6" ht="12.75">
      <c r="A38" s="66" t="s">
        <v>300</v>
      </c>
      <c r="B38" s="70">
        <v>4</v>
      </c>
      <c r="C38" s="70">
        <v>3</v>
      </c>
      <c r="D38" s="70">
        <v>3</v>
      </c>
      <c r="E38" s="67">
        <f>450000*D38</f>
        <v>1350000</v>
      </c>
      <c r="F38" s="77" t="s">
        <v>299</v>
      </c>
    </row>
    <row r="39" spans="1:6" ht="12.75">
      <c r="A39" s="66" t="s">
        <v>194</v>
      </c>
      <c r="B39" s="70">
        <v>4</v>
      </c>
      <c r="C39" s="70">
        <v>3</v>
      </c>
      <c r="D39" s="70">
        <v>180</v>
      </c>
      <c r="E39" s="67">
        <f>800*D39</f>
        <v>144000</v>
      </c>
      <c r="F39" s="77" t="s">
        <v>100</v>
      </c>
    </row>
    <row r="40" spans="1:6" ht="12.75">
      <c r="A40" s="66" t="s">
        <v>208</v>
      </c>
      <c r="B40" s="70">
        <v>4</v>
      </c>
      <c r="C40" s="70">
        <v>3</v>
      </c>
      <c r="D40" s="70">
        <v>1100</v>
      </c>
      <c r="E40" s="67">
        <f>1200*D40</f>
        <v>1320000</v>
      </c>
      <c r="F40" s="77" t="s">
        <v>134</v>
      </c>
    </row>
    <row r="41" spans="1:6" ht="12.75">
      <c r="A41" s="66" t="s">
        <v>301</v>
      </c>
      <c r="B41" s="70">
        <v>4</v>
      </c>
      <c r="C41" s="70">
        <v>3</v>
      </c>
      <c r="D41" s="70">
        <v>50</v>
      </c>
      <c r="E41" s="67">
        <f>1000*D41</f>
        <v>50000</v>
      </c>
      <c r="F41" s="77" t="s">
        <v>99</v>
      </c>
    </row>
    <row r="42" spans="1:6" ht="12.75">
      <c r="A42" s="66" t="s">
        <v>302</v>
      </c>
      <c r="B42" s="70">
        <v>4</v>
      </c>
      <c r="C42" s="70">
        <v>3</v>
      </c>
      <c r="D42" s="70">
        <v>2</v>
      </c>
      <c r="E42" s="67">
        <f>100000*D42</f>
        <v>200000</v>
      </c>
      <c r="F42" s="77" t="s">
        <v>147</v>
      </c>
    </row>
    <row r="43" spans="1:6" ht="12.75">
      <c r="A43" s="66" t="s">
        <v>303</v>
      </c>
      <c r="B43" s="70">
        <v>4</v>
      </c>
      <c r="C43" s="70">
        <v>3</v>
      </c>
      <c r="D43" s="70">
        <v>4</v>
      </c>
      <c r="E43" s="67">
        <f>255000*D43</f>
        <v>1020000</v>
      </c>
      <c r="F43" s="77" t="s">
        <v>148</v>
      </c>
    </row>
    <row r="44" spans="1:6" ht="12.75">
      <c r="A44" s="66" t="s">
        <v>304</v>
      </c>
      <c r="B44" s="70">
        <v>4</v>
      </c>
      <c r="C44" s="70">
        <v>3</v>
      </c>
      <c r="D44" s="70">
        <v>4</v>
      </c>
      <c r="E44" s="67">
        <f>255000*D44</f>
        <v>1020000</v>
      </c>
      <c r="F44" s="77" t="s">
        <v>149</v>
      </c>
    </row>
    <row r="45" spans="1:6" ht="12.75">
      <c r="A45" s="66" t="s">
        <v>305</v>
      </c>
      <c r="B45" s="70">
        <v>4</v>
      </c>
      <c r="C45" s="70">
        <v>3</v>
      </c>
      <c r="D45" s="70">
        <v>320</v>
      </c>
      <c r="E45" s="67">
        <f>350*D45</f>
        <v>112000</v>
      </c>
      <c r="F45" s="77" t="s">
        <v>101</v>
      </c>
    </row>
    <row r="46" spans="1:6" ht="12.75">
      <c r="A46" s="66" t="s">
        <v>307</v>
      </c>
      <c r="B46" s="70">
        <v>4</v>
      </c>
      <c r="C46" s="70">
        <v>3</v>
      </c>
      <c r="D46" s="70">
        <v>80</v>
      </c>
      <c r="E46" s="67">
        <f>1100*D46</f>
        <v>88000</v>
      </c>
      <c r="F46" s="77" t="s">
        <v>102</v>
      </c>
    </row>
    <row r="47" spans="1:6" ht="12.75">
      <c r="A47" s="66" t="s">
        <v>308</v>
      </c>
      <c r="B47" s="70">
        <v>4</v>
      </c>
      <c r="C47" s="70">
        <v>3</v>
      </c>
      <c r="D47" s="70">
        <v>30</v>
      </c>
      <c r="E47" s="67">
        <f>15000*D47</f>
        <v>450000</v>
      </c>
      <c r="F47" s="77" t="s">
        <v>150</v>
      </c>
    </row>
    <row r="48" spans="1:6" ht="25.5">
      <c r="A48" t="s">
        <v>235</v>
      </c>
      <c r="B48" s="70">
        <v>4</v>
      </c>
      <c r="C48" s="70">
        <v>3</v>
      </c>
      <c r="D48" s="70">
        <v>5</v>
      </c>
      <c r="E48" s="67">
        <f>15000*D48</f>
        <v>75000</v>
      </c>
      <c r="F48" s="77" t="s">
        <v>234</v>
      </c>
    </row>
    <row r="49" spans="1:6" ht="12.75">
      <c r="A49" t="s">
        <v>309</v>
      </c>
      <c r="B49" s="70">
        <v>4</v>
      </c>
      <c r="C49" s="70">
        <v>3</v>
      </c>
      <c r="D49" s="70">
        <v>3</v>
      </c>
      <c r="E49" s="67">
        <f>1500*D49</f>
        <v>4500</v>
      </c>
      <c r="F49" s="77" t="s">
        <v>310</v>
      </c>
    </row>
    <row r="50" spans="1:6" ht="12.75">
      <c r="A50" s="66" t="s">
        <v>311</v>
      </c>
      <c r="B50" s="70">
        <v>4</v>
      </c>
      <c r="C50" s="70">
        <v>3</v>
      </c>
      <c r="D50" s="70">
        <v>9</v>
      </c>
      <c r="E50" s="67">
        <f>1000*D50</f>
        <v>9000</v>
      </c>
      <c r="F50" s="77" t="s">
        <v>151</v>
      </c>
    </row>
    <row r="51" spans="1:6" ht="12.75">
      <c r="A51" s="66" t="s">
        <v>218</v>
      </c>
      <c r="B51" s="70">
        <v>4</v>
      </c>
      <c r="C51" s="70">
        <v>3</v>
      </c>
      <c r="D51" s="70">
        <v>20</v>
      </c>
      <c r="E51" s="67">
        <f>1500*D51</f>
        <v>30000</v>
      </c>
      <c r="F51" s="77" t="s">
        <v>217</v>
      </c>
    </row>
    <row r="52" spans="1:6" ht="12.75">
      <c r="A52" s="66" t="s">
        <v>220</v>
      </c>
      <c r="B52" s="70">
        <v>4</v>
      </c>
      <c r="C52" s="70">
        <v>3</v>
      </c>
      <c r="D52" s="70">
        <v>12</v>
      </c>
      <c r="E52" s="67">
        <f>3000*D52</f>
        <v>36000</v>
      </c>
      <c r="F52" s="77" t="s">
        <v>219</v>
      </c>
    </row>
    <row r="53" spans="1:6" ht="12.75">
      <c r="A53" s="66" t="s">
        <v>228</v>
      </c>
      <c r="B53" s="70">
        <v>4</v>
      </c>
      <c r="C53" s="70">
        <v>3</v>
      </c>
      <c r="D53" s="70">
        <v>20</v>
      </c>
      <c r="E53" s="67">
        <f>3000*D53</f>
        <v>60000</v>
      </c>
      <c r="F53" s="77" t="s">
        <v>229</v>
      </c>
    </row>
    <row r="54" spans="1:6" ht="12.75">
      <c r="A54" s="66" t="s">
        <v>312</v>
      </c>
      <c r="B54" s="70">
        <v>4</v>
      </c>
      <c r="C54" s="70">
        <v>3</v>
      </c>
      <c r="D54" s="70">
        <v>3</v>
      </c>
      <c r="E54" s="67">
        <f>+D54*70000</f>
        <v>210000</v>
      </c>
      <c r="F54" s="77" t="s">
        <v>180</v>
      </c>
    </row>
    <row r="55" spans="1:6" ht="12.75">
      <c r="A55" s="66" t="s">
        <v>313</v>
      </c>
      <c r="B55" s="70">
        <v>4</v>
      </c>
      <c r="C55" s="70">
        <v>3</v>
      </c>
      <c r="D55" s="70">
        <v>100</v>
      </c>
      <c r="E55" s="67">
        <f>400*D55</f>
        <v>40000</v>
      </c>
      <c r="F55" s="77" t="s">
        <v>314</v>
      </c>
    </row>
    <row r="56" spans="1:6" ht="12.75">
      <c r="A56" s="73" t="s">
        <v>315</v>
      </c>
      <c r="B56" s="70">
        <v>4</v>
      </c>
      <c r="C56" s="70">
        <v>3</v>
      </c>
      <c r="D56" s="70">
        <v>3</v>
      </c>
      <c r="E56" s="67">
        <f>2000000*D56</f>
        <v>6000000</v>
      </c>
      <c r="F56" s="77" t="s">
        <v>103</v>
      </c>
    </row>
    <row r="57" spans="1:6" ht="12.75">
      <c r="A57" s="73" t="s">
        <v>316</v>
      </c>
      <c r="B57" s="70">
        <v>4</v>
      </c>
      <c r="C57" s="70">
        <v>3</v>
      </c>
      <c r="D57" s="70">
        <v>1</v>
      </c>
      <c r="E57" s="67">
        <f>1000000*D57</f>
        <v>1000000</v>
      </c>
      <c r="F57" s="77" t="s">
        <v>104</v>
      </c>
    </row>
    <row r="58" spans="1:6" ht="12.75">
      <c r="A58" s="66" t="s">
        <v>200</v>
      </c>
      <c r="B58" s="70">
        <v>4</v>
      </c>
      <c r="C58" s="70">
        <v>3</v>
      </c>
      <c r="D58" s="70">
        <v>18</v>
      </c>
      <c r="E58" s="67">
        <f>1200*D58</f>
        <v>21600</v>
      </c>
      <c r="F58" s="77" t="s">
        <v>199</v>
      </c>
    </row>
    <row r="59" spans="1:6" ht="38.25">
      <c r="A59" t="s">
        <v>237</v>
      </c>
      <c r="B59" s="70">
        <v>4</v>
      </c>
      <c r="C59" s="70">
        <v>3</v>
      </c>
      <c r="D59" s="70">
        <v>7</v>
      </c>
      <c r="E59" s="67">
        <f>23000*D59</f>
        <v>161000</v>
      </c>
      <c r="F59" s="77" t="s">
        <v>236</v>
      </c>
    </row>
    <row r="60" spans="1:6" ht="12.75">
      <c r="A60" s="66" t="s">
        <v>210</v>
      </c>
      <c r="B60" s="70">
        <v>4</v>
      </c>
      <c r="C60" s="70">
        <v>3</v>
      </c>
      <c r="D60" s="70">
        <v>21</v>
      </c>
      <c r="E60" s="67">
        <f>5000*D60</f>
        <v>105000</v>
      </c>
      <c r="F60" s="77" t="s">
        <v>209</v>
      </c>
    </row>
    <row r="61" spans="1:6" ht="12.75">
      <c r="A61" s="73" t="s">
        <v>317</v>
      </c>
      <c r="B61" s="70">
        <v>4</v>
      </c>
      <c r="C61" s="70">
        <v>3</v>
      </c>
      <c r="D61" s="70">
        <v>1</v>
      </c>
      <c r="E61" s="67">
        <f>15000*D61</f>
        <v>15000</v>
      </c>
      <c r="F61" s="77" t="s">
        <v>152</v>
      </c>
    </row>
    <row r="62" spans="1:6" ht="12.75">
      <c r="A62" s="73" t="s">
        <v>318</v>
      </c>
      <c r="B62" s="70">
        <v>4</v>
      </c>
      <c r="C62" s="70">
        <v>3</v>
      </c>
      <c r="D62" s="70">
        <v>2</v>
      </c>
      <c r="E62" s="67">
        <f>300000*D62</f>
        <v>600000</v>
      </c>
      <c r="F62" s="77" t="s">
        <v>105</v>
      </c>
    </row>
    <row r="63" spans="1:6" ht="12.75">
      <c r="A63" s="73" t="s">
        <v>319</v>
      </c>
      <c r="B63" s="70">
        <v>4</v>
      </c>
      <c r="C63" s="70">
        <v>3</v>
      </c>
      <c r="D63" s="70">
        <v>3</v>
      </c>
      <c r="E63" s="67">
        <f>300000*D63</f>
        <v>900000</v>
      </c>
      <c r="F63" s="77" t="s">
        <v>106</v>
      </c>
    </row>
    <row r="64" spans="1:6" ht="12.75">
      <c r="A64" s="73" t="s">
        <v>320</v>
      </c>
      <c r="B64" s="70">
        <v>4</v>
      </c>
      <c r="C64" s="70">
        <v>3</v>
      </c>
      <c r="D64" s="70">
        <v>10</v>
      </c>
      <c r="E64" s="67">
        <f>100000*D64</f>
        <v>1000000</v>
      </c>
      <c r="F64" s="77" t="s">
        <v>107</v>
      </c>
    </row>
    <row r="65" spans="1:6" ht="38.25">
      <c r="A65" t="s">
        <v>239</v>
      </c>
      <c r="B65" s="70">
        <v>4</v>
      </c>
      <c r="C65" s="70">
        <v>3</v>
      </c>
      <c r="D65" s="70">
        <v>50</v>
      </c>
      <c r="E65" s="67">
        <f>4500*D65</f>
        <v>225000</v>
      </c>
      <c r="F65" s="77" t="s">
        <v>238</v>
      </c>
    </row>
    <row r="66" spans="1:6" ht="12.75">
      <c r="A66" s="66" t="s">
        <v>223</v>
      </c>
      <c r="B66" s="70">
        <v>4</v>
      </c>
      <c r="C66" s="70">
        <v>3</v>
      </c>
      <c r="D66" s="70">
        <v>10</v>
      </c>
      <c r="E66" s="67">
        <f>6000*D66</f>
        <v>60000</v>
      </c>
      <c r="F66" s="77" t="s">
        <v>108</v>
      </c>
    </row>
    <row r="67" spans="1:6" ht="12.75">
      <c r="A67" s="73" t="s">
        <v>321</v>
      </c>
      <c r="B67" s="70">
        <v>4</v>
      </c>
      <c r="C67" s="70">
        <v>3</v>
      </c>
      <c r="D67" s="70">
        <v>7200</v>
      </c>
      <c r="E67" s="67">
        <f>+D67*1571</f>
        <v>11311200</v>
      </c>
      <c r="F67" s="77" t="s">
        <v>178</v>
      </c>
    </row>
    <row r="68" spans="1:6" ht="12.75">
      <c r="A68" s="73" t="s">
        <v>322</v>
      </c>
      <c r="B68" s="70">
        <v>4</v>
      </c>
      <c r="C68" s="70">
        <v>3</v>
      </c>
      <c r="D68" s="70">
        <v>5</v>
      </c>
      <c r="E68" s="67">
        <f>4000*D68</f>
        <v>20000</v>
      </c>
      <c r="F68" s="77" t="s">
        <v>153</v>
      </c>
    </row>
    <row r="69" spans="1:6" ht="12.75">
      <c r="A69" s="73" t="s">
        <v>323</v>
      </c>
      <c r="B69" s="70">
        <v>4</v>
      </c>
      <c r="C69" s="70">
        <v>3</v>
      </c>
      <c r="D69" s="70">
        <v>1</v>
      </c>
      <c r="E69" s="67">
        <f>25000*D69</f>
        <v>25000</v>
      </c>
      <c r="F69" s="77" t="s">
        <v>154</v>
      </c>
    </row>
    <row r="70" spans="1:6" ht="12.75">
      <c r="A70" s="73" t="s">
        <v>324</v>
      </c>
      <c r="B70" s="70">
        <v>4</v>
      </c>
      <c r="C70" s="70">
        <v>3</v>
      </c>
      <c r="D70" s="70">
        <v>6</v>
      </c>
      <c r="E70" s="67">
        <f>3000*D70</f>
        <v>18000</v>
      </c>
      <c r="F70" s="77" t="s">
        <v>109</v>
      </c>
    </row>
    <row r="71" spans="1:6" ht="12.75">
      <c r="A71" s="73" t="s">
        <v>325</v>
      </c>
      <c r="B71" s="70">
        <v>4</v>
      </c>
      <c r="C71" s="70">
        <v>3</v>
      </c>
      <c r="D71" s="70">
        <v>5</v>
      </c>
      <c r="E71" s="67">
        <f>3000*D71</f>
        <v>15000</v>
      </c>
      <c r="F71" s="77" t="s">
        <v>155</v>
      </c>
    </row>
    <row r="72" spans="1:6" ht="12.75">
      <c r="A72" s="73" t="s">
        <v>326</v>
      </c>
      <c r="B72" s="70">
        <v>4</v>
      </c>
      <c r="C72" s="70">
        <v>3</v>
      </c>
      <c r="D72" s="70">
        <v>2</v>
      </c>
      <c r="E72" s="67">
        <f>300000*D72</f>
        <v>600000</v>
      </c>
      <c r="F72" s="77" t="s">
        <v>110</v>
      </c>
    </row>
    <row r="73" spans="1:6" ht="12.75">
      <c r="A73" s="73" t="s">
        <v>327</v>
      </c>
      <c r="B73" s="70">
        <v>4</v>
      </c>
      <c r="C73" s="70">
        <v>3</v>
      </c>
      <c r="D73" s="70">
        <v>3</v>
      </c>
      <c r="E73" s="67">
        <f>+D73*198850</f>
        <v>596550</v>
      </c>
      <c r="F73" s="77" t="s">
        <v>181</v>
      </c>
    </row>
    <row r="74" spans="1:6" ht="12.75">
      <c r="A74" s="73" t="s">
        <v>328</v>
      </c>
      <c r="B74" s="70">
        <v>4</v>
      </c>
      <c r="C74" s="70">
        <v>3</v>
      </c>
      <c r="D74" s="70">
        <v>24</v>
      </c>
      <c r="E74" s="74">
        <f>6000*D74</f>
        <v>144000</v>
      </c>
      <c r="F74" s="77" t="s">
        <v>111</v>
      </c>
    </row>
    <row r="75" spans="1:6" ht="12.75">
      <c r="A75" s="66" t="s">
        <v>207</v>
      </c>
      <c r="B75" s="70">
        <v>4</v>
      </c>
      <c r="C75" s="70">
        <v>3</v>
      </c>
      <c r="D75" s="70">
        <v>20</v>
      </c>
      <c r="E75" s="67">
        <f>5000*D75</f>
        <v>100000</v>
      </c>
      <c r="F75" s="77" t="s">
        <v>206</v>
      </c>
    </row>
    <row r="76" spans="1:6" ht="12.75">
      <c r="A76" s="73" t="s">
        <v>329</v>
      </c>
      <c r="B76" s="70">
        <v>4</v>
      </c>
      <c r="C76" s="70">
        <v>3</v>
      </c>
      <c r="D76" s="70">
        <v>1</v>
      </c>
      <c r="E76" s="67">
        <f>25000*D76</f>
        <v>25000</v>
      </c>
      <c r="F76" s="77" t="s">
        <v>156</v>
      </c>
    </row>
    <row r="77" spans="1:6" ht="12.75">
      <c r="A77" s="73" t="s">
        <v>329</v>
      </c>
      <c r="B77" s="70">
        <v>4</v>
      </c>
      <c r="C77" s="70">
        <v>3</v>
      </c>
      <c r="D77" s="70">
        <v>1</v>
      </c>
      <c r="E77" s="67">
        <f>25000*D77</f>
        <v>25000</v>
      </c>
      <c r="F77" s="77" t="s">
        <v>157</v>
      </c>
    </row>
    <row r="78" spans="1:6" ht="12.75">
      <c r="A78" s="73" t="s">
        <v>306</v>
      </c>
      <c r="B78" s="70">
        <v>4</v>
      </c>
      <c r="C78" s="70">
        <v>3</v>
      </c>
      <c r="D78" s="70">
        <v>2</v>
      </c>
      <c r="E78" s="67">
        <f>5000*D78</f>
        <v>10000</v>
      </c>
      <c r="F78" s="77" t="s">
        <v>112</v>
      </c>
    </row>
    <row r="79" spans="1:6" ht="12.75">
      <c r="A79" s="73" t="s">
        <v>330</v>
      </c>
      <c r="B79" s="70">
        <v>4</v>
      </c>
      <c r="C79" s="70">
        <v>3</v>
      </c>
      <c r="D79" s="70">
        <v>3</v>
      </c>
      <c r="E79" s="67">
        <f>12000*D79</f>
        <v>36000</v>
      </c>
      <c r="F79" s="77" t="s">
        <v>135</v>
      </c>
    </row>
    <row r="80" spans="1:6" ht="12.75">
      <c r="A80" s="73" t="s">
        <v>331</v>
      </c>
      <c r="B80" s="70">
        <v>4</v>
      </c>
      <c r="C80" s="70">
        <v>3</v>
      </c>
      <c r="D80" s="70">
        <v>5</v>
      </c>
      <c r="E80" s="67">
        <f>7000*D80</f>
        <v>35000</v>
      </c>
      <c r="F80" s="77" t="s">
        <v>158</v>
      </c>
    </row>
    <row r="81" spans="1:6" ht="12.75">
      <c r="A81" s="73" t="s">
        <v>332</v>
      </c>
      <c r="B81" s="70">
        <v>4</v>
      </c>
      <c r="C81" s="70">
        <v>3</v>
      </c>
      <c r="D81" s="70">
        <v>8</v>
      </c>
      <c r="E81" s="67">
        <f>7000*D81</f>
        <v>56000</v>
      </c>
      <c r="F81" s="77" t="s">
        <v>113</v>
      </c>
    </row>
    <row r="82" spans="1:6" ht="12.75">
      <c r="A82" t="s">
        <v>241</v>
      </c>
      <c r="B82" s="70">
        <v>4</v>
      </c>
      <c r="C82" s="70">
        <v>3</v>
      </c>
      <c r="D82" s="70">
        <v>8</v>
      </c>
      <c r="E82" s="67">
        <v>3000</v>
      </c>
      <c r="F82" s="77" t="s">
        <v>240</v>
      </c>
    </row>
    <row r="83" spans="1:6" ht="12.75">
      <c r="A83" s="73" t="s">
        <v>333</v>
      </c>
      <c r="B83" s="70">
        <v>4</v>
      </c>
      <c r="C83" s="70">
        <v>3</v>
      </c>
      <c r="D83" s="70">
        <v>1</v>
      </c>
      <c r="E83" s="67">
        <f>40000*D83</f>
        <v>40000</v>
      </c>
      <c r="F83" s="77" t="s">
        <v>159</v>
      </c>
    </row>
    <row r="84" spans="1:6" ht="12.75">
      <c r="A84" t="s">
        <v>243</v>
      </c>
      <c r="B84" s="70">
        <v>4</v>
      </c>
      <c r="C84" s="70">
        <v>3</v>
      </c>
      <c r="D84" s="70">
        <v>5</v>
      </c>
      <c r="E84" s="67">
        <v>4500</v>
      </c>
      <c r="F84" s="77" t="s">
        <v>160</v>
      </c>
    </row>
    <row r="85" spans="1:6" ht="12.75">
      <c r="A85" s="66" t="s">
        <v>204</v>
      </c>
      <c r="B85" s="70">
        <v>4</v>
      </c>
      <c r="C85" s="70">
        <v>3</v>
      </c>
      <c r="D85" s="70">
        <v>15</v>
      </c>
      <c r="E85" s="67">
        <f>5000*D85</f>
        <v>75000</v>
      </c>
      <c r="F85" s="77" t="s">
        <v>242</v>
      </c>
    </row>
    <row r="86" spans="1:6" ht="12.75">
      <c r="A86" s="73" t="s">
        <v>334</v>
      </c>
      <c r="B86" s="70">
        <v>4</v>
      </c>
      <c r="C86" s="70">
        <v>3</v>
      </c>
      <c r="D86" s="70">
        <v>15</v>
      </c>
      <c r="E86" s="74">
        <f>1300*D86</f>
        <v>19500</v>
      </c>
      <c r="F86" s="77" t="s">
        <v>114</v>
      </c>
    </row>
    <row r="87" spans="1:6" ht="12.75">
      <c r="A87" s="73" t="s">
        <v>335</v>
      </c>
      <c r="B87" s="70">
        <v>4</v>
      </c>
      <c r="C87" s="70">
        <v>3</v>
      </c>
      <c r="D87" s="70">
        <v>5</v>
      </c>
      <c r="E87" s="67">
        <f>1500*D87</f>
        <v>7500</v>
      </c>
      <c r="F87" s="77" t="s">
        <v>115</v>
      </c>
    </row>
    <row r="88" spans="1:6" ht="12.75">
      <c r="A88" s="73" t="s">
        <v>336</v>
      </c>
      <c r="B88" s="70">
        <v>4</v>
      </c>
      <c r="C88" s="70">
        <v>3</v>
      </c>
      <c r="D88" s="70">
        <v>5</v>
      </c>
      <c r="E88" s="67">
        <f>26000*D88</f>
        <v>130000</v>
      </c>
      <c r="F88" s="77" t="s">
        <v>116</v>
      </c>
    </row>
    <row r="89" spans="1:6" ht="12.75">
      <c r="A89" s="73" t="s">
        <v>337</v>
      </c>
      <c r="B89" s="70">
        <v>4</v>
      </c>
      <c r="C89" s="70">
        <v>3</v>
      </c>
      <c r="D89" s="70">
        <v>4</v>
      </c>
      <c r="E89" s="67">
        <f>15000*D89</f>
        <v>60000</v>
      </c>
      <c r="F89" s="77" t="s">
        <v>117</v>
      </c>
    </row>
    <row r="90" spans="1:6" ht="12.75">
      <c r="A90" s="73" t="s">
        <v>338</v>
      </c>
      <c r="B90" s="70">
        <v>4</v>
      </c>
      <c r="C90" s="70">
        <v>3</v>
      </c>
      <c r="D90" s="70">
        <v>3</v>
      </c>
      <c r="E90" s="67">
        <f>+D90*207550</f>
        <v>622650</v>
      </c>
      <c r="F90" s="77" t="s">
        <v>182</v>
      </c>
    </row>
    <row r="91" spans="1:6" ht="12.75">
      <c r="A91" t="s">
        <v>245</v>
      </c>
      <c r="B91" s="70">
        <v>4</v>
      </c>
      <c r="C91" s="70">
        <v>3</v>
      </c>
      <c r="D91" s="70">
        <v>12</v>
      </c>
      <c r="E91" s="67">
        <v>17000</v>
      </c>
      <c r="F91" s="77" t="s">
        <v>244</v>
      </c>
    </row>
    <row r="92" spans="1:6" ht="12.75">
      <c r="A92" s="73" t="s">
        <v>291</v>
      </c>
      <c r="B92" s="70">
        <v>4</v>
      </c>
      <c r="C92" s="70">
        <v>3</v>
      </c>
      <c r="D92" s="70">
        <v>3</v>
      </c>
      <c r="E92" s="67">
        <f>20000*D92</f>
        <v>60000</v>
      </c>
      <c r="F92" s="77" t="s">
        <v>161</v>
      </c>
    </row>
    <row r="93" spans="1:6" ht="12.75">
      <c r="A93" s="73" t="s">
        <v>339</v>
      </c>
      <c r="B93" s="70">
        <v>4</v>
      </c>
      <c r="C93" s="70">
        <v>3</v>
      </c>
      <c r="D93" s="70">
        <v>10</v>
      </c>
      <c r="E93" s="67">
        <f>7000*D93</f>
        <v>70000</v>
      </c>
      <c r="F93" s="77" t="s">
        <v>118</v>
      </c>
    </row>
    <row r="94" spans="1:6" ht="12.75">
      <c r="A94" s="66" t="s">
        <v>191</v>
      </c>
      <c r="B94" s="70">
        <v>4</v>
      </c>
      <c r="C94" s="70">
        <v>3</v>
      </c>
      <c r="D94" s="70">
        <v>25</v>
      </c>
      <c r="E94" s="67"/>
      <c r="F94" s="77" t="s">
        <v>119</v>
      </c>
    </row>
    <row r="95" spans="1:6" ht="38.25">
      <c r="A95" t="s">
        <v>251</v>
      </c>
      <c r="B95" s="70">
        <v>4</v>
      </c>
      <c r="C95" s="70">
        <v>3</v>
      </c>
      <c r="D95" s="70">
        <v>1</v>
      </c>
      <c r="E95" s="67">
        <v>122000</v>
      </c>
      <c r="F95" s="77" t="s">
        <v>250</v>
      </c>
    </row>
    <row r="96" spans="1:6" ht="38.25">
      <c r="A96" t="s">
        <v>249</v>
      </c>
      <c r="B96" s="70">
        <v>4</v>
      </c>
      <c r="C96" s="70">
        <v>3</v>
      </c>
      <c r="D96" s="70">
        <v>10</v>
      </c>
      <c r="E96" s="67">
        <v>24000</v>
      </c>
      <c r="F96" s="77" t="s">
        <v>248</v>
      </c>
    </row>
    <row r="97" spans="1:6" ht="12.75">
      <c r="A97" s="73" t="s">
        <v>340</v>
      </c>
      <c r="B97" s="70">
        <v>4</v>
      </c>
      <c r="C97" s="70">
        <v>3</v>
      </c>
      <c r="D97" s="70">
        <v>1</v>
      </c>
      <c r="E97" s="67">
        <f>20000*D97</f>
        <v>20000</v>
      </c>
      <c r="F97" s="77" t="s">
        <v>162</v>
      </c>
    </row>
    <row r="98" spans="1:6" ht="12.75">
      <c r="A98" s="66" t="s">
        <v>197</v>
      </c>
      <c r="B98" s="70">
        <v>4</v>
      </c>
      <c r="C98" s="70">
        <v>3</v>
      </c>
      <c r="D98" s="70">
        <v>20</v>
      </c>
      <c r="E98" s="67"/>
      <c r="F98" s="77" t="s">
        <v>120</v>
      </c>
    </row>
    <row r="99" spans="1:6" ht="12.75">
      <c r="A99" s="66"/>
      <c r="B99" s="70">
        <v>4</v>
      </c>
      <c r="C99" s="70">
        <v>3</v>
      </c>
      <c r="D99" s="70">
        <v>3</v>
      </c>
      <c r="E99" s="67">
        <f>97000*D99</f>
        <v>291000</v>
      </c>
      <c r="F99" s="77" t="s">
        <v>187</v>
      </c>
    </row>
    <row r="100" spans="1:6" ht="25.5">
      <c r="A100" t="s">
        <v>253</v>
      </c>
      <c r="B100" s="70">
        <v>4</v>
      </c>
      <c r="C100" s="70">
        <v>3</v>
      </c>
      <c r="D100" s="70">
        <v>1</v>
      </c>
      <c r="E100" s="67">
        <v>6500</v>
      </c>
      <c r="F100" s="77" t="s">
        <v>252</v>
      </c>
    </row>
    <row r="101" spans="1:6" ht="12.75">
      <c r="A101" t="s">
        <v>268</v>
      </c>
      <c r="B101" s="70">
        <v>4</v>
      </c>
      <c r="C101" s="70">
        <v>3</v>
      </c>
      <c r="D101" s="70">
        <v>41</v>
      </c>
      <c r="E101" s="67">
        <v>2800</v>
      </c>
      <c r="F101" s="77" t="s">
        <v>121</v>
      </c>
    </row>
    <row r="102" spans="1:6" ht="12.75">
      <c r="A102" s="66" t="s">
        <v>214</v>
      </c>
      <c r="B102" s="70">
        <v>4</v>
      </c>
      <c r="C102" s="70">
        <v>3</v>
      </c>
      <c r="D102" s="70">
        <v>15</v>
      </c>
      <c r="E102" s="67">
        <f>5000*D102</f>
        <v>75000</v>
      </c>
      <c r="F102" s="77" t="s">
        <v>216</v>
      </c>
    </row>
    <row r="103" spans="1:6" ht="12.75">
      <c r="A103" s="66" t="s">
        <v>213</v>
      </c>
      <c r="B103" s="70">
        <v>4</v>
      </c>
      <c r="C103" s="70">
        <v>3</v>
      </c>
      <c r="D103" s="70">
        <v>3</v>
      </c>
      <c r="E103" s="67">
        <f>7000*D103</f>
        <v>21000</v>
      </c>
      <c r="F103" s="77" t="s">
        <v>215</v>
      </c>
    </row>
    <row r="104" spans="1:6" ht="12.75">
      <c r="A104" s="66" t="s">
        <v>196</v>
      </c>
      <c r="B104" s="70">
        <v>4</v>
      </c>
      <c r="C104" s="70">
        <v>3</v>
      </c>
      <c r="D104" s="70">
        <v>55</v>
      </c>
      <c r="E104" s="67">
        <f>1200*D104</f>
        <v>66000</v>
      </c>
      <c r="F104" s="77" t="s">
        <v>122</v>
      </c>
    </row>
    <row r="105" spans="1:6" ht="12.75">
      <c r="A105" s="66" t="s">
        <v>190</v>
      </c>
      <c r="B105" s="70">
        <v>4</v>
      </c>
      <c r="C105" s="70">
        <v>3</v>
      </c>
      <c r="D105" s="70">
        <v>117</v>
      </c>
      <c r="E105" s="67">
        <f>9000*D105</f>
        <v>1053000</v>
      </c>
      <c r="F105" s="77" t="s">
        <v>189</v>
      </c>
    </row>
    <row r="106" spans="1:6" ht="12.75">
      <c r="A106" s="73" t="s">
        <v>341</v>
      </c>
      <c r="B106" s="70">
        <v>4</v>
      </c>
      <c r="C106" s="70">
        <v>3</v>
      </c>
      <c r="D106" s="70">
        <v>235</v>
      </c>
      <c r="E106" s="67">
        <f>11000*D106</f>
        <v>2585000</v>
      </c>
      <c r="F106" s="77" t="s">
        <v>123</v>
      </c>
    </row>
    <row r="107" spans="1:6" ht="25.5">
      <c r="A107" t="s">
        <v>247</v>
      </c>
      <c r="B107" s="70">
        <v>4</v>
      </c>
      <c r="C107" s="70">
        <v>3</v>
      </c>
      <c r="D107" s="70">
        <v>204</v>
      </c>
      <c r="E107" s="67">
        <f>1700*D107</f>
        <v>346800</v>
      </c>
      <c r="F107" s="77" t="s">
        <v>246</v>
      </c>
    </row>
    <row r="108" spans="1:6" ht="25.5">
      <c r="A108" t="s">
        <v>255</v>
      </c>
      <c r="B108" s="70">
        <v>4</v>
      </c>
      <c r="C108" s="70">
        <v>3</v>
      </c>
      <c r="D108" s="70">
        <v>12</v>
      </c>
      <c r="E108" s="67">
        <f>4000*D108</f>
        <v>48000</v>
      </c>
      <c r="F108" s="77" t="s">
        <v>254</v>
      </c>
    </row>
    <row r="109" spans="1:6" ht="25.5">
      <c r="A109" t="s">
        <v>257</v>
      </c>
      <c r="B109" s="70">
        <v>4</v>
      </c>
      <c r="C109" s="70">
        <v>3</v>
      </c>
      <c r="D109" s="70">
        <v>16</v>
      </c>
      <c r="E109" s="67">
        <f>700*D109</f>
        <v>11200</v>
      </c>
      <c r="F109" s="77" t="s">
        <v>256</v>
      </c>
    </row>
    <row r="110" spans="1:6" ht="12.75">
      <c r="A110" s="73" t="s">
        <v>342</v>
      </c>
      <c r="B110" s="70">
        <v>4</v>
      </c>
      <c r="C110" s="70">
        <v>3</v>
      </c>
      <c r="D110" s="70">
        <v>10</v>
      </c>
      <c r="E110" s="67">
        <f>12000*D110</f>
        <v>120000</v>
      </c>
      <c r="F110" s="77" t="s">
        <v>125</v>
      </c>
    </row>
    <row r="111" spans="1:6" ht="25.5">
      <c r="A111" s="73" t="s">
        <v>343</v>
      </c>
      <c r="B111" s="70">
        <v>4</v>
      </c>
      <c r="C111" s="70">
        <v>3</v>
      </c>
      <c r="D111" s="70">
        <v>10</v>
      </c>
      <c r="E111" s="67">
        <f>12000*D111</f>
        <v>120000</v>
      </c>
      <c r="F111" s="77" t="s">
        <v>124</v>
      </c>
    </row>
    <row r="112" spans="1:6" ht="12.75">
      <c r="A112" s="66"/>
      <c r="B112" s="70">
        <v>4</v>
      </c>
      <c r="C112" s="70">
        <v>3</v>
      </c>
      <c r="D112" s="70">
        <v>11</v>
      </c>
      <c r="E112" s="67"/>
      <c r="F112" s="77" t="s">
        <v>163</v>
      </c>
    </row>
    <row r="113" spans="1:6" ht="12.75">
      <c r="A113" s="73" t="s">
        <v>344</v>
      </c>
      <c r="B113" s="70">
        <v>4</v>
      </c>
      <c r="C113" s="70">
        <v>3</v>
      </c>
      <c r="D113" s="70">
        <v>6</v>
      </c>
      <c r="E113" s="67">
        <f>200000*D113</f>
        <v>1200000</v>
      </c>
      <c r="F113" s="77" t="s">
        <v>126</v>
      </c>
    </row>
    <row r="114" spans="1:6" ht="12.75">
      <c r="A114" s="73" t="s">
        <v>345</v>
      </c>
      <c r="B114" s="70">
        <v>4</v>
      </c>
      <c r="C114" s="70">
        <v>3</v>
      </c>
      <c r="D114" s="70">
        <v>4</v>
      </c>
      <c r="E114" s="67">
        <f>80000*D114</f>
        <v>320000</v>
      </c>
      <c r="F114" s="77" t="s">
        <v>127</v>
      </c>
    </row>
    <row r="115" spans="1:6" ht="38.25">
      <c r="A115" t="s">
        <v>259</v>
      </c>
      <c r="B115" s="70">
        <v>4</v>
      </c>
      <c r="C115" s="70">
        <v>3</v>
      </c>
      <c r="D115" s="70">
        <v>280</v>
      </c>
      <c r="E115" s="67">
        <f>100*D115</f>
        <v>28000</v>
      </c>
      <c r="F115" s="77" t="s">
        <v>258</v>
      </c>
    </row>
    <row r="116" spans="1:6" ht="38.25">
      <c r="A116" t="s">
        <v>263</v>
      </c>
      <c r="B116" s="70">
        <v>4</v>
      </c>
      <c r="C116" s="70">
        <v>3</v>
      </c>
      <c r="D116" s="70">
        <v>80</v>
      </c>
      <c r="E116" s="67">
        <f>120*D116</f>
        <v>9600</v>
      </c>
      <c r="F116" s="77" t="s">
        <v>262</v>
      </c>
    </row>
    <row r="117" spans="1:6" ht="38.25">
      <c r="A117" t="s">
        <v>261</v>
      </c>
      <c r="B117" s="70">
        <v>4</v>
      </c>
      <c r="C117" s="70">
        <v>3</v>
      </c>
      <c r="D117" s="70">
        <v>360</v>
      </c>
      <c r="E117" s="67">
        <f>260*D117</f>
        <v>93600</v>
      </c>
      <c r="F117" s="77" t="s">
        <v>260</v>
      </c>
    </row>
    <row r="118" spans="1:6" ht="38.25">
      <c r="A118" t="s">
        <v>265</v>
      </c>
      <c r="B118" s="70">
        <v>4</v>
      </c>
      <c r="C118" s="70">
        <v>3</v>
      </c>
      <c r="D118" s="70">
        <v>150</v>
      </c>
      <c r="E118" s="67">
        <f>600*D118</f>
        <v>90000</v>
      </c>
      <c r="F118" s="77" t="s">
        <v>264</v>
      </c>
    </row>
    <row r="119" spans="1:6" ht="38.25">
      <c r="A119" t="s">
        <v>267</v>
      </c>
      <c r="B119" s="70">
        <v>4</v>
      </c>
      <c r="C119" s="70">
        <v>3</v>
      </c>
      <c r="D119" s="70">
        <v>70</v>
      </c>
      <c r="E119" s="67">
        <f>60*D119</f>
        <v>4200</v>
      </c>
      <c r="F119" s="77" t="s">
        <v>266</v>
      </c>
    </row>
    <row r="120" spans="1:6" ht="12.75">
      <c r="A120" s="75" t="s">
        <v>346</v>
      </c>
      <c r="B120" s="70">
        <v>4</v>
      </c>
      <c r="C120" s="70">
        <v>3</v>
      </c>
      <c r="D120" s="70">
        <v>200</v>
      </c>
      <c r="E120" s="74">
        <f>+D120*2406</f>
        <v>481200</v>
      </c>
      <c r="F120" s="77" t="s">
        <v>179</v>
      </c>
    </row>
    <row r="121" spans="1:6" ht="12.75">
      <c r="A121" s="75" t="s">
        <v>285</v>
      </c>
      <c r="B121" s="70">
        <v>4</v>
      </c>
      <c r="C121" s="70">
        <v>3</v>
      </c>
      <c r="D121" s="70">
        <v>11200</v>
      </c>
      <c r="E121" s="67">
        <f>1595*D121</f>
        <v>17864000</v>
      </c>
      <c r="F121" s="77" t="s">
        <v>177</v>
      </c>
    </row>
    <row r="122" spans="1:6" ht="12.75">
      <c r="A122" s="75" t="s">
        <v>347</v>
      </c>
      <c r="B122" s="70">
        <v>4</v>
      </c>
      <c r="C122" s="70">
        <v>3</v>
      </c>
      <c r="D122" s="70">
        <v>3</v>
      </c>
      <c r="E122" s="67">
        <f>+D122*70000</f>
        <v>210000</v>
      </c>
      <c r="F122" s="77" t="s">
        <v>183</v>
      </c>
    </row>
    <row r="123" spans="1:6" ht="12.75">
      <c r="A123" s="75" t="s">
        <v>348</v>
      </c>
      <c r="B123" s="70">
        <v>4</v>
      </c>
      <c r="C123" s="70">
        <v>3</v>
      </c>
      <c r="D123" s="70">
        <v>3</v>
      </c>
      <c r="E123" s="67">
        <f>+D123*70000</f>
        <v>210000</v>
      </c>
      <c r="F123" s="77" t="s">
        <v>184</v>
      </c>
    </row>
    <row r="124" spans="1:6" ht="25.5">
      <c r="A124" t="s">
        <v>270</v>
      </c>
      <c r="B124" s="70">
        <v>4</v>
      </c>
      <c r="C124" s="70">
        <v>3</v>
      </c>
      <c r="D124" s="70">
        <v>26</v>
      </c>
      <c r="E124" s="67">
        <f>600*D124</f>
        <v>15600</v>
      </c>
      <c r="F124" s="77" t="s">
        <v>269</v>
      </c>
    </row>
    <row r="125" spans="1:6" ht="12.75">
      <c r="A125" t="s">
        <v>272</v>
      </c>
      <c r="B125" s="70">
        <v>4</v>
      </c>
      <c r="C125" s="70">
        <v>3</v>
      </c>
      <c r="D125" s="70">
        <v>100</v>
      </c>
      <c r="E125" s="67">
        <f>600*D125</f>
        <v>60000</v>
      </c>
      <c r="F125" s="77" t="s">
        <v>271</v>
      </c>
    </row>
    <row r="126" spans="1:6" ht="12.75">
      <c r="A126" t="s">
        <v>274</v>
      </c>
      <c r="B126" s="70">
        <v>4</v>
      </c>
      <c r="C126" s="70">
        <v>3</v>
      </c>
      <c r="D126" s="70">
        <v>20</v>
      </c>
      <c r="E126" s="67">
        <f>4000*D126</f>
        <v>80000</v>
      </c>
      <c r="F126" s="77" t="s">
        <v>273</v>
      </c>
    </row>
    <row r="127" spans="1:6" ht="12.75">
      <c r="A127" s="66" t="s">
        <v>205</v>
      </c>
      <c r="B127" s="70">
        <v>4</v>
      </c>
      <c r="C127" s="70">
        <v>3</v>
      </c>
      <c r="D127" s="70">
        <v>3</v>
      </c>
      <c r="E127" s="67">
        <f>8000*D127</f>
        <v>24000</v>
      </c>
      <c r="F127" s="77" t="s">
        <v>137</v>
      </c>
    </row>
    <row r="128" spans="1:6" ht="12.75">
      <c r="A128" s="66" t="s">
        <v>205</v>
      </c>
      <c r="B128" s="70">
        <v>4</v>
      </c>
      <c r="C128" s="70">
        <v>3</v>
      </c>
      <c r="D128" s="70">
        <v>3</v>
      </c>
      <c r="E128" s="67">
        <f>8000*D128</f>
        <v>24000</v>
      </c>
      <c r="F128" s="77" t="s">
        <v>136</v>
      </c>
    </row>
    <row r="129" spans="1:6" ht="12.75">
      <c r="A129" s="66" t="s">
        <v>203</v>
      </c>
      <c r="B129" s="70">
        <v>4</v>
      </c>
      <c r="C129" s="70">
        <v>3</v>
      </c>
      <c r="D129" s="70">
        <v>17</v>
      </c>
      <c r="E129" s="67">
        <f>6000*D129</f>
        <v>102000</v>
      </c>
      <c r="F129" s="77" t="s">
        <v>202</v>
      </c>
    </row>
    <row r="130" spans="1:6" ht="12.75">
      <c r="A130" s="73" t="s">
        <v>349</v>
      </c>
      <c r="B130" s="70">
        <v>4</v>
      </c>
      <c r="C130" s="70">
        <v>3</v>
      </c>
      <c r="D130" s="70">
        <v>10</v>
      </c>
      <c r="E130" s="67">
        <f>199000*D130</f>
        <v>1990000</v>
      </c>
      <c r="F130" s="77" t="s">
        <v>139</v>
      </c>
    </row>
    <row r="131" spans="1:6" ht="12.75">
      <c r="A131" s="73" t="s">
        <v>350</v>
      </c>
      <c r="B131" s="70">
        <v>4</v>
      </c>
      <c r="C131" s="70">
        <v>3</v>
      </c>
      <c r="D131" s="70">
        <v>5</v>
      </c>
      <c r="E131" s="67">
        <f>172000*D131</f>
        <v>860000</v>
      </c>
      <c r="F131" s="77" t="s">
        <v>140</v>
      </c>
    </row>
    <row r="132" spans="1:6" ht="38.25">
      <c r="A132" s="73" t="s">
        <v>351</v>
      </c>
      <c r="B132" s="70">
        <v>4</v>
      </c>
      <c r="C132" s="70">
        <v>3</v>
      </c>
      <c r="D132" s="70">
        <v>5</v>
      </c>
      <c r="E132" s="67">
        <f>780000*D132</f>
        <v>3900000</v>
      </c>
      <c r="F132" s="77" t="s">
        <v>138</v>
      </c>
    </row>
    <row r="133" spans="1:6" ht="12.75">
      <c r="A133" t="s">
        <v>233</v>
      </c>
      <c r="B133" s="70">
        <v>4</v>
      </c>
      <c r="C133" s="70">
        <v>3</v>
      </c>
      <c r="D133" s="70">
        <v>8</v>
      </c>
      <c r="E133" s="67">
        <f>80200*D133</f>
        <v>641600</v>
      </c>
      <c r="F133" s="77" t="s">
        <v>232</v>
      </c>
    </row>
    <row r="134" spans="1:6" ht="12.75">
      <c r="A134" t="s">
        <v>275</v>
      </c>
      <c r="B134" s="70">
        <v>4</v>
      </c>
      <c r="C134" s="70">
        <v>3</v>
      </c>
      <c r="D134" s="70">
        <v>8</v>
      </c>
      <c r="E134" s="67">
        <f>175000*D134</f>
        <v>1400000</v>
      </c>
      <c r="F134" s="77" t="s">
        <v>164</v>
      </c>
    </row>
    <row r="135" spans="1:6" ht="12.75">
      <c r="A135" s="73" t="s">
        <v>352</v>
      </c>
      <c r="B135" s="70">
        <v>4</v>
      </c>
      <c r="C135" s="70">
        <v>3</v>
      </c>
      <c r="D135" s="70">
        <v>6</v>
      </c>
      <c r="E135" s="67">
        <f>126000*D135</f>
        <v>756000</v>
      </c>
      <c r="F135" s="77" t="s">
        <v>129</v>
      </c>
    </row>
    <row r="136" spans="1:6" ht="12.75">
      <c r="A136" s="73" t="s">
        <v>353</v>
      </c>
      <c r="B136" s="70">
        <v>4</v>
      </c>
      <c r="C136" s="70">
        <v>3</v>
      </c>
      <c r="D136" s="70">
        <v>5</v>
      </c>
      <c r="E136" s="67">
        <f>208000*D136</f>
        <v>1040000</v>
      </c>
      <c r="F136" s="77" t="s">
        <v>130</v>
      </c>
    </row>
    <row r="137" spans="1:6" ht="12.75">
      <c r="A137" s="73" t="s">
        <v>354</v>
      </c>
      <c r="B137" s="70">
        <v>4</v>
      </c>
      <c r="C137" s="70">
        <v>3</v>
      </c>
      <c r="D137" s="70">
        <v>3</v>
      </c>
      <c r="E137" s="67">
        <f>224000*D137</f>
        <v>672000</v>
      </c>
      <c r="F137" s="77" t="s">
        <v>128</v>
      </c>
    </row>
    <row r="138" spans="1:6" ht="12.75">
      <c r="A138" s="73" t="s">
        <v>355</v>
      </c>
      <c r="B138" s="70">
        <v>4</v>
      </c>
      <c r="C138" s="70">
        <v>3</v>
      </c>
      <c r="D138" s="70">
        <v>5</v>
      </c>
      <c r="E138" s="67">
        <f>234000*D138</f>
        <v>1170000</v>
      </c>
      <c r="F138" s="77" t="s">
        <v>165</v>
      </c>
    </row>
    <row r="139" spans="1:6" ht="12.75">
      <c r="A139" s="73" t="s">
        <v>356</v>
      </c>
      <c r="B139" s="70">
        <v>4</v>
      </c>
      <c r="C139" s="70">
        <v>3</v>
      </c>
      <c r="D139" s="70">
        <v>6</v>
      </c>
      <c r="E139" s="67">
        <f>195000*D139</f>
        <v>1170000</v>
      </c>
      <c r="F139" s="77" t="s">
        <v>131</v>
      </c>
    </row>
    <row r="140" spans="1:6" ht="12.75">
      <c r="A140" s="66" t="s">
        <v>212</v>
      </c>
      <c r="B140" s="70">
        <v>4</v>
      </c>
      <c r="C140" s="70">
        <v>3</v>
      </c>
      <c r="D140" s="70">
        <v>7</v>
      </c>
      <c r="E140" s="67">
        <f>6000*D140</f>
        <v>42000</v>
      </c>
      <c r="F140" s="77" t="s">
        <v>211</v>
      </c>
    </row>
    <row r="141" spans="1:6" ht="12.75">
      <c r="A141" s="73" t="s">
        <v>357</v>
      </c>
      <c r="B141" s="70">
        <v>4</v>
      </c>
      <c r="C141" s="70">
        <v>3</v>
      </c>
      <c r="D141" s="70">
        <v>2</v>
      </c>
      <c r="E141" s="67">
        <f>6000*D141</f>
        <v>12000</v>
      </c>
      <c r="F141" s="77" t="s">
        <v>166</v>
      </c>
    </row>
    <row r="142" spans="1:6" ht="12.75">
      <c r="A142" s="73" t="s">
        <v>358</v>
      </c>
      <c r="B142" s="70">
        <v>4</v>
      </c>
      <c r="C142" s="70">
        <v>3</v>
      </c>
      <c r="D142" s="70">
        <v>2</v>
      </c>
      <c r="E142" s="67">
        <f>30000*D142</f>
        <v>60000</v>
      </c>
      <c r="F142" s="77" t="s">
        <v>167</v>
      </c>
    </row>
    <row r="143" spans="1:6" ht="12.75">
      <c r="A143" s="73" t="s">
        <v>359</v>
      </c>
      <c r="B143" s="70">
        <v>4</v>
      </c>
      <c r="C143" s="70">
        <v>3</v>
      </c>
      <c r="D143" s="70">
        <v>2</v>
      </c>
      <c r="E143" s="67">
        <f>45000*D143</f>
        <v>90000</v>
      </c>
      <c r="F143" s="77" t="s">
        <v>168</v>
      </c>
    </row>
    <row r="144" spans="1:6" ht="12.75">
      <c r="A144" s="73" t="s">
        <v>360</v>
      </c>
      <c r="B144" s="70">
        <v>4</v>
      </c>
      <c r="C144" s="70">
        <v>3</v>
      </c>
      <c r="D144" s="70">
        <v>2</v>
      </c>
      <c r="E144" s="67">
        <f>80000*D144</f>
        <v>160000</v>
      </c>
      <c r="F144" s="77" t="s">
        <v>169</v>
      </c>
    </row>
    <row r="145" spans="1:6" ht="12.75">
      <c r="A145" s="73" t="s">
        <v>361</v>
      </c>
      <c r="B145" s="70">
        <v>4</v>
      </c>
      <c r="C145" s="70">
        <v>3</v>
      </c>
      <c r="D145" s="70">
        <v>10</v>
      </c>
      <c r="E145" s="67">
        <f>11000*D145</f>
        <v>110000</v>
      </c>
      <c r="F145" s="77" t="s">
        <v>170</v>
      </c>
    </row>
    <row r="146" spans="1:6" ht="12.75">
      <c r="A146" s="73" t="s">
        <v>362</v>
      </c>
      <c r="B146" s="70">
        <v>4</v>
      </c>
      <c r="C146" s="70">
        <v>3</v>
      </c>
      <c r="D146" s="70">
        <v>4</v>
      </c>
      <c r="E146" s="67">
        <f>2000*D146</f>
        <v>8000</v>
      </c>
      <c r="F146" s="77" t="s">
        <v>171</v>
      </c>
    </row>
    <row r="147" spans="1:6" ht="12.75">
      <c r="A147" s="73" t="s">
        <v>363</v>
      </c>
      <c r="B147" s="70">
        <v>4</v>
      </c>
      <c r="C147" s="70">
        <v>3</v>
      </c>
      <c r="D147" s="70">
        <v>4</v>
      </c>
      <c r="E147" s="67">
        <f>5000*D147</f>
        <v>20000</v>
      </c>
      <c r="F147" s="77" t="s">
        <v>172</v>
      </c>
    </row>
    <row r="148" spans="1:6" ht="12.75">
      <c r="A148" s="73" t="s">
        <v>364</v>
      </c>
      <c r="B148" s="70">
        <v>4</v>
      </c>
      <c r="C148" s="70">
        <v>3</v>
      </c>
      <c r="D148" s="70">
        <v>4</v>
      </c>
      <c r="E148" s="67">
        <f>7000*D148</f>
        <v>28000</v>
      </c>
      <c r="F148" s="77" t="s">
        <v>173</v>
      </c>
    </row>
    <row r="149" spans="1:6" ht="12.75">
      <c r="A149" s="73" t="s">
        <v>365</v>
      </c>
      <c r="B149" s="70">
        <v>4</v>
      </c>
      <c r="C149" s="70">
        <v>3</v>
      </c>
      <c r="D149" s="70">
        <v>4</v>
      </c>
      <c r="E149" s="67">
        <f>15000*D149</f>
        <v>60000</v>
      </c>
      <c r="F149" s="77" t="s">
        <v>174</v>
      </c>
    </row>
    <row r="150" spans="1:6" ht="12.75">
      <c r="A150" s="73" t="s">
        <v>366</v>
      </c>
      <c r="B150" s="70">
        <v>4</v>
      </c>
      <c r="C150" s="70">
        <v>3</v>
      </c>
      <c r="D150" s="70">
        <v>100</v>
      </c>
      <c r="E150" s="67">
        <f>400*D150</f>
        <v>40000</v>
      </c>
      <c r="F150" s="77" t="s">
        <v>175</v>
      </c>
    </row>
    <row r="151" spans="1:6" ht="12.75">
      <c r="A151" s="73" t="s">
        <v>367</v>
      </c>
      <c r="B151" s="70">
        <v>4</v>
      </c>
      <c r="C151" s="70">
        <v>3</v>
      </c>
      <c r="D151" s="70">
        <v>100</v>
      </c>
      <c r="E151" s="67">
        <f>400*D151</f>
        <v>40000</v>
      </c>
      <c r="F151" s="77" t="s">
        <v>176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984251968503937" bottom="0.5905511811023623" header="0" footer="0"/>
  <pageSetup horizontalDpi="300" verticalDpi="3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57.421875" style="0" customWidth="1"/>
    <col min="2" max="2" width="12.421875" style="0" customWidth="1"/>
    <col min="5" max="5" width="25.57421875" style="0" customWidth="1"/>
    <col min="12" max="12" width="5.7109375" style="0" customWidth="1"/>
  </cols>
  <sheetData>
    <row r="1" spans="1:5" ht="12.75">
      <c r="A1" s="5" t="s">
        <v>10</v>
      </c>
      <c r="E1" s="16" t="s">
        <v>28</v>
      </c>
    </row>
    <row r="2" ht="13.5" thickBot="1"/>
    <row r="3" spans="1:4" ht="15.75">
      <c r="A3" s="6" t="s">
        <v>11</v>
      </c>
      <c r="B3" s="7"/>
      <c r="D3" s="17" t="s">
        <v>29</v>
      </c>
    </row>
    <row r="4" spans="1:4" ht="12.75">
      <c r="A4" s="8" t="s">
        <v>12</v>
      </c>
      <c r="B4" s="9" t="s">
        <v>13</v>
      </c>
      <c r="D4" s="18" t="s">
        <v>30</v>
      </c>
    </row>
    <row r="5" spans="1:4" ht="12.75">
      <c r="A5" s="8" t="s">
        <v>14</v>
      </c>
      <c r="B5" s="9" t="s">
        <v>15</v>
      </c>
      <c r="D5" s="19"/>
    </row>
    <row r="6" spans="1:4" ht="12.75">
      <c r="A6" s="8" t="s">
        <v>16</v>
      </c>
      <c r="B6" s="9" t="s">
        <v>17</v>
      </c>
      <c r="D6" s="20" t="s">
        <v>50</v>
      </c>
    </row>
    <row r="7" spans="1:4" ht="13.5" thickBot="1">
      <c r="A7" s="10" t="s">
        <v>18</v>
      </c>
      <c r="B7" s="11" t="s">
        <v>18</v>
      </c>
      <c r="D7" s="20"/>
    </row>
    <row r="8" spans="1:4" ht="13.5" thickBot="1">
      <c r="A8" s="12"/>
      <c r="B8" s="12"/>
      <c r="D8" s="20" t="s">
        <v>51</v>
      </c>
    </row>
    <row r="9" spans="1:4" ht="12.75">
      <c r="A9" s="6" t="s">
        <v>27</v>
      </c>
      <c r="B9" s="13"/>
      <c r="D9" s="20"/>
    </row>
    <row r="10" spans="1:4" ht="12.75">
      <c r="A10" s="8" t="s">
        <v>19</v>
      </c>
      <c r="B10" s="14">
        <v>1</v>
      </c>
      <c r="D10" s="20" t="s">
        <v>31</v>
      </c>
    </row>
    <row r="11" spans="1:2" ht="12.75">
      <c r="A11" s="15" t="s">
        <v>20</v>
      </c>
      <c r="B11" s="14">
        <v>2</v>
      </c>
    </row>
    <row r="12" spans="1:4" ht="12.75">
      <c r="A12" s="15" t="s">
        <v>21</v>
      </c>
      <c r="B12" s="14" t="s">
        <v>22</v>
      </c>
      <c r="D12" s="20" t="s">
        <v>77</v>
      </c>
    </row>
    <row r="13" spans="1:4" ht="12.75">
      <c r="A13" s="15" t="s">
        <v>23</v>
      </c>
      <c r="B13" s="14" t="s">
        <v>24</v>
      </c>
      <c r="D13" s="20" t="s">
        <v>32</v>
      </c>
    </row>
    <row r="14" spans="1:2" ht="12.75">
      <c r="A14" s="15" t="s">
        <v>25</v>
      </c>
      <c r="B14" s="9" t="s">
        <v>26</v>
      </c>
    </row>
    <row r="15" spans="1:4" ht="12.75">
      <c r="A15" s="15" t="s">
        <v>83</v>
      </c>
      <c r="B15" s="9" t="s">
        <v>80</v>
      </c>
      <c r="D15" s="20" t="s">
        <v>33</v>
      </c>
    </row>
    <row r="16" spans="1:4" ht="13.5" thickBot="1">
      <c r="A16" s="56" t="s">
        <v>82</v>
      </c>
      <c r="B16" s="57" t="s">
        <v>81</v>
      </c>
      <c r="D16" s="20" t="s">
        <v>34</v>
      </c>
    </row>
    <row r="17" ht="12.75">
      <c r="D17" s="20" t="s">
        <v>76</v>
      </c>
    </row>
    <row r="18" ht="12.75">
      <c r="D18" s="20" t="s">
        <v>52</v>
      </c>
    </row>
    <row r="19" spans="1:4" ht="12.75">
      <c r="A19" s="16" t="s">
        <v>70</v>
      </c>
      <c r="D19" s="20" t="s">
        <v>35</v>
      </c>
    </row>
    <row r="20" ht="12.75">
      <c r="A20" t="s">
        <v>71</v>
      </c>
    </row>
    <row r="21" spans="1:4" ht="12.75">
      <c r="A21" t="s">
        <v>72</v>
      </c>
      <c r="D21" s="20" t="s">
        <v>53</v>
      </c>
    </row>
    <row r="22" spans="1:4" ht="12.75">
      <c r="A22" t="s">
        <v>73</v>
      </c>
      <c r="D22" s="20"/>
    </row>
    <row r="23" ht="12.75">
      <c r="D23" s="1" t="s">
        <v>36</v>
      </c>
    </row>
    <row r="24" spans="11:12" ht="12.75">
      <c r="K24" s="21"/>
      <c r="L24" s="21"/>
    </row>
    <row r="25" spans="2:12" ht="12.75">
      <c r="B25" s="55"/>
      <c r="D25" s="22" t="s">
        <v>37</v>
      </c>
      <c r="E25" s="23"/>
      <c r="F25" s="24" t="s">
        <v>38</v>
      </c>
      <c r="G25" s="25"/>
      <c r="H25" s="24"/>
      <c r="I25" s="24"/>
      <c r="J25" s="24"/>
      <c r="K25" s="25"/>
      <c r="L25" s="23"/>
    </row>
    <row r="26" spans="1:12" ht="12.75">
      <c r="A26" s="1"/>
      <c r="D26" s="26"/>
      <c r="E26" s="27"/>
      <c r="F26" s="28"/>
      <c r="G26" s="28"/>
      <c r="H26" s="29"/>
      <c r="I26" s="29"/>
      <c r="J26" s="29"/>
      <c r="K26" s="28"/>
      <c r="L26" s="27"/>
    </row>
    <row r="27" spans="1:12" ht="12.75">
      <c r="A27" s="55"/>
      <c r="D27" s="30" t="s">
        <v>54</v>
      </c>
      <c r="E27" s="41"/>
      <c r="F27" s="31" t="s">
        <v>69</v>
      </c>
      <c r="G27" s="32"/>
      <c r="H27" s="31"/>
      <c r="I27" s="33"/>
      <c r="J27" s="33"/>
      <c r="K27" s="34"/>
      <c r="L27" s="35"/>
    </row>
    <row r="28" spans="4:12" ht="12.75">
      <c r="D28" s="42"/>
      <c r="E28" s="43"/>
      <c r="F28" s="37"/>
      <c r="G28" s="36"/>
      <c r="H28" s="37"/>
      <c r="I28" s="38"/>
      <c r="J28" s="38"/>
      <c r="K28" s="39"/>
      <c r="L28" s="40"/>
    </row>
    <row r="29" spans="4:12" ht="12.75">
      <c r="D29" s="30" t="s">
        <v>55</v>
      </c>
      <c r="E29" s="41"/>
      <c r="F29" s="31" t="s">
        <v>57</v>
      </c>
      <c r="G29" s="32"/>
      <c r="H29" s="31"/>
      <c r="I29" s="33"/>
      <c r="J29" s="33"/>
      <c r="K29" s="34"/>
      <c r="L29" s="35"/>
    </row>
    <row r="30" spans="4:12" ht="12.75">
      <c r="D30" s="42"/>
      <c r="E30" s="43"/>
      <c r="F30" s="37"/>
      <c r="G30" s="36"/>
      <c r="H30" s="37"/>
      <c r="I30" s="38"/>
      <c r="J30" s="38"/>
      <c r="K30" s="39"/>
      <c r="L30" s="40"/>
    </row>
    <row r="31" spans="4:12" ht="12.75">
      <c r="D31" s="30" t="s">
        <v>3</v>
      </c>
      <c r="E31" s="41"/>
      <c r="F31" s="31" t="s">
        <v>39</v>
      </c>
      <c r="G31" s="32"/>
      <c r="H31" s="31"/>
      <c r="I31" s="33"/>
      <c r="J31" s="33"/>
      <c r="K31" s="34"/>
      <c r="L31" s="35"/>
    </row>
    <row r="32" spans="4:12" ht="12.75">
      <c r="D32" s="42"/>
      <c r="E32" s="43"/>
      <c r="F32" s="37"/>
      <c r="G32" s="36"/>
      <c r="H32" s="37"/>
      <c r="I32" s="38"/>
      <c r="J32" s="38"/>
      <c r="K32" s="39"/>
      <c r="L32" s="40"/>
    </row>
    <row r="33" spans="4:12" ht="12.75">
      <c r="D33" s="30" t="s">
        <v>56</v>
      </c>
      <c r="E33" s="41"/>
      <c r="F33" s="31" t="s">
        <v>57</v>
      </c>
      <c r="G33" s="32"/>
      <c r="H33" s="31"/>
      <c r="I33" s="33"/>
      <c r="J33" s="33"/>
      <c r="K33" s="34"/>
      <c r="L33" s="35"/>
    </row>
    <row r="34" spans="4:12" ht="12.75">
      <c r="D34" s="42"/>
      <c r="E34" s="43"/>
      <c r="F34" s="37"/>
      <c r="G34" s="36"/>
      <c r="H34" s="37"/>
      <c r="I34" s="38"/>
      <c r="J34" s="38"/>
      <c r="K34" s="39"/>
      <c r="L34" s="40"/>
    </row>
    <row r="35" spans="4:12" ht="12.75">
      <c r="D35" s="30" t="s">
        <v>58</v>
      </c>
      <c r="E35" s="41"/>
      <c r="F35" s="31" t="s">
        <v>59</v>
      </c>
      <c r="G35" s="32"/>
      <c r="H35" s="31"/>
      <c r="I35" s="33"/>
      <c r="J35" s="33"/>
      <c r="K35" s="34"/>
      <c r="L35" s="35"/>
    </row>
    <row r="36" spans="4:12" ht="12.75">
      <c r="D36" s="42"/>
      <c r="E36" s="43"/>
      <c r="F36" s="37"/>
      <c r="G36" s="36"/>
      <c r="H36" s="37"/>
      <c r="I36" s="38"/>
      <c r="J36" s="38"/>
      <c r="K36" s="39"/>
      <c r="L36" s="40"/>
    </row>
    <row r="37" spans="4:12" ht="12.75">
      <c r="D37" s="30" t="s">
        <v>60</v>
      </c>
      <c r="E37" s="41"/>
      <c r="F37" s="50" t="s">
        <v>41</v>
      </c>
      <c r="G37" s="32"/>
      <c r="H37" s="31"/>
      <c r="I37" s="33"/>
      <c r="J37" s="33"/>
      <c r="K37" s="34"/>
      <c r="L37" s="35"/>
    </row>
    <row r="38" spans="4:12" ht="12.75">
      <c r="D38" s="42"/>
      <c r="E38" s="43"/>
      <c r="F38" s="37"/>
      <c r="G38" s="36"/>
      <c r="H38" s="37"/>
      <c r="I38" s="38"/>
      <c r="J38" s="38"/>
      <c r="K38" s="39"/>
      <c r="L38" s="40"/>
    </row>
    <row r="39" spans="4:12" ht="12.75">
      <c r="D39" s="30" t="s">
        <v>61</v>
      </c>
      <c r="E39" s="41"/>
      <c r="F39" s="48" t="s">
        <v>43</v>
      </c>
      <c r="G39" s="32"/>
      <c r="H39" s="31"/>
      <c r="I39" s="33"/>
      <c r="J39" s="33"/>
      <c r="K39" s="34"/>
      <c r="L39" s="35"/>
    </row>
    <row r="40" spans="4:12" ht="12.75">
      <c r="D40" s="42"/>
      <c r="E40" s="43"/>
      <c r="F40" s="53" t="s">
        <v>44</v>
      </c>
      <c r="G40" s="36"/>
      <c r="H40" s="37"/>
      <c r="I40" s="38"/>
      <c r="J40" s="38"/>
      <c r="K40" s="39"/>
      <c r="L40" s="40"/>
    </row>
    <row r="41" spans="4:12" ht="12.75">
      <c r="D41" s="42"/>
      <c r="E41" s="43"/>
      <c r="F41" s="53" t="s">
        <v>45</v>
      </c>
      <c r="G41" s="36"/>
      <c r="H41" s="37"/>
      <c r="I41" s="38"/>
      <c r="J41" s="38"/>
      <c r="K41" s="39"/>
      <c r="L41" s="40"/>
    </row>
    <row r="42" spans="4:12" ht="12.75">
      <c r="D42" s="42"/>
      <c r="E42" s="43"/>
      <c r="F42" s="53" t="s">
        <v>46</v>
      </c>
      <c r="G42" s="36"/>
      <c r="H42" s="37"/>
      <c r="I42" s="38"/>
      <c r="J42" s="38"/>
      <c r="K42" s="39"/>
      <c r="L42" s="40"/>
    </row>
    <row r="43" spans="4:12" ht="12.75">
      <c r="D43" s="42"/>
      <c r="E43" s="43"/>
      <c r="F43" s="53" t="s">
        <v>47</v>
      </c>
      <c r="G43" s="36"/>
      <c r="H43" s="37"/>
      <c r="I43" s="38"/>
      <c r="J43" s="38"/>
      <c r="K43" s="39"/>
      <c r="L43" s="40"/>
    </row>
    <row r="44" spans="4:12" ht="12.75">
      <c r="D44" s="42"/>
      <c r="E44" s="43"/>
      <c r="F44" s="53" t="s">
        <v>48</v>
      </c>
      <c r="G44" s="36"/>
      <c r="H44" s="37"/>
      <c r="I44" s="38"/>
      <c r="J44" s="38"/>
      <c r="K44" s="39"/>
      <c r="L44" s="40"/>
    </row>
    <row r="45" spans="4:12" ht="12.75">
      <c r="D45" s="30"/>
      <c r="E45" s="41"/>
      <c r="F45" s="33" t="s">
        <v>49</v>
      </c>
      <c r="G45" s="32"/>
      <c r="H45" s="31"/>
      <c r="I45" s="33"/>
      <c r="J45" s="33"/>
      <c r="K45" s="34"/>
      <c r="L45" s="35"/>
    </row>
    <row r="46" spans="4:12" ht="12.75">
      <c r="D46" s="45"/>
      <c r="E46" s="43"/>
      <c r="F46" s="37"/>
      <c r="G46" s="36"/>
      <c r="H46" s="36"/>
      <c r="I46" s="39"/>
      <c r="J46" s="39"/>
      <c r="K46" s="39"/>
      <c r="L46" s="40"/>
    </row>
    <row r="47" spans="4:12" ht="12.75">
      <c r="D47" s="44" t="s">
        <v>62</v>
      </c>
      <c r="E47" s="41"/>
      <c r="F47" s="50" t="s">
        <v>40</v>
      </c>
      <c r="G47" s="32"/>
      <c r="H47" s="32"/>
      <c r="I47" s="34"/>
      <c r="J47" s="34"/>
      <c r="K47" s="34"/>
      <c r="L47" s="35"/>
    </row>
    <row r="48" spans="4:12" ht="12.75">
      <c r="D48" s="45"/>
      <c r="E48" s="43"/>
      <c r="F48" s="37"/>
      <c r="G48" s="36"/>
      <c r="H48" s="36"/>
      <c r="I48" s="39"/>
      <c r="J48" s="39"/>
      <c r="K48" s="39"/>
      <c r="L48" s="40"/>
    </row>
    <row r="49" spans="4:12" ht="12.75">
      <c r="D49" s="44" t="s">
        <v>63</v>
      </c>
      <c r="E49" s="41"/>
      <c r="F49" s="31" t="s">
        <v>64</v>
      </c>
      <c r="G49" s="31"/>
      <c r="H49" s="31"/>
      <c r="I49" s="34"/>
      <c r="J49" s="34"/>
      <c r="K49" s="34"/>
      <c r="L49" s="35"/>
    </row>
    <row r="50" spans="4:12" ht="12.75">
      <c r="D50" s="45"/>
      <c r="E50" s="43"/>
      <c r="F50" s="37"/>
      <c r="G50" s="37"/>
      <c r="H50" s="37"/>
      <c r="I50" s="39"/>
      <c r="J50" s="39"/>
      <c r="K50" s="39"/>
      <c r="L50" s="40"/>
    </row>
    <row r="51" spans="4:12" ht="12.75">
      <c r="D51" s="44" t="s">
        <v>65</v>
      </c>
      <c r="E51" s="41"/>
      <c r="F51" s="50" t="s">
        <v>42</v>
      </c>
      <c r="G51" s="31"/>
      <c r="H51" s="31"/>
      <c r="I51" s="34"/>
      <c r="J51" s="34"/>
      <c r="K51" s="34"/>
      <c r="L51" s="35"/>
    </row>
    <row r="52" spans="4:12" ht="12.75">
      <c r="D52" s="45"/>
      <c r="E52" s="43"/>
      <c r="F52" s="37"/>
      <c r="G52" s="37"/>
      <c r="H52" s="37"/>
      <c r="I52" s="39"/>
      <c r="J52" s="39"/>
      <c r="K52" s="46"/>
      <c r="L52" s="47"/>
    </row>
    <row r="53" spans="4:12" ht="12.75">
      <c r="D53" s="48" t="s">
        <v>66</v>
      </c>
      <c r="E53" s="49"/>
      <c r="F53" s="50" t="s">
        <v>67</v>
      </c>
      <c r="G53" s="50"/>
      <c r="H53" s="50"/>
      <c r="I53" s="51"/>
      <c r="J53" s="51"/>
      <c r="K53" s="51"/>
      <c r="L53" s="5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 Leguizamon</cp:lastModifiedBy>
  <cp:lastPrinted>2012-01-31T16:23:39Z</cp:lastPrinted>
  <dcterms:created xsi:type="dcterms:W3CDTF">2001-06-06T19:22:14Z</dcterms:created>
  <dcterms:modified xsi:type="dcterms:W3CDTF">2014-02-05T21:49:31Z</dcterms:modified>
  <cp:category/>
  <cp:version/>
  <cp:contentType/>
  <cp:contentStatus/>
</cp:coreProperties>
</file>