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19440" windowHeight="7935"/>
  </bookViews>
  <sheets>
    <sheet name="Hoja1" sheetId="1" r:id="rId1"/>
    <sheet name="Hoja2" sheetId="2" r:id="rId2"/>
    <sheet name="Hoja3" sheetId="3" r:id="rId3"/>
  </sheets>
  <definedNames>
    <definedName name="_xlnm.Print_Area" localSheetId="0">Hoja1!$A$1:$EB$10</definedName>
  </definedNames>
  <calcPr calcId="145621"/>
</workbook>
</file>

<file path=xl/calcChain.xml><?xml version="1.0" encoding="utf-8"?>
<calcChain xmlns="http://schemas.openxmlformats.org/spreadsheetml/2006/main">
  <c r="CH7" i="1" l="1"/>
  <c r="CH8" i="1"/>
  <c r="CH9" i="1"/>
  <c r="CH6" i="1"/>
  <c r="CG7" i="1"/>
  <c r="CG8" i="1"/>
  <c r="CG9" i="1"/>
  <c r="CG6" i="1"/>
  <c r="CF6" i="1"/>
  <c r="BL7" i="1"/>
  <c r="BM7" i="1" s="1"/>
  <c r="BN7" i="1"/>
  <c r="CA7" i="1"/>
  <c r="W9" i="1"/>
  <c r="W8" i="1"/>
  <c r="W7" i="1"/>
  <c r="W6" i="1"/>
  <c r="U7" i="1"/>
  <c r="X7" i="1" s="1"/>
  <c r="Y7" i="1" s="1"/>
  <c r="U8" i="1"/>
  <c r="X8" i="1" s="1"/>
  <c r="Y8" i="1" s="1"/>
  <c r="U9" i="1"/>
  <c r="X9" i="1" s="1"/>
  <c r="Y9" i="1" s="1"/>
  <c r="U6" i="1"/>
  <c r="X6" i="1" s="1"/>
  <c r="Y6" i="1" s="1"/>
  <c r="AA6" i="1" s="1"/>
  <c r="AA9" i="1" l="1"/>
  <c r="AA7" i="1"/>
  <c r="AA8" i="1"/>
  <c r="Z6" i="1"/>
  <c r="Z7" i="1"/>
  <c r="Z8" i="1"/>
  <c r="Z9" i="1"/>
  <c r="CA8" i="1" l="1"/>
  <c r="CA9" i="1"/>
  <c r="CA6" i="1"/>
  <c r="BY6" i="1"/>
  <c r="DN9" i="1" l="1"/>
  <c r="DN8" i="1"/>
  <c r="DN7" i="1"/>
  <c r="DN6" i="1"/>
  <c r="DX9" i="1"/>
  <c r="DY9" i="1" s="1"/>
  <c r="DW8" i="1"/>
  <c r="DY8" i="1" s="1"/>
  <c r="DW6" i="1"/>
  <c r="DY6" i="1" s="1"/>
  <c r="DX7" i="1"/>
  <c r="DY7" i="1" s="1"/>
  <c r="BY10" i="1"/>
  <c r="BX10" i="1"/>
  <c r="DD7" i="1"/>
  <c r="DD8" i="1"/>
  <c r="DD9" i="1"/>
  <c r="DD6" i="1"/>
  <c r="DB7" i="1"/>
  <c r="DH14" i="1" s="1"/>
  <c r="DB8" i="1"/>
  <c r="DH15" i="1" s="1"/>
  <c r="DB9" i="1"/>
  <c r="DH16" i="1" s="1"/>
  <c r="DB6" i="1"/>
  <c r="BN9" i="1"/>
  <c r="CU9" i="1" s="1"/>
  <c r="BN8" i="1"/>
  <c r="CU8" i="1" s="1"/>
  <c r="CV8" i="1" s="1"/>
  <c r="CU7" i="1"/>
  <c r="BN6" i="1"/>
  <c r="CU6" i="1" s="1"/>
  <c r="DH6" i="1" s="1"/>
  <c r="DI6" i="1" s="1"/>
  <c r="DH13" i="1" s="1"/>
  <c r="DN4" i="1"/>
  <c r="DM8" i="1" s="1"/>
  <c r="BL9" i="1"/>
  <c r="BM9" i="1" s="1"/>
  <c r="BL8" i="1"/>
  <c r="BM8" i="1" s="1"/>
  <c r="BL6" i="1"/>
  <c r="BM6" i="1" s="1"/>
  <c r="AS7" i="1"/>
  <c r="AS8" i="1"/>
  <c r="BJ8" i="1" s="1"/>
  <c r="BK8" i="1" s="1"/>
  <c r="AS9" i="1"/>
  <c r="AV9" i="1" s="1"/>
  <c r="AW9" i="1" s="1"/>
  <c r="AS6" i="1"/>
  <c r="BJ6" i="1" s="1"/>
  <c r="BK6" i="1" s="1"/>
  <c r="AC6" i="1"/>
  <c r="AC7" i="1"/>
  <c r="AF7" i="1" s="1"/>
  <c r="AG7" i="1" s="1"/>
  <c r="AC8" i="1"/>
  <c r="AT8" i="1" s="1"/>
  <c r="AU8" i="1" s="1"/>
  <c r="AC9" i="1"/>
  <c r="AF9" i="1" s="1"/>
  <c r="AG9" i="1" s="1"/>
  <c r="M7" i="1"/>
  <c r="M8" i="1"/>
  <c r="M9" i="1"/>
  <c r="M6" i="1"/>
  <c r="AV7" i="1" l="1"/>
  <c r="AW7" i="1" s="1"/>
  <c r="BJ7" i="1"/>
  <c r="BK7" i="1" s="1"/>
  <c r="BO7" i="1" s="1"/>
  <c r="P8" i="1"/>
  <c r="Q8" i="1" s="1"/>
  <c r="AD8" i="1"/>
  <c r="N7" i="1"/>
  <c r="O7" i="1" s="1"/>
  <c r="AD7" i="1"/>
  <c r="AE7" i="1" s="1"/>
  <c r="AI7" i="1" s="1"/>
  <c r="AT6" i="1"/>
  <c r="AU6" i="1" s="1"/>
  <c r="AF6" i="1"/>
  <c r="AG6" i="1" s="1"/>
  <c r="P6" i="1"/>
  <c r="Q6" i="1" s="1"/>
  <c r="AD6" i="1"/>
  <c r="AE6" i="1" s="1"/>
  <c r="N9" i="1"/>
  <c r="O9" i="1" s="1"/>
  <c r="AD9" i="1"/>
  <c r="AE9" i="1" s="1"/>
  <c r="AI9" i="1" s="1"/>
  <c r="BJ9" i="1"/>
  <c r="BK9" i="1" s="1"/>
  <c r="BO9" i="1" s="1"/>
  <c r="DM7" i="1"/>
  <c r="AT7" i="1"/>
  <c r="AU7" i="1" s="1"/>
  <c r="AH7" i="1"/>
  <c r="CI7" i="1" s="1"/>
  <c r="CJ7" i="1" s="1"/>
  <c r="AX7" i="1"/>
  <c r="CO7" i="1" s="1"/>
  <c r="CP7" i="1" s="1"/>
  <c r="BO6" i="1"/>
  <c r="N8" i="1"/>
  <c r="O8" i="1" s="1"/>
  <c r="R7" i="1"/>
  <c r="CC7" i="1" s="1"/>
  <c r="AX9" i="1"/>
  <c r="CO9" i="1" s="1"/>
  <c r="CQ9" i="1" s="1"/>
  <c r="AV6" i="1"/>
  <c r="AW6" i="1" s="1"/>
  <c r="DN10" i="1"/>
  <c r="CW9" i="1"/>
  <c r="CV9" i="1"/>
  <c r="CW6" i="1"/>
  <c r="CV6" i="1"/>
  <c r="CW7" i="1"/>
  <c r="CV7" i="1"/>
  <c r="BO8" i="1"/>
  <c r="N6" i="1"/>
  <c r="O6" i="1" s="1"/>
  <c r="AE8" i="1"/>
  <c r="AT9" i="1"/>
  <c r="AU9" i="1" s="1"/>
  <c r="AY9" i="1" s="1"/>
  <c r="R9" i="1"/>
  <c r="CC9" i="1" s="1"/>
  <c r="AH8" i="1"/>
  <c r="CI8" i="1" s="1"/>
  <c r="AX6" i="1"/>
  <c r="CO6" i="1" s="1"/>
  <c r="AX8" i="1"/>
  <c r="CO8" i="1" s="1"/>
  <c r="CW8" i="1"/>
  <c r="DM9" i="1"/>
  <c r="AH6" i="1"/>
  <c r="CI6" i="1" s="1"/>
  <c r="R6" i="1"/>
  <c r="CC6" i="1" s="1"/>
  <c r="R8" i="1"/>
  <c r="CC8" i="1" s="1"/>
  <c r="CD8" i="1" s="1"/>
  <c r="AH9" i="1"/>
  <c r="CI9" i="1" s="1"/>
  <c r="DN3" i="1"/>
  <c r="DM6" i="1"/>
  <c r="AF8" i="1"/>
  <c r="AG8" i="1" s="1"/>
  <c r="AV8" i="1"/>
  <c r="AW8" i="1" s="1"/>
  <c r="AY8" i="1" s="1"/>
  <c r="P7" i="1"/>
  <c r="Q7" i="1" s="1"/>
  <c r="P9" i="1"/>
  <c r="Q9" i="1" s="1"/>
  <c r="AY7" i="1" l="1"/>
  <c r="CD7" i="1"/>
  <c r="CE7" i="1"/>
  <c r="S9" i="1"/>
  <c r="AI6" i="1"/>
  <c r="AY6" i="1"/>
  <c r="S7" i="1"/>
  <c r="S8" i="1"/>
  <c r="CP9" i="1"/>
  <c r="CK7" i="1"/>
  <c r="CE8" i="1"/>
  <c r="CQ7" i="1"/>
  <c r="CP6" i="1"/>
  <c r="CQ6" i="1"/>
  <c r="DM10" i="1"/>
  <c r="S6" i="1"/>
  <c r="CD9" i="1"/>
  <c r="CE9" i="1"/>
  <c r="AI8" i="1"/>
  <c r="CD6" i="1"/>
  <c r="CE6" i="1"/>
  <c r="CK8" i="1"/>
  <c r="CJ8" i="1"/>
  <c r="CK9" i="1"/>
  <c r="CJ9" i="1"/>
  <c r="CJ6" i="1"/>
  <c r="CK6" i="1"/>
  <c r="CQ8" i="1"/>
  <c r="CP8" i="1"/>
</calcChain>
</file>

<file path=xl/sharedStrings.xml><?xml version="1.0" encoding="utf-8"?>
<sst xmlns="http://schemas.openxmlformats.org/spreadsheetml/2006/main" count="221" uniqueCount="86">
  <si>
    <t xml:space="preserve">LÍNEA ESTRATEGICA </t>
  </si>
  <si>
    <t xml:space="preserve">SECTOR </t>
  </si>
  <si>
    <t>POLÍTICA</t>
  </si>
  <si>
    <t>PROGRAMA</t>
  </si>
  <si>
    <t>SUBPROGRAMA</t>
  </si>
  <si>
    <t>PROYECTO</t>
  </si>
  <si>
    <t>LINEA BASE</t>
  </si>
  <si>
    <t>META PRODUCTO</t>
  </si>
  <si>
    <t>INDICADOR</t>
  </si>
  <si>
    <t>PLAN DE INVERSIÓN</t>
  </si>
  <si>
    <t>RESPONSABLES</t>
  </si>
  <si>
    <t>REC. PROPIOS</t>
  </si>
  <si>
    <t>SGP</t>
  </si>
  <si>
    <t>REGALIAS</t>
  </si>
  <si>
    <t>OTROS</t>
  </si>
  <si>
    <t>%</t>
  </si>
  <si>
    <t>$</t>
  </si>
  <si>
    <t>RUBRO</t>
  </si>
  <si>
    <t>ENTIDAD</t>
  </si>
  <si>
    <t>VIVIENDA</t>
  </si>
  <si>
    <t xml:space="preserve">SANTA ROSA DE OSOS CIUDAD DE PROPIETARIOS CON DERECHO A UNA VIVIENDA DIGNA </t>
  </si>
  <si>
    <t>EMPRESTITO</t>
  </si>
  <si>
    <t>FUENTES DE INVERSION PARA LOS CUATRO AÑOS</t>
  </si>
  <si>
    <t>Política Integral de Vivienda “VIVIENDA PARA LA VIDA Y EL BIENESTAR SOCIAL”, se disminuira los déficits cuantitativo y cualitivo, a través de proyectos de construcción y mejoramiento de viviendas, con el fin de mejorar la calidad de vida de la gente y contribuir al cumplimiento de las metas trazadas en el Plan de Desarrollo y los Objetivos de Desarrollo del Milenio.</t>
  </si>
  <si>
    <t>OBJETIVO PRODUCTO</t>
  </si>
  <si>
    <t>COSTO TOTAL PDM</t>
  </si>
  <si>
    <t>PONDERADO ANUAL</t>
  </si>
  <si>
    <t>PESO DEL PROGRAMA EN PDM</t>
  </si>
  <si>
    <t>RECURSOS GENERADOS</t>
  </si>
  <si>
    <t>POBLACION IMPACTADA</t>
  </si>
  <si>
    <t>SEM 1 PONDERADO % EJECUCION</t>
  </si>
  <si>
    <t>SEM 2 PONDERADO %</t>
  </si>
  <si>
    <t>SECTOR</t>
  </si>
  <si>
    <t>PDM</t>
  </si>
  <si>
    <t>$ por  Ejecutar</t>
  </si>
  <si>
    <t>$ Por Ejecutar</t>
  </si>
  <si>
    <t>COSTO TOTAL DEL PROGRAMA EN PDM(miles de $)</t>
  </si>
  <si>
    <t>MISIONAL</t>
  </si>
  <si>
    <t>ESTRATEGICO</t>
  </si>
  <si>
    <t>APOYO</t>
  </si>
  <si>
    <t>PESO EN EL SECTOR</t>
  </si>
  <si>
    <t>PESO EN EL PDM</t>
  </si>
  <si>
    <t>URBANA</t>
  </si>
  <si>
    <t>RURAL</t>
  </si>
  <si>
    <t>TOTAL</t>
  </si>
  <si>
    <t>CODIGO BPIN</t>
  </si>
  <si>
    <t>Reducir el déficit cualitativo de vivienda</t>
  </si>
  <si>
    <t xml:space="preserve">Fortalecer los instrumentos de gestion y financiación de vivienda para hogares </t>
  </si>
  <si>
    <t>LA VIVIENDA NUEVA: APORTANDO A LA EQUIDAD SOCIAL Y AL DESARROLLO MUNICIPAL</t>
  </si>
  <si>
    <t>N°
(Cant)</t>
  </si>
  <si>
    <t>SD</t>
  </si>
  <si>
    <t>VALOR PROYECTADO A INVERTIR EN EL CUATRIENIIO (EN MILES)</t>
  </si>
  <si>
    <t>DIRECTOR PLANEACION- DIRECTOR INFRAESTRUCTURA - DIRECTOR DE PROYECTOS</t>
  </si>
  <si>
    <t>JEFES DE OFICINA Y PROFESIONALES UNIVERSITARIOS</t>
  </si>
  <si>
    <t>3 NUTABES
2 PORTON
1 DESPLAZADOS
2 REUBICACION
60 CAMELLON</t>
  </si>
  <si>
    <t>ANIMAS
ARAGON
SAN PABLO</t>
  </si>
  <si>
    <t>VIVIENDAS JOAQUIN GARCIA ORDOÑEZ
FORMULACION 60 VIVIENDAS</t>
  </si>
  <si>
    <t>DESCRIPCION</t>
  </si>
  <si>
    <t>CANTIDAD EJECUTADA 2012</t>
  </si>
  <si>
    <t>VALOR TOTAL PROYECTO (EJECUTADO 2012) 
EN MILES</t>
  </si>
  <si>
    <t>LINEA ESTRATEGICA 1.
BIENESTAR SOCIAL Y CONVIVENCIA CIUDADANA</t>
  </si>
  <si>
    <t>MEJORAMIENTO DE VIVIENDA APORTANDO AL MEJORAMIENTO DEL HABITAT</t>
  </si>
  <si>
    <t xml:space="preserve">Número de VIS financiadas en la zona urbana </t>
  </si>
  <si>
    <t>Número VIS rurales financiadas en la zona rural</t>
  </si>
  <si>
    <t>Número de viviendas intervenidas en la zona urbana</t>
  </si>
  <si>
    <t>Número de viviendas intervenidas en la zona rural</t>
  </si>
  <si>
    <t>100  viviendas intervenidas en la zona urbana</t>
  </si>
  <si>
    <t>100  viviendas intervenidas en la zona rural</t>
  </si>
  <si>
    <t xml:space="preserve">200 VIS y/o VIP financiadas en la zona urbana </t>
  </si>
  <si>
    <t>60 VIS y/o VIP rurales financiadas en la zona rural</t>
  </si>
  <si>
    <t>SECRETARIO DE VIVIENDA Y TERRITORIO</t>
  </si>
  <si>
    <t>FINANCIACION DE VIS y/o VIP EN LA ZONA URBANA</t>
  </si>
  <si>
    <t>FINANCIACION DE VIS y/o VIP EN LA ZONA RURAL</t>
  </si>
  <si>
    <t>INTERVENCION DE VIVIENDAS EN EL AREA URBANA</t>
  </si>
  <si>
    <t xml:space="preserve">SEM 1 PONDERADO % </t>
  </si>
  <si>
    <t>PORCENTAJE
% DE AVANCE 2012</t>
  </si>
  <si>
    <t>META ACUMULADA CUATRENIO EJECUTADA</t>
  </si>
  <si>
    <t>META ACUMULADA CUATRENIO PROYECTADA</t>
  </si>
  <si>
    <t>SEM 1 PONDERADO % PROYECTADA</t>
  </si>
  <si>
    <t>2012
PROYECTADO</t>
  </si>
  <si>
    <t>2012
EJECUTADO</t>
  </si>
  <si>
    <t>2013
PROYECTADO</t>
  </si>
  <si>
    <t>2013
EJECUTADO</t>
  </si>
  <si>
    <t>2014
PROYECTADO</t>
  </si>
  <si>
    <t>2014
EJECUTADO</t>
  </si>
  <si>
    <t>2015
EJECUTADO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</si>
</sst>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&quot;$&quot;\ #,##0.00"/>
    <numFmt numFmtId="165" formatCode="&quot;$&quot;\ #,##0"/>
    <numFmt numFmtId="166" formatCode="[$$-240A]\ #,##0"/>
    <numFmt numFmtId="167" formatCode="0.000%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sz val="9"/>
      <color rgb="FFFF0000"/>
      <name val="Arial"/>
      <family val="2"/>
    </font>
    <font>
      <b/>
      <sz val="9"/>
      <color indexed="8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1"/>
      <color rgb="FF000000"/>
      <name val="Arial"/>
      <family val="2"/>
    </font>
    <font>
      <b/>
      <sz val="9"/>
      <name val="Arial"/>
      <family val="2"/>
    </font>
    <font>
      <b/>
      <sz val="10"/>
      <color theme="1"/>
      <name val="Arial"/>
      <family val="2"/>
    </font>
    <font>
      <b/>
      <sz val="12"/>
      <color indexed="8"/>
      <name val="Arial"/>
      <family val="2"/>
    </font>
    <font>
      <b/>
      <sz val="12"/>
      <color theme="1"/>
      <name val="Arial"/>
      <family val="2"/>
    </font>
    <font>
      <sz val="9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C000"/>
        <bgColor indexed="64"/>
      </patternFill>
    </fill>
  </fills>
  <borders count="6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34">
    <xf numFmtId="0" fontId="0" fillId="0" borderId="0" xfId="0"/>
    <xf numFmtId="0" fontId="3" fillId="0" borderId="0" xfId="0" applyFont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3" fillId="4" borderId="11" xfId="0" applyFont="1" applyFill="1" applyBorder="1" applyAlignment="1">
      <alignment horizontal="center" vertical="center" wrapText="1"/>
    </xf>
    <xf numFmtId="9" fontId="3" fillId="4" borderId="4" xfId="1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15" xfId="0" applyFont="1" applyFill="1" applyBorder="1" applyAlignment="1">
      <alignment horizontal="center" vertical="center" wrapText="1"/>
    </xf>
    <xf numFmtId="0" fontId="3" fillId="4" borderId="16" xfId="0" applyFont="1" applyFill="1" applyBorder="1" applyAlignment="1">
      <alignment horizontal="center" vertical="center" wrapText="1"/>
    </xf>
    <xf numFmtId="0" fontId="6" fillId="5" borderId="4" xfId="0" applyFont="1" applyFill="1" applyBorder="1" applyAlignment="1">
      <alignment horizontal="center" vertical="center" wrapText="1"/>
    </xf>
    <xf numFmtId="0" fontId="6" fillId="5" borderId="5" xfId="0" applyFont="1" applyFill="1" applyBorder="1" applyAlignment="1">
      <alignment horizontal="center" vertical="center" wrapText="1"/>
    </xf>
    <xf numFmtId="0" fontId="6" fillId="5" borderId="12" xfId="0" applyFont="1" applyFill="1" applyBorder="1" applyAlignment="1">
      <alignment horizontal="center" vertical="center" wrapText="1"/>
    </xf>
    <xf numFmtId="0" fontId="6" fillId="5" borderId="20" xfId="0" applyFont="1" applyFill="1" applyBorder="1" applyAlignment="1">
      <alignment horizontal="center" vertical="center" wrapText="1"/>
    </xf>
    <xf numFmtId="0" fontId="6" fillId="5" borderId="24" xfId="0" applyFont="1" applyFill="1" applyBorder="1" applyAlignment="1">
      <alignment horizontal="center" vertical="center" wrapText="1"/>
    </xf>
    <xf numFmtId="0" fontId="6" fillId="6" borderId="6" xfId="0" applyFont="1" applyFill="1" applyBorder="1" applyAlignment="1">
      <alignment horizontal="center" vertical="center" wrapText="1"/>
    </xf>
    <xf numFmtId="0" fontId="6" fillId="6" borderId="4" xfId="0" applyFont="1" applyFill="1" applyBorder="1" applyAlignment="1">
      <alignment horizontal="center" vertical="center" wrapText="1"/>
    </xf>
    <xf numFmtId="0" fontId="6" fillId="5" borderId="11" xfId="0" applyFont="1" applyFill="1" applyBorder="1" applyAlignment="1">
      <alignment horizontal="center" vertical="center" wrapText="1"/>
    </xf>
    <xf numFmtId="0" fontId="6" fillId="5" borderId="10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9" fontId="3" fillId="4" borderId="18" xfId="1" applyFont="1" applyFill="1" applyBorder="1" applyAlignment="1">
      <alignment horizontal="center" vertical="center" wrapText="1"/>
    </xf>
    <xf numFmtId="0" fontId="3" fillId="4" borderId="18" xfId="0" applyFont="1" applyFill="1" applyBorder="1" applyAlignment="1">
      <alignment horizontal="center" vertical="center" wrapText="1"/>
    </xf>
    <xf numFmtId="0" fontId="6" fillId="6" borderId="11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6" fillId="6" borderId="27" xfId="0" applyFont="1" applyFill="1" applyBorder="1" applyAlignment="1">
      <alignment horizontal="center" vertical="center" wrapText="1"/>
    </xf>
    <xf numFmtId="0" fontId="6" fillId="5" borderId="39" xfId="0" applyFont="1" applyFill="1" applyBorder="1" applyAlignment="1">
      <alignment horizontal="center" vertical="center" wrapText="1"/>
    </xf>
    <xf numFmtId="9" fontId="3" fillId="4" borderId="21" xfId="1" applyFont="1" applyFill="1" applyBorder="1" applyAlignment="1">
      <alignment horizontal="center" vertical="center" wrapText="1"/>
    </xf>
    <xf numFmtId="0" fontId="3" fillId="4" borderId="19" xfId="0" applyFont="1" applyFill="1" applyBorder="1" applyAlignment="1">
      <alignment horizontal="center" vertical="center" wrapText="1"/>
    </xf>
    <xf numFmtId="10" fontId="10" fillId="0" borderId="11" xfId="0" applyNumberFormat="1" applyFont="1" applyFill="1" applyBorder="1" applyAlignment="1">
      <alignment horizontal="center" vertical="center" wrapText="1"/>
    </xf>
    <xf numFmtId="166" fontId="10" fillId="0" borderId="11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center" vertical="center" wrapText="1"/>
    </xf>
    <xf numFmtId="166" fontId="2" fillId="4" borderId="17" xfId="0" applyNumberFormat="1" applyFont="1" applyFill="1" applyBorder="1" applyAlignment="1">
      <alignment horizontal="center" vertical="center" wrapText="1"/>
    </xf>
    <xf numFmtId="166" fontId="2" fillId="4" borderId="10" xfId="0" applyNumberFormat="1" applyFont="1" applyFill="1" applyBorder="1" applyAlignment="1">
      <alignment horizontal="center" vertical="center" wrapText="1"/>
    </xf>
    <xf numFmtId="166" fontId="13" fillId="7" borderId="14" xfId="0" applyNumberFormat="1" applyFont="1" applyFill="1" applyBorder="1" applyAlignment="1">
      <alignment horizontal="center" vertical="center" wrapText="1"/>
    </xf>
    <xf numFmtId="166" fontId="3" fillId="0" borderId="0" xfId="0" applyNumberFormat="1" applyFont="1" applyAlignment="1">
      <alignment horizontal="center" vertical="center" wrapText="1"/>
    </xf>
    <xf numFmtId="3" fontId="3" fillId="4" borderId="10" xfId="0" applyNumberFormat="1" applyFont="1" applyFill="1" applyBorder="1" applyAlignment="1">
      <alignment horizontal="center" vertical="center" wrapText="1"/>
    </xf>
    <xf numFmtId="3" fontId="3" fillId="4" borderId="4" xfId="0" applyNumberFormat="1" applyFont="1" applyFill="1" applyBorder="1" applyAlignment="1">
      <alignment horizontal="center" vertical="center" wrapText="1"/>
    </xf>
    <xf numFmtId="3" fontId="3" fillId="4" borderId="17" xfId="0" applyNumberFormat="1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9" fontId="3" fillId="4" borderId="17" xfId="1" applyFont="1" applyFill="1" applyBorder="1" applyAlignment="1">
      <alignment horizontal="center" vertical="center" wrapText="1"/>
    </xf>
    <xf numFmtId="10" fontId="3" fillId="4" borderId="19" xfId="1" applyNumberFormat="1" applyFont="1" applyFill="1" applyBorder="1" applyAlignment="1">
      <alignment horizontal="center" vertical="center" wrapText="1"/>
    </xf>
    <xf numFmtId="9" fontId="3" fillId="4" borderId="10" xfId="1" applyFont="1" applyFill="1" applyBorder="1" applyAlignment="1">
      <alignment horizontal="center" vertical="center" wrapText="1"/>
    </xf>
    <xf numFmtId="10" fontId="3" fillId="4" borderId="11" xfId="1" applyNumberFormat="1" applyFont="1" applyFill="1" applyBorder="1" applyAlignment="1">
      <alignment horizontal="center" vertical="center" wrapText="1"/>
    </xf>
    <xf numFmtId="9" fontId="2" fillId="7" borderId="44" xfId="0" applyNumberFormat="1" applyFont="1" applyFill="1" applyBorder="1" applyAlignment="1">
      <alignment horizontal="center" vertical="center" wrapText="1"/>
    </xf>
    <xf numFmtId="10" fontId="2" fillId="7" borderId="41" xfId="0" applyNumberFormat="1" applyFont="1" applyFill="1" applyBorder="1" applyAlignment="1">
      <alignment horizontal="center" vertical="center" wrapText="1"/>
    </xf>
    <xf numFmtId="1" fontId="3" fillId="3" borderId="4" xfId="0" applyNumberFormat="1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4" fillId="4" borderId="4" xfId="0" applyFont="1" applyFill="1" applyBorder="1" applyAlignment="1">
      <alignment horizontal="center" vertical="center" wrapText="1"/>
    </xf>
    <xf numFmtId="9" fontId="3" fillId="0" borderId="0" xfId="0" applyNumberFormat="1" applyFont="1" applyAlignment="1">
      <alignment horizontal="center" vertical="center" wrapText="1"/>
    </xf>
    <xf numFmtId="3" fontId="2" fillId="4" borderId="36" xfId="0" applyNumberFormat="1" applyFont="1" applyFill="1" applyBorder="1" applyAlignment="1">
      <alignment horizontal="center" vertical="center" wrapText="1"/>
    </xf>
    <xf numFmtId="3" fontId="2" fillId="4" borderId="6" xfId="0" applyNumberFormat="1" applyFont="1" applyFill="1" applyBorder="1" applyAlignment="1">
      <alignment horizontal="center" vertical="center" wrapText="1"/>
    </xf>
    <xf numFmtId="0" fontId="3" fillId="4" borderId="17" xfId="0" applyFont="1" applyFill="1" applyBorder="1" applyAlignment="1">
      <alignment horizontal="center" vertical="center" wrapText="1"/>
    </xf>
    <xf numFmtId="0" fontId="3" fillId="4" borderId="14" xfId="0" applyFont="1" applyFill="1" applyBorder="1" applyAlignment="1">
      <alignment horizontal="center" vertical="center" wrapText="1"/>
    </xf>
    <xf numFmtId="9" fontId="3" fillId="4" borderId="15" xfId="1" applyFont="1" applyFill="1" applyBorder="1" applyAlignment="1">
      <alignment horizontal="center" vertical="center" wrapText="1"/>
    </xf>
    <xf numFmtId="0" fontId="2" fillId="4" borderId="15" xfId="0" applyFont="1" applyFill="1" applyBorder="1" applyAlignment="1">
      <alignment horizontal="center" vertical="center" wrapText="1"/>
    </xf>
    <xf numFmtId="1" fontId="3" fillId="3" borderId="15" xfId="0" applyNumberFormat="1" applyFont="1" applyFill="1" applyBorder="1" applyAlignment="1">
      <alignment horizontal="center" vertical="center" wrapText="1"/>
    </xf>
    <xf numFmtId="0" fontId="4" fillId="4" borderId="15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4" borderId="58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vertical="center" wrapText="1"/>
    </xf>
    <xf numFmtId="0" fontId="2" fillId="3" borderId="8" xfId="0" applyFont="1" applyFill="1" applyBorder="1" applyAlignment="1">
      <alignment vertical="center" wrapText="1"/>
    </xf>
    <xf numFmtId="0" fontId="2" fillId="3" borderId="9" xfId="0" applyFont="1" applyFill="1" applyBorder="1" applyAlignment="1">
      <alignment vertical="center" wrapText="1"/>
    </xf>
    <xf numFmtId="0" fontId="6" fillId="4" borderId="12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4" fontId="11" fillId="4" borderId="17" xfId="0" applyNumberFormat="1" applyFont="1" applyFill="1" applyBorder="1" applyAlignment="1">
      <alignment horizontal="center" vertical="center" wrapText="1"/>
    </xf>
    <xf numFmtId="9" fontId="2" fillId="4" borderId="21" xfId="1" applyFont="1" applyFill="1" applyBorder="1" applyAlignment="1">
      <alignment horizontal="center" vertical="center" wrapText="1"/>
    </xf>
    <xf numFmtId="10" fontId="0" fillId="4" borderId="18" xfId="1" applyNumberFormat="1" applyFont="1" applyFill="1" applyBorder="1" applyAlignment="1">
      <alignment horizontal="center" vertical="center"/>
    </xf>
    <xf numFmtId="9" fontId="4" fillId="4" borderId="18" xfId="0" applyNumberFormat="1" applyFont="1" applyFill="1" applyBorder="1" applyAlignment="1">
      <alignment horizontal="center" vertical="center" wrapText="1"/>
    </xf>
    <xf numFmtId="4" fontId="2" fillId="4" borderId="10" xfId="0" applyNumberFormat="1" applyFont="1" applyFill="1" applyBorder="1" applyAlignment="1">
      <alignment horizontal="center" vertical="center" wrapText="1"/>
    </xf>
    <xf numFmtId="9" fontId="2" fillId="4" borderId="4" xfId="1" applyFont="1" applyFill="1" applyBorder="1" applyAlignment="1">
      <alignment horizontal="center" vertical="center" wrapText="1"/>
    </xf>
    <xf numFmtId="10" fontId="0" fillId="4" borderId="4" xfId="1" applyNumberFormat="1" applyFont="1" applyFill="1" applyBorder="1" applyAlignment="1">
      <alignment horizontal="center" vertical="center"/>
    </xf>
    <xf numFmtId="167" fontId="0" fillId="4" borderId="4" xfId="1" applyNumberFormat="1" applyFont="1" applyFill="1" applyBorder="1" applyAlignment="1">
      <alignment horizontal="center" vertical="center"/>
    </xf>
    <xf numFmtId="9" fontId="4" fillId="4" borderId="4" xfId="0" applyNumberFormat="1" applyFont="1" applyFill="1" applyBorder="1" applyAlignment="1">
      <alignment horizontal="center" vertical="center" wrapText="1"/>
    </xf>
    <xf numFmtId="167" fontId="3" fillId="4" borderId="11" xfId="1" applyNumberFormat="1" applyFont="1" applyFill="1" applyBorder="1" applyAlignment="1">
      <alignment horizontal="center" vertical="center" wrapText="1"/>
    </xf>
    <xf numFmtId="4" fontId="11" fillId="4" borderId="10" xfId="0" applyNumberFormat="1" applyFont="1" applyFill="1" applyBorder="1" applyAlignment="1">
      <alignment horizontal="center" vertical="center" wrapText="1"/>
    </xf>
    <xf numFmtId="4" fontId="11" fillId="4" borderId="14" xfId="0" applyNumberFormat="1" applyFont="1" applyFill="1" applyBorder="1" applyAlignment="1">
      <alignment horizontal="center" vertical="center" wrapText="1"/>
    </xf>
    <xf numFmtId="9" fontId="2" fillId="4" borderId="15" xfId="1" applyFont="1" applyFill="1" applyBorder="1" applyAlignment="1">
      <alignment horizontal="center" vertical="center" wrapText="1"/>
    </xf>
    <xf numFmtId="10" fontId="0" fillId="4" borderId="15" xfId="1" applyNumberFormat="1" applyFont="1" applyFill="1" applyBorder="1" applyAlignment="1">
      <alignment horizontal="center" vertical="center"/>
    </xf>
    <xf numFmtId="9" fontId="4" fillId="4" borderId="15" xfId="0" applyNumberFormat="1" applyFont="1" applyFill="1" applyBorder="1" applyAlignment="1">
      <alignment horizontal="center" vertical="center" wrapText="1"/>
    </xf>
    <xf numFmtId="10" fontId="3" fillId="4" borderId="16" xfId="1" applyNumberFormat="1" applyFont="1" applyFill="1" applyBorder="1" applyAlignment="1">
      <alignment horizontal="center" vertical="center" wrapText="1"/>
    </xf>
    <xf numFmtId="4" fontId="2" fillId="4" borderId="14" xfId="0" applyNumberFormat="1" applyFont="1" applyFill="1" applyBorder="1" applyAlignment="1">
      <alignment horizontal="center" vertical="center" wrapText="1"/>
    </xf>
    <xf numFmtId="167" fontId="0" fillId="4" borderId="15" xfId="1" applyNumberFormat="1" applyFont="1" applyFill="1" applyBorder="1" applyAlignment="1">
      <alignment horizontal="center" vertical="center"/>
    </xf>
    <xf numFmtId="167" fontId="3" fillId="4" borderId="16" xfId="1" applyNumberFormat="1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6" fillId="4" borderId="11" xfId="0" applyFont="1" applyFill="1" applyBorder="1" applyAlignment="1">
      <alignment horizontal="center" vertical="center" wrapText="1"/>
    </xf>
    <xf numFmtId="0" fontId="6" fillId="4" borderId="10" xfId="0" applyFont="1" applyFill="1" applyBorder="1" applyAlignment="1">
      <alignment horizontal="center" vertical="center" wrapText="1"/>
    </xf>
    <xf numFmtId="0" fontId="6" fillId="4" borderId="25" xfId="0" applyFont="1" applyFill="1" applyBorder="1" applyAlignment="1">
      <alignment horizontal="center" vertical="center" wrapText="1"/>
    </xf>
    <xf numFmtId="0" fontId="6" fillId="4" borderId="14" xfId="0" applyFont="1" applyFill="1" applyBorder="1" applyAlignment="1">
      <alignment horizontal="center" vertical="center" wrapText="1"/>
    </xf>
    <xf numFmtId="0" fontId="6" fillId="4" borderId="15" xfId="0" applyFont="1" applyFill="1" applyBorder="1" applyAlignment="1">
      <alignment horizontal="center" vertical="center" wrapText="1"/>
    </xf>
    <xf numFmtId="0" fontId="6" fillId="4" borderId="16" xfId="0" applyFont="1" applyFill="1" applyBorder="1" applyAlignment="1">
      <alignment horizontal="center" vertical="center" wrapText="1"/>
    </xf>
    <xf numFmtId="0" fontId="6" fillId="4" borderId="42" xfId="0" applyFont="1" applyFill="1" applyBorder="1" applyAlignment="1">
      <alignment horizontal="center" vertical="center" wrapText="1"/>
    </xf>
    <xf numFmtId="9" fontId="2" fillId="4" borderId="18" xfId="1" applyFont="1" applyFill="1" applyBorder="1" applyAlignment="1">
      <alignment horizontal="center" vertical="center" wrapText="1"/>
    </xf>
    <xf numFmtId="10" fontId="3" fillId="4" borderId="18" xfId="1" applyNumberFormat="1" applyFont="1" applyFill="1" applyBorder="1" applyAlignment="1">
      <alignment horizontal="center" vertical="center" wrapText="1"/>
    </xf>
    <xf numFmtId="4" fontId="11" fillId="4" borderId="37" xfId="0" applyNumberFormat="1" applyFont="1" applyFill="1" applyBorder="1" applyAlignment="1">
      <alignment horizontal="center" vertical="center" wrapText="1"/>
    </xf>
    <xf numFmtId="164" fontId="3" fillId="4" borderId="18" xfId="0" applyNumberFormat="1" applyFont="1" applyFill="1" applyBorder="1" applyAlignment="1">
      <alignment horizontal="center" vertical="center" wrapText="1"/>
    </xf>
    <xf numFmtId="4" fontId="3" fillId="4" borderId="36" xfId="0" applyNumberFormat="1" applyFont="1" applyFill="1" applyBorder="1" applyAlignment="1">
      <alignment horizontal="center" vertical="center" wrapText="1"/>
    </xf>
    <xf numFmtId="165" fontId="3" fillId="4" borderId="17" xfId="0" applyNumberFormat="1" applyFont="1" applyFill="1" applyBorder="1" applyAlignment="1">
      <alignment horizontal="center" vertical="center" wrapText="1"/>
    </xf>
    <xf numFmtId="166" fontId="3" fillId="4" borderId="36" xfId="0" applyNumberFormat="1" applyFont="1" applyFill="1" applyBorder="1" applyAlignment="1">
      <alignment horizontal="center" vertical="center" wrapText="1"/>
    </xf>
    <xf numFmtId="164" fontId="14" fillId="4" borderId="17" xfId="0" applyNumberFormat="1" applyFont="1" applyFill="1" applyBorder="1" applyAlignment="1">
      <alignment horizontal="center" vertical="center" wrapText="1"/>
    </xf>
    <xf numFmtId="9" fontId="14" fillId="4" borderId="18" xfId="1" applyFont="1" applyFill="1" applyBorder="1" applyAlignment="1">
      <alignment horizontal="center" vertical="center" wrapText="1"/>
    </xf>
    <xf numFmtId="166" fontId="14" fillId="4" borderId="19" xfId="0" applyNumberFormat="1" applyFont="1" applyFill="1" applyBorder="1" applyAlignment="1">
      <alignment horizontal="center" vertical="center" wrapText="1"/>
    </xf>
    <xf numFmtId="10" fontId="3" fillId="4" borderId="4" xfId="1" applyNumberFormat="1" applyFont="1" applyFill="1" applyBorder="1" applyAlignment="1">
      <alignment horizontal="center" vertical="center" wrapText="1"/>
    </xf>
    <xf numFmtId="4" fontId="11" fillId="4" borderId="2" xfId="0" applyNumberFormat="1" applyFont="1" applyFill="1" applyBorder="1" applyAlignment="1">
      <alignment horizontal="center" vertical="center" wrapText="1"/>
    </xf>
    <xf numFmtId="164" fontId="3" fillId="4" borderId="4" xfId="0" applyNumberFormat="1" applyFont="1" applyFill="1" applyBorder="1" applyAlignment="1">
      <alignment horizontal="center" vertical="center" wrapText="1"/>
    </xf>
    <xf numFmtId="4" fontId="3" fillId="4" borderId="6" xfId="0" applyNumberFormat="1" applyFont="1" applyFill="1" applyBorder="1" applyAlignment="1">
      <alignment horizontal="center" vertical="center" wrapText="1"/>
    </xf>
    <xf numFmtId="165" fontId="3" fillId="4" borderId="10" xfId="0" applyNumberFormat="1" applyFont="1" applyFill="1" applyBorder="1" applyAlignment="1">
      <alignment horizontal="center" vertical="center" wrapText="1"/>
    </xf>
    <xf numFmtId="166" fontId="3" fillId="4" borderId="6" xfId="0" applyNumberFormat="1" applyFont="1" applyFill="1" applyBorder="1" applyAlignment="1">
      <alignment horizontal="center" vertical="center" wrapText="1"/>
    </xf>
    <xf numFmtId="164" fontId="14" fillId="4" borderId="10" xfId="0" applyNumberFormat="1" applyFont="1" applyFill="1" applyBorder="1" applyAlignment="1">
      <alignment horizontal="center" vertical="center" wrapText="1"/>
    </xf>
    <xf numFmtId="9" fontId="14" fillId="4" borderId="4" xfId="1" applyFont="1" applyFill="1" applyBorder="1" applyAlignment="1">
      <alignment horizontal="center" vertical="center" wrapText="1"/>
    </xf>
    <xf numFmtId="166" fontId="14" fillId="4" borderId="11" xfId="0" applyNumberFormat="1" applyFont="1" applyFill="1" applyBorder="1" applyAlignment="1">
      <alignment horizontal="center" vertical="center" wrapText="1"/>
    </xf>
    <xf numFmtId="164" fontId="14" fillId="4" borderId="14" xfId="0" applyNumberFormat="1" applyFont="1" applyFill="1" applyBorder="1" applyAlignment="1">
      <alignment horizontal="center" vertical="center" wrapText="1"/>
    </xf>
    <xf numFmtId="9" fontId="14" fillId="4" borderId="15" xfId="1" applyFont="1" applyFill="1" applyBorder="1" applyAlignment="1">
      <alignment horizontal="center" vertical="center" wrapText="1"/>
    </xf>
    <xf numFmtId="166" fontId="14" fillId="4" borderId="16" xfId="0" applyNumberFormat="1" applyFont="1" applyFill="1" applyBorder="1" applyAlignment="1">
      <alignment horizontal="center" vertical="center" wrapText="1"/>
    </xf>
    <xf numFmtId="0" fontId="6" fillId="4" borderId="24" xfId="0" applyFont="1" applyFill="1" applyBorder="1" applyAlignment="1">
      <alignment horizontal="center" vertical="center" wrapText="1"/>
    </xf>
    <xf numFmtId="0" fontId="6" fillId="4" borderId="20" xfId="0" applyFont="1" applyFill="1" applyBorder="1" applyAlignment="1">
      <alignment horizontal="center" vertical="center" wrapText="1"/>
    </xf>
    <xf numFmtId="0" fontId="7" fillId="4" borderId="12" xfId="0" applyFont="1" applyFill="1" applyBorder="1" applyAlignment="1">
      <alignment horizontal="center" vertical="center" wrapText="1"/>
    </xf>
    <xf numFmtId="0" fontId="7" fillId="4" borderId="20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165" fontId="2" fillId="4" borderId="17" xfId="0" applyNumberFormat="1" applyFont="1" applyFill="1" applyBorder="1" applyAlignment="1">
      <alignment horizontal="center" vertical="center" wrapText="1"/>
    </xf>
    <xf numFmtId="9" fontId="2" fillId="4" borderId="36" xfId="0" applyNumberFormat="1" applyFont="1" applyFill="1" applyBorder="1" applyAlignment="1">
      <alignment horizontal="center" vertical="center" wrapText="1"/>
    </xf>
    <xf numFmtId="9" fontId="2" fillId="4" borderId="18" xfId="0" applyNumberFormat="1" applyFont="1" applyFill="1" applyBorder="1" applyAlignment="1">
      <alignment horizontal="center" vertical="center" wrapText="1"/>
    </xf>
    <xf numFmtId="165" fontId="2" fillId="4" borderId="19" xfId="0" applyNumberFormat="1" applyFont="1" applyFill="1" applyBorder="1" applyAlignment="1">
      <alignment horizontal="center" vertical="center" wrapText="1"/>
    </xf>
    <xf numFmtId="165" fontId="2" fillId="4" borderId="37" xfId="0" applyNumberFormat="1" applyFont="1" applyFill="1" applyBorder="1" applyAlignment="1">
      <alignment horizontal="center" vertical="center" wrapText="1"/>
    </xf>
    <xf numFmtId="165" fontId="2" fillId="4" borderId="36" xfId="0" applyNumberFormat="1" applyFont="1" applyFill="1" applyBorder="1" applyAlignment="1">
      <alignment horizontal="center" vertical="center" wrapText="1"/>
    </xf>
    <xf numFmtId="9" fontId="2" fillId="4" borderId="19" xfId="0" applyNumberFormat="1" applyFont="1" applyFill="1" applyBorder="1" applyAlignment="1">
      <alignment horizontal="center" vertical="center" wrapText="1"/>
    </xf>
    <xf numFmtId="165" fontId="3" fillId="4" borderId="37" xfId="0" applyNumberFormat="1" applyFont="1" applyFill="1" applyBorder="1" applyAlignment="1">
      <alignment horizontal="center" vertical="center" wrapText="1"/>
    </xf>
    <xf numFmtId="165" fontId="3" fillId="4" borderId="18" xfId="0" applyNumberFormat="1" applyFont="1" applyFill="1" applyBorder="1" applyAlignment="1">
      <alignment horizontal="center" vertical="center" wrapText="1"/>
    </xf>
    <xf numFmtId="165" fontId="3" fillId="4" borderId="36" xfId="0" applyNumberFormat="1" applyFont="1" applyFill="1" applyBorder="1" applyAlignment="1">
      <alignment horizontal="center" vertical="center" wrapText="1"/>
    </xf>
    <xf numFmtId="165" fontId="2" fillId="4" borderId="10" xfId="0" applyNumberFormat="1" applyFont="1" applyFill="1" applyBorder="1" applyAlignment="1">
      <alignment horizontal="center" vertical="center" wrapText="1"/>
    </xf>
    <xf numFmtId="9" fontId="2" fillId="4" borderId="6" xfId="0" applyNumberFormat="1" applyFont="1" applyFill="1" applyBorder="1" applyAlignment="1">
      <alignment horizontal="center" vertical="center" wrapText="1"/>
    </xf>
    <xf numFmtId="9" fontId="2" fillId="4" borderId="4" xfId="0" applyNumberFormat="1" applyFont="1" applyFill="1" applyBorder="1" applyAlignment="1">
      <alignment horizontal="center" vertical="center" wrapText="1"/>
    </xf>
    <xf numFmtId="165" fontId="2" fillId="4" borderId="11" xfId="0" applyNumberFormat="1" applyFont="1" applyFill="1" applyBorder="1" applyAlignment="1">
      <alignment horizontal="center" vertical="center" wrapText="1"/>
    </xf>
    <xf numFmtId="165" fontId="2" fillId="4" borderId="2" xfId="0" applyNumberFormat="1" applyFont="1" applyFill="1" applyBorder="1" applyAlignment="1">
      <alignment horizontal="center" vertical="center" wrapText="1"/>
    </xf>
    <xf numFmtId="165" fontId="2" fillId="4" borderId="6" xfId="0" applyNumberFormat="1" applyFont="1" applyFill="1" applyBorder="1" applyAlignment="1">
      <alignment horizontal="center" vertical="center" wrapText="1"/>
    </xf>
    <xf numFmtId="9" fontId="2" fillId="4" borderId="11" xfId="0" applyNumberFormat="1" applyFont="1" applyFill="1" applyBorder="1" applyAlignment="1">
      <alignment horizontal="center" vertical="center" wrapText="1"/>
    </xf>
    <xf numFmtId="165" fontId="3" fillId="4" borderId="2" xfId="0" applyNumberFormat="1" applyFont="1" applyFill="1" applyBorder="1" applyAlignment="1">
      <alignment horizontal="center" vertical="center" wrapText="1"/>
    </xf>
    <xf numFmtId="165" fontId="3" fillId="4" borderId="4" xfId="0" applyNumberFormat="1" applyFont="1" applyFill="1" applyBorder="1" applyAlignment="1">
      <alignment horizontal="center" vertical="center" wrapText="1"/>
    </xf>
    <xf numFmtId="165" fontId="3" fillId="4" borderId="6" xfId="0" applyNumberFormat="1" applyFont="1" applyFill="1" applyBorder="1" applyAlignment="1">
      <alignment horizontal="center" vertical="center" wrapText="1"/>
    </xf>
    <xf numFmtId="0" fontId="12" fillId="4" borderId="44" xfId="0" applyFont="1" applyFill="1" applyBorder="1" applyAlignment="1">
      <alignment horizontal="center" vertical="center" wrapText="1"/>
    </xf>
    <xf numFmtId="0" fontId="12" fillId="4" borderId="45" xfId="0" applyFont="1" applyFill="1" applyBorder="1" applyAlignment="1">
      <alignment horizontal="center" vertical="center" wrapText="1"/>
    </xf>
    <xf numFmtId="0" fontId="12" fillId="4" borderId="46" xfId="0" applyFont="1" applyFill="1" applyBorder="1" applyAlignment="1">
      <alignment horizontal="center" vertical="center" wrapText="1"/>
    </xf>
    <xf numFmtId="0" fontId="6" fillId="4" borderId="7" xfId="0" applyFont="1" applyFill="1" applyBorder="1" applyAlignment="1">
      <alignment horizontal="center" vertical="center" wrapText="1"/>
    </xf>
    <xf numFmtId="0" fontId="6" fillId="4" borderId="8" xfId="0" applyFont="1" applyFill="1" applyBorder="1" applyAlignment="1">
      <alignment horizontal="center" vertical="center" wrapText="1"/>
    </xf>
    <xf numFmtId="0" fontId="6" fillId="4" borderId="9" xfId="0" applyFont="1" applyFill="1" applyBorder="1" applyAlignment="1">
      <alignment horizontal="center" vertical="center" wrapText="1"/>
    </xf>
    <xf numFmtId="0" fontId="6" fillId="4" borderId="28" xfId="0" applyFont="1" applyFill="1" applyBorder="1" applyAlignment="1">
      <alignment horizontal="center" vertical="center" wrapText="1"/>
    </xf>
    <xf numFmtId="0" fontId="6" fillId="4" borderId="29" xfId="0" applyFont="1" applyFill="1" applyBorder="1" applyAlignment="1">
      <alignment horizontal="center" vertical="center" wrapText="1"/>
    </xf>
    <xf numFmtId="0" fontId="6" fillId="4" borderId="48" xfId="0" applyFont="1" applyFill="1" applyBorder="1" applyAlignment="1">
      <alignment horizontal="center" vertical="center" wrapText="1"/>
    </xf>
    <xf numFmtId="0" fontId="6" fillId="4" borderId="33" xfId="0" applyFont="1" applyFill="1" applyBorder="1" applyAlignment="1">
      <alignment horizontal="center" vertical="center" wrapText="1"/>
    </xf>
    <xf numFmtId="0" fontId="6" fillId="4" borderId="34" xfId="0" applyFont="1" applyFill="1" applyBorder="1" applyAlignment="1">
      <alignment horizontal="center" vertical="center" wrapText="1"/>
    </xf>
    <xf numFmtId="0" fontId="6" fillId="4" borderId="3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56" xfId="0" applyFont="1" applyFill="1" applyBorder="1" applyAlignment="1">
      <alignment horizontal="center" vertical="center" wrapText="1"/>
    </xf>
    <xf numFmtId="0" fontId="6" fillId="4" borderId="12" xfId="0" applyFont="1" applyFill="1" applyBorder="1" applyAlignment="1">
      <alignment horizontal="center" vertical="center" wrapText="1"/>
    </xf>
    <xf numFmtId="0" fontId="6" fillId="4" borderId="40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6" fillId="4" borderId="57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6" fillId="4" borderId="51" xfId="0" applyFont="1" applyFill="1" applyBorder="1" applyAlignment="1">
      <alignment horizontal="center" vertical="center" wrapText="1"/>
    </xf>
    <xf numFmtId="0" fontId="6" fillId="4" borderId="43" xfId="0" applyFont="1" applyFill="1" applyBorder="1" applyAlignment="1">
      <alignment horizontal="center" vertical="center" wrapText="1"/>
    </xf>
    <xf numFmtId="0" fontId="6" fillId="4" borderId="52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7" fillId="4" borderId="51" xfId="0" applyFont="1" applyFill="1" applyBorder="1" applyAlignment="1">
      <alignment horizontal="center" vertical="center" wrapText="1"/>
    </xf>
    <xf numFmtId="0" fontId="7" fillId="4" borderId="52" xfId="0" applyFont="1" applyFill="1" applyBorder="1" applyAlignment="1">
      <alignment horizontal="center" vertical="center" wrapText="1"/>
    </xf>
    <xf numFmtId="0" fontId="6" fillId="4" borderId="53" xfId="0" applyFont="1" applyFill="1" applyBorder="1" applyAlignment="1">
      <alignment horizontal="center" vertical="center" wrapText="1"/>
    </xf>
    <xf numFmtId="0" fontId="6" fillId="4" borderId="54" xfId="0" applyFont="1" applyFill="1" applyBorder="1" applyAlignment="1">
      <alignment horizontal="center" vertical="center" wrapText="1"/>
    </xf>
    <xf numFmtId="0" fontId="6" fillId="5" borderId="7" xfId="0" applyFont="1" applyFill="1" applyBorder="1" applyAlignment="1">
      <alignment horizontal="center" vertical="center" wrapText="1"/>
    </xf>
    <xf numFmtId="0" fontId="6" fillId="5" borderId="8" xfId="0" applyFont="1" applyFill="1" applyBorder="1" applyAlignment="1">
      <alignment horizontal="center" vertical="center" wrapText="1"/>
    </xf>
    <xf numFmtId="0" fontId="6" fillId="5" borderId="9" xfId="0" applyFont="1" applyFill="1" applyBorder="1" applyAlignment="1">
      <alignment horizontal="center" vertical="center" wrapText="1"/>
    </xf>
    <xf numFmtId="0" fontId="6" fillId="5" borderId="49" xfId="0" applyFont="1" applyFill="1" applyBorder="1" applyAlignment="1">
      <alignment horizontal="center" vertical="center" wrapText="1"/>
    </xf>
    <xf numFmtId="0" fontId="6" fillId="5" borderId="0" xfId="0" applyFont="1" applyFill="1" applyBorder="1" applyAlignment="1">
      <alignment horizontal="center" vertical="center" wrapText="1"/>
    </xf>
    <xf numFmtId="0" fontId="6" fillId="5" borderId="50" xfId="0" applyFont="1" applyFill="1" applyBorder="1" applyAlignment="1">
      <alignment horizontal="center" vertical="center" wrapText="1"/>
    </xf>
    <xf numFmtId="0" fontId="6" fillId="5" borderId="28" xfId="0" applyFont="1" applyFill="1" applyBorder="1" applyAlignment="1">
      <alignment horizontal="center" vertical="center" wrapText="1"/>
    </xf>
    <xf numFmtId="0" fontId="6" fillId="5" borderId="29" xfId="0" applyFont="1" applyFill="1" applyBorder="1" applyAlignment="1">
      <alignment horizontal="center" vertical="center" wrapText="1"/>
    </xf>
    <xf numFmtId="0" fontId="6" fillId="5" borderId="48" xfId="0" applyFont="1" applyFill="1" applyBorder="1" applyAlignment="1">
      <alignment horizontal="center" vertical="center" wrapText="1"/>
    </xf>
    <xf numFmtId="0" fontId="7" fillId="4" borderId="7" xfId="0" applyFont="1" applyFill="1" applyBorder="1" applyAlignment="1">
      <alignment horizontal="center" vertical="center" wrapText="1"/>
    </xf>
    <xf numFmtId="0" fontId="7" fillId="4" borderId="9" xfId="0" applyFont="1" applyFill="1" applyBorder="1" applyAlignment="1">
      <alignment horizontal="center" vertical="center" wrapText="1"/>
    </xf>
    <xf numFmtId="0" fontId="7" fillId="4" borderId="28" xfId="0" applyFont="1" applyFill="1" applyBorder="1" applyAlignment="1">
      <alignment horizontal="center" vertical="center" wrapText="1"/>
    </xf>
    <xf numFmtId="0" fontId="7" fillId="4" borderId="48" xfId="0" applyFont="1" applyFill="1" applyBorder="1" applyAlignment="1">
      <alignment horizontal="center" vertical="center" wrapText="1"/>
    </xf>
    <xf numFmtId="0" fontId="6" fillId="4" borderId="0" xfId="0" applyFont="1" applyFill="1" applyBorder="1" applyAlignment="1">
      <alignment horizontal="center" vertical="center" wrapText="1"/>
    </xf>
    <xf numFmtId="0" fontId="6" fillId="4" borderId="50" xfId="0" applyFont="1" applyFill="1" applyBorder="1" applyAlignment="1">
      <alignment horizontal="center" vertical="center" wrapText="1"/>
    </xf>
    <xf numFmtId="0" fontId="6" fillId="4" borderId="59" xfId="0" applyFont="1" applyFill="1" applyBorder="1" applyAlignment="1">
      <alignment horizontal="center" vertical="center" wrapText="1"/>
    </xf>
    <xf numFmtId="0" fontId="6" fillId="4" borderId="23" xfId="0" applyFont="1" applyFill="1" applyBorder="1" applyAlignment="1">
      <alignment horizontal="center" vertical="center" wrapText="1"/>
    </xf>
    <xf numFmtId="0" fontId="6" fillId="4" borderId="60" xfId="0" applyFont="1" applyFill="1" applyBorder="1" applyAlignment="1">
      <alignment horizontal="center" vertical="center" wrapText="1"/>
    </xf>
    <xf numFmtId="0" fontId="6" fillId="6" borderId="28" xfId="0" applyFont="1" applyFill="1" applyBorder="1" applyAlignment="1">
      <alignment horizontal="center" vertical="center" wrapText="1"/>
    </xf>
    <xf numFmtId="0" fontId="6" fillId="6" borderId="31" xfId="0" applyFont="1" applyFill="1" applyBorder="1" applyAlignment="1">
      <alignment horizontal="center" vertical="center" wrapText="1"/>
    </xf>
    <xf numFmtId="0" fontId="6" fillId="6" borderId="30" xfId="0" applyFont="1" applyFill="1" applyBorder="1" applyAlignment="1">
      <alignment horizontal="center" vertical="center" wrapText="1"/>
    </xf>
    <xf numFmtId="0" fontId="6" fillId="4" borderId="21" xfId="0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 wrapText="1"/>
    </xf>
    <xf numFmtId="0" fontId="6" fillId="4" borderId="22" xfId="0" applyFont="1" applyFill="1" applyBorder="1" applyAlignment="1">
      <alignment horizontal="center" vertical="center" wrapText="1"/>
    </xf>
    <xf numFmtId="0" fontId="6" fillId="4" borderId="26" xfId="0" applyFont="1" applyFill="1" applyBorder="1" applyAlignment="1">
      <alignment horizontal="center" vertical="center" wrapText="1"/>
    </xf>
    <xf numFmtId="0" fontId="6" fillId="6" borderId="7" xfId="0" applyFont="1" applyFill="1" applyBorder="1" applyAlignment="1">
      <alignment horizontal="center" vertical="center" wrapText="1"/>
    </xf>
    <xf numFmtId="0" fontId="6" fillId="6" borderId="8" xfId="0" applyFont="1" applyFill="1" applyBorder="1" applyAlignment="1">
      <alignment horizontal="center" vertical="center" wrapText="1"/>
    </xf>
    <xf numFmtId="0" fontId="6" fillId="6" borderId="9" xfId="0" applyFont="1" applyFill="1" applyBorder="1" applyAlignment="1">
      <alignment horizontal="center" vertical="center" wrapText="1"/>
    </xf>
    <xf numFmtId="0" fontId="6" fillId="6" borderId="49" xfId="0" applyFont="1" applyFill="1" applyBorder="1" applyAlignment="1">
      <alignment horizontal="center" vertical="center" wrapText="1"/>
    </xf>
    <xf numFmtId="0" fontId="6" fillId="6" borderId="0" xfId="0" applyFont="1" applyFill="1" applyBorder="1" applyAlignment="1">
      <alignment horizontal="center" vertical="center" wrapText="1"/>
    </xf>
    <xf numFmtId="0" fontId="6" fillId="6" borderId="50" xfId="0" applyFont="1" applyFill="1" applyBorder="1" applyAlignment="1">
      <alignment horizontal="center" vertical="center" wrapText="1"/>
    </xf>
    <xf numFmtId="0" fontId="6" fillId="6" borderId="29" xfId="0" applyFont="1" applyFill="1" applyBorder="1" applyAlignment="1">
      <alignment horizontal="center" vertical="center" wrapText="1"/>
    </xf>
    <xf numFmtId="0" fontId="6" fillId="6" borderId="48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166" fontId="9" fillId="0" borderId="29" xfId="0" applyNumberFormat="1" applyFont="1" applyBorder="1" applyAlignment="1">
      <alignment horizontal="center"/>
    </xf>
    <xf numFmtId="166" fontId="9" fillId="0" borderId="48" xfId="0" applyNumberFormat="1" applyFont="1" applyBorder="1" applyAlignment="1">
      <alignment horizontal="center"/>
    </xf>
    <xf numFmtId="166" fontId="7" fillId="4" borderId="38" xfId="0" applyNumberFormat="1" applyFont="1" applyFill="1" applyBorder="1" applyAlignment="1">
      <alignment horizontal="center" vertical="center" wrapText="1"/>
    </xf>
    <xf numFmtId="166" fontId="7" fillId="4" borderId="39" xfId="0" applyNumberFormat="1" applyFont="1" applyFill="1" applyBorder="1" applyAlignment="1">
      <alignment horizontal="center" vertical="center" wrapText="1"/>
    </xf>
    <xf numFmtId="0" fontId="6" fillId="4" borderId="32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2" fillId="4" borderId="14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4" borderId="15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 wrapText="1"/>
    </xf>
    <xf numFmtId="0" fontId="11" fillId="4" borderId="5" xfId="0" applyFont="1" applyFill="1" applyBorder="1" applyAlignment="1">
      <alignment horizontal="center" vertical="center" wrapText="1"/>
    </xf>
    <xf numFmtId="0" fontId="11" fillId="4" borderId="32" xfId="0" applyFont="1" applyFill="1" applyBorder="1" applyAlignment="1">
      <alignment horizontal="center" vertical="center" wrapText="1"/>
    </xf>
    <xf numFmtId="0" fontId="2" fillId="2" borderId="38" xfId="0" applyFont="1" applyFill="1" applyBorder="1" applyAlignment="1">
      <alignment horizontal="center" vertical="center" wrapText="1"/>
    </xf>
    <xf numFmtId="0" fontId="2" fillId="2" borderId="39" xfId="0" applyFont="1" applyFill="1" applyBorder="1" applyAlignment="1">
      <alignment horizontal="center" vertical="center" wrapText="1"/>
    </xf>
    <xf numFmtId="0" fontId="2" fillId="2" borderId="40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55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center" vertical="center" wrapText="1"/>
    </xf>
    <xf numFmtId="0" fontId="6" fillId="4" borderId="20" xfId="0" applyFont="1" applyFill="1" applyBorder="1" applyAlignment="1">
      <alignment horizontal="center" vertical="center" wrapText="1"/>
    </xf>
    <xf numFmtId="0" fontId="6" fillId="4" borderId="47" xfId="0" applyFont="1" applyFill="1" applyBorder="1" applyAlignment="1">
      <alignment horizontal="center" vertical="center" wrapText="1"/>
    </xf>
    <xf numFmtId="0" fontId="6" fillId="4" borderId="25" xfId="0" applyFont="1" applyFill="1" applyBorder="1" applyAlignment="1">
      <alignment horizontal="center" vertical="center" wrapText="1"/>
    </xf>
    <xf numFmtId="0" fontId="6" fillId="4" borderId="31" xfId="0" applyFont="1" applyFill="1" applyBorder="1" applyAlignment="1">
      <alignment horizontal="center" vertical="center" wrapText="1"/>
    </xf>
    <xf numFmtId="0" fontId="6" fillId="4" borderId="13" xfId="0" applyFont="1" applyFill="1" applyBorder="1" applyAlignment="1">
      <alignment horizontal="center" vertical="center" wrapText="1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colors>
    <mruColors>
      <color rgb="FFFF99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C16"/>
  <sheetViews>
    <sheetView tabSelected="1" view="pageBreakPreview" topLeftCell="DB1" zoomScale="85" zoomScaleNormal="85" zoomScaleSheetLayoutView="85" workbookViewId="0">
      <selection activeCell="DB6" sqref="DB6"/>
    </sheetView>
  </sheetViews>
  <sheetFormatPr baseColWidth="10" defaultRowHeight="12" x14ac:dyDescent="0.25"/>
  <cols>
    <col min="1" max="1" width="14.5703125" style="1" customWidth="1"/>
    <col min="2" max="2" width="10.42578125" style="1" bestFit="1" customWidth="1"/>
    <col min="3" max="3" width="26.140625" style="1" customWidth="1"/>
    <col min="4" max="4" width="16.140625" style="1" customWidth="1"/>
    <col min="5" max="5" width="26.28515625" style="1" customWidth="1"/>
    <col min="6" max="6" width="28.42578125" style="1" customWidth="1"/>
    <col min="7" max="7" width="12.28515625" style="1" hidden="1" customWidth="1"/>
    <col min="8" max="8" width="17" style="1" customWidth="1"/>
    <col min="9" max="9" width="6.7109375" style="1" customWidth="1"/>
    <col min="10" max="10" width="15.5703125" style="1" customWidth="1"/>
    <col min="11" max="11" width="19.5703125" style="1" customWidth="1"/>
    <col min="12" max="12" width="8.140625" style="1" customWidth="1"/>
    <col min="13" max="13" width="5.5703125" style="1" bestFit="1" customWidth="1"/>
    <col min="14" max="14" width="9.28515625" style="1" customWidth="1"/>
    <col min="15" max="15" width="6.140625" style="1" customWidth="1"/>
    <col min="16" max="16" width="9.28515625" style="1" customWidth="1"/>
    <col min="17" max="17" width="6.140625" style="1" customWidth="1"/>
    <col min="18" max="18" width="9.28515625" style="1" customWidth="1"/>
    <col min="19" max="19" width="8.7109375" style="1" customWidth="1"/>
    <col min="20" max="20" width="8.140625" style="1" customWidth="1"/>
    <col min="21" max="21" width="7.85546875" style="1" bestFit="1" customWidth="1"/>
    <col min="22" max="22" width="9.28515625" style="1" customWidth="1"/>
    <col min="23" max="23" width="6.140625" style="1" customWidth="1"/>
    <col min="24" max="24" width="9.28515625" style="1" customWidth="1"/>
    <col min="25" max="25" width="8.28515625" style="1" customWidth="1"/>
    <col min="26" max="26" width="9.28515625" style="1" customWidth="1"/>
    <col min="27" max="27" width="8.7109375" style="1" customWidth="1"/>
    <col min="28" max="28" width="8.140625" style="1" bestFit="1" customWidth="1"/>
    <col min="29" max="29" width="7.42578125" style="1" bestFit="1" customWidth="1"/>
    <col min="30" max="30" width="9.42578125" style="1" customWidth="1"/>
    <col min="31" max="31" width="6" style="1" customWidth="1"/>
    <col min="32" max="32" width="9.42578125" style="1" hidden="1" customWidth="1"/>
    <col min="33" max="33" width="7" style="1" hidden="1" customWidth="1"/>
    <col min="34" max="34" width="10.140625" style="1" hidden="1" customWidth="1"/>
    <col min="35" max="35" width="5.85546875" style="1" hidden="1" customWidth="1"/>
    <col min="36" max="36" width="8.140625" style="1" hidden="1" customWidth="1"/>
    <col min="37" max="37" width="7.42578125" style="1" hidden="1" customWidth="1"/>
    <col min="38" max="38" width="9.42578125" style="1" hidden="1" customWidth="1"/>
    <col min="39" max="39" width="6.140625" style="1" hidden="1" customWidth="1"/>
    <col min="40" max="40" width="9.42578125" style="1" hidden="1" customWidth="1"/>
    <col min="41" max="41" width="7" style="1" hidden="1" customWidth="1"/>
    <col min="42" max="42" width="10.140625" style="1" hidden="1" customWidth="1"/>
    <col min="43" max="43" width="6.140625" style="1" hidden="1" customWidth="1"/>
    <col min="44" max="44" width="0.140625" style="1" hidden="1" customWidth="1"/>
    <col min="45" max="45" width="6.42578125" style="1" hidden="1" customWidth="1"/>
    <col min="46" max="46" width="9.42578125" style="1" hidden="1" customWidth="1"/>
    <col min="47" max="47" width="8.85546875" style="1" hidden="1" customWidth="1"/>
    <col min="48" max="48" width="9.42578125" style="1" hidden="1" customWidth="1"/>
    <col min="49" max="49" width="6.140625" style="1" hidden="1" customWidth="1"/>
    <col min="50" max="50" width="9.28515625" style="1" hidden="1" customWidth="1"/>
    <col min="51" max="51" width="6.140625" style="1" hidden="1" customWidth="1"/>
    <col min="52" max="52" width="9.28515625" style="1" hidden="1" customWidth="1"/>
    <col min="53" max="53" width="6.42578125" style="1" hidden="1" customWidth="1"/>
    <col min="54" max="54" width="9.42578125" style="1" hidden="1" customWidth="1"/>
    <col min="55" max="55" width="8.85546875" style="1" hidden="1" customWidth="1"/>
    <col min="56" max="56" width="9.42578125" style="1" hidden="1" customWidth="1"/>
    <col min="57" max="57" width="8.5703125" style="1" hidden="1" customWidth="1"/>
    <col min="58" max="58" width="9.28515625" style="1" hidden="1" customWidth="1"/>
    <col min="59" max="59" width="6.140625" style="1" hidden="1" customWidth="1"/>
    <col min="60" max="60" width="0.140625" style="1" customWidth="1"/>
    <col min="61" max="61" width="6.42578125" style="1" hidden="1" customWidth="1"/>
    <col min="62" max="62" width="9.42578125" style="1" hidden="1" customWidth="1"/>
    <col min="63" max="63" width="6" style="1" hidden="1" customWidth="1"/>
    <col min="64" max="64" width="9.42578125" style="1" hidden="1" customWidth="1"/>
    <col min="65" max="65" width="7.42578125" style="1" hidden="1" customWidth="1"/>
    <col min="66" max="66" width="8.85546875" style="1" hidden="1" customWidth="1"/>
    <col min="67" max="67" width="7.42578125" style="1" hidden="1" customWidth="1"/>
    <col min="68" max="68" width="9.28515625" style="1" hidden="1" customWidth="1"/>
    <col min="69" max="69" width="6.42578125" style="1" hidden="1" customWidth="1"/>
    <col min="70" max="70" width="9.42578125" style="1" hidden="1" customWidth="1"/>
    <col min="71" max="71" width="6" style="1" hidden="1" customWidth="1"/>
    <col min="72" max="72" width="9.42578125" style="1" hidden="1" customWidth="1"/>
    <col min="73" max="73" width="7.42578125" style="1" hidden="1" customWidth="1"/>
    <col min="74" max="74" width="8.85546875" style="1" hidden="1" customWidth="1"/>
    <col min="75" max="75" width="7.42578125" style="1" hidden="1" customWidth="1"/>
    <col min="76" max="76" width="14.85546875" style="33" customWidth="1"/>
    <col min="77" max="78" width="15.5703125" style="1" customWidth="1"/>
    <col min="79" max="79" width="14.28515625" style="1" bestFit="1" customWidth="1"/>
    <col min="80" max="80" width="24.85546875" style="1" customWidth="1"/>
    <col min="81" max="81" width="8.85546875" style="1" bestFit="1" customWidth="1"/>
    <col min="82" max="82" width="4.7109375" style="1" bestFit="1" customWidth="1"/>
    <col min="83" max="83" width="9.28515625" style="1" bestFit="1" customWidth="1"/>
    <col min="84" max="84" width="11.28515625" style="1" bestFit="1" customWidth="1"/>
    <col min="85" max="85" width="4.7109375" style="1" bestFit="1" customWidth="1"/>
    <col min="86" max="86" width="9.28515625" style="1" customWidth="1"/>
    <col min="87" max="87" width="8.85546875" style="1" bestFit="1" customWidth="1"/>
    <col min="88" max="88" width="4.7109375" style="1" bestFit="1" customWidth="1"/>
    <col min="89" max="89" width="9" style="1" customWidth="1"/>
    <col min="90" max="91" width="4.28515625" style="1" hidden="1" customWidth="1"/>
    <col min="92" max="92" width="9.28515625" style="1" hidden="1" customWidth="1"/>
    <col min="93" max="93" width="9" style="1" hidden="1" customWidth="1"/>
    <col min="94" max="94" width="5.5703125" style="1" hidden="1" customWidth="1"/>
    <col min="95" max="95" width="9.28515625" style="1" hidden="1" customWidth="1"/>
    <col min="96" max="97" width="3.85546875" style="1" hidden="1" customWidth="1"/>
    <col min="98" max="98" width="9.28515625" style="1" hidden="1" customWidth="1"/>
    <col min="99" max="99" width="9" style="1" hidden="1" customWidth="1"/>
    <col min="100" max="100" width="5.5703125" style="1" hidden="1" customWidth="1"/>
    <col min="101" max="101" width="9.28515625" style="1" hidden="1" customWidth="1"/>
    <col min="102" max="103" width="3.42578125" style="1" hidden="1" customWidth="1"/>
    <col min="104" max="104" width="9" style="1" hidden="1" customWidth="1"/>
    <col min="105" max="105" width="10.5703125" style="1" bestFit="1" customWidth="1"/>
    <col min="106" max="106" width="6.42578125" style="1" bestFit="1" customWidth="1"/>
    <col min="107" max="107" width="10.28515625" style="1" bestFit="1" customWidth="1"/>
    <col min="108" max="108" width="5.5703125" style="1" bestFit="1" customWidth="1"/>
    <col min="109" max="109" width="8.42578125" style="1" bestFit="1" customWidth="1"/>
    <col min="110" max="110" width="7.5703125" style="1" customWidth="1"/>
    <col min="111" max="111" width="3.140625" style="1" bestFit="1" customWidth="1"/>
    <col min="112" max="112" width="10.85546875" style="1" bestFit="1" customWidth="1"/>
    <col min="113" max="113" width="6.42578125" style="1" bestFit="1" customWidth="1"/>
    <col min="114" max="114" width="6.7109375" style="1" customWidth="1"/>
    <col min="115" max="115" width="3.140625" style="1" bestFit="1" customWidth="1"/>
    <col min="116" max="116" width="9.7109375" style="1" bestFit="1" customWidth="1"/>
    <col min="117" max="117" width="20.42578125" style="1" customWidth="1"/>
    <col min="118" max="118" width="17.5703125" style="1" customWidth="1"/>
    <col min="119" max="119" width="11.42578125" style="1" hidden="1" customWidth="1"/>
    <col min="120" max="120" width="3.140625" style="1" hidden="1" customWidth="1"/>
    <col min="121" max="121" width="11.42578125" style="1" hidden="1" customWidth="1"/>
    <col min="122" max="122" width="3.140625" style="1" hidden="1" customWidth="1"/>
    <col min="123" max="123" width="11.42578125" style="1" hidden="1" customWidth="1"/>
    <col min="124" max="124" width="3.140625" style="1" hidden="1" customWidth="1"/>
    <col min="125" max="125" width="11.42578125" style="1" hidden="1" customWidth="1"/>
    <col min="126" max="126" width="3.140625" style="1" hidden="1" customWidth="1"/>
    <col min="127" max="130" width="11.42578125" style="1"/>
    <col min="131" max="131" width="27.85546875" style="1" customWidth="1"/>
    <col min="132" max="132" width="20.28515625" style="1" customWidth="1"/>
    <col min="133" max="16384" width="11.42578125" style="1"/>
  </cols>
  <sheetData>
    <row r="1" spans="1:133" ht="21.75" customHeight="1" thickBot="1" x14ac:dyDescent="0.3">
      <c r="A1" s="220" t="s">
        <v>0</v>
      </c>
      <c r="B1" s="223" t="s">
        <v>1</v>
      </c>
      <c r="C1" s="223" t="s">
        <v>2</v>
      </c>
      <c r="D1" s="223" t="s">
        <v>3</v>
      </c>
      <c r="E1" s="223" t="s">
        <v>4</v>
      </c>
      <c r="F1" s="223" t="s">
        <v>5</v>
      </c>
      <c r="G1" s="223" t="s">
        <v>45</v>
      </c>
      <c r="H1" s="223" t="s">
        <v>24</v>
      </c>
      <c r="I1" s="223" t="s">
        <v>6</v>
      </c>
      <c r="J1" s="223" t="s">
        <v>7</v>
      </c>
      <c r="K1" s="226" t="s">
        <v>8</v>
      </c>
      <c r="L1" s="139" t="s">
        <v>77</v>
      </c>
      <c r="M1" s="140"/>
      <c r="N1" s="140"/>
      <c r="O1" s="140"/>
      <c r="P1" s="140"/>
      <c r="Q1" s="140"/>
      <c r="R1" s="140"/>
      <c r="S1" s="141"/>
      <c r="T1" s="139" t="s">
        <v>76</v>
      </c>
      <c r="U1" s="140"/>
      <c r="V1" s="140"/>
      <c r="W1" s="140"/>
      <c r="X1" s="140"/>
      <c r="Y1" s="140"/>
      <c r="Z1" s="140"/>
      <c r="AA1" s="141"/>
      <c r="AB1" s="139" t="s">
        <v>77</v>
      </c>
      <c r="AC1" s="140"/>
      <c r="AD1" s="140"/>
      <c r="AE1" s="140"/>
      <c r="AF1" s="140"/>
      <c r="AG1" s="140"/>
      <c r="AH1" s="140"/>
      <c r="AI1" s="141"/>
      <c r="AJ1" s="139" t="s">
        <v>76</v>
      </c>
      <c r="AK1" s="140"/>
      <c r="AL1" s="140"/>
      <c r="AM1" s="140"/>
      <c r="AN1" s="140"/>
      <c r="AO1" s="140"/>
      <c r="AP1" s="140"/>
      <c r="AQ1" s="141"/>
      <c r="AR1" s="139" t="s">
        <v>77</v>
      </c>
      <c r="AS1" s="140"/>
      <c r="AT1" s="140"/>
      <c r="AU1" s="140"/>
      <c r="AV1" s="140"/>
      <c r="AW1" s="140"/>
      <c r="AX1" s="140"/>
      <c r="AY1" s="141"/>
      <c r="AZ1" s="139" t="s">
        <v>76</v>
      </c>
      <c r="BA1" s="140"/>
      <c r="BB1" s="140"/>
      <c r="BC1" s="140"/>
      <c r="BD1" s="140"/>
      <c r="BE1" s="140"/>
      <c r="BF1" s="140"/>
      <c r="BG1" s="141"/>
      <c r="BH1" s="139" t="s">
        <v>77</v>
      </c>
      <c r="BI1" s="140"/>
      <c r="BJ1" s="140"/>
      <c r="BK1" s="140"/>
      <c r="BL1" s="140"/>
      <c r="BM1" s="140"/>
      <c r="BN1" s="140"/>
      <c r="BO1" s="141"/>
      <c r="BP1" s="139" t="s">
        <v>76</v>
      </c>
      <c r="BQ1" s="140"/>
      <c r="BR1" s="140"/>
      <c r="BS1" s="140"/>
      <c r="BT1" s="140"/>
      <c r="BU1" s="140"/>
      <c r="BV1" s="140"/>
      <c r="BW1" s="141"/>
      <c r="BX1" s="210" t="s">
        <v>51</v>
      </c>
      <c r="BY1" s="194" t="s">
        <v>59</v>
      </c>
      <c r="BZ1" s="194" t="s">
        <v>58</v>
      </c>
      <c r="CA1" s="196" t="s">
        <v>75</v>
      </c>
      <c r="CB1" s="196" t="s">
        <v>57</v>
      </c>
      <c r="CC1" s="139" t="s">
        <v>9</v>
      </c>
      <c r="CD1" s="140"/>
      <c r="CE1" s="140"/>
      <c r="CF1" s="140"/>
      <c r="CG1" s="140"/>
      <c r="CH1" s="140"/>
      <c r="CI1" s="140"/>
      <c r="CJ1" s="140"/>
      <c r="CK1" s="140"/>
      <c r="CL1" s="140"/>
      <c r="CM1" s="140"/>
      <c r="CN1" s="140"/>
      <c r="CO1" s="140"/>
      <c r="CP1" s="140"/>
      <c r="CQ1" s="140"/>
      <c r="CR1" s="140"/>
      <c r="CS1" s="140"/>
      <c r="CT1" s="140"/>
      <c r="CU1" s="140"/>
      <c r="CV1" s="140"/>
      <c r="CW1" s="140"/>
      <c r="CX1" s="140"/>
      <c r="CY1" s="140"/>
      <c r="CZ1" s="141"/>
      <c r="DA1" s="139" t="s">
        <v>22</v>
      </c>
      <c r="DB1" s="140"/>
      <c r="DC1" s="140"/>
      <c r="DD1" s="140"/>
      <c r="DE1" s="140"/>
      <c r="DF1" s="140"/>
      <c r="DG1" s="140"/>
      <c r="DH1" s="140"/>
      <c r="DI1" s="140"/>
      <c r="DJ1" s="140"/>
      <c r="DK1" s="140"/>
      <c r="DL1" s="141"/>
      <c r="DM1" s="206" t="s">
        <v>25</v>
      </c>
      <c r="DN1" s="207"/>
      <c r="DO1" s="198" t="s">
        <v>28</v>
      </c>
      <c r="DP1" s="199"/>
      <c r="DQ1" s="199"/>
      <c r="DR1" s="199"/>
      <c r="DS1" s="199"/>
      <c r="DT1" s="199"/>
      <c r="DU1" s="199"/>
      <c r="DV1" s="200"/>
      <c r="DW1" s="173" t="s">
        <v>29</v>
      </c>
      <c r="DX1" s="174"/>
      <c r="DY1" s="175"/>
      <c r="DZ1" s="173" t="s">
        <v>10</v>
      </c>
      <c r="EA1" s="174"/>
      <c r="EB1" s="175"/>
    </row>
    <row r="2" spans="1:133" ht="17.25" customHeight="1" x14ac:dyDescent="0.25">
      <c r="A2" s="221"/>
      <c r="B2" s="224"/>
      <c r="C2" s="224"/>
      <c r="D2" s="224"/>
      <c r="E2" s="224"/>
      <c r="F2" s="224"/>
      <c r="G2" s="224"/>
      <c r="H2" s="224"/>
      <c r="I2" s="224"/>
      <c r="J2" s="224"/>
      <c r="K2" s="227"/>
      <c r="L2" s="148">
        <v>2012</v>
      </c>
      <c r="M2" s="149"/>
      <c r="N2" s="149"/>
      <c r="O2" s="149"/>
      <c r="P2" s="149"/>
      <c r="Q2" s="149"/>
      <c r="R2" s="149"/>
      <c r="S2" s="150"/>
      <c r="T2" s="148">
        <v>2012</v>
      </c>
      <c r="U2" s="149"/>
      <c r="V2" s="149"/>
      <c r="W2" s="149"/>
      <c r="X2" s="149"/>
      <c r="Y2" s="149"/>
      <c r="Z2" s="149"/>
      <c r="AA2" s="150"/>
      <c r="AB2" s="148">
        <v>2013</v>
      </c>
      <c r="AC2" s="149"/>
      <c r="AD2" s="149"/>
      <c r="AE2" s="149"/>
      <c r="AF2" s="149"/>
      <c r="AG2" s="149"/>
      <c r="AH2" s="149"/>
      <c r="AI2" s="150"/>
      <c r="AJ2" s="149">
        <v>2013</v>
      </c>
      <c r="AK2" s="149"/>
      <c r="AL2" s="149"/>
      <c r="AM2" s="149"/>
      <c r="AN2" s="149"/>
      <c r="AO2" s="149"/>
      <c r="AP2" s="149"/>
      <c r="AQ2" s="150"/>
      <c r="AR2" s="148">
        <v>2014</v>
      </c>
      <c r="AS2" s="149"/>
      <c r="AT2" s="149"/>
      <c r="AU2" s="149"/>
      <c r="AV2" s="149"/>
      <c r="AW2" s="149"/>
      <c r="AX2" s="149"/>
      <c r="AY2" s="150"/>
      <c r="AZ2" s="148">
        <v>2014</v>
      </c>
      <c r="BA2" s="149"/>
      <c r="BB2" s="149"/>
      <c r="BC2" s="149"/>
      <c r="BD2" s="149"/>
      <c r="BE2" s="149"/>
      <c r="BF2" s="149"/>
      <c r="BG2" s="150"/>
      <c r="BH2" s="148">
        <v>2015</v>
      </c>
      <c r="BI2" s="149"/>
      <c r="BJ2" s="149"/>
      <c r="BK2" s="149"/>
      <c r="BL2" s="149"/>
      <c r="BM2" s="149"/>
      <c r="BN2" s="149"/>
      <c r="BO2" s="150"/>
      <c r="BP2" s="148">
        <v>2015</v>
      </c>
      <c r="BQ2" s="149"/>
      <c r="BR2" s="149"/>
      <c r="BS2" s="149"/>
      <c r="BT2" s="149"/>
      <c r="BU2" s="149"/>
      <c r="BV2" s="149"/>
      <c r="BW2" s="150"/>
      <c r="BX2" s="211"/>
      <c r="BY2" s="195"/>
      <c r="BZ2" s="195"/>
      <c r="CA2" s="197"/>
      <c r="CB2" s="197"/>
      <c r="CC2" s="142" t="s">
        <v>79</v>
      </c>
      <c r="CD2" s="143"/>
      <c r="CE2" s="144"/>
      <c r="CF2" s="142" t="s">
        <v>80</v>
      </c>
      <c r="CG2" s="143"/>
      <c r="CH2" s="144"/>
      <c r="CI2" s="142" t="s">
        <v>81</v>
      </c>
      <c r="CJ2" s="143"/>
      <c r="CK2" s="144"/>
      <c r="CL2" s="142" t="s">
        <v>82</v>
      </c>
      <c r="CM2" s="143"/>
      <c r="CN2" s="144"/>
      <c r="CO2" s="142" t="s">
        <v>83</v>
      </c>
      <c r="CP2" s="143"/>
      <c r="CQ2" s="144"/>
      <c r="CR2" s="142" t="s">
        <v>84</v>
      </c>
      <c r="CS2" s="143"/>
      <c r="CT2" s="144"/>
      <c r="CU2" s="142">
        <v>2015</v>
      </c>
      <c r="CV2" s="143"/>
      <c r="CW2" s="144"/>
      <c r="CX2" s="142" t="s">
        <v>85</v>
      </c>
      <c r="CY2" s="143"/>
      <c r="CZ2" s="144"/>
      <c r="DA2" s="142" t="s">
        <v>11</v>
      </c>
      <c r="DB2" s="143"/>
      <c r="DC2" s="142" t="s">
        <v>12</v>
      </c>
      <c r="DD2" s="143"/>
      <c r="DE2" s="144"/>
      <c r="DF2" s="143" t="s">
        <v>13</v>
      </c>
      <c r="DG2" s="143"/>
      <c r="DH2" s="182" t="s">
        <v>21</v>
      </c>
      <c r="DI2" s="183"/>
      <c r="DJ2" s="143" t="s">
        <v>14</v>
      </c>
      <c r="DK2" s="143"/>
      <c r="DL2" s="144"/>
      <c r="DM2" s="208">
        <v>98070622</v>
      </c>
      <c r="DN2" s="209"/>
      <c r="DO2" s="201"/>
      <c r="DP2" s="202"/>
      <c r="DQ2" s="202"/>
      <c r="DR2" s="202"/>
      <c r="DS2" s="202"/>
      <c r="DT2" s="202"/>
      <c r="DU2" s="202"/>
      <c r="DV2" s="203"/>
      <c r="DW2" s="176"/>
      <c r="DX2" s="177"/>
      <c r="DY2" s="178"/>
      <c r="DZ2" s="176"/>
      <c r="EA2" s="177"/>
      <c r="EB2" s="178"/>
    </row>
    <row r="3" spans="1:133" ht="23.25" customHeight="1" x14ac:dyDescent="0.25">
      <c r="A3" s="221"/>
      <c r="B3" s="224"/>
      <c r="C3" s="224"/>
      <c r="D3" s="224"/>
      <c r="E3" s="224"/>
      <c r="F3" s="224"/>
      <c r="G3" s="224"/>
      <c r="H3" s="224"/>
      <c r="I3" s="224"/>
      <c r="J3" s="224"/>
      <c r="K3" s="227"/>
      <c r="L3" s="153" t="s">
        <v>49</v>
      </c>
      <c r="M3" s="155" t="s">
        <v>15</v>
      </c>
      <c r="N3" s="151"/>
      <c r="O3" s="157"/>
      <c r="P3" s="157"/>
      <c r="Q3" s="158"/>
      <c r="R3" s="151" t="s">
        <v>26</v>
      </c>
      <c r="S3" s="152"/>
      <c r="T3" s="153" t="s">
        <v>49</v>
      </c>
      <c r="U3" s="155" t="s">
        <v>15</v>
      </c>
      <c r="V3" s="151"/>
      <c r="W3" s="157"/>
      <c r="X3" s="157"/>
      <c r="Y3" s="158"/>
      <c r="Z3" s="151" t="s">
        <v>26</v>
      </c>
      <c r="AA3" s="152"/>
      <c r="AB3" s="153" t="s">
        <v>49</v>
      </c>
      <c r="AC3" s="155" t="s">
        <v>15</v>
      </c>
      <c r="AD3" s="151"/>
      <c r="AE3" s="157"/>
      <c r="AF3" s="157"/>
      <c r="AG3" s="158"/>
      <c r="AH3" s="151" t="s">
        <v>26</v>
      </c>
      <c r="AI3" s="152"/>
      <c r="AJ3" s="231" t="s">
        <v>49</v>
      </c>
      <c r="AK3" s="155" t="s">
        <v>15</v>
      </c>
      <c r="AL3" s="151"/>
      <c r="AM3" s="157"/>
      <c r="AN3" s="157"/>
      <c r="AO3" s="158"/>
      <c r="AP3" s="151" t="s">
        <v>26</v>
      </c>
      <c r="AQ3" s="152"/>
      <c r="AR3" s="153" t="s">
        <v>49</v>
      </c>
      <c r="AS3" s="155" t="s">
        <v>15</v>
      </c>
      <c r="AT3" s="151"/>
      <c r="AU3" s="157"/>
      <c r="AV3" s="157"/>
      <c r="AW3" s="158"/>
      <c r="AX3" s="151" t="s">
        <v>26</v>
      </c>
      <c r="AY3" s="152"/>
      <c r="AZ3" s="153" t="s">
        <v>49</v>
      </c>
      <c r="BA3" s="155" t="s">
        <v>15</v>
      </c>
      <c r="BB3" s="151"/>
      <c r="BC3" s="157"/>
      <c r="BD3" s="157"/>
      <c r="BE3" s="158"/>
      <c r="BF3" s="151" t="s">
        <v>26</v>
      </c>
      <c r="BG3" s="152"/>
      <c r="BH3" s="153" t="s">
        <v>49</v>
      </c>
      <c r="BI3" s="155" t="s">
        <v>15</v>
      </c>
      <c r="BJ3" s="151"/>
      <c r="BK3" s="157"/>
      <c r="BL3" s="157"/>
      <c r="BM3" s="158"/>
      <c r="BN3" s="151" t="s">
        <v>26</v>
      </c>
      <c r="BO3" s="152"/>
      <c r="BP3" s="153" t="s">
        <v>49</v>
      </c>
      <c r="BQ3" s="155" t="s">
        <v>15</v>
      </c>
      <c r="BR3" s="151"/>
      <c r="BS3" s="157"/>
      <c r="BT3" s="157"/>
      <c r="BU3" s="158"/>
      <c r="BV3" s="151" t="s">
        <v>26</v>
      </c>
      <c r="BW3" s="152"/>
      <c r="BX3" s="211"/>
      <c r="BY3" s="195"/>
      <c r="BZ3" s="195"/>
      <c r="CA3" s="197"/>
      <c r="CB3" s="197"/>
      <c r="CC3" s="145"/>
      <c r="CD3" s="146"/>
      <c r="CE3" s="147"/>
      <c r="CF3" s="145"/>
      <c r="CG3" s="146"/>
      <c r="CH3" s="147"/>
      <c r="CI3" s="145"/>
      <c r="CJ3" s="146"/>
      <c r="CK3" s="147"/>
      <c r="CL3" s="145"/>
      <c r="CM3" s="146"/>
      <c r="CN3" s="147"/>
      <c r="CO3" s="145"/>
      <c r="CP3" s="146"/>
      <c r="CQ3" s="147"/>
      <c r="CR3" s="145"/>
      <c r="CS3" s="146"/>
      <c r="CT3" s="147"/>
      <c r="CU3" s="145"/>
      <c r="CV3" s="146"/>
      <c r="CW3" s="147"/>
      <c r="CX3" s="145"/>
      <c r="CY3" s="146"/>
      <c r="CZ3" s="147"/>
      <c r="DA3" s="145"/>
      <c r="DB3" s="146"/>
      <c r="DC3" s="145"/>
      <c r="DD3" s="146"/>
      <c r="DE3" s="147"/>
      <c r="DF3" s="146"/>
      <c r="DG3" s="146"/>
      <c r="DH3" s="184"/>
      <c r="DI3" s="185"/>
      <c r="DJ3" s="186"/>
      <c r="DK3" s="186"/>
      <c r="DL3" s="187"/>
      <c r="DM3" s="29" t="s">
        <v>27</v>
      </c>
      <c r="DN3" s="26">
        <f>DN4/DM2</f>
        <v>8.055419491476255E-3</v>
      </c>
      <c r="DO3" s="191"/>
      <c r="DP3" s="204"/>
      <c r="DQ3" s="204"/>
      <c r="DR3" s="204"/>
      <c r="DS3" s="204"/>
      <c r="DT3" s="204"/>
      <c r="DU3" s="204"/>
      <c r="DV3" s="205"/>
      <c r="DW3" s="176"/>
      <c r="DX3" s="177"/>
      <c r="DY3" s="178"/>
      <c r="DZ3" s="179"/>
      <c r="EA3" s="180"/>
      <c r="EB3" s="181"/>
    </row>
    <row r="4" spans="1:133" ht="38.25" customHeight="1" x14ac:dyDescent="0.25">
      <c r="A4" s="221"/>
      <c r="B4" s="224"/>
      <c r="C4" s="224"/>
      <c r="D4" s="224"/>
      <c r="E4" s="224"/>
      <c r="F4" s="224"/>
      <c r="G4" s="224"/>
      <c r="H4" s="224"/>
      <c r="I4" s="224"/>
      <c r="J4" s="224"/>
      <c r="K4" s="227"/>
      <c r="L4" s="154"/>
      <c r="M4" s="156"/>
      <c r="N4" s="151" t="s">
        <v>78</v>
      </c>
      <c r="O4" s="158"/>
      <c r="P4" s="151" t="s">
        <v>78</v>
      </c>
      <c r="Q4" s="158"/>
      <c r="R4" s="155" t="s">
        <v>32</v>
      </c>
      <c r="S4" s="229" t="s">
        <v>33</v>
      </c>
      <c r="T4" s="154"/>
      <c r="U4" s="156"/>
      <c r="V4" s="151" t="s">
        <v>30</v>
      </c>
      <c r="W4" s="158"/>
      <c r="X4" s="151" t="s">
        <v>30</v>
      </c>
      <c r="Y4" s="158"/>
      <c r="Z4" s="155" t="s">
        <v>32</v>
      </c>
      <c r="AA4" s="229" t="s">
        <v>33</v>
      </c>
      <c r="AB4" s="154"/>
      <c r="AC4" s="156"/>
      <c r="AD4" s="151" t="s">
        <v>78</v>
      </c>
      <c r="AE4" s="158"/>
      <c r="AF4" s="151" t="s">
        <v>78</v>
      </c>
      <c r="AG4" s="158"/>
      <c r="AH4" s="155" t="s">
        <v>32</v>
      </c>
      <c r="AI4" s="229" t="s">
        <v>33</v>
      </c>
      <c r="AJ4" s="232"/>
      <c r="AK4" s="156"/>
      <c r="AL4" s="151" t="s">
        <v>30</v>
      </c>
      <c r="AM4" s="158"/>
      <c r="AN4" s="151" t="s">
        <v>30</v>
      </c>
      <c r="AO4" s="158"/>
      <c r="AP4" s="155" t="s">
        <v>32</v>
      </c>
      <c r="AQ4" s="229" t="s">
        <v>33</v>
      </c>
      <c r="AR4" s="154"/>
      <c r="AS4" s="156"/>
      <c r="AT4" s="151" t="s">
        <v>78</v>
      </c>
      <c r="AU4" s="158"/>
      <c r="AV4" s="151" t="s">
        <v>78</v>
      </c>
      <c r="AW4" s="158"/>
      <c r="AX4" s="84" t="s">
        <v>32</v>
      </c>
      <c r="AY4" s="85" t="s">
        <v>33</v>
      </c>
      <c r="AZ4" s="154"/>
      <c r="BA4" s="156"/>
      <c r="BB4" s="151" t="s">
        <v>30</v>
      </c>
      <c r="BC4" s="158"/>
      <c r="BD4" s="151" t="s">
        <v>30</v>
      </c>
      <c r="BE4" s="158"/>
      <c r="BF4" s="84" t="s">
        <v>32</v>
      </c>
      <c r="BG4" s="85" t="s">
        <v>33</v>
      </c>
      <c r="BH4" s="154"/>
      <c r="BI4" s="156"/>
      <c r="BJ4" s="151" t="s">
        <v>74</v>
      </c>
      <c r="BK4" s="158"/>
      <c r="BL4" s="151" t="s">
        <v>31</v>
      </c>
      <c r="BM4" s="158"/>
      <c r="BN4" s="84" t="s">
        <v>32</v>
      </c>
      <c r="BO4" s="85" t="s">
        <v>33</v>
      </c>
      <c r="BP4" s="154"/>
      <c r="BQ4" s="156"/>
      <c r="BR4" s="151" t="s">
        <v>74</v>
      </c>
      <c r="BS4" s="158"/>
      <c r="BT4" s="151" t="s">
        <v>31</v>
      </c>
      <c r="BU4" s="158"/>
      <c r="BV4" s="84" t="s">
        <v>32</v>
      </c>
      <c r="BW4" s="85" t="s">
        <v>33</v>
      </c>
      <c r="BX4" s="211"/>
      <c r="BY4" s="195"/>
      <c r="BZ4" s="195"/>
      <c r="CA4" s="197"/>
      <c r="CB4" s="197"/>
      <c r="CC4" s="86" t="s">
        <v>16</v>
      </c>
      <c r="CD4" s="84" t="s">
        <v>15</v>
      </c>
      <c r="CE4" s="85" t="s">
        <v>34</v>
      </c>
      <c r="CF4" s="86" t="s">
        <v>16</v>
      </c>
      <c r="CG4" s="84" t="s">
        <v>15</v>
      </c>
      <c r="CH4" s="85" t="s">
        <v>34</v>
      </c>
      <c r="CI4" s="86" t="s">
        <v>16</v>
      </c>
      <c r="CJ4" s="84" t="s">
        <v>15</v>
      </c>
      <c r="CK4" s="85" t="s">
        <v>34</v>
      </c>
      <c r="CL4" s="86" t="s">
        <v>16</v>
      </c>
      <c r="CM4" s="84" t="s">
        <v>15</v>
      </c>
      <c r="CN4" s="85" t="s">
        <v>34</v>
      </c>
      <c r="CO4" s="86" t="s">
        <v>16</v>
      </c>
      <c r="CP4" s="84" t="s">
        <v>15</v>
      </c>
      <c r="CQ4" s="85" t="s">
        <v>35</v>
      </c>
      <c r="CR4" s="86" t="s">
        <v>16</v>
      </c>
      <c r="CS4" s="84" t="s">
        <v>15</v>
      </c>
      <c r="CT4" s="85" t="s">
        <v>34</v>
      </c>
      <c r="CU4" s="86" t="s">
        <v>16</v>
      </c>
      <c r="CV4" s="84" t="s">
        <v>15</v>
      </c>
      <c r="CW4" s="85" t="s">
        <v>35</v>
      </c>
      <c r="CX4" s="86" t="s">
        <v>16</v>
      </c>
      <c r="CY4" s="84" t="s">
        <v>15</v>
      </c>
      <c r="CZ4" s="85" t="s">
        <v>34</v>
      </c>
      <c r="DA4" s="63" t="s">
        <v>16</v>
      </c>
      <c r="DB4" s="114" t="s">
        <v>15</v>
      </c>
      <c r="DC4" s="63" t="s">
        <v>16</v>
      </c>
      <c r="DD4" s="64" t="s">
        <v>15</v>
      </c>
      <c r="DE4" s="115" t="s">
        <v>17</v>
      </c>
      <c r="DF4" s="87" t="s">
        <v>16</v>
      </c>
      <c r="DG4" s="114" t="s">
        <v>15</v>
      </c>
      <c r="DH4" s="116" t="s">
        <v>16</v>
      </c>
      <c r="DI4" s="117" t="s">
        <v>15</v>
      </c>
      <c r="DJ4" s="118" t="s">
        <v>16</v>
      </c>
      <c r="DK4" s="84" t="s">
        <v>15</v>
      </c>
      <c r="DL4" s="85" t="s">
        <v>18</v>
      </c>
      <c r="DM4" s="28" t="s">
        <v>36</v>
      </c>
      <c r="DN4" s="27">
        <f>SUM(BX6:BX9)</f>
        <v>790000</v>
      </c>
      <c r="DO4" s="191">
        <v>2012</v>
      </c>
      <c r="DP4" s="192"/>
      <c r="DQ4" s="193">
        <v>2013</v>
      </c>
      <c r="DR4" s="192"/>
      <c r="DS4" s="193">
        <v>2014</v>
      </c>
      <c r="DT4" s="192"/>
      <c r="DU4" s="193">
        <v>2015</v>
      </c>
      <c r="DV4" s="205"/>
      <c r="DW4" s="179"/>
      <c r="DX4" s="180"/>
      <c r="DY4" s="181"/>
      <c r="DZ4" s="16" t="s">
        <v>37</v>
      </c>
      <c r="EA4" s="8" t="s">
        <v>38</v>
      </c>
      <c r="EB4" s="15" t="s">
        <v>39</v>
      </c>
    </row>
    <row r="5" spans="1:133" ht="25.5" customHeight="1" thickBot="1" x14ac:dyDescent="0.3">
      <c r="A5" s="222"/>
      <c r="B5" s="225"/>
      <c r="C5" s="225"/>
      <c r="D5" s="225"/>
      <c r="E5" s="225"/>
      <c r="F5" s="225"/>
      <c r="G5" s="225"/>
      <c r="H5" s="225"/>
      <c r="I5" s="225"/>
      <c r="J5" s="225"/>
      <c r="K5" s="228"/>
      <c r="L5" s="63"/>
      <c r="M5" s="64"/>
      <c r="N5" s="64" t="s">
        <v>32</v>
      </c>
      <c r="O5" s="64" t="s">
        <v>33</v>
      </c>
      <c r="P5" s="64" t="s">
        <v>32</v>
      </c>
      <c r="Q5" s="64" t="s">
        <v>33</v>
      </c>
      <c r="R5" s="212"/>
      <c r="S5" s="230"/>
      <c r="T5" s="63"/>
      <c r="U5" s="64"/>
      <c r="V5" s="64" t="s">
        <v>32</v>
      </c>
      <c r="W5" s="64" t="s">
        <v>33</v>
      </c>
      <c r="X5" s="64" t="s">
        <v>32</v>
      </c>
      <c r="Y5" s="64" t="s">
        <v>33</v>
      </c>
      <c r="Z5" s="195"/>
      <c r="AA5" s="233"/>
      <c r="AB5" s="63"/>
      <c r="AC5" s="64"/>
      <c r="AD5" s="64" t="s">
        <v>32</v>
      </c>
      <c r="AE5" s="64" t="s">
        <v>33</v>
      </c>
      <c r="AF5" s="64" t="s">
        <v>32</v>
      </c>
      <c r="AG5" s="64" t="s">
        <v>33</v>
      </c>
      <c r="AH5" s="212"/>
      <c r="AI5" s="230"/>
      <c r="AJ5" s="87"/>
      <c r="AK5" s="64"/>
      <c r="AL5" s="64" t="s">
        <v>32</v>
      </c>
      <c r="AM5" s="64" t="s">
        <v>33</v>
      </c>
      <c r="AN5" s="64" t="s">
        <v>32</v>
      </c>
      <c r="AO5" s="64" t="s">
        <v>33</v>
      </c>
      <c r="AP5" s="212"/>
      <c r="AQ5" s="230"/>
      <c r="AR5" s="88"/>
      <c r="AS5" s="89"/>
      <c r="AT5" s="89" t="s">
        <v>32</v>
      </c>
      <c r="AU5" s="89" t="s">
        <v>33</v>
      </c>
      <c r="AV5" s="89" t="s">
        <v>32</v>
      </c>
      <c r="AW5" s="89" t="s">
        <v>33</v>
      </c>
      <c r="AX5" s="89"/>
      <c r="AY5" s="90"/>
      <c r="AZ5" s="88"/>
      <c r="BA5" s="89"/>
      <c r="BB5" s="89" t="s">
        <v>32</v>
      </c>
      <c r="BC5" s="89" t="s">
        <v>33</v>
      </c>
      <c r="BD5" s="89" t="s">
        <v>32</v>
      </c>
      <c r="BE5" s="89" t="s">
        <v>33</v>
      </c>
      <c r="BF5" s="89"/>
      <c r="BG5" s="90"/>
      <c r="BH5" s="91"/>
      <c r="BI5" s="89"/>
      <c r="BJ5" s="89" t="s">
        <v>32</v>
      </c>
      <c r="BK5" s="89" t="s">
        <v>33</v>
      </c>
      <c r="BL5" s="89" t="s">
        <v>32</v>
      </c>
      <c r="BM5" s="89" t="s">
        <v>33</v>
      </c>
      <c r="BN5" s="89"/>
      <c r="BO5" s="90"/>
      <c r="BP5" s="91"/>
      <c r="BQ5" s="89"/>
      <c r="BR5" s="89" t="s">
        <v>32</v>
      </c>
      <c r="BS5" s="89" t="s">
        <v>33</v>
      </c>
      <c r="BT5" s="89" t="s">
        <v>32</v>
      </c>
      <c r="BU5" s="89" t="s">
        <v>33</v>
      </c>
      <c r="BV5" s="89"/>
      <c r="BW5" s="90"/>
      <c r="BX5" s="211"/>
      <c r="BY5" s="195"/>
      <c r="BZ5" s="195"/>
      <c r="CA5" s="197"/>
      <c r="CB5" s="197"/>
      <c r="CC5" s="159"/>
      <c r="CD5" s="160"/>
      <c r="CE5" s="161"/>
      <c r="CF5" s="188"/>
      <c r="CG5" s="189"/>
      <c r="CH5" s="190"/>
      <c r="CI5" s="159"/>
      <c r="CJ5" s="160"/>
      <c r="CK5" s="161"/>
      <c r="CL5" s="188"/>
      <c r="CM5" s="189"/>
      <c r="CN5" s="190"/>
      <c r="CO5" s="159"/>
      <c r="CP5" s="160"/>
      <c r="CQ5" s="161"/>
      <c r="CR5" s="188"/>
      <c r="CS5" s="189"/>
      <c r="CT5" s="190"/>
      <c r="CU5" s="159"/>
      <c r="CV5" s="160"/>
      <c r="CW5" s="161"/>
      <c r="CX5" s="188"/>
      <c r="CY5" s="189"/>
      <c r="CZ5" s="190"/>
      <c r="DA5" s="159"/>
      <c r="DB5" s="160"/>
      <c r="DC5" s="159"/>
      <c r="DD5" s="160"/>
      <c r="DE5" s="161"/>
      <c r="DF5" s="160"/>
      <c r="DG5" s="160"/>
      <c r="DH5" s="169"/>
      <c r="DI5" s="170"/>
      <c r="DJ5" s="171"/>
      <c r="DK5" s="171"/>
      <c r="DL5" s="172"/>
      <c r="DM5" s="37" t="s">
        <v>40</v>
      </c>
      <c r="DN5" s="38" t="s">
        <v>41</v>
      </c>
      <c r="DO5" s="22" t="s">
        <v>16</v>
      </c>
      <c r="DP5" s="14" t="s">
        <v>15</v>
      </c>
      <c r="DQ5" s="13" t="s">
        <v>16</v>
      </c>
      <c r="DR5" s="14" t="s">
        <v>15</v>
      </c>
      <c r="DS5" s="13" t="s">
        <v>16</v>
      </c>
      <c r="DT5" s="14" t="s">
        <v>15</v>
      </c>
      <c r="DU5" s="13" t="s">
        <v>16</v>
      </c>
      <c r="DV5" s="20" t="s">
        <v>15</v>
      </c>
      <c r="DW5" s="10" t="s">
        <v>42</v>
      </c>
      <c r="DX5" s="12" t="s">
        <v>43</v>
      </c>
      <c r="DY5" s="11" t="s">
        <v>44</v>
      </c>
      <c r="DZ5" s="23"/>
      <c r="EA5" s="9"/>
      <c r="EB5" s="11"/>
    </row>
    <row r="6" spans="1:133" s="2" customFormat="1" ht="64.5" customHeight="1" x14ac:dyDescent="0.25">
      <c r="A6" s="213" t="s">
        <v>60</v>
      </c>
      <c r="B6" s="215" t="s">
        <v>19</v>
      </c>
      <c r="C6" s="215" t="s">
        <v>23</v>
      </c>
      <c r="D6" s="215" t="s">
        <v>20</v>
      </c>
      <c r="E6" s="215" t="s">
        <v>48</v>
      </c>
      <c r="F6" s="46" t="s">
        <v>71</v>
      </c>
      <c r="G6" s="45"/>
      <c r="H6" s="217" t="s">
        <v>47</v>
      </c>
      <c r="I6" s="48">
        <v>0</v>
      </c>
      <c r="J6" s="46" t="s">
        <v>68</v>
      </c>
      <c r="K6" s="58" t="s">
        <v>62</v>
      </c>
      <c r="L6" s="65">
        <v>80</v>
      </c>
      <c r="M6" s="66">
        <f>L6/BH6</f>
        <v>0.4</v>
      </c>
      <c r="N6" s="24">
        <f>0.3*M6</f>
        <v>0.12</v>
      </c>
      <c r="O6" s="67">
        <f>(BX6*N6)/DM2</f>
        <v>4.1602672816738127E-4</v>
      </c>
      <c r="P6" s="24">
        <f>0.7*M6</f>
        <v>0.27999999999999997</v>
      </c>
      <c r="Q6" s="67">
        <f>(BX6*P6)/DM2</f>
        <v>9.7072903239055609E-4</v>
      </c>
      <c r="R6" s="68">
        <f>M6</f>
        <v>0.4</v>
      </c>
      <c r="S6" s="40">
        <f>O6+Q6</f>
        <v>1.3867557605579373E-3</v>
      </c>
      <c r="T6" s="69">
        <v>68</v>
      </c>
      <c r="U6" s="70">
        <f>T6/BH6</f>
        <v>0.34</v>
      </c>
      <c r="V6" s="4">
        <v>0</v>
      </c>
      <c r="W6" s="71">
        <f>(BX6*V6)/DM2</f>
        <v>0</v>
      </c>
      <c r="X6" s="4">
        <f>U6</f>
        <v>0.34</v>
      </c>
      <c r="Y6" s="72">
        <f>(BX6*X6)/DM2</f>
        <v>1.1787423964742471E-3</v>
      </c>
      <c r="Z6" s="73">
        <f>U6</f>
        <v>0.34</v>
      </c>
      <c r="AA6" s="74">
        <f>W6+Y6</f>
        <v>1.1787423964742471E-3</v>
      </c>
      <c r="AB6" s="65">
        <v>80</v>
      </c>
      <c r="AC6" s="92">
        <f>AB6/BH6</f>
        <v>0.4</v>
      </c>
      <c r="AD6" s="18">
        <f>M6</f>
        <v>0.4</v>
      </c>
      <c r="AE6" s="93">
        <f>(BX6*AD6)/DM2</f>
        <v>1.3867557605579375E-3</v>
      </c>
      <c r="AF6" s="18">
        <f>AC6</f>
        <v>0.4</v>
      </c>
      <c r="AG6" s="67">
        <f>(BX6*AF6)/DM2</f>
        <v>1.3867557605579375E-3</v>
      </c>
      <c r="AH6" s="68">
        <f>AC6</f>
        <v>0.4</v>
      </c>
      <c r="AI6" s="40">
        <f>AE6+AG6</f>
        <v>2.773511521115875E-3</v>
      </c>
      <c r="AJ6" s="94"/>
      <c r="AK6" s="92"/>
      <c r="AL6" s="18"/>
      <c r="AM6" s="93"/>
      <c r="AN6" s="18"/>
      <c r="AO6" s="67"/>
      <c r="AP6" s="68"/>
      <c r="AQ6" s="40"/>
      <c r="AR6" s="94">
        <v>140</v>
      </c>
      <c r="AS6" s="66">
        <f>AR6/BH6</f>
        <v>0.7</v>
      </c>
      <c r="AT6" s="24">
        <f>AC6</f>
        <v>0.4</v>
      </c>
      <c r="AU6" s="93">
        <f>(BX6*AT6)/DM2</f>
        <v>1.3867557605579375E-3</v>
      </c>
      <c r="AV6" s="24">
        <f>AS6</f>
        <v>0.7</v>
      </c>
      <c r="AW6" s="67">
        <f>(BX6*AV6)/DM2</f>
        <v>2.4268225809763902E-3</v>
      </c>
      <c r="AX6" s="68">
        <f>AS6</f>
        <v>0.7</v>
      </c>
      <c r="AY6" s="40">
        <f>AU6+AW6</f>
        <v>3.8135783415343275E-3</v>
      </c>
      <c r="AZ6" s="94"/>
      <c r="BA6" s="66"/>
      <c r="BB6" s="24"/>
      <c r="BC6" s="93"/>
      <c r="BD6" s="24"/>
      <c r="BE6" s="67"/>
      <c r="BF6" s="68"/>
      <c r="BG6" s="40"/>
      <c r="BH6" s="65">
        <v>200</v>
      </c>
      <c r="BI6" s="66">
        <v>1</v>
      </c>
      <c r="BJ6" s="24">
        <f>AS6</f>
        <v>0.7</v>
      </c>
      <c r="BK6" s="93">
        <f>(BX6*BJ6)/DM2</f>
        <v>2.4268225809763902E-3</v>
      </c>
      <c r="BL6" s="24">
        <f>BI6</f>
        <v>1</v>
      </c>
      <c r="BM6" s="67">
        <f>(BX6*BL6)/DM2</f>
        <v>3.4668894013948439E-3</v>
      </c>
      <c r="BN6" s="68">
        <f>BI6</f>
        <v>1</v>
      </c>
      <c r="BO6" s="40">
        <f>BK6+BM6</f>
        <v>5.8937119823712341E-3</v>
      </c>
      <c r="BP6" s="65"/>
      <c r="BQ6" s="66"/>
      <c r="BR6" s="24"/>
      <c r="BS6" s="93"/>
      <c r="BT6" s="24"/>
      <c r="BU6" s="67"/>
      <c r="BV6" s="68"/>
      <c r="BW6" s="40"/>
      <c r="BX6" s="30">
        <v>340000</v>
      </c>
      <c r="BY6" s="95">
        <f>35000+(1375*60)</f>
        <v>117500</v>
      </c>
      <c r="BZ6" s="96">
        <v>68</v>
      </c>
      <c r="CA6" s="68">
        <f>BZ6/BH6</f>
        <v>0.34</v>
      </c>
      <c r="CB6" s="25" t="s">
        <v>54</v>
      </c>
      <c r="CC6" s="97">
        <f>BX6*R6</f>
        <v>136000</v>
      </c>
      <c r="CD6" s="18">
        <f>CC6/BX6</f>
        <v>0.4</v>
      </c>
      <c r="CE6" s="98">
        <f>BX6-CC6</f>
        <v>204000</v>
      </c>
      <c r="CF6" s="99">
        <f>35000+(1375*60)</f>
        <v>117500</v>
      </c>
      <c r="CG6" s="100">
        <f>CF6/BX6</f>
        <v>0.34558823529411764</v>
      </c>
      <c r="CH6" s="101">
        <f>BX6-CF6</f>
        <v>222500</v>
      </c>
      <c r="CI6" s="97">
        <f>BX6*AH6</f>
        <v>136000</v>
      </c>
      <c r="CJ6" s="18">
        <f>CI6/BX6</f>
        <v>0.4</v>
      </c>
      <c r="CK6" s="98">
        <f>BX6-CI6</f>
        <v>204000</v>
      </c>
      <c r="CL6" s="99"/>
      <c r="CM6" s="100"/>
      <c r="CN6" s="101"/>
      <c r="CO6" s="97">
        <f>BX6*AX6</f>
        <v>237999.99999999997</v>
      </c>
      <c r="CP6" s="18">
        <f>CO6/BX6</f>
        <v>0.7</v>
      </c>
      <c r="CQ6" s="98">
        <f>BX6-CO6</f>
        <v>102000.00000000003</v>
      </c>
      <c r="CR6" s="99"/>
      <c r="CS6" s="100"/>
      <c r="CT6" s="101"/>
      <c r="CU6" s="97">
        <f>BX6*BN6</f>
        <v>340000</v>
      </c>
      <c r="CV6" s="18">
        <f>CU6/BX6</f>
        <v>1</v>
      </c>
      <c r="CW6" s="98">
        <f>BX6-CU6</f>
        <v>0</v>
      </c>
      <c r="CX6" s="99"/>
      <c r="CY6" s="100"/>
      <c r="CZ6" s="101"/>
      <c r="DA6" s="119">
        <v>190000</v>
      </c>
      <c r="DB6" s="120">
        <f>DA6/BX6</f>
        <v>0.55882352941176472</v>
      </c>
      <c r="DC6" s="119">
        <v>80000</v>
      </c>
      <c r="DD6" s="121">
        <f>DC6/BX6</f>
        <v>0.23529411764705882</v>
      </c>
      <c r="DE6" s="122"/>
      <c r="DF6" s="123"/>
      <c r="DG6" s="124"/>
      <c r="DH6" s="119">
        <f>CU6-DA6-DC6</f>
        <v>70000</v>
      </c>
      <c r="DI6" s="125">
        <f>DH6/BX6</f>
        <v>0.20588235294117646</v>
      </c>
      <c r="DJ6" s="126"/>
      <c r="DK6" s="127"/>
      <c r="DL6" s="128"/>
      <c r="DM6" s="39">
        <f>BX6/DN4</f>
        <v>0.43037974683544306</v>
      </c>
      <c r="DN6" s="40">
        <f>BX6/DM2</f>
        <v>3.4668894013948439E-3</v>
      </c>
      <c r="DO6" s="5"/>
      <c r="DV6" s="17"/>
      <c r="DW6" s="36">
        <f>BH6*5</f>
        <v>1000</v>
      </c>
      <c r="DX6" s="19">
        <v>0</v>
      </c>
      <c r="DY6" s="50">
        <f>DW6+DX6</f>
        <v>1000</v>
      </c>
      <c r="DZ6" s="52" t="s">
        <v>70</v>
      </c>
      <c r="EA6" s="19" t="s">
        <v>52</v>
      </c>
      <c r="EB6" s="25" t="s">
        <v>53</v>
      </c>
      <c r="EC6" s="5"/>
    </row>
    <row r="7" spans="1:133" s="2" customFormat="1" ht="48" x14ac:dyDescent="0.25">
      <c r="A7" s="213"/>
      <c r="B7" s="215"/>
      <c r="C7" s="215"/>
      <c r="D7" s="215"/>
      <c r="E7" s="215"/>
      <c r="F7" s="46" t="s">
        <v>72</v>
      </c>
      <c r="G7" s="45"/>
      <c r="H7" s="218"/>
      <c r="I7" s="48">
        <v>0</v>
      </c>
      <c r="J7" s="46" t="s">
        <v>69</v>
      </c>
      <c r="K7" s="58" t="s">
        <v>63</v>
      </c>
      <c r="L7" s="75">
        <v>0</v>
      </c>
      <c r="M7" s="70">
        <f>L7/BH7</f>
        <v>0</v>
      </c>
      <c r="N7" s="4">
        <f>0.3*M7</f>
        <v>0</v>
      </c>
      <c r="O7" s="71">
        <f>(BX7*N7)/DM2</f>
        <v>0</v>
      </c>
      <c r="P7" s="4">
        <f>0.7*M7</f>
        <v>0</v>
      </c>
      <c r="Q7" s="71">
        <f>(BX7*P7)/DM2</f>
        <v>0</v>
      </c>
      <c r="R7" s="73">
        <f>M7</f>
        <v>0</v>
      </c>
      <c r="S7" s="42">
        <f>O7+Q7</f>
        <v>0</v>
      </c>
      <c r="T7" s="69">
        <v>0</v>
      </c>
      <c r="U7" s="70">
        <f>T7/BH7</f>
        <v>0</v>
      </c>
      <c r="V7" s="4">
        <v>0</v>
      </c>
      <c r="W7" s="71">
        <f>(BX7*V7)/DM2</f>
        <v>0</v>
      </c>
      <c r="X7" s="4">
        <f t="shared" ref="X7:X9" si="0">U7</f>
        <v>0</v>
      </c>
      <c r="Y7" s="72">
        <f>(BX7*X7)/DM2</f>
        <v>0</v>
      </c>
      <c r="Z7" s="73">
        <f>U7</f>
        <v>0</v>
      </c>
      <c r="AA7" s="74">
        <f t="shared" ref="AA7:AA9" si="1">W7+Y7</f>
        <v>0</v>
      </c>
      <c r="AB7" s="75">
        <v>30</v>
      </c>
      <c r="AC7" s="70">
        <f>AB7/BH7</f>
        <v>0.5</v>
      </c>
      <c r="AD7" s="4">
        <f>M7</f>
        <v>0</v>
      </c>
      <c r="AE7" s="102">
        <f>(BX7*AD7)/DM2</f>
        <v>0</v>
      </c>
      <c r="AF7" s="4">
        <f>AC7</f>
        <v>0.5</v>
      </c>
      <c r="AG7" s="71">
        <f>(BX7*AF7)/DM2</f>
        <v>7.6475501501356851E-4</v>
      </c>
      <c r="AH7" s="73">
        <f>AC7</f>
        <v>0.5</v>
      </c>
      <c r="AI7" s="42">
        <f>AE7+AG7</f>
        <v>7.6475501501356851E-4</v>
      </c>
      <c r="AJ7" s="103"/>
      <c r="AK7" s="70"/>
      <c r="AL7" s="4"/>
      <c r="AM7" s="102"/>
      <c r="AN7" s="4"/>
      <c r="AO7" s="71"/>
      <c r="AP7" s="73"/>
      <c r="AQ7" s="42"/>
      <c r="AR7" s="103">
        <v>60</v>
      </c>
      <c r="AS7" s="70">
        <f>AR7/BH7</f>
        <v>1</v>
      </c>
      <c r="AT7" s="4">
        <f>AC7</f>
        <v>0.5</v>
      </c>
      <c r="AU7" s="102">
        <f>(BX7*AT7)/DM2</f>
        <v>7.6475501501356851E-4</v>
      </c>
      <c r="AV7" s="4">
        <f>AS7</f>
        <v>1</v>
      </c>
      <c r="AW7" s="71">
        <f>(BX7*AV7)/DM2</f>
        <v>1.529510030027137E-3</v>
      </c>
      <c r="AX7" s="73">
        <f>AS7</f>
        <v>1</v>
      </c>
      <c r="AY7" s="42">
        <f>AU7+AW7</f>
        <v>2.2942650450407057E-3</v>
      </c>
      <c r="AZ7" s="103"/>
      <c r="BA7" s="70"/>
      <c r="BB7" s="4"/>
      <c r="BC7" s="102"/>
      <c r="BD7" s="4"/>
      <c r="BE7" s="71"/>
      <c r="BF7" s="73"/>
      <c r="BG7" s="42"/>
      <c r="BH7" s="75">
        <v>60</v>
      </c>
      <c r="BI7" s="70">
        <v>1</v>
      </c>
      <c r="BJ7" s="4">
        <f>AS7</f>
        <v>1</v>
      </c>
      <c r="BK7" s="102">
        <f>(BX7*BJ7)/DM2</f>
        <v>1.529510030027137E-3</v>
      </c>
      <c r="BL7" s="4">
        <f t="shared" ref="BL7" si="2">BI7</f>
        <v>1</v>
      </c>
      <c r="BM7" s="71">
        <f>(BX7*BL7)/DM2</f>
        <v>1.529510030027137E-3</v>
      </c>
      <c r="BN7" s="73">
        <f>BI7</f>
        <v>1</v>
      </c>
      <c r="BO7" s="42">
        <f>BK7+BM7</f>
        <v>3.059020060054274E-3</v>
      </c>
      <c r="BP7" s="75"/>
      <c r="BQ7" s="70"/>
      <c r="BR7" s="4"/>
      <c r="BS7" s="102"/>
      <c r="BT7" s="4"/>
      <c r="BU7" s="71"/>
      <c r="BV7" s="73"/>
      <c r="BW7" s="42"/>
      <c r="BX7" s="31">
        <v>150000</v>
      </c>
      <c r="BY7" s="104">
        <v>0</v>
      </c>
      <c r="BZ7" s="105">
        <v>0</v>
      </c>
      <c r="CA7" s="73">
        <f>BZ7/BH7</f>
        <v>0</v>
      </c>
      <c r="CB7" s="3"/>
      <c r="CC7" s="106">
        <f>BX7*R7</f>
        <v>0</v>
      </c>
      <c r="CD7" s="4">
        <f t="shared" ref="CD7:CD9" si="3">CC7/BX7</f>
        <v>0</v>
      </c>
      <c r="CE7" s="107">
        <f t="shared" ref="CE7:CE9" si="4">BX7-CC7</f>
        <v>150000</v>
      </c>
      <c r="CF7" s="108">
        <v>0</v>
      </c>
      <c r="CG7" s="109">
        <f t="shared" ref="CG7:CG9" si="5">CF7/BX7</f>
        <v>0</v>
      </c>
      <c r="CH7" s="110">
        <f t="shared" ref="CH7:CH9" si="6">BX7-CF7</f>
        <v>150000</v>
      </c>
      <c r="CI7" s="106">
        <f>BX7*AH7</f>
        <v>75000</v>
      </c>
      <c r="CJ7" s="4">
        <f t="shared" ref="CJ7:CJ9" si="7">CI7/BX7</f>
        <v>0.5</v>
      </c>
      <c r="CK7" s="107">
        <f t="shared" ref="CK7:CK9" si="8">BX7-CI7</f>
        <v>75000</v>
      </c>
      <c r="CL7" s="108"/>
      <c r="CM7" s="109"/>
      <c r="CN7" s="110"/>
      <c r="CO7" s="106">
        <f>BX7*AX7</f>
        <v>150000</v>
      </c>
      <c r="CP7" s="4">
        <f>CO7/BX7</f>
        <v>1</v>
      </c>
      <c r="CQ7" s="107">
        <f>BX7-CO7</f>
        <v>0</v>
      </c>
      <c r="CR7" s="108"/>
      <c r="CS7" s="109"/>
      <c r="CT7" s="110"/>
      <c r="CU7" s="106">
        <f>BX7*BN7</f>
        <v>150000</v>
      </c>
      <c r="CV7" s="4">
        <f>CU7/BX7</f>
        <v>1</v>
      </c>
      <c r="CW7" s="107">
        <f>BX7-CU7</f>
        <v>0</v>
      </c>
      <c r="CX7" s="108"/>
      <c r="CY7" s="109"/>
      <c r="CZ7" s="110"/>
      <c r="DA7" s="129">
        <v>70000</v>
      </c>
      <c r="DB7" s="130">
        <f>DA7/BX7</f>
        <v>0.46666666666666667</v>
      </c>
      <c r="DC7" s="129">
        <v>80000</v>
      </c>
      <c r="DD7" s="131">
        <f>DC7/BX7</f>
        <v>0.53333333333333333</v>
      </c>
      <c r="DE7" s="132"/>
      <c r="DF7" s="133"/>
      <c r="DG7" s="134"/>
      <c r="DH7" s="129"/>
      <c r="DI7" s="135"/>
      <c r="DJ7" s="136"/>
      <c r="DK7" s="137"/>
      <c r="DL7" s="138"/>
      <c r="DM7" s="41">
        <f>BX7/DN4</f>
        <v>0.189873417721519</v>
      </c>
      <c r="DN7" s="42">
        <f>BX7/DM2</f>
        <v>1.529510030027137E-3</v>
      </c>
      <c r="DO7" s="5"/>
      <c r="DV7" s="17"/>
      <c r="DW7" s="21">
        <v>0</v>
      </c>
      <c r="DX7" s="35">
        <f>BH7*5</f>
        <v>300</v>
      </c>
      <c r="DY7" s="51">
        <f t="shared" ref="DY7:DY9" si="9">DW7+DX7</f>
        <v>300</v>
      </c>
      <c r="DZ7" s="21" t="s">
        <v>70</v>
      </c>
      <c r="EA7" s="2" t="s">
        <v>52</v>
      </c>
      <c r="EB7" s="3" t="s">
        <v>53</v>
      </c>
      <c r="EC7" s="5"/>
    </row>
    <row r="8" spans="1:133" s="2" customFormat="1" ht="48" x14ac:dyDescent="0.25">
      <c r="A8" s="213"/>
      <c r="B8" s="215"/>
      <c r="C8" s="215"/>
      <c r="D8" s="215"/>
      <c r="E8" s="215" t="s">
        <v>61</v>
      </c>
      <c r="F8" s="46" t="s">
        <v>73</v>
      </c>
      <c r="G8" s="45"/>
      <c r="H8" s="217" t="s">
        <v>46</v>
      </c>
      <c r="I8" s="48" t="s">
        <v>50</v>
      </c>
      <c r="J8" s="46" t="s">
        <v>66</v>
      </c>
      <c r="K8" s="58" t="s">
        <v>64</v>
      </c>
      <c r="L8" s="75">
        <v>0</v>
      </c>
      <c r="M8" s="70">
        <f>L8/BH8</f>
        <v>0</v>
      </c>
      <c r="N8" s="4">
        <f>0.3*M8</f>
        <v>0</v>
      </c>
      <c r="O8" s="71">
        <f>(BX8*N8)/DM2</f>
        <v>0</v>
      </c>
      <c r="P8" s="4">
        <f>0.7*M8</f>
        <v>0</v>
      </c>
      <c r="Q8" s="71">
        <f>(BX8*P8)/DM2</f>
        <v>0</v>
      </c>
      <c r="R8" s="73">
        <f>M8</f>
        <v>0</v>
      </c>
      <c r="S8" s="42">
        <f>O8+Q8</f>
        <v>0</v>
      </c>
      <c r="T8" s="69">
        <v>2</v>
      </c>
      <c r="U8" s="70">
        <f>T8/BH8</f>
        <v>0.02</v>
      </c>
      <c r="V8" s="4">
        <v>0</v>
      </c>
      <c r="W8" s="71">
        <f>(BX8*V8)/DM2</f>
        <v>0</v>
      </c>
      <c r="X8" s="4">
        <f t="shared" si="0"/>
        <v>0.02</v>
      </c>
      <c r="Y8" s="72">
        <f>(BX8*X8)/DM2</f>
        <v>3.0590200600542738E-5</v>
      </c>
      <c r="Z8" s="73">
        <f t="shared" ref="Z8:Z9" si="10">U8</f>
        <v>0.02</v>
      </c>
      <c r="AA8" s="74">
        <f t="shared" si="1"/>
        <v>3.0590200600542738E-5</v>
      </c>
      <c r="AB8" s="75">
        <v>30</v>
      </c>
      <c r="AC8" s="70">
        <f>AB8/BH8</f>
        <v>0.3</v>
      </c>
      <c r="AD8" s="4">
        <f>M8</f>
        <v>0</v>
      </c>
      <c r="AE8" s="102">
        <f>(BX8*AD8)/DM2</f>
        <v>0</v>
      </c>
      <c r="AF8" s="4">
        <f>AC8</f>
        <v>0.3</v>
      </c>
      <c r="AG8" s="71">
        <f>(BX8*AF8)/DM2</f>
        <v>4.5885300900814108E-4</v>
      </c>
      <c r="AH8" s="73">
        <f>AC8</f>
        <v>0.3</v>
      </c>
      <c r="AI8" s="42">
        <f>AE8+AG8</f>
        <v>4.5885300900814108E-4</v>
      </c>
      <c r="AJ8" s="103"/>
      <c r="AK8" s="70"/>
      <c r="AL8" s="4"/>
      <c r="AM8" s="102"/>
      <c r="AN8" s="4"/>
      <c r="AO8" s="71"/>
      <c r="AP8" s="73"/>
      <c r="AQ8" s="42"/>
      <c r="AR8" s="103">
        <v>60</v>
      </c>
      <c r="AS8" s="70">
        <f>AR8/BH8</f>
        <v>0.6</v>
      </c>
      <c r="AT8" s="4">
        <f>AC8</f>
        <v>0.3</v>
      </c>
      <c r="AU8" s="102">
        <f>(BX8*AT8)/DM2</f>
        <v>4.5885300900814108E-4</v>
      </c>
      <c r="AV8" s="4">
        <f>AS8</f>
        <v>0.6</v>
      </c>
      <c r="AW8" s="71">
        <f>(BX8*AV8)/DM2</f>
        <v>9.1770601801628216E-4</v>
      </c>
      <c r="AX8" s="73">
        <f>AS8</f>
        <v>0.6</v>
      </c>
      <c r="AY8" s="42">
        <f>AU8+AW8</f>
        <v>1.3765590270244234E-3</v>
      </c>
      <c r="AZ8" s="103"/>
      <c r="BA8" s="70"/>
      <c r="BB8" s="4"/>
      <c r="BC8" s="102"/>
      <c r="BD8" s="4"/>
      <c r="BE8" s="71"/>
      <c r="BF8" s="73"/>
      <c r="BG8" s="42"/>
      <c r="BH8" s="75">
        <v>100</v>
      </c>
      <c r="BI8" s="70">
        <v>1</v>
      </c>
      <c r="BJ8" s="4">
        <f>AS8</f>
        <v>0.6</v>
      </c>
      <c r="BK8" s="102">
        <f>(BX8*BJ8)/DM2</f>
        <v>9.1770601801628216E-4</v>
      </c>
      <c r="BL8" s="4">
        <f>BI8</f>
        <v>1</v>
      </c>
      <c r="BM8" s="71">
        <f>(BX8*BL8)/DM2</f>
        <v>1.529510030027137E-3</v>
      </c>
      <c r="BN8" s="73">
        <f>BI8</f>
        <v>1</v>
      </c>
      <c r="BO8" s="42">
        <f>BK8+BM8</f>
        <v>2.4472160480434194E-3</v>
      </c>
      <c r="BP8" s="75"/>
      <c r="BQ8" s="70"/>
      <c r="BR8" s="4"/>
      <c r="BS8" s="102"/>
      <c r="BT8" s="4"/>
      <c r="BU8" s="71"/>
      <c r="BV8" s="73"/>
      <c r="BW8" s="42"/>
      <c r="BX8" s="31">
        <v>150000</v>
      </c>
      <c r="BY8" s="104">
        <v>7800</v>
      </c>
      <c r="BZ8" s="105">
        <v>2</v>
      </c>
      <c r="CA8" s="73">
        <f>BZ8/BH8</f>
        <v>0.02</v>
      </c>
      <c r="CB8" s="3" t="s">
        <v>56</v>
      </c>
      <c r="CC8" s="106">
        <f>BX8*R8</f>
        <v>0</v>
      </c>
      <c r="CD8" s="4">
        <f t="shared" si="3"/>
        <v>0</v>
      </c>
      <c r="CE8" s="107">
        <f t="shared" si="4"/>
        <v>150000</v>
      </c>
      <c r="CF8" s="108">
        <v>7800</v>
      </c>
      <c r="CG8" s="109">
        <f t="shared" si="5"/>
        <v>5.1999999999999998E-2</v>
      </c>
      <c r="CH8" s="110">
        <f t="shared" si="6"/>
        <v>142200</v>
      </c>
      <c r="CI8" s="106">
        <f>BX8*AH8</f>
        <v>45000</v>
      </c>
      <c r="CJ8" s="4">
        <f t="shared" si="7"/>
        <v>0.3</v>
      </c>
      <c r="CK8" s="107">
        <f t="shared" si="8"/>
        <v>105000</v>
      </c>
      <c r="CL8" s="108"/>
      <c r="CM8" s="109"/>
      <c r="CN8" s="110"/>
      <c r="CO8" s="106">
        <f>BX8*AX8</f>
        <v>90000</v>
      </c>
      <c r="CP8" s="4">
        <f>CO8/BX8</f>
        <v>0.6</v>
      </c>
      <c r="CQ8" s="107">
        <f>BX8-CO8</f>
        <v>60000</v>
      </c>
      <c r="CR8" s="108"/>
      <c r="CS8" s="109"/>
      <c r="CT8" s="110"/>
      <c r="CU8" s="106">
        <f>BX8*BN8</f>
        <v>150000</v>
      </c>
      <c r="CV8" s="4">
        <f>CU8/BX8</f>
        <v>1</v>
      </c>
      <c r="CW8" s="107">
        <f>BX8-CU8</f>
        <v>0</v>
      </c>
      <c r="CX8" s="108"/>
      <c r="CY8" s="109"/>
      <c r="CZ8" s="110"/>
      <c r="DA8" s="129">
        <v>70000</v>
      </c>
      <c r="DB8" s="130">
        <f>DA8/BX8</f>
        <v>0.46666666666666667</v>
      </c>
      <c r="DC8" s="129">
        <v>80000</v>
      </c>
      <c r="DD8" s="131">
        <f>DC8/BX8</f>
        <v>0.53333333333333333</v>
      </c>
      <c r="DE8" s="132"/>
      <c r="DF8" s="133"/>
      <c r="DG8" s="134"/>
      <c r="DH8" s="129"/>
      <c r="DI8" s="132"/>
      <c r="DJ8" s="136"/>
      <c r="DK8" s="137"/>
      <c r="DL8" s="138"/>
      <c r="DM8" s="41">
        <f>BX8/DN4</f>
        <v>0.189873417721519</v>
      </c>
      <c r="DN8" s="42">
        <f>BX8/DM2</f>
        <v>1.529510030027137E-3</v>
      </c>
      <c r="DO8" s="5"/>
      <c r="DV8" s="17"/>
      <c r="DW8" s="34">
        <f>BH8*5</f>
        <v>500</v>
      </c>
      <c r="DX8" s="2">
        <v>0</v>
      </c>
      <c r="DY8" s="51">
        <f t="shared" si="9"/>
        <v>500</v>
      </c>
      <c r="DZ8" s="21" t="s">
        <v>70</v>
      </c>
      <c r="EA8" s="2" t="s">
        <v>52</v>
      </c>
      <c r="EB8" s="3" t="s">
        <v>53</v>
      </c>
      <c r="EC8" s="5"/>
    </row>
    <row r="9" spans="1:133" s="2" customFormat="1" ht="56.25" customHeight="1" thickBot="1" x14ac:dyDescent="0.3">
      <c r="A9" s="214"/>
      <c r="B9" s="216"/>
      <c r="C9" s="216"/>
      <c r="D9" s="216"/>
      <c r="E9" s="216"/>
      <c r="F9" s="55" t="s">
        <v>73</v>
      </c>
      <c r="G9" s="56"/>
      <c r="H9" s="219"/>
      <c r="I9" s="57" t="s">
        <v>50</v>
      </c>
      <c r="J9" s="55" t="s">
        <v>67</v>
      </c>
      <c r="K9" s="59" t="s">
        <v>65</v>
      </c>
      <c r="L9" s="76">
        <v>0</v>
      </c>
      <c r="M9" s="77">
        <f>L9/BH9</f>
        <v>0</v>
      </c>
      <c r="N9" s="54">
        <f>0.3*M9</f>
        <v>0</v>
      </c>
      <c r="O9" s="78">
        <f>(BX9*N9)/DM2</f>
        <v>0</v>
      </c>
      <c r="P9" s="54">
        <f>0.7*M9</f>
        <v>0</v>
      </c>
      <c r="Q9" s="78">
        <f>(BX9*P9)/DM2</f>
        <v>0</v>
      </c>
      <c r="R9" s="79">
        <f>M9</f>
        <v>0</v>
      </c>
      <c r="S9" s="80">
        <f>O9+Q9</f>
        <v>0</v>
      </c>
      <c r="T9" s="81">
        <v>3</v>
      </c>
      <c r="U9" s="77">
        <f>T9/BH9</f>
        <v>0.03</v>
      </c>
      <c r="V9" s="54">
        <v>0</v>
      </c>
      <c r="W9" s="78">
        <f>(BX9*V9)/DM2</f>
        <v>0</v>
      </c>
      <c r="X9" s="54">
        <f t="shared" si="0"/>
        <v>0.03</v>
      </c>
      <c r="Y9" s="82">
        <f>(BX9*X9)/DM2</f>
        <v>4.5885300900814111E-5</v>
      </c>
      <c r="Z9" s="79">
        <f t="shared" si="10"/>
        <v>0.03</v>
      </c>
      <c r="AA9" s="83">
        <f t="shared" si="1"/>
        <v>4.5885300900814111E-5</v>
      </c>
      <c r="AB9" s="75">
        <v>30</v>
      </c>
      <c r="AC9" s="70">
        <f>AB9/BH9</f>
        <v>0.3</v>
      </c>
      <c r="AD9" s="4">
        <f>M9</f>
        <v>0</v>
      </c>
      <c r="AE9" s="102">
        <f>(BX9*AD9)/DM2</f>
        <v>0</v>
      </c>
      <c r="AF9" s="4">
        <f>AC9</f>
        <v>0.3</v>
      </c>
      <c r="AG9" s="71">
        <f>(BX9*AF9)/DM2</f>
        <v>4.5885300900814108E-4</v>
      </c>
      <c r="AH9" s="73">
        <f>AC9</f>
        <v>0.3</v>
      </c>
      <c r="AI9" s="42">
        <f>AE9+AG9</f>
        <v>4.5885300900814108E-4</v>
      </c>
      <c r="AJ9" s="103"/>
      <c r="AK9" s="70"/>
      <c r="AL9" s="4"/>
      <c r="AM9" s="102"/>
      <c r="AN9" s="4"/>
      <c r="AO9" s="71"/>
      <c r="AP9" s="73"/>
      <c r="AQ9" s="42"/>
      <c r="AR9" s="103">
        <v>60</v>
      </c>
      <c r="AS9" s="70">
        <f>AR9/BH9</f>
        <v>0.6</v>
      </c>
      <c r="AT9" s="4">
        <f>AC9</f>
        <v>0.3</v>
      </c>
      <c r="AU9" s="102">
        <f>(BX9*AT9)/DM2</f>
        <v>4.5885300900814108E-4</v>
      </c>
      <c r="AV9" s="4">
        <f>AS9</f>
        <v>0.6</v>
      </c>
      <c r="AW9" s="71">
        <f>(BX9*AV9)/DM2</f>
        <v>9.1770601801628216E-4</v>
      </c>
      <c r="AX9" s="73">
        <f>AS9</f>
        <v>0.6</v>
      </c>
      <c r="AY9" s="42">
        <f>AU9+AW9</f>
        <v>1.3765590270244234E-3</v>
      </c>
      <c r="AZ9" s="103"/>
      <c r="BA9" s="70"/>
      <c r="BB9" s="4"/>
      <c r="BC9" s="102"/>
      <c r="BD9" s="4"/>
      <c r="BE9" s="71"/>
      <c r="BF9" s="73"/>
      <c r="BG9" s="42"/>
      <c r="BH9" s="75">
        <v>100</v>
      </c>
      <c r="BI9" s="70">
        <v>1</v>
      </c>
      <c r="BJ9" s="4">
        <f>AS9</f>
        <v>0.6</v>
      </c>
      <c r="BK9" s="102">
        <f>(BX9*BJ9)/DM2</f>
        <v>9.1770601801628216E-4</v>
      </c>
      <c r="BL9" s="4">
        <f>BI9</f>
        <v>1</v>
      </c>
      <c r="BM9" s="71">
        <f>(BX9*BL9)/DM2</f>
        <v>1.529510030027137E-3</v>
      </c>
      <c r="BN9" s="73">
        <f>BI9</f>
        <v>1</v>
      </c>
      <c r="BO9" s="42">
        <f>BK9+BM9</f>
        <v>2.4472160480434194E-3</v>
      </c>
      <c r="BP9" s="75"/>
      <c r="BQ9" s="70"/>
      <c r="BR9" s="4"/>
      <c r="BS9" s="102"/>
      <c r="BT9" s="4"/>
      <c r="BU9" s="71"/>
      <c r="BV9" s="73"/>
      <c r="BW9" s="42"/>
      <c r="BX9" s="31">
        <v>150000</v>
      </c>
      <c r="BY9" s="104">
        <v>5500</v>
      </c>
      <c r="BZ9" s="105">
        <v>3</v>
      </c>
      <c r="CA9" s="73">
        <f>BZ9/BH9</f>
        <v>0.03</v>
      </c>
      <c r="CB9" s="3" t="s">
        <v>55</v>
      </c>
      <c r="CC9" s="106">
        <f>BX9*R9</f>
        <v>0</v>
      </c>
      <c r="CD9" s="4">
        <f t="shared" si="3"/>
        <v>0</v>
      </c>
      <c r="CE9" s="107">
        <f t="shared" si="4"/>
        <v>150000</v>
      </c>
      <c r="CF9" s="111">
        <v>5500</v>
      </c>
      <c r="CG9" s="112">
        <f t="shared" si="5"/>
        <v>3.6666666666666667E-2</v>
      </c>
      <c r="CH9" s="113">
        <f t="shared" si="6"/>
        <v>144500</v>
      </c>
      <c r="CI9" s="106">
        <f>BX9*AH9</f>
        <v>45000</v>
      </c>
      <c r="CJ9" s="4">
        <f t="shared" si="7"/>
        <v>0.3</v>
      </c>
      <c r="CK9" s="107">
        <f t="shared" si="8"/>
        <v>105000</v>
      </c>
      <c r="CL9" s="111"/>
      <c r="CM9" s="112"/>
      <c r="CN9" s="113"/>
      <c r="CO9" s="106">
        <f>BX9*AX9</f>
        <v>90000</v>
      </c>
      <c r="CP9" s="4">
        <f>CO9/BX9</f>
        <v>0.6</v>
      </c>
      <c r="CQ9" s="107">
        <f>BX9-CO9</f>
        <v>60000</v>
      </c>
      <c r="CR9" s="111"/>
      <c r="CS9" s="112"/>
      <c r="CT9" s="113"/>
      <c r="CU9" s="106">
        <f>BX9*BN9</f>
        <v>150000</v>
      </c>
      <c r="CV9" s="4">
        <f>CU9/BX9</f>
        <v>1</v>
      </c>
      <c r="CW9" s="107">
        <f>BX9-CU9</f>
        <v>0</v>
      </c>
      <c r="CX9" s="111"/>
      <c r="CY9" s="112"/>
      <c r="CZ9" s="113"/>
      <c r="DA9" s="129">
        <v>70000</v>
      </c>
      <c r="DB9" s="130">
        <f>DA9/BX9</f>
        <v>0.46666666666666667</v>
      </c>
      <c r="DC9" s="129">
        <v>80000</v>
      </c>
      <c r="DD9" s="131">
        <f>DC9/BX9</f>
        <v>0.53333333333333333</v>
      </c>
      <c r="DE9" s="132"/>
      <c r="DF9" s="133"/>
      <c r="DG9" s="134"/>
      <c r="DH9" s="129"/>
      <c r="DI9" s="132"/>
      <c r="DJ9" s="136"/>
      <c r="DK9" s="137"/>
      <c r="DL9" s="138"/>
      <c r="DM9" s="41">
        <f>BX9/DN4</f>
        <v>0.189873417721519</v>
      </c>
      <c r="DN9" s="42">
        <f>BX9/DM2</f>
        <v>1.529510030027137E-3</v>
      </c>
      <c r="DO9" s="5"/>
      <c r="DV9" s="17"/>
      <c r="DW9" s="21">
        <v>0</v>
      </c>
      <c r="DX9" s="35">
        <f>BH9*5</f>
        <v>500</v>
      </c>
      <c r="DY9" s="51">
        <f t="shared" si="9"/>
        <v>500</v>
      </c>
      <c r="DZ9" s="53" t="s">
        <v>70</v>
      </c>
      <c r="EA9" s="6" t="s">
        <v>52</v>
      </c>
      <c r="EB9" s="7" t="s">
        <v>53</v>
      </c>
      <c r="EC9" s="5"/>
    </row>
    <row r="10" spans="1:133" ht="21.75" customHeight="1" thickBot="1" x14ac:dyDescent="0.3">
      <c r="A10" s="47"/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60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1"/>
      <c r="Y10" s="61"/>
      <c r="Z10" s="61"/>
      <c r="AA10" s="61"/>
      <c r="AB10" s="61"/>
      <c r="AC10" s="61"/>
      <c r="AD10" s="61"/>
      <c r="AE10" s="61"/>
      <c r="AF10" s="61"/>
      <c r="AG10" s="61"/>
      <c r="AH10" s="61"/>
      <c r="AI10" s="61"/>
      <c r="AJ10" s="61"/>
      <c r="AK10" s="61"/>
      <c r="AL10" s="61"/>
      <c r="AM10" s="61"/>
      <c r="AN10" s="61"/>
      <c r="AO10" s="61"/>
      <c r="AP10" s="61"/>
      <c r="AQ10" s="61"/>
      <c r="AR10" s="61"/>
      <c r="AS10" s="61"/>
      <c r="AT10" s="61"/>
      <c r="AU10" s="61"/>
      <c r="AV10" s="61"/>
      <c r="AW10" s="61"/>
      <c r="AX10" s="61"/>
      <c r="AY10" s="61"/>
      <c r="AZ10" s="61"/>
      <c r="BA10" s="61"/>
      <c r="BB10" s="61"/>
      <c r="BC10" s="61"/>
      <c r="BD10" s="61"/>
      <c r="BE10" s="61"/>
      <c r="BF10" s="61"/>
      <c r="BG10" s="61"/>
      <c r="BH10" s="61"/>
      <c r="BI10" s="61"/>
      <c r="BJ10" s="61"/>
      <c r="BK10" s="61"/>
      <c r="BL10" s="61"/>
      <c r="BM10" s="61"/>
      <c r="BN10" s="61"/>
      <c r="BO10" s="62"/>
      <c r="BP10" s="61"/>
      <c r="BQ10" s="61"/>
      <c r="BR10" s="61"/>
      <c r="BS10" s="61"/>
      <c r="BT10" s="61"/>
      <c r="BU10" s="61"/>
      <c r="BV10" s="61"/>
      <c r="BW10" s="62"/>
      <c r="BX10" s="32">
        <f>SUM(BX6:BX9)</f>
        <v>790000</v>
      </c>
      <c r="BY10" s="32">
        <f>SUM(BY6:BY9)</f>
        <v>130800</v>
      </c>
      <c r="BZ10" s="32"/>
      <c r="CA10" s="32"/>
      <c r="CB10" s="32"/>
      <c r="CC10" s="165"/>
      <c r="CD10" s="166"/>
      <c r="CE10" s="166"/>
      <c r="CF10" s="167"/>
      <c r="CG10" s="167"/>
      <c r="CH10" s="167"/>
      <c r="CI10" s="166"/>
      <c r="CJ10" s="166"/>
      <c r="CK10" s="166"/>
      <c r="CL10" s="166"/>
      <c r="CM10" s="166"/>
      <c r="CN10" s="166"/>
      <c r="CO10" s="166"/>
      <c r="CP10" s="166"/>
      <c r="CQ10" s="166"/>
      <c r="CR10" s="166"/>
      <c r="CS10" s="166"/>
      <c r="CT10" s="166"/>
      <c r="CU10" s="166"/>
      <c r="CV10" s="166"/>
      <c r="CW10" s="166"/>
      <c r="CX10" s="166"/>
      <c r="CY10" s="166"/>
      <c r="CZ10" s="166"/>
      <c r="DA10" s="166"/>
      <c r="DB10" s="166"/>
      <c r="DC10" s="166"/>
      <c r="DD10" s="166"/>
      <c r="DE10" s="166"/>
      <c r="DF10" s="166"/>
      <c r="DG10" s="166"/>
      <c r="DH10" s="166"/>
      <c r="DI10" s="166"/>
      <c r="DJ10" s="166"/>
      <c r="DK10" s="166"/>
      <c r="DL10" s="168"/>
      <c r="DM10" s="43">
        <f>SUM(DM6:DM9)</f>
        <v>1</v>
      </c>
      <c r="DN10" s="44">
        <f>SUM(DN6:DN9)</f>
        <v>8.055419491476255E-3</v>
      </c>
      <c r="DO10" s="162"/>
      <c r="DP10" s="163"/>
      <c r="DQ10" s="163"/>
      <c r="DR10" s="163"/>
      <c r="DS10" s="163"/>
      <c r="DT10" s="163"/>
      <c r="DU10" s="163"/>
      <c r="DV10" s="163"/>
      <c r="DW10" s="163"/>
      <c r="DX10" s="163"/>
      <c r="DY10" s="163"/>
      <c r="DZ10" s="164"/>
      <c r="EA10" s="164"/>
      <c r="EB10" s="164"/>
    </row>
    <row r="13" spans="1:133" x14ac:dyDescent="0.25">
      <c r="DH13" s="49">
        <f>DB6+DD6+DI6</f>
        <v>1</v>
      </c>
    </row>
    <row r="14" spans="1:133" x14ac:dyDescent="0.25">
      <c r="DH14" s="49">
        <f t="shared" ref="DH14:DH16" si="11">DB7+DD7+DI7</f>
        <v>1</v>
      </c>
    </row>
    <row r="15" spans="1:133" x14ac:dyDescent="0.25">
      <c r="DH15" s="49">
        <f t="shared" si="11"/>
        <v>1</v>
      </c>
    </row>
    <row r="16" spans="1:133" x14ac:dyDescent="0.25">
      <c r="DH16" s="49">
        <f t="shared" si="11"/>
        <v>1</v>
      </c>
    </row>
  </sheetData>
  <mergeCells count="135">
    <mergeCell ref="BH2:BO2"/>
    <mergeCell ref="BN3:BO3"/>
    <mergeCell ref="BT4:BU4"/>
    <mergeCell ref="Z4:Z5"/>
    <mergeCell ref="AA4:AA5"/>
    <mergeCell ref="AL4:AM4"/>
    <mergeCell ref="AN4:AO4"/>
    <mergeCell ref="AP4:AP5"/>
    <mergeCell ref="AQ4:AQ5"/>
    <mergeCell ref="BB4:BC4"/>
    <mergeCell ref="BD4:BE4"/>
    <mergeCell ref="BR4:BS4"/>
    <mergeCell ref="AH4:AH5"/>
    <mergeCell ref="AI4:AI5"/>
    <mergeCell ref="BA3:BA4"/>
    <mergeCell ref="BB3:BE3"/>
    <mergeCell ref="BF3:BG3"/>
    <mergeCell ref="BP3:BP4"/>
    <mergeCell ref="BQ3:BQ4"/>
    <mergeCell ref="BR3:BU3"/>
    <mergeCell ref="BV3:BW3"/>
    <mergeCell ref="V4:W4"/>
    <mergeCell ref="X4:Y4"/>
    <mergeCell ref="T3:T4"/>
    <mergeCell ref="U3:U4"/>
    <mergeCell ref="V3:Y3"/>
    <mergeCell ref="Z3:AA3"/>
    <mergeCell ref="AJ3:AJ4"/>
    <mergeCell ref="AK3:AK4"/>
    <mergeCell ref="AL3:AO3"/>
    <mergeCell ref="AP3:AQ3"/>
    <mergeCell ref="AZ3:AZ4"/>
    <mergeCell ref="A6:A9"/>
    <mergeCell ref="B6:B9"/>
    <mergeCell ref="C6:C9"/>
    <mergeCell ref="D6:D9"/>
    <mergeCell ref="L3:L4"/>
    <mergeCell ref="H6:H7"/>
    <mergeCell ref="H8:H9"/>
    <mergeCell ref="E8:E9"/>
    <mergeCell ref="E6:E7"/>
    <mergeCell ref="A1:A5"/>
    <mergeCell ref="B1:B5"/>
    <mergeCell ref="C1:C5"/>
    <mergeCell ref="D1:D5"/>
    <mergeCell ref="E1:E5"/>
    <mergeCell ref="F1:F5"/>
    <mergeCell ref="G1:G5"/>
    <mergeCell ref="H1:H5"/>
    <mergeCell ref="I1:I5"/>
    <mergeCell ref="J1:J5"/>
    <mergeCell ref="K1:K5"/>
    <mergeCell ref="L1:S1"/>
    <mergeCell ref="M3:M4"/>
    <mergeCell ref="S4:S5"/>
    <mergeCell ref="CA1:CA5"/>
    <mergeCell ref="DO1:DV3"/>
    <mergeCell ref="DU4:DV4"/>
    <mergeCell ref="DM1:DN1"/>
    <mergeCell ref="L2:S2"/>
    <mergeCell ref="DM2:DN2"/>
    <mergeCell ref="DA1:DL1"/>
    <mergeCell ref="BX1:BX5"/>
    <mergeCell ref="BY1:BY5"/>
    <mergeCell ref="CB1:CB5"/>
    <mergeCell ref="N4:O4"/>
    <mergeCell ref="P4:Q4"/>
    <mergeCell ref="AD4:AE4"/>
    <mergeCell ref="AF4:AG4"/>
    <mergeCell ref="AT4:AU4"/>
    <mergeCell ref="R4:R5"/>
    <mergeCell ref="N3:Q3"/>
    <mergeCell ref="R3:S3"/>
    <mergeCell ref="AB3:AB4"/>
    <mergeCell ref="AV4:AW4"/>
    <mergeCell ref="T2:AA2"/>
    <mergeCell ref="AJ2:AQ2"/>
    <mergeCell ref="AZ2:BG2"/>
    <mergeCell ref="BP2:BW2"/>
    <mergeCell ref="DW1:DY4"/>
    <mergeCell ref="DF2:DG3"/>
    <mergeCell ref="DH2:DI3"/>
    <mergeCell ref="DJ2:DL3"/>
    <mergeCell ref="DZ1:EB3"/>
    <mergeCell ref="CC5:CE5"/>
    <mergeCell ref="CF5:CH5"/>
    <mergeCell ref="CL2:CN3"/>
    <mergeCell ref="CL5:CN5"/>
    <mergeCell ref="CR2:CT3"/>
    <mergeCell ref="CR5:CT5"/>
    <mergeCell ref="CX2:CZ3"/>
    <mergeCell ref="CX5:CZ5"/>
    <mergeCell ref="DC2:DE3"/>
    <mergeCell ref="DA2:DB3"/>
    <mergeCell ref="CU2:CW3"/>
    <mergeCell ref="CO2:CQ3"/>
    <mergeCell ref="CI2:CK3"/>
    <mergeCell ref="CC2:CE3"/>
    <mergeCell ref="DO4:DP4"/>
    <mergeCell ref="DQ4:DR4"/>
    <mergeCell ref="DS4:DT4"/>
    <mergeCell ref="CI5:CK5"/>
    <mergeCell ref="CO5:CQ5"/>
    <mergeCell ref="CU5:CW5"/>
    <mergeCell ref="DA5:DB5"/>
    <mergeCell ref="DO10:EB10"/>
    <mergeCell ref="CC10:DL10"/>
    <mergeCell ref="DC5:DE5"/>
    <mergeCell ref="DF5:DG5"/>
    <mergeCell ref="DH5:DI5"/>
    <mergeCell ref="DJ5:DL5"/>
    <mergeCell ref="AB1:AI1"/>
    <mergeCell ref="AR1:AY1"/>
    <mergeCell ref="BH1:BO1"/>
    <mergeCell ref="T1:AA1"/>
    <mergeCell ref="AJ1:AQ1"/>
    <mergeCell ref="AZ1:BG1"/>
    <mergeCell ref="BP1:BW1"/>
    <mergeCell ref="CF2:CH3"/>
    <mergeCell ref="CC1:CZ1"/>
    <mergeCell ref="AB2:AI2"/>
    <mergeCell ref="AX3:AY3"/>
    <mergeCell ref="AR2:AY2"/>
    <mergeCell ref="AR3:AR4"/>
    <mergeCell ref="AS3:AS4"/>
    <mergeCell ref="AC3:AC4"/>
    <mergeCell ref="AD3:AG3"/>
    <mergeCell ref="BJ4:BK4"/>
    <mergeCell ref="BL4:BM4"/>
    <mergeCell ref="BH3:BH4"/>
    <mergeCell ref="BI3:BI4"/>
    <mergeCell ref="AH3:AI3"/>
    <mergeCell ref="AT3:AW3"/>
    <mergeCell ref="BJ3:BM3"/>
    <mergeCell ref="BZ1:BZ5"/>
  </mergeCells>
  <pageMargins left="0.7" right="0.7" top="0.75" bottom="0.75" header="0.3" footer="0.3"/>
  <pageSetup paperSize="258" scale="1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Hoja1!Área_de_impresión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Oscar Aristizabal V</dc:creator>
  <cp:lastModifiedBy>David Suarez Sanchez</cp:lastModifiedBy>
  <cp:lastPrinted>2012-04-17T13:38:35Z</cp:lastPrinted>
  <dcterms:created xsi:type="dcterms:W3CDTF">2012-04-16T19:18:35Z</dcterms:created>
  <dcterms:modified xsi:type="dcterms:W3CDTF">2014-03-11T16:09:26Z</dcterms:modified>
</cp:coreProperties>
</file>