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INFRAESTRUCTURA" sheetId="1" r:id="rId1"/>
  </sheets>
  <calcPr calcId="145621"/>
</workbook>
</file>

<file path=xl/calcChain.xml><?xml version="1.0" encoding="utf-8"?>
<calcChain xmlns="http://schemas.openxmlformats.org/spreadsheetml/2006/main">
  <c r="F14" i="1" l="1"/>
  <c r="G14" i="1"/>
  <c r="J14" i="1"/>
  <c r="F15" i="1"/>
  <c r="G15" i="1"/>
  <c r="I15" i="1"/>
  <c r="J15" i="1"/>
  <c r="F16" i="1"/>
  <c r="G16" i="1"/>
  <c r="I16" i="1"/>
  <c r="J16" i="1"/>
  <c r="F17" i="1"/>
  <c r="G17" i="1"/>
  <c r="I17" i="1"/>
  <c r="J17" i="1"/>
  <c r="F18" i="1"/>
  <c r="I18" i="1"/>
  <c r="J18" i="1"/>
  <c r="F19" i="1"/>
  <c r="I19" i="1"/>
  <c r="J19" i="1"/>
  <c r="D22" i="1"/>
  <c r="F22" i="1"/>
  <c r="J22" i="1"/>
  <c r="F23" i="1"/>
  <c r="G23" i="1"/>
  <c r="J23" i="1"/>
  <c r="F24" i="1"/>
  <c r="G24" i="1"/>
  <c r="J24" i="1"/>
  <c r="F25" i="1"/>
  <c r="J25" i="1"/>
  <c r="F26" i="1"/>
  <c r="J26" i="1"/>
  <c r="F27" i="1"/>
  <c r="J27" i="1"/>
  <c r="F28" i="1"/>
  <c r="J28" i="1"/>
  <c r="F29" i="1"/>
  <c r="J29" i="1"/>
  <c r="F30" i="1"/>
  <c r="J30" i="1"/>
  <c r="L30" i="1"/>
  <c r="F33" i="1"/>
  <c r="J33" i="1"/>
  <c r="L33" i="1"/>
  <c r="F34" i="1"/>
  <c r="I34" i="1"/>
  <c r="J34" i="1"/>
  <c r="F35" i="1"/>
  <c r="I35" i="1"/>
  <c r="J35" i="1"/>
  <c r="F36" i="1"/>
  <c r="I36" i="1"/>
  <c r="J36" i="1"/>
  <c r="F37" i="1"/>
  <c r="I37" i="1"/>
  <c r="J37" i="1"/>
  <c r="F38" i="1"/>
  <c r="G38" i="1"/>
  <c r="I38" i="1"/>
  <c r="J38" i="1"/>
  <c r="F39" i="1"/>
  <c r="I39" i="1"/>
  <c r="J39" i="1"/>
  <c r="M39" i="1"/>
  <c r="F40" i="1"/>
  <c r="I40" i="1"/>
  <c r="J40" i="1"/>
  <c r="M40" i="1"/>
  <c r="F41" i="1"/>
  <c r="I41" i="1"/>
  <c r="J41" i="1"/>
  <c r="M41" i="1"/>
  <c r="F42" i="1"/>
  <c r="I42" i="1"/>
  <c r="J42" i="1"/>
  <c r="M42" i="1"/>
  <c r="F43" i="1"/>
  <c r="I43" i="1"/>
  <c r="J43" i="1"/>
  <c r="M43" i="1"/>
  <c r="M44" i="1" s="1"/>
  <c r="M45" i="1" s="1"/>
  <c r="M46" i="1" s="1"/>
  <c r="M47" i="1" s="1"/>
  <c r="F44" i="1"/>
  <c r="I44" i="1"/>
  <c r="J44" i="1"/>
  <c r="L44" i="1"/>
  <c r="F45" i="1"/>
  <c r="G45" i="1"/>
  <c r="I45" i="1"/>
  <c r="J45" i="1"/>
  <c r="F46" i="1"/>
  <c r="I46" i="1"/>
  <c r="J46" i="1"/>
  <c r="F47" i="1"/>
  <c r="I47" i="1"/>
  <c r="J47" i="1"/>
  <c r="G49" i="1"/>
  <c r="L49" i="1"/>
</calcChain>
</file>

<file path=xl/comments1.xml><?xml version="1.0" encoding="utf-8"?>
<comments xmlns="http://schemas.openxmlformats.org/spreadsheetml/2006/main">
  <authors>
    <author>ALCALDIA MUNICIPAL GUATAPE</author>
  </authors>
  <commentList>
    <comment ref="G14" authorId="0">
      <text>
        <r>
          <rPr>
            <b/>
            <sz val="8"/>
            <color indexed="81"/>
            <rFont val="Tahoma"/>
            <family val="2"/>
          </rPr>
          <t>ALCALDÍA MUNICIPAL GUATAPE:</t>
        </r>
        <r>
          <rPr>
            <sz val="8"/>
            <color indexed="81"/>
            <rFont val="Tahoma"/>
            <family val="2"/>
          </rPr>
          <t xml:space="preserve">
100 VIVIENDAS CONSTRUIDAS</t>
        </r>
      </text>
    </comment>
    <comment ref="G15" authorId="0">
      <text>
        <r>
          <rPr>
            <b/>
            <sz val="8"/>
            <color indexed="81"/>
            <rFont val="Tahoma"/>
            <family val="2"/>
          </rPr>
          <t>ALCALDÍA MUNICIPAL GUATAPE:</t>
        </r>
        <r>
          <rPr>
            <sz val="8"/>
            <color indexed="81"/>
            <rFont val="Tahoma"/>
            <family val="2"/>
          </rPr>
          <t xml:space="preserve">
140 VIVIENDAS MEJORADAS</t>
        </r>
      </text>
    </comment>
    <comment ref="G16" authorId="0">
      <text>
        <r>
          <rPr>
            <b/>
            <sz val="8"/>
            <color indexed="81"/>
            <rFont val="Tahoma"/>
            <family val="2"/>
          </rPr>
          <t>ALCALDÍA MUNICIPAL GUATAPE:</t>
        </r>
        <r>
          <rPr>
            <sz val="8"/>
            <color indexed="81"/>
            <rFont val="Tahoma"/>
            <family val="2"/>
          </rPr>
          <t xml:space="preserve">
100 VIVIENDAS MEJORADAS</t>
        </r>
      </text>
    </comment>
    <comment ref="G17" authorId="0">
      <text>
        <r>
          <rPr>
            <b/>
            <sz val="8"/>
            <color indexed="81"/>
            <rFont val="Tahoma"/>
            <family val="2"/>
          </rPr>
          <t>ALCALDÍA MUNICIPAL GUATAPE:</t>
        </r>
        <r>
          <rPr>
            <sz val="8"/>
            <color indexed="81"/>
            <rFont val="Tahoma"/>
            <family val="2"/>
          </rPr>
          <t xml:space="preserve">
4 VIVIENDAS REUBICADAS</t>
        </r>
      </text>
    </comment>
    <comment ref="G45" authorId="0">
      <text>
        <r>
          <rPr>
            <b/>
            <sz val="8"/>
            <color indexed="81"/>
            <rFont val="Tahoma"/>
            <family val="2"/>
          </rPr>
          <t>ALCALDÍA MUNICIPAL GUATAPE:</t>
        </r>
        <r>
          <rPr>
            <sz val="8"/>
            <color indexed="81"/>
            <rFont val="Tahoma"/>
            <family val="2"/>
          </rPr>
          <t xml:space="preserve">
valor del lote mediante avalúo de la lonja
</t>
        </r>
      </text>
    </comment>
  </commentList>
</comments>
</file>

<file path=xl/sharedStrings.xml><?xml version="1.0" encoding="utf-8"?>
<sst xmlns="http://schemas.openxmlformats.org/spreadsheetml/2006/main" count="253" uniqueCount="189">
  <si>
    <t xml:space="preserve">VALOR  TOTAL ACTIVIDADES </t>
  </si>
  <si>
    <t>Necesidad de cofinanciación departamental (Seccional de salud de Antioquia), La Nación (Ministerio de protección Social).</t>
  </si>
  <si>
    <t># de lozas aprovechadas / # de lozas proyectadas.</t>
  </si>
  <si>
    <t>Una loza aprovechada para ampliación física del hospital la Inmaculada.</t>
  </si>
  <si>
    <t>Aprovechada la loza existente para la ampliación de la infraestructura física del hospital la Inmaculada</t>
  </si>
  <si>
    <t>3.15</t>
  </si>
  <si>
    <t>PROYECTO RADICADO EN EL DEPARTAMENTO</t>
  </si>
  <si>
    <t>Necesidad de cofinanciación departamental (Secretaría de Educación Departamental).</t>
  </si>
  <si>
    <t># de establecimientos ampliados y dotados/ # de establecimientos proyectados</t>
  </si>
  <si>
    <t>Un establecimientos educativos urbano ampliado y dotado.</t>
  </si>
  <si>
    <t>Ampliado físicamente y dotado los centros educativos del área urbana</t>
  </si>
  <si>
    <t>3.14</t>
  </si>
  <si>
    <t>PREDISEÑOS REALIZADOS</t>
  </si>
  <si>
    <t>Necesidad de cofinanciación departamental (Productividad y competitividad), la Nación (Viceministerio de turismo), Empresa privada.</t>
  </si>
  <si>
    <t># de hectáreas aprovechadas/ # de hectáreas proyectadas</t>
  </si>
  <si>
    <t>15 hectáreas de terrenos aprovechados</t>
  </si>
  <si>
    <t>Apoyada adecuación de un complejo turístico en el sector aguaceritos con la participación de la comunidad y el sector privado</t>
  </si>
  <si>
    <t>3.13</t>
  </si>
  <si>
    <t>CONTRATOS PARA BLOUE AY B Y C RELIZADOS</t>
  </si>
  <si>
    <t>% de centros con mantenimiento/ % de centros proyectados</t>
  </si>
  <si>
    <t>100% de establecimientos educativos con mantenimiento.</t>
  </si>
  <si>
    <t>Mantenido, mejorado y dotado los establecimientos educativos urbanos y rurales</t>
  </si>
  <si>
    <t>3.12</t>
  </si>
  <si>
    <t>Poyecto radicado en Epm y Departamento</t>
  </si>
  <si>
    <t># de centros reubicados/ # de centros proyectados.</t>
  </si>
  <si>
    <t>Un centro educativo rural reubicado</t>
  </si>
  <si>
    <t>Reubicado el Centro Educativo Rural de la vereda Quebrada Arriba</t>
  </si>
  <si>
    <t>3.11</t>
  </si>
  <si>
    <t>Disponibilidad presupuestal Municipal.</t>
  </si>
  <si>
    <t>% de zona mejorada/ % de zona proyectada.</t>
  </si>
  <si>
    <t>100% de zona industrial mejorada</t>
  </si>
  <si>
    <t>Mejorada la zona industrial, de talleres y los guajes</t>
  </si>
  <si>
    <t>3.10</t>
  </si>
  <si>
    <t>% de alumbrado con mantenimiento/ % de alumbrado proyectado</t>
  </si>
  <si>
    <t>100% de alumbrado público con mantenimiento</t>
  </si>
  <si>
    <t>Ampliado y mejorado el alumbrado público.</t>
  </si>
  <si>
    <t>3.9</t>
  </si>
  <si>
    <t>Disponibilidad presupuestal Municipal, y convenio (Cornare)</t>
  </si>
  <si>
    <t># de parques construidos/ # de parques proyectados</t>
  </si>
  <si>
    <t>Un parque construido</t>
  </si>
  <si>
    <t>Adecuados parques temáticos</t>
  </si>
  <si>
    <t>3.8</t>
  </si>
  <si>
    <t>Necesidad de cofinanciación departamental (Productividad y competitividad), Nacional .</t>
  </si>
  <si>
    <t># de sedes adecuadas/ # de sedes proyectadas</t>
  </si>
  <si>
    <t>Una sede adecuada</t>
  </si>
  <si>
    <t>Adecuada una sede para la Cooperativa Guatapé productivo</t>
  </si>
  <si>
    <t>3.7</t>
  </si>
  <si>
    <t>Diagnóstico realizado</t>
  </si>
  <si>
    <t>Rodimiro Tangarife</t>
  </si>
  <si>
    <t># de sedes ampliadas/ # de sedes proyectadas</t>
  </si>
  <si>
    <t xml:space="preserve">Una sede ampliada </t>
  </si>
  <si>
    <t>Ampliada la sede donde funciona la Cooperativa Crecer y Crear</t>
  </si>
  <si>
    <t>3.6</t>
  </si>
  <si>
    <t>enchape escalas piscina</t>
  </si>
  <si>
    <t>Necesidad de cofinanciación departamental (Indeportes), Nacional (Coldeportes) .</t>
  </si>
  <si>
    <t># de escenarios mantenidos y adecuados/ # de escenarios proyectados</t>
  </si>
  <si>
    <t>100% de escenarios deportivos mantenidos y adecuados.</t>
  </si>
  <si>
    <t>Mantenidos y recuperados de escenarios deportivos y culturales</t>
  </si>
  <si>
    <t>3.5</t>
  </si>
  <si>
    <t>Proyecto radicado en coldeportes e indeportes</t>
  </si>
  <si>
    <t># de placas construidas.</t>
  </si>
  <si>
    <t>Una placa construida</t>
  </si>
  <si>
    <t>Construidas placas polideportivas urbanas y rurales</t>
  </si>
  <si>
    <t>3.4</t>
  </si>
  <si>
    <t xml:space="preserve">Necesidad de cofinanciación departamental (Secretaría de Agricultura y Planeación Departamental), Nacional </t>
  </si>
  <si>
    <t>centros comunitarios construidos</t>
  </si>
  <si>
    <t>Un centro de servicio comunitario construido</t>
  </si>
  <si>
    <t>Construido el Centro de Servicios Comunitarios y adecuados los locales existentes</t>
  </si>
  <si>
    <t>3.3</t>
  </si>
  <si>
    <r>
      <t># de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adecuados/#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proyectados</t>
    </r>
  </si>
  <si>
    <r>
      <t>150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de locales adecuados durante el cuatrienio</t>
    </r>
  </si>
  <si>
    <t>Mejorada la plaza de mercado municipal.</t>
  </si>
  <si>
    <t>3.2</t>
  </si>
  <si>
    <t>PINTURA EN GENERAL REALIZADA</t>
  </si>
  <si>
    <r>
      <t># de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restaurados/# de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proyectados</t>
    </r>
  </si>
  <si>
    <t>30% del palacio municipal restaurado</t>
  </si>
  <si>
    <t>Restaurado el Palacio Municipal</t>
  </si>
  <si>
    <t>3.1</t>
  </si>
  <si>
    <t>OBSERVACIÓN</t>
  </si>
  <si>
    <t>RESPONSABLE</t>
  </si>
  <si>
    <t>INVERSIÓN</t>
  </si>
  <si>
    <t>CANTIDAD</t>
  </si>
  <si>
    <t>%</t>
  </si>
  <si>
    <t>% DE AVANCE EN TIEMPO</t>
  </si>
  <si>
    <t>COFINANCIACION</t>
  </si>
  <si>
    <t>VALOR PDDLLO</t>
  </si>
  <si>
    <t>INDICADOR</t>
  </si>
  <si>
    <t>DESCRIPCION</t>
  </si>
  <si>
    <t xml:space="preserve"> ESPACIOS PARA ATENCIÓN A LA COMUNIDAD CONSTRUIDOS O ADECUADOS</t>
  </si>
  <si>
    <t>% DE EJECUCIÓN</t>
  </si>
  <si>
    <t>INDICADORES VERIFICABLES OBJETIVAMENTE</t>
  </si>
  <si>
    <t>META</t>
  </si>
  <si>
    <t>RESULTADO 3.</t>
  </si>
  <si>
    <t>Contaro enjecutado y convenios firmados</t>
  </si>
  <si>
    <t>Necesidad de cofinanciación departamental (Secretaría de Infraestructura Física), Nacional (INVIAS), E.P.M.</t>
  </si>
  <si>
    <t># de Km. con mantenimiento/ # de Km. proyectados.</t>
  </si>
  <si>
    <t>27 Km. de vías terciarias mantenidos durante el cuatrienio</t>
  </si>
  <si>
    <t>Mantenidas las vías terciarias</t>
  </si>
  <si>
    <t>2.9</t>
  </si>
  <si>
    <t># de puentes recuperados</t>
  </si>
  <si>
    <t>Puente recuperado durante el cuatrienio.</t>
  </si>
  <si>
    <t>Realizadas gestiones para la recuperación del puente colgante de la vereda la Peña</t>
  </si>
  <si>
    <t>2.8</t>
  </si>
  <si>
    <t>Proyecto en plan de desarrollo departamental</t>
  </si>
  <si>
    <t>Necesidad de cofinanciación departamental (Secretaría de Infraestructura Física), Nacional (INVIAS)</t>
  </si>
  <si>
    <t># de eventos realizados</t>
  </si>
  <si>
    <t>Una gestión realizada</t>
  </si>
  <si>
    <t>Realizadas gestiones para el mejoramiento y ampliación de la vía Marinilla, El Peñol, Guatapé</t>
  </si>
  <si>
    <t>2.7</t>
  </si>
  <si>
    <t>Contartos de diseños realizados</t>
  </si>
  <si>
    <t>Necesidad de cofinanciación departamental (Secretaría de Infraestructura Física y Planeación Departamental), Nacional (Viceministerio de Turismo), E.P.M, Cornare, ONG.</t>
  </si>
  <si>
    <t>% área ampliada/ % de área proyectada</t>
  </si>
  <si>
    <t>40% del área del malecón ampliada durante el cuatrienio.</t>
  </si>
  <si>
    <t>Ampliado el malecón hacia otras zonas</t>
  </si>
  <si>
    <t>2.6</t>
  </si>
  <si>
    <t>Pintura general de fachadas</t>
  </si>
  <si>
    <t>%  recuperado/ % proyectado</t>
  </si>
  <si>
    <t>100% de recuperación en la calle del recuerdo.</t>
  </si>
  <si>
    <t>Recuperada la calle del recuerdo</t>
  </si>
  <si>
    <t>2.5</t>
  </si>
  <si>
    <t>Elaboración de diseños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</si>
  <si>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de parqueadero adecuados/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parqueadero proyectados</t>
    </r>
  </si>
  <si>
    <r>
      <t>20000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de parqueadero adecuados en la zona urbana durante el cuatrienio.</t>
    </r>
  </si>
  <si>
    <t>Adecuado el parqueadero municipal.</t>
  </si>
  <si>
    <t>2.4</t>
  </si>
  <si>
    <t>Contarto realizado primer semestre</t>
  </si>
  <si>
    <t>Km. de vías señalizados/ Km. de vías proyectados</t>
  </si>
  <si>
    <t>100 % de vías urbanas señalizadas durante el cuatrienio</t>
  </si>
  <si>
    <t>Mejorada la señalización urbana.</t>
  </si>
  <si>
    <t>2.3</t>
  </si>
  <si>
    <t>Contaro de repación realizado en el primer semestre</t>
  </si>
  <si>
    <t>Disponibilidad presupuestal Municipal y convenios. (cornare)</t>
  </si>
  <si>
    <r>
      <t># de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construidos/ # de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proyectados</t>
    </r>
  </si>
  <si>
    <r>
      <t>140 m construidos de andenes y 500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de gres recuperados</t>
    </r>
  </si>
  <si>
    <t>Construidos andenes perimetrales del parque principal y restauración de éste</t>
  </si>
  <si>
    <t>2.2</t>
  </si>
  <si>
    <t>Disponibilidad presupuestal para realizar contrato</t>
  </si>
  <si>
    <t>Disponibilidad presupuestal Municipal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</si>
  <si>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de malla vial mejorada/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de malla vial proyectada</t>
    </r>
  </si>
  <si>
    <t>100% de la malla vial urbana con mantenimiento general en el cuatrienio</t>
  </si>
  <si>
    <t xml:space="preserve">Mantenidas y construidas vías urbanas </t>
  </si>
  <si>
    <t>2.1</t>
  </si>
  <si>
    <t>MEJORES CONDICIONES PARA UNA ADECUADA MOVILIDAD</t>
  </si>
  <si>
    <t>RESULTADO 2.</t>
  </si>
  <si>
    <t>Juan David Muñoz- Rodimiro Tangarife</t>
  </si>
  <si>
    <t>Convenios realizados con universidades públicas y Departamento de Antioquia</t>
  </si>
  <si>
    <t>Numero de predios legalizados/número de predios proyectados</t>
  </si>
  <si>
    <t>30% de  predios legalizados</t>
  </si>
  <si>
    <t>Gestionados con universidades públicas y privadas, consultarías jurídicas para el levantamiento de sucesiones iliquidas</t>
  </si>
  <si>
    <t>1.6</t>
  </si>
  <si>
    <t>Necesidad de cofinanciación nacional (MIN Vivienda Medio ambiente y desarrollo territorial), comunitaria.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</si>
  <si>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adquiridos/m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proyectados</t>
    </r>
  </si>
  <si>
    <r>
      <t>2000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de terreno adquiridos</t>
    </r>
  </si>
  <si>
    <t>Comprados terrenos para vivienda en el área urbana y rural</t>
  </si>
  <si>
    <t>1.5</t>
  </si>
  <si>
    <t>Se posee diagnostico realizado en la revisión del esquema de Ordenamiento Territorial</t>
  </si>
  <si>
    <t>Necesidad de cofinanciación departamental (VIVA ), nacional (MIN Vivienda Medio ambiente y desarrollo territorial), comunitaria.</t>
  </si>
  <si>
    <t>Numero de viviendas reubicadas/número de viviendas proyectadas</t>
  </si>
  <si>
    <t>40%  viviendas de alto riesgo reubicadas</t>
  </si>
  <si>
    <t>Reubicadas viviendas en alto riesgo</t>
  </si>
  <si>
    <t>1.4</t>
  </si>
  <si>
    <t>Se envia proyecto a VIVA por 33 mejoramientos urbanos</t>
  </si>
  <si>
    <t>Juan David Muñoz</t>
  </si>
  <si>
    <t>Necesidad de cofinanciación Departamental (VIVA), Nacional (MIN Vivienda Medio Ambiente y Desarrollo Territorial), comunitaria, cajas de compensación</t>
  </si>
  <si>
    <t>Numero de viviendas mejoradas/número de viviendas proyectadas</t>
  </si>
  <si>
    <t>30 % de viviendas de área urbana  mejoradas.</t>
  </si>
  <si>
    <t>cubiertos los mejoramientos de vivienda a todos los que cumplan los requisitos de ley en el área urbana</t>
  </si>
  <si>
    <t>1.3</t>
  </si>
  <si>
    <t>Se envia proyecto a VIVA por 14 mejoramientos rurales</t>
  </si>
  <si>
    <t xml:space="preserve">Continuar con el mejoramiento de viviendas rurales hasta alcanzar el 100% . </t>
  </si>
  <si>
    <t xml:space="preserve">Cubiertos los mejoramientos de vivienda al 100% de la comunidad rural </t>
  </si>
  <si>
    <t>1.2</t>
  </si>
  <si>
    <t>La inversión realizada es de los diseños de 45 viviendas y se envia el proyecto a VIVA</t>
  </si>
  <si>
    <t>Numero de viviendas construidas/número de viviendas proyectadas</t>
  </si>
  <si>
    <t xml:space="preserve">100 Viviendas de interés social construidas   en el periodo                                </t>
  </si>
  <si>
    <t>Construidas de no menos de 100 viviendas de interés social (Adjudicando como mínimo el 40 % a la población vulnerable</t>
  </si>
  <si>
    <t>1.1</t>
  </si>
  <si>
    <t>OBSERVACIONES</t>
  </si>
  <si>
    <t>CONDICIONES DE CONVIVENCIA DIGNAS Y MEJORADAS</t>
  </si>
  <si>
    <t>RESULTADO 1.</t>
  </si>
  <si>
    <t>FORTALECER EL PROCESO DE PLANEACIÓN PARA UN APROVECHAMIENTO DEL EQUIPAMENTO MUNICIPAL Y LA POCA OFERTA DE INFRAESTRUCTURA DE VIVIENDA Y ESPACIO PÚBLICO</t>
  </si>
  <si>
    <t>OBJETIVO ESPECIFICO</t>
  </si>
  <si>
    <t>ALCANZAR UN DESARROLLO SOSTENIBLE, SANO Y EQUITATIVO A TRAVÉS DE UN ADECUADO APROVECHAMIENTO DEL TERRITORIO</t>
  </si>
  <si>
    <t>OBJETIVO GENERAL</t>
  </si>
  <si>
    <t>GESTIÓN EN INFRAESTRUCTURA MUNICIPAL</t>
  </si>
  <si>
    <t>Página 1 de 1</t>
  </si>
  <si>
    <t>Versión: 01</t>
  </si>
  <si>
    <t>Código: PDL-FR-02</t>
  </si>
  <si>
    <t>FORMATO PLAN DE 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</si>
</sst>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_ * #,##0_ ;_ * \-#,##0_ ;_ * &quot;-&quot;??_ ;_ @_ "/>
    <numFmt numFmtId="167" formatCode="_ [$€-2]\ * #,##0.00_ ;_ [$€-2]\ * \-#,##0.00_ ;_ [$€-2]\ * &quot;-&quot;??_ "/>
  </numFmts>
  <fonts count="18" x14ac:knownFonts="1">
    <font>
      <sz val="11"/>
      <name val="Tahoma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Tahoma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Calibri"/>
    </font>
    <font>
      <sz val="12"/>
      <name val="Copperplate Gothic Bold"/>
      <family val="2"/>
    </font>
    <font>
      <sz val="7.5"/>
      <name val="Arial"/>
      <family val="2"/>
    </font>
    <font>
      <sz val="11"/>
      <name val="Tahoma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7" fillId="0" borderId="0"/>
    <xf numFmtId="9" fontId="3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3" applyFont="1" applyAlignment="1">
      <alignment vertical="center"/>
    </xf>
    <xf numFmtId="164" fontId="2" fillId="0" borderId="0" xfId="1" applyFont="1" applyAlignment="1">
      <alignment vertical="center"/>
    </xf>
    <xf numFmtId="165" fontId="2" fillId="0" borderId="0" xfId="4" applyNumberFormat="1" applyFont="1" applyAlignment="1">
      <alignment vertical="center"/>
    </xf>
    <xf numFmtId="0" fontId="2" fillId="0" borderId="1" xfId="3" applyFont="1" applyBorder="1" applyAlignment="1">
      <alignment vertical="center"/>
    </xf>
    <xf numFmtId="166" fontId="2" fillId="0" borderId="0" xfId="3" applyNumberFormat="1" applyFont="1" applyAlignment="1">
      <alignment vertical="center"/>
    </xf>
    <xf numFmtId="4" fontId="4" fillId="0" borderId="0" xfId="3" applyNumberFormat="1" applyFont="1" applyAlignment="1">
      <alignment vertical="center" wrapText="1"/>
    </xf>
    <xf numFmtId="165" fontId="5" fillId="0" borderId="0" xfId="4" applyNumberFormat="1" applyFont="1" applyAlignment="1">
      <alignment vertical="center" wrapText="1"/>
    </xf>
    <xf numFmtId="0" fontId="4" fillId="0" borderId="0" xfId="3" applyFont="1" applyAlignment="1">
      <alignment vertical="center" wrapText="1"/>
    </xf>
    <xf numFmtId="0" fontId="2" fillId="0" borderId="2" xfId="3" applyFont="1" applyBorder="1" applyAlignment="1">
      <alignment vertical="center"/>
    </xf>
    <xf numFmtId="164" fontId="2" fillId="0" borderId="1" xfId="1" applyFont="1" applyBorder="1" applyAlignment="1">
      <alignment vertical="center"/>
    </xf>
    <xf numFmtId="4" fontId="6" fillId="0" borderId="1" xfId="3" applyNumberFormat="1" applyFont="1" applyBorder="1" applyAlignment="1">
      <alignment vertical="center" wrapText="1"/>
    </xf>
    <xf numFmtId="165" fontId="4" fillId="0" borderId="1" xfId="4" applyNumberFormat="1" applyFont="1" applyBorder="1" applyAlignment="1">
      <alignment vertical="center" wrapText="1"/>
    </xf>
    <xf numFmtId="0" fontId="6" fillId="0" borderId="1" xfId="3" applyFont="1" applyBorder="1" applyAlignment="1">
      <alignment vertical="center" wrapText="1"/>
    </xf>
    <xf numFmtId="0" fontId="2" fillId="0" borderId="3" xfId="3" applyFont="1" applyBorder="1" applyAlignment="1">
      <alignment vertical="center" wrapText="1"/>
    </xf>
    <xf numFmtId="166" fontId="2" fillId="0" borderId="1" xfId="1" applyNumberFormat="1" applyFont="1" applyBorder="1" applyAlignment="1">
      <alignment vertical="center"/>
    </xf>
    <xf numFmtId="9" fontId="4" fillId="0" borderId="1" xfId="2" applyNumberFormat="1" applyFont="1" applyBorder="1" applyAlignment="1">
      <alignment vertical="center"/>
    </xf>
    <xf numFmtId="9" fontId="2" fillId="0" borderId="1" xfId="2" applyNumberFormat="1" applyFont="1" applyBorder="1" applyAlignment="1">
      <alignment vertical="center"/>
    </xf>
    <xf numFmtId="0" fontId="4" fillId="0" borderId="1" xfId="3" applyFont="1" applyFill="1" applyBorder="1" applyAlignment="1">
      <alignment vertical="center" wrapText="1"/>
    </xf>
    <xf numFmtId="165" fontId="2" fillId="0" borderId="1" xfId="4" applyNumberFormat="1" applyFont="1" applyFill="1" applyBorder="1" applyAlignment="1">
      <alignment vertical="center" wrapText="1"/>
    </xf>
    <xf numFmtId="164" fontId="4" fillId="0" borderId="1" xfId="1" applyFont="1" applyFill="1" applyBorder="1" applyAlignment="1">
      <alignment vertical="center" wrapText="1"/>
    </xf>
    <xf numFmtId="0" fontId="2" fillId="0" borderId="1" xfId="3" applyFont="1" applyFill="1" applyBorder="1" applyAlignment="1">
      <alignment vertical="center" wrapText="1"/>
    </xf>
    <xf numFmtId="0" fontId="7" fillId="2" borderId="4" xfId="3" applyFont="1" applyFill="1" applyBorder="1" applyAlignment="1">
      <alignment vertical="center"/>
    </xf>
    <xf numFmtId="165" fontId="2" fillId="3" borderId="1" xfId="4" applyNumberFormat="1" applyFont="1" applyFill="1" applyBorder="1" applyAlignment="1">
      <alignment vertical="center" wrapText="1"/>
    </xf>
    <xf numFmtId="0" fontId="2" fillId="3" borderId="1" xfId="3" applyFont="1" applyFill="1" applyBorder="1" applyAlignment="1">
      <alignment vertical="center" wrapText="1"/>
    </xf>
    <xf numFmtId="0" fontId="4" fillId="3" borderId="1" xfId="3" applyFont="1" applyFill="1" applyBorder="1" applyAlignment="1">
      <alignment vertical="center" wrapText="1"/>
    </xf>
    <xf numFmtId="166" fontId="2" fillId="0" borderId="5" xfId="1" applyNumberFormat="1" applyFont="1" applyBorder="1" applyAlignment="1">
      <alignment vertical="center"/>
    </xf>
    <xf numFmtId="0" fontId="2" fillId="0" borderId="5" xfId="3" applyFont="1" applyBorder="1" applyAlignment="1">
      <alignment vertical="center"/>
    </xf>
    <xf numFmtId="9" fontId="4" fillId="0" borderId="5" xfId="2" applyNumberFormat="1" applyFont="1" applyBorder="1" applyAlignment="1">
      <alignment vertical="center"/>
    </xf>
    <xf numFmtId="9" fontId="2" fillId="0" borderId="5" xfId="2" applyNumberFormat="1" applyFont="1" applyBorder="1" applyAlignment="1">
      <alignment vertical="center"/>
    </xf>
    <xf numFmtId="0" fontId="4" fillId="0" borderId="5" xfId="3" applyFont="1" applyFill="1" applyBorder="1" applyAlignment="1">
      <alignment vertical="center" wrapText="1"/>
    </xf>
    <xf numFmtId="165" fontId="2" fillId="3" borderId="5" xfId="4" applyNumberFormat="1" applyFont="1" applyFill="1" applyBorder="1" applyAlignment="1">
      <alignment vertical="center" wrapText="1"/>
    </xf>
    <xf numFmtId="164" fontId="4" fillId="0" borderId="5" xfId="1" applyFont="1" applyFill="1" applyBorder="1" applyAlignment="1">
      <alignment vertical="center" wrapText="1"/>
    </xf>
    <xf numFmtId="0" fontId="2" fillId="3" borderId="5" xfId="3" applyFont="1" applyFill="1" applyBorder="1" applyAlignment="1">
      <alignment vertical="center" wrapText="1"/>
    </xf>
    <xf numFmtId="0" fontId="2" fillId="0" borderId="5" xfId="3" applyFont="1" applyFill="1" applyBorder="1" applyAlignment="1">
      <alignment vertical="center" wrapText="1"/>
    </xf>
    <xf numFmtId="0" fontId="7" fillId="4" borderId="6" xfId="3" applyFont="1" applyFill="1" applyBorder="1" applyAlignment="1">
      <alignment horizontal="center" vertical="center" wrapText="1"/>
    </xf>
    <xf numFmtId="0" fontId="7" fillId="4" borderId="7" xfId="3" applyFont="1" applyFill="1" applyBorder="1" applyAlignment="1">
      <alignment horizontal="center" vertical="center" wrapText="1"/>
    </xf>
    <xf numFmtId="0" fontId="7" fillId="4" borderId="8" xfId="3" applyFont="1" applyFill="1" applyBorder="1" applyAlignment="1">
      <alignment horizontal="center" vertical="center" wrapText="1"/>
    </xf>
    <xf numFmtId="164" fontId="7" fillId="5" borderId="8" xfId="1" applyFont="1" applyFill="1" applyBorder="1" applyAlignment="1">
      <alignment horizontal="center" vertical="center" wrapText="1"/>
    </xf>
    <xf numFmtId="0" fontId="7" fillId="4" borderId="9" xfId="3" applyFont="1" applyFill="1" applyBorder="1" applyAlignment="1">
      <alignment horizontal="center" vertical="center" wrapText="1"/>
    </xf>
    <xf numFmtId="0" fontId="7" fillId="5" borderId="10" xfId="3" applyFont="1" applyFill="1" applyBorder="1" applyAlignment="1">
      <alignment horizontal="center" vertical="center" wrapText="1"/>
    </xf>
    <xf numFmtId="0" fontId="7" fillId="5" borderId="8" xfId="3" applyFont="1" applyFill="1" applyBorder="1" applyAlignment="1">
      <alignment horizontal="center" vertical="center" wrapText="1"/>
    </xf>
    <xf numFmtId="0" fontId="7" fillId="5" borderId="9" xfId="3" applyFont="1" applyFill="1" applyBorder="1" applyAlignment="1">
      <alignment horizontal="center" vertical="center" wrapText="1"/>
    </xf>
    <xf numFmtId="0" fontId="7" fillId="4" borderId="10" xfId="3" applyFont="1" applyFill="1" applyBorder="1" applyAlignment="1">
      <alignment horizontal="center" vertical="center" wrapText="1"/>
    </xf>
    <xf numFmtId="0" fontId="7" fillId="5" borderId="11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4" fontId="6" fillId="2" borderId="13" xfId="3" applyNumberFormat="1" applyFont="1" applyFill="1" applyBorder="1" applyAlignment="1">
      <alignment horizontal="center" vertical="center" wrapText="1"/>
    </xf>
    <xf numFmtId="4" fontId="6" fillId="2" borderId="14" xfId="3" applyNumberFormat="1" applyFont="1" applyFill="1" applyBorder="1" applyAlignment="1">
      <alignment horizontal="center" vertical="center" wrapText="1"/>
    </xf>
    <xf numFmtId="0" fontId="6" fillId="2" borderId="15" xfId="3" applyFont="1" applyFill="1" applyBorder="1" applyAlignment="1">
      <alignment horizontal="center" vertical="center" wrapText="1"/>
    </xf>
    <xf numFmtId="0" fontId="6" fillId="2" borderId="13" xfId="3" applyFont="1" applyFill="1" applyBorder="1" applyAlignment="1">
      <alignment horizontal="center" vertical="center" wrapText="1"/>
    </xf>
    <xf numFmtId="0" fontId="6" fillId="2" borderId="14" xfId="3" applyFont="1" applyFill="1" applyBorder="1" applyAlignment="1">
      <alignment horizontal="center" vertical="center" wrapText="1"/>
    </xf>
    <xf numFmtId="0" fontId="6" fillId="2" borderId="16" xfId="3" applyFont="1" applyFill="1" applyBorder="1" applyAlignment="1">
      <alignment horizontal="center" vertical="center" wrapText="1"/>
    </xf>
    <xf numFmtId="0" fontId="6" fillId="2" borderId="17" xfId="3" applyFont="1" applyFill="1" applyBorder="1" applyAlignment="1">
      <alignment horizontal="center" vertical="center" wrapText="1"/>
    </xf>
    <xf numFmtId="165" fontId="4" fillId="3" borderId="1" xfId="4" applyNumberFormat="1" applyFont="1" applyFill="1" applyBorder="1" applyAlignment="1">
      <alignment vertical="center" wrapText="1"/>
    </xf>
    <xf numFmtId="0" fontId="2" fillId="0" borderId="4" xfId="3" applyFont="1" applyFill="1" applyBorder="1" applyAlignment="1">
      <alignment vertical="center" wrapText="1"/>
    </xf>
    <xf numFmtId="165" fontId="4" fillId="3" borderId="5" xfId="4" applyNumberFormat="1" applyFont="1" applyFill="1" applyBorder="1" applyAlignment="1">
      <alignment vertical="center" wrapText="1"/>
    </xf>
    <xf numFmtId="0" fontId="4" fillId="3" borderId="5" xfId="3" applyFont="1" applyFill="1" applyBorder="1" applyAlignment="1">
      <alignment vertical="center" wrapText="1"/>
    </xf>
    <xf numFmtId="0" fontId="4" fillId="0" borderId="3" xfId="5" applyFont="1" applyBorder="1" applyAlignment="1">
      <alignment vertical="center" wrapText="1"/>
    </xf>
    <xf numFmtId="165" fontId="4" fillId="0" borderId="1" xfId="4" applyNumberFormat="1" applyFont="1" applyFill="1" applyBorder="1" applyAlignment="1">
      <alignment vertical="center" wrapText="1"/>
    </xf>
    <xf numFmtId="0" fontId="4" fillId="0" borderId="4" xfId="3" applyFont="1" applyFill="1" applyBorder="1" applyAlignment="1">
      <alignment vertical="center" wrapText="1"/>
    </xf>
    <xf numFmtId="0" fontId="7" fillId="2" borderId="1" xfId="3" applyFont="1" applyFill="1" applyBorder="1" applyAlignment="1">
      <alignment vertical="center"/>
    </xf>
    <xf numFmtId="0" fontId="2" fillId="0" borderId="1" xfId="3" applyFont="1" applyBorder="1" applyAlignment="1">
      <alignment vertical="center" wrapText="1"/>
    </xf>
    <xf numFmtId="9" fontId="4" fillId="3" borderId="1" xfId="3" applyNumberFormat="1" applyFont="1" applyFill="1" applyBorder="1" applyAlignment="1">
      <alignment vertical="center" wrapText="1"/>
    </xf>
    <xf numFmtId="0" fontId="7" fillId="0" borderId="1" xfId="3" applyFont="1" applyFill="1" applyBorder="1" applyAlignment="1">
      <alignment vertical="center" wrapText="1"/>
    </xf>
    <xf numFmtId="0" fontId="4" fillId="0" borderId="1" xfId="5" applyFont="1" applyBorder="1" applyAlignment="1">
      <alignment vertical="center"/>
    </xf>
    <xf numFmtId="0" fontId="7" fillId="6" borderId="18" xfId="3" applyFont="1" applyFill="1" applyBorder="1" applyAlignment="1">
      <alignment vertical="center" wrapText="1"/>
    </xf>
    <xf numFmtId="0" fontId="7" fillId="6" borderId="19" xfId="3" applyFont="1" applyFill="1" applyBorder="1" applyAlignment="1">
      <alignment vertical="center" wrapText="1"/>
    </xf>
    <xf numFmtId="0" fontId="4" fillId="0" borderId="5" xfId="5" applyFont="1" applyBorder="1" applyAlignment="1">
      <alignment vertical="center"/>
    </xf>
    <xf numFmtId="165" fontId="4" fillId="0" borderId="5" xfId="4" applyNumberFormat="1" applyFont="1" applyFill="1" applyBorder="1" applyAlignment="1">
      <alignment vertical="center" wrapText="1"/>
    </xf>
    <xf numFmtId="0" fontId="7" fillId="2" borderId="5" xfId="3" applyFont="1" applyFill="1" applyBorder="1" applyAlignment="1">
      <alignment vertical="center"/>
    </xf>
    <xf numFmtId="0" fontId="7" fillId="6" borderId="20" xfId="3" applyFont="1" applyFill="1" applyBorder="1" applyAlignment="1">
      <alignment vertical="center" wrapText="1"/>
    </xf>
    <xf numFmtId="0" fontId="7" fillId="6" borderId="21" xfId="3" applyFont="1" applyFill="1" applyBorder="1" applyAlignment="1">
      <alignment vertical="center" wrapText="1"/>
    </xf>
    <xf numFmtId="0" fontId="7" fillId="4" borderId="22" xfId="3" applyFont="1" applyFill="1" applyBorder="1" applyAlignment="1">
      <alignment horizontal="center" vertical="center" wrapText="1"/>
    </xf>
    <xf numFmtId="164" fontId="7" fillId="7" borderId="8" xfId="1" applyFont="1" applyFill="1" applyBorder="1" applyAlignment="1">
      <alignment horizontal="center" vertical="center" wrapText="1"/>
    </xf>
    <xf numFmtId="4" fontId="6" fillId="7" borderId="10" xfId="6" applyNumberFormat="1" applyFont="1" applyFill="1" applyBorder="1" applyAlignment="1">
      <alignment horizontal="center" vertical="center" wrapText="1"/>
    </xf>
    <xf numFmtId="165" fontId="6" fillId="7" borderId="8" xfId="7" applyNumberFormat="1" applyFont="1" applyFill="1" applyBorder="1" applyAlignment="1">
      <alignment horizontal="center" vertical="center" wrapText="1"/>
    </xf>
    <xf numFmtId="0" fontId="6" fillId="7" borderId="8" xfId="6" applyFont="1" applyFill="1" applyBorder="1" applyAlignment="1">
      <alignment horizontal="center" vertical="center" wrapText="1"/>
    </xf>
    <xf numFmtId="0" fontId="6" fillId="7" borderId="9" xfId="6" applyFont="1" applyFill="1" applyBorder="1" applyAlignment="1">
      <alignment horizontal="center" vertical="center" wrapText="1"/>
    </xf>
    <xf numFmtId="0" fontId="6" fillId="4" borderId="10" xfId="6" applyFont="1" applyFill="1" applyBorder="1" applyAlignment="1">
      <alignment horizontal="center" vertical="center" wrapText="1"/>
    </xf>
    <xf numFmtId="0" fontId="10" fillId="7" borderId="10" xfId="6" applyFont="1" applyFill="1" applyBorder="1" applyAlignment="1">
      <alignment horizontal="center" vertical="center" wrapText="1"/>
    </xf>
    <xf numFmtId="0" fontId="10" fillId="7" borderId="9" xfId="6" applyFont="1" applyFill="1" applyBorder="1" applyAlignment="1">
      <alignment horizontal="center" vertical="center" wrapText="1"/>
    </xf>
    <xf numFmtId="4" fontId="6" fillId="8" borderId="15" xfId="3" applyNumberFormat="1" applyFont="1" applyFill="1" applyBorder="1" applyAlignment="1">
      <alignment horizontal="center" vertical="center" wrapText="1"/>
    </xf>
    <xf numFmtId="4" fontId="6" fillId="8" borderId="13" xfId="3" applyNumberFormat="1" applyFont="1" applyFill="1" applyBorder="1" applyAlignment="1">
      <alignment horizontal="center" vertical="center" wrapText="1"/>
    </xf>
    <xf numFmtId="4" fontId="6" fillId="8" borderId="14" xfId="3" applyNumberFormat="1" applyFont="1" applyFill="1" applyBorder="1" applyAlignment="1">
      <alignment horizontal="center" vertical="center" wrapText="1"/>
    </xf>
    <xf numFmtId="0" fontId="6" fillId="8" borderId="15" xfId="3" applyFont="1" applyFill="1" applyBorder="1" applyAlignment="1">
      <alignment horizontal="center" vertical="center" wrapText="1"/>
    </xf>
    <xf numFmtId="0" fontId="6" fillId="8" borderId="13" xfId="3" applyFont="1" applyFill="1" applyBorder="1" applyAlignment="1">
      <alignment horizontal="center" vertical="center" wrapText="1"/>
    </xf>
    <xf numFmtId="0" fontId="6" fillId="8" borderId="14" xfId="3" applyFont="1" applyFill="1" applyBorder="1" applyAlignment="1">
      <alignment horizontal="center" vertical="center" wrapText="1"/>
    </xf>
    <xf numFmtId="0" fontId="6" fillId="8" borderId="23" xfId="3" applyFont="1" applyFill="1" applyBorder="1" applyAlignment="1">
      <alignment horizontal="center" vertical="center" wrapText="1"/>
    </xf>
    <xf numFmtId="0" fontId="6" fillId="8" borderId="24" xfId="3" applyFont="1" applyFill="1" applyBorder="1" applyAlignment="1">
      <alignment horizontal="center" vertical="center" wrapText="1"/>
    </xf>
    <xf numFmtId="0" fontId="6" fillId="8" borderId="2" xfId="3" applyFont="1" applyFill="1" applyBorder="1" applyAlignment="1">
      <alignment horizontal="center" vertical="center" wrapText="1"/>
    </xf>
    <xf numFmtId="0" fontId="6" fillId="8" borderId="20" xfId="3" applyFont="1" applyFill="1" applyBorder="1" applyAlignment="1">
      <alignment horizontal="center" vertical="center" wrapText="1"/>
    </xf>
    <xf numFmtId="0" fontId="6" fillId="8" borderId="21" xfId="3" applyFont="1" applyFill="1" applyBorder="1" applyAlignment="1">
      <alignment horizontal="center" vertical="center" wrapText="1"/>
    </xf>
    <xf numFmtId="0" fontId="6" fillId="8" borderId="25" xfId="3" applyFont="1" applyFill="1" applyBorder="1" applyAlignment="1">
      <alignment horizontal="center" vertical="center" wrapText="1"/>
    </xf>
    <xf numFmtId="0" fontId="6" fillId="8" borderId="26" xfId="3" applyFont="1" applyFill="1" applyBorder="1" applyAlignment="1">
      <alignment horizontal="center" vertical="center" wrapText="1"/>
    </xf>
    <xf numFmtId="0" fontId="7" fillId="8" borderId="24" xfId="3" applyFont="1" applyFill="1" applyBorder="1" applyAlignment="1">
      <alignment horizontal="center" vertical="center" wrapText="1"/>
    </xf>
    <xf numFmtId="0" fontId="7" fillId="8" borderId="26" xfId="3" applyFont="1" applyFill="1" applyBorder="1" applyAlignment="1">
      <alignment horizontal="center" vertical="center" wrapText="1"/>
    </xf>
    <xf numFmtId="0" fontId="7" fillId="8" borderId="2" xfId="3" applyFont="1" applyFill="1" applyBorder="1" applyAlignment="1">
      <alignment horizontal="center" vertical="center" wrapText="1"/>
    </xf>
    <xf numFmtId="0" fontId="6" fillId="9" borderId="24" xfId="3" applyFont="1" applyFill="1" applyBorder="1" applyAlignment="1">
      <alignment horizontal="center" vertical="center" wrapText="1"/>
    </xf>
    <xf numFmtId="0" fontId="6" fillId="9" borderId="26" xfId="3" applyFont="1" applyFill="1" applyBorder="1" applyAlignment="1">
      <alignment horizontal="center" vertical="center" wrapText="1"/>
    </xf>
    <xf numFmtId="0" fontId="6" fillId="9" borderId="2" xfId="3" applyFont="1" applyFill="1" applyBorder="1" applyAlignment="1">
      <alignment horizontal="center" vertical="center" wrapText="1"/>
    </xf>
    <xf numFmtId="0" fontId="7" fillId="5" borderId="27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29" xfId="3" applyFont="1" applyFill="1" applyBorder="1" applyAlignment="1">
      <alignment horizontal="center" vertical="center" wrapText="1"/>
    </xf>
    <xf numFmtId="0" fontId="4" fillId="0" borderId="0" xfId="5" applyFont="1" applyAlignment="1">
      <alignment vertical="center"/>
    </xf>
    <xf numFmtId="164" fontId="4" fillId="0" borderId="0" xfId="1" applyFont="1" applyAlignment="1">
      <alignment vertical="center"/>
    </xf>
    <xf numFmtId="165" fontId="4" fillId="0" borderId="0" xfId="4" applyNumberFormat="1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" xfId="0" applyBorder="1" applyAlignment="1">
      <alignment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5" xfId="0" applyFont="1" applyBorder="1" applyAlignment="1"/>
    <xf numFmtId="0" fontId="11" fillId="0" borderId="3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2" fillId="0" borderId="31" xfId="0" applyFont="1" applyBorder="1" applyAlignment="1"/>
    <xf numFmtId="0" fontId="13" fillId="0" borderId="2" xfId="0" applyFont="1" applyBorder="1" applyAlignment="1">
      <alignment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2" fillId="0" borderId="4" xfId="0" applyFont="1" applyBorder="1" applyAlignment="1"/>
  </cellXfs>
  <cellStyles count="12">
    <cellStyle name="Euro" xfId="8"/>
    <cellStyle name="Millares" xfId="1" builtinId="3"/>
    <cellStyle name="Millares 2" xfId="9"/>
    <cellStyle name="Millares_Arbol de problemas gobierno" xfId="7"/>
    <cellStyle name="Millares_Arbol de problemas INFRAESTRUCTURA" xfId="4"/>
    <cellStyle name="Normal" xfId="0" builtinId="0"/>
    <cellStyle name="Normal 2" xfId="10"/>
    <cellStyle name="Normal_Arbol de problemas gobierno" xfId="6"/>
    <cellStyle name="Normal_Arbol de problemas INFRAESTRUCTURA" xfId="3"/>
    <cellStyle name="Normal_Hoja1" xfId="5"/>
    <cellStyle name="Porcentaje" xfId="2" builtinId="5"/>
    <cellStyle name="Porcentual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1</xdr:row>
      <xdr:rowOff>47625</xdr:rowOff>
    </xdr:from>
    <xdr:ext cx="533400" cy="459193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28600"/>
          <a:ext cx="533400" cy="459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49"/>
  <sheetViews>
    <sheetView tabSelected="1" topLeftCell="A43" zoomScale="86" zoomScaleNormal="86" workbookViewId="0">
      <selection activeCell="L50" sqref="L50"/>
    </sheetView>
  </sheetViews>
  <sheetFormatPr baseColWidth="10" defaultColWidth="11.375" defaultRowHeight="12.75" x14ac:dyDescent="0.2"/>
  <cols>
    <col min="1" max="1" width="9" style="1" customWidth="1"/>
    <col min="2" max="2" width="19" style="1" customWidth="1"/>
    <col min="3" max="3" width="15.375" style="1" customWidth="1"/>
    <col min="4" max="4" width="8.75" style="1" customWidth="1"/>
    <col min="5" max="5" width="13.75" style="1" customWidth="1"/>
    <col min="6" max="6" width="9.625" style="1" bestFit="1" customWidth="1"/>
    <col min="7" max="7" width="12.375" style="3" customWidth="1"/>
    <col min="8" max="8" width="14.625" style="1" customWidth="1"/>
    <col min="9" max="9" width="9.375" style="2" customWidth="1"/>
    <col min="10" max="10" width="6.5" style="1" bestFit="1" customWidth="1"/>
    <col min="11" max="11" width="8.875" style="1" customWidth="1"/>
    <col min="12" max="12" width="12.125" style="1" bestFit="1" customWidth="1"/>
    <col min="13" max="13" width="12.25" style="1" customWidth="1"/>
    <col min="14" max="14" width="14" style="1" customWidth="1"/>
    <col min="15" max="15" width="3.375" style="1" hidden="1" customWidth="1"/>
    <col min="16" max="16" width="0.5" style="1" customWidth="1"/>
    <col min="17" max="17" width="13.125" style="1" customWidth="1"/>
    <col min="18" max="18" width="11.375" style="1" customWidth="1"/>
    <col min="19" max="19" width="18.125" style="1" customWidth="1"/>
    <col min="20" max="16384" width="11.375" style="1"/>
  </cols>
  <sheetData>
    <row r="2" spans="1:16" ht="14.25" customHeight="1" x14ac:dyDescent="0.15">
      <c r="A2" s="120"/>
      <c r="B2" s="119" t="s">
        <v>188</v>
      </c>
      <c r="C2" s="118"/>
      <c r="D2" s="118"/>
      <c r="E2" s="118"/>
      <c r="F2" s="118"/>
      <c r="G2" s="118"/>
      <c r="H2" s="118"/>
      <c r="I2" s="118"/>
      <c r="J2" s="118"/>
      <c r="K2" s="118"/>
      <c r="L2" s="117"/>
      <c r="M2" s="116" t="s">
        <v>187</v>
      </c>
      <c r="N2" s="106"/>
    </row>
    <row r="3" spans="1:16" ht="14.25" customHeight="1" x14ac:dyDescent="0.15">
      <c r="A3" s="115"/>
      <c r="B3" s="114"/>
      <c r="C3" s="113"/>
      <c r="D3" s="113"/>
      <c r="E3" s="113"/>
      <c r="F3" s="113"/>
      <c r="G3" s="113"/>
      <c r="H3" s="113"/>
      <c r="I3" s="113"/>
      <c r="J3" s="113"/>
      <c r="K3" s="113"/>
      <c r="L3" s="112"/>
      <c r="M3" s="107" t="s">
        <v>186</v>
      </c>
      <c r="N3" s="106"/>
    </row>
    <row r="4" spans="1:16" ht="14.25" customHeight="1" x14ac:dyDescent="0.15">
      <c r="A4" s="111"/>
      <c r="B4" s="110"/>
      <c r="C4" s="109"/>
      <c r="D4" s="109"/>
      <c r="E4" s="109"/>
      <c r="F4" s="109"/>
      <c r="G4" s="109"/>
      <c r="H4" s="109"/>
      <c r="I4" s="109"/>
      <c r="J4" s="109"/>
      <c r="K4" s="109"/>
      <c r="L4" s="108"/>
      <c r="M4" s="107" t="s">
        <v>185</v>
      </c>
      <c r="N4" s="106"/>
    </row>
    <row r="6" spans="1:16" x14ac:dyDescent="0.2">
      <c r="B6" s="103"/>
      <c r="C6" s="103"/>
      <c r="D6" s="103"/>
      <c r="E6" s="103"/>
      <c r="F6" s="103"/>
      <c r="G6" s="105"/>
      <c r="H6" s="103"/>
      <c r="I6" s="104"/>
      <c r="J6" s="103"/>
      <c r="K6" s="103"/>
      <c r="L6" s="103"/>
      <c r="M6" s="103"/>
    </row>
    <row r="7" spans="1:16" ht="18" customHeight="1" thickBot="1" x14ac:dyDescent="0.25">
      <c r="A7" s="102" t="s">
        <v>184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0"/>
    </row>
    <row r="8" spans="1:16" ht="12.75" customHeight="1" x14ac:dyDescent="0.2">
      <c r="A8" s="99" t="s">
        <v>183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7"/>
    </row>
    <row r="9" spans="1:16" ht="12.75" customHeight="1" x14ac:dyDescent="0.2">
      <c r="A9" s="96" t="s">
        <v>182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4"/>
    </row>
    <row r="10" spans="1:16" ht="12.75" customHeight="1" x14ac:dyDescent="0.2">
      <c r="A10" s="89" t="s">
        <v>181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88"/>
    </row>
    <row r="11" spans="1:16" ht="13.5" customHeight="1" thickBot="1" x14ac:dyDescent="0.25">
      <c r="A11" s="92" t="s">
        <v>180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0"/>
    </row>
    <row r="12" spans="1:16" ht="13.5" customHeight="1" thickBot="1" x14ac:dyDescent="0.25">
      <c r="A12" s="89" t="s">
        <v>179</v>
      </c>
      <c r="B12" s="88"/>
      <c r="C12" s="87" t="s">
        <v>91</v>
      </c>
      <c r="D12" s="84"/>
      <c r="E12" s="86" t="s">
        <v>90</v>
      </c>
      <c r="F12" s="85"/>
      <c r="G12" s="85"/>
      <c r="H12" s="84"/>
      <c r="I12" s="83" t="s">
        <v>89</v>
      </c>
      <c r="J12" s="82"/>
      <c r="K12" s="82"/>
      <c r="L12" s="82"/>
      <c r="M12" s="81"/>
    </row>
    <row r="13" spans="1:16" ht="51.75" customHeight="1" thickBot="1" x14ac:dyDescent="0.25">
      <c r="A13" s="80" t="s">
        <v>178</v>
      </c>
      <c r="B13" s="79"/>
      <c r="C13" s="77" t="s">
        <v>87</v>
      </c>
      <c r="D13" s="78" t="s">
        <v>81</v>
      </c>
      <c r="E13" s="77" t="s">
        <v>87</v>
      </c>
      <c r="F13" s="76" t="s">
        <v>86</v>
      </c>
      <c r="G13" s="75" t="s">
        <v>85</v>
      </c>
      <c r="H13" s="74" t="s">
        <v>84</v>
      </c>
      <c r="I13" s="39" t="s">
        <v>83</v>
      </c>
      <c r="J13" s="73" t="s">
        <v>82</v>
      </c>
      <c r="K13" s="37" t="s">
        <v>81</v>
      </c>
      <c r="L13" s="37" t="s">
        <v>80</v>
      </c>
      <c r="M13" s="37" t="s">
        <v>79</v>
      </c>
      <c r="N13" s="72" t="s">
        <v>177</v>
      </c>
      <c r="O13" s="71"/>
      <c r="P13" s="70"/>
    </row>
    <row r="14" spans="1:16" ht="127.5" x14ac:dyDescent="0.2">
      <c r="A14" s="69" t="s">
        <v>176</v>
      </c>
      <c r="B14" s="30" t="s">
        <v>175</v>
      </c>
      <c r="C14" s="30" t="s">
        <v>174</v>
      </c>
      <c r="D14" s="30">
        <v>100</v>
      </c>
      <c r="E14" s="30" t="s">
        <v>173</v>
      </c>
      <c r="F14" s="32">
        <f>(K14/D14)</f>
        <v>0</v>
      </c>
      <c r="G14" s="68">
        <f>30000000*100</f>
        <v>3000000000</v>
      </c>
      <c r="H14" s="30" t="s">
        <v>163</v>
      </c>
      <c r="I14" s="28">
        <v>0.21</v>
      </c>
      <c r="J14" s="28">
        <f>K14/D14</f>
        <v>0</v>
      </c>
      <c r="K14" s="67">
        <v>0</v>
      </c>
      <c r="L14" s="67">
        <v>30800000</v>
      </c>
      <c r="M14" s="57" t="s">
        <v>162</v>
      </c>
      <c r="N14" s="63" t="s">
        <v>172</v>
      </c>
      <c r="O14" s="66"/>
      <c r="P14" s="65"/>
    </row>
    <row r="15" spans="1:16" ht="127.5" x14ac:dyDescent="0.2">
      <c r="A15" s="60" t="s">
        <v>171</v>
      </c>
      <c r="B15" s="18" t="s">
        <v>170</v>
      </c>
      <c r="C15" s="18" t="s">
        <v>169</v>
      </c>
      <c r="D15" s="18">
        <v>60</v>
      </c>
      <c r="E15" s="18" t="s">
        <v>164</v>
      </c>
      <c r="F15" s="20">
        <f>(K15/D15)</f>
        <v>0</v>
      </c>
      <c r="G15" s="58">
        <f>140*3500000</f>
        <v>490000000</v>
      </c>
      <c r="H15" s="18" t="s">
        <v>163</v>
      </c>
      <c r="I15" s="16">
        <f>+I14</f>
        <v>0.21</v>
      </c>
      <c r="J15" s="16">
        <f>K15/D15</f>
        <v>0</v>
      </c>
      <c r="K15" s="64">
        <v>0</v>
      </c>
      <c r="L15" s="64">
        <v>0</v>
      </c>
      <c r="M15" s="57" t="s">
        <v>162</v>
      </c>
      <c r="N15" s="63" t="s">
        <v>168</v>
      </c>
    </row>
    <row r="16" spans="1:16" ht="127.5" x14ac:dyDescent="0.2">
      <c r="A16" s="60" t="s">
        <v>167</v>
      </c>
      <c r="B16" s="18" t="s">
        <v>166</v>
      </c>
      <c r="C16" s="18" t="s">
        <v>165</v>
      </c>
      <c r="D16" s="18">
        <v>40</v>
      </c>
      <c r="E16" s="18" t="s">
        <v>164</v>
      </c>
      <c r="F16" s="20">
        <f>(K16/D16)</f>
        <v>0</v>
      </c>
      <c r="G16" s="58">
        <f>100*3200000</f>
        <v>320000000</v>
      </c>
      <c r="H16" s="18" t="s">
        <v>163</v>
      </c>
      <c r="I16" s="16">
        <f>+I15</f>
        <v>0.21</v>
      </c>
      <c r="J16" s="16">
        <f>K16/D16</f>
        <v>0</v>
      </c>
      <c r="K16" s="64">
        <v>0</v>
      </c>
      <c r="L16" s="64">
        <v>0</v>
      </c>
      <c r="M16" s="57" t="s">
        <v>162</v>
      </c>
      <c r="N16" s="63" t="s">
        <v>161</v>
      </c>
    </row>
    <row r="17" spans="1:14" ht="114.75" x14ac:dyDescent="0.2">
      <c r="A17" s="60" t="s">
        <v>160</v>
      </c>
      <c r="B17" s="18" t="s">
        <v>159</v>
      </c>
      <c r="C17" s="62" t="s">
        <v>158</v>
      </c>
      <c r="D17" s="18">
        <v>22</v>
      </c>
      <c r="E17" s="18" t="s">
        <v>157</v>
      </c>
      <c r="F17" s="20">
        <f>(K17/D17)</f>
        <v>0</v>
      </c>
      <c r="G17" s="53">
        <f>30000000*4</f>
        <v>120000000</v>
      </c>
      <c r="H17" s="18" t="s">
        <v>156</v>
      </c>
      <c r="I17" s="17">
        <f>+I16</f>
        <v>0.21</v>
      </c>
      <c r="J17" s="16">
        <f>K17/D17</f>
        <v>0</v>
      </c>
      <c r="K17" s="4">
        <v>0</v>
      </c>
      <c r="L17" s="4">
        <v>0</v>
      </c>
      <c r="M17" s="57" t="s">
        <v>144</v>
      </c>
      <c r="N17" s="61" t="s">
        <v>155</v>
      </c>
    </row>
    <row r="18" spans="1:14" ht="102" x14ac:dyDescent="0.2">
      <c r="A18" s="60" t="s">
        <v>154</v>
      </c>
      <c r="B18" s="18" t="s">
        <v>153</v>
      </c>
      <c r="C18" s="25" t="s">
        <v>152</v>
      </c>
      <c r="D18" s="18">
        <v>2000</v>
      </c>
      <c r="E18" s="18" t="s">
        <v>151</v>
      </c>
      <c r="F18" s="20">
        <f>(K18/D18)</f>
        <v>0</v>
      </c>
      <c r="G18" s="53">
        <v>200000000</v>
      </c>
      <c r="H18" s="18" t="s">
        <v>150</v>
      </c>
      <c r="I18" s="17">
        <f>+I17</f>
        <v>0.21</v>
      </c>
      <c r="J18" s="16">
        <f>K18/D18</f>
        <v>0</v>
      </c>
      <c r="K18" s="4">
        <v>0</v>
      </c>
      <c r="L18" s="4">
        <v>0</v>
      </c>
      <c r="M18" s="57" t="s">
        <v>144</v>
      </c>
      <c r="N18" s="4"/>
    </row>
    <row r="19" spans="1:14" ht="77.25" thickBot="1" x14ac:dyDescent="0.25">
      <c r="A19" s="22" t="s">
        <v>149</v>
      </c>
      <c r="B19" s="59" t="s">
        <v>148</v>
      </c>
      <c r="C19" s="18" t="s">
        <v>147</v>
      </c>
      <c r="D19" s="18">
        <v>45</v>
      </c>
      <c r="E19" s="18" t="s">
        <v>146</v>
      </c>
      <c r="F19" s="20">
        <f>(K19/D19)</f>
        <v>0</v>
      </c>
      <c r="G19" s="58">
        <v>0</v>
      </c>
      <c r="H19" s="18" t="s">
        <v>145</v>
      </c>
      <c r="I19" s="17">
        <f>+I18</f>
        <v>0.21</v>
      </c>
      <c r="J19" s="16">
        <f>K19/D19</f>
        <v>0</v>
      </c>
      <c r="K19" s="4">
        <v>0</v>
      </c>
      <c r="L19" s="4">
        <v>0</v>
      </c>
      <c r="M19" s="57" t="s">
        <v>144</v>
      </c>
      <c r="N19" s="4"/>
    </row>
    <row r="20" spans="1:14" ht="13.5" thickBot="1" x14ac:dyDescent="0.25">
      <c r="A20" s="52" t="s">
        <v>143</v>
      </c>
      <c r="B20" s="51"/>
      <c r="C20" s="52" t="s">
        <v>91</v>
      </c>
      <c r="D20" s="51"/>
      <c r="E20" s="50" t="s">
        <v>90</v>
      </c>
      <c r="F20" s="49"/>
      <c r="G20" s="49"/>
      <c r="H20" s="48"/>
      <c r="I20" s="47" t="s">
        <v>89</v>
      </c>
      <c r="J20" s="46"/>
      <c r="K20" s="46"/>
      <c r="L20" s="46"/>
      <c r="M20" s="46"/>
      <c r="N20" s="4"/>
    </row>
    <row r="21" spans="1:14" ht="51.75" thickBot="1" x14ac:dyDescent="0.25">
      <c r="A21" s="45" t="s">
        <v>142</v>
      </c>
      <c r="B21" s="44"/>
      <c r="C21" s="42" t="s">
        <v>87</v>
      </c>
      <c r="D21" s="43" t="s">
        <v>81</v>
      </c>
      <c r="E21" s="42" t="s">
        <v>87</v>
      </c>
      <c r="F21" s="41" t="s">
        <v>86</v>
      </c>
      <c r="G21" s="41" t="s">
        <v>85</v>
      </c>
      <c r="H21" s="40" t="s">
        <v>84</v>
      </c>
      <c r="I21" s="39" t="s">
        <v>83</v>
      </c>
      <c r="J21" s="38" t="s">
        <v>82</v>
      </c>
      <c r="K21" s="37" t="s">
        <v>81</v>
      </c>
      <c r="L21" s="36" t="s">
        <v>80</v>
      </c>
      <c r="M21" s="35" t="s">
        <v>79</v>
      </c>
      <c r="N21" s="35" t="s">
        <v>78</v>
      </c>
    </row>
    <row r="22" spans="1:14" ht="63.75" x14ac:dyDescent="0.2">
      <c r="A22" s="22" t="s">
        <v>141</v>
      </c>
      <c r="B22" s="56" t="s">
        <v>140</v>
      </c>
      <c r="C22" s="56" t="s">
        <v>139</v>
      </c>
      <c r="D22" s="56">
        <f>500*6</f>
        <v>3000</v>
      </c>
      <c r="E22" s="56" t="s">
        <v>138</v>
      </c>
      <c r="F22" s="32">
        <f>(K22/D22)</f>
        <v>0.1</v>
      </c>
      <c r="G22" s="55">
        <v>80000000</v>
      </c>
      <c r="H22" s="30" t="s">
        <v>137</v>
      </c>
      <c r="I22" s="29">
        <v>0.21</v>
      </c>
      <c r="J22" s="28">
        <f>K22/D22</f>
        <v>0.1</v>
      </c>
      <c r="K22" s="27">
        <v>300</v>
      </c>
      <c r="L22" s="26">
        <v>14000000</v>
      </c>
      <c r="M22" s="14" t="s">
        <v>48</v>
      </c>
      <c r="N22" s="14" t="s">
        <v>136</v>
      </c>
    </row>
    <row r="23" spans="1:14" ht="63.75" x14ac:dyDescent="0.2">
      <c r="A23" s="22" t="s">
        <v>135</v>
      </c>
      <c r="B23" s="25" t="s">
        <v>134</v>
      </c>
      <c r="C23" s="25" t="s">
        <v>133</v>
      </c>
      <c r="D23" s="25">
        <v>140</v>
      </c>
      <c r="E23" s="25" t="s">
        <v>132</v>
      </c>
      <c r="F23" s="20">
        <f>(K23/D23)</f>
        <v>0.5</v>
      </c>
      <c r="G23" s="53">
        <f>(13000000/30)*140+(90000*500)</f>
        <v>105666666.66666666</v>
      </c>
      <c r="H23" s="18" t="s">
        <v>131</v>
      </c>
      <c r="I23" s="17">
        <v>0.21</v>
      </c>
      <c r="J23" s="16">
        <f>K23/D23</f>
        <v>0.5</v>
      </c>
      <c r="K23" s="4">
        <v>70</v>
      </c>
      <c r="L23" s="15">
        <v>15000000</v>
      </c>
      <c r="M23" s="14" t="s">
        <v>48</v>
      </c>
      <c r="N23" s="14" t="s">
        <v>130</v>
      </c>
    </row>
    <row r="24" spans="1:14" ht="63.75" x14ac:dyDescent="0.2">
      <c r="A24" s="22" t="s">
        <v>129</v>
      </c>
      <c r="B24" s="25" t="s">
        <v>128</v>
      </c>
      <c r="C24" s="25" t="s">
        <v>127</v>
      </c>
      <c r="D24" s="25">
        <v>5</v>
      </c>
      <c r="E24" s="21" t="s">
        <v>126</v>
      </c>
      <c r="F24" s="20">
        <f>(K24/D24)</f>
        <v>0.6</v>
      </c>
      <c r="G24" s="53">
        <f>5*4000000</f>
        <v>20000000</v>
      </c>
      <c r="H24" s="18" t="s">
        <v>28</v>
      </c>
      <c r="I24" s="17">
        <v>0.21</v>
      </c>
      <c r="J24" s="16">
        <f>K24/D24</f>
        <v>0.6</v>
      </c>
      <c r="K24" s="4">
        <v>3</v>
      </c>
      <c r="L24" s="15">
        <v>4000000</v>
      </c>
      <c r="M24" s="14" t="s">
        <v>48</v>
      </c>
      <c r="N24" s="14" t="s">
        <v>125</v>
      </c>
    </row>
    <row r="25" spans="1:14" ht="153" x14ac:dyDescent="0.2">
      <c r="A25" s="22" t="s">
        <v>124</v>
      </c>
      <c r="B25" s="25" t="s">
        <v>123</v>
      </c>
      <c r="C25" s="25" t="s">
        <v>122</v>
      </c>
      <c r="D25" s="25">
        <v>20000</v>
      </c>
      <c r="E25" s="25" t="s">
        <v>121</v>
      </c>
      <c r="F25" s="20">
        <f>(K25/D25)</f>
        <v>0</v>
      </c>
      <c r="G25" s="19">
        <v>2000000000</v>
      </c>
      <c r="H25" s="25" t="s">
        <v>110</v>
      </c>
      <c r="I25" s="17">
        <v>0.21</v>
      </c>
      <c r="J25" s="16">
        <f>K25/D25</f>
        <v>0</v>
      </c>
      <c r="K25" s="4"/>
      <c r="L25" s="15">
        <v>120000000</v>
      </c>
      <c r="M25" s="14" t="s">
        <v>48</v>
      </c>
      <c r="N25" s="14" t="s">
        <v>120</v>
      </c>
    </row>
    <row r="26" spans="1:14" ht="51" x14ac:dyDescent="0.2">
      <c r="A26" s="22" t="s">
        <v>119</v>
      </c>
      <c r="B26" s="25" t="s">
        <v>118</v>
      </c>
      <c r="C26" s="21" t="s">
        <v>117</v>
      </c>
      <c r="D26" s="21">
        <v>100</v>
      </c>
      <c r="E26" s="25" t="s">
        <v>116</v>
      </c>
      <c r="F26" s="20">
        <f>(K26/D26)</f>
        <v>0.7</v>
      </c>
      <c r="G26" s="19">
        <v>15000000</v>
      </c>
      <c r="H26" s="18" t="s">
        <v>37</v>
      </c>
      <c r="I26" s="17">
        <v>0.21</v>
      </c>
      <c r="J26" s="16">
        <f>K26/D26</f>
        <v>0.7</v>
      </c>
      <c r="K26" s="4">
        <v>70</v>
      </c>
      <c r="L26" s="15"/>
      <c r="M26" s="14" t="s">
        <v>48</v>
      </c>
      <c r="N26" s="14" t="s">
        <v>115</v>
      </c>
    </row>
    <row r="27" spans="1:14" ht="153" x14ac:dyDescent="0.2">
      <c r="A27" s="22" t="s">
        <v>114</v>
      </c>
      <c r="B27" s="25" t="s">
        <v>113</v>
      </c>
      <c r="C27" s="25" t="s">
        <v>112</v>
      </c>
      <c r="D27" s="25">
        <v>40</v>
      </c>
      <c r="E27" s="25" t="s">
        <v>111</v>
      </c>
      <c r="F27" s="20">
        <f>(K27/D27)</f>
        <v>0</v>
      </c>
      <c r="G27" s="19">
        <v>600000000</v>
      </c>
      <c r="H27" s="25" t="s">
        <v>110</v>
      </c>
      <c r="I27" s="17">
        <v>0.21</v>
      </c>
      <c r="J27" s="16">
        <f>K27/D27</f>
        <v>0</v>
      </c>
      <c r="K27" s="4">
        <v>0</v>
      </c>
      <c r="L27" s="15">
        <v>97800000</v>
      </c>
      <c r="M27" s="14" t="s">
        <v>48</v>
      </c>
      <c r="N27" s="14" t="s">
        <v>109</v>
      </c>
    </row>
    <row r="28" spans="1:14" ht="89.25" x14ac:dyDescent="0.2">
      <c r="A28" s="22" t="s">
        <v>108</v>
      </c>
      <c r="B28" s="21" t="s">
        <v>107</v>
      </c>
      <c r="C28" s="21" t="s">
        <v>106</v>
      </c>
      <c r="D28" s="21">
        <v>1</v>
      </c>
      <c r="E28" s="21" t="s">
        <v>105</v>
      </c>
      <c r="F28" s="20">
        <f>(K28/D28)</f>
        <v>1</v>
      </c>
      <c r="G28" s="19">
        <v>0</v>
      </c>
      <c r="H28" s="18" t="s">
        <v>104</v>
      </c>
      <c r="I28" s="17">
        <v>0.21</v>
      </c>
      <c r="J28" s="16">
        <f>K28/D28</f>
        <v>1</v>
      </c>
      <c r="K28" s="4">
        <v>1</v>
      </c>
      <c r="L28" s="15"/>
      <c r="M28" s="14" t="s">
        <v>48</v>
      </c>
      <c r="N28" s="14" t="s">
        <v>103</v>
      </c>
    </row>
    <row r="29" spans="1:14" ht="89.25" x14ac:dyDescent="0.2">
      <c r="A29" s="22" t="s">
        <v>102</v>
      </c>
      <c r="B29" s="21" t="s">
        <v>101</v>
      </c>
      <c r="C29" s="21" t="s">
        <v>100</v>
      </c>
      <c r="D29" s="21">
        <v>1</v>
      </c>
      <c r="E29" s="21" t="s">
        <v>99</v>
      </c>
      <c r="F29" s="20">
        <f>(K29/D29)</f>
        <v>0</v>
      </c>
      <c r="G29" s="19">
        <v>120000000</v>
      </c>
      <c r="H29" s="18" t="s">
        <v>94</v>
      </c>
      <c r="I29" s="17">
        <v>0.21</v>
      </c>
      <c r="J29" s="16">
        <f>K29/D29</f>
        <v>0</v>
      </c>
      <c r="K29" s="4"/>
      <c r="L29" s="15"/>
      <c r="M29" s="14" t="s">
        <v>48</v>
      </c>
      <c r="N29" s="14" t="s">
        <v>47</v>
      </c>
    </row>
    <row r="30" spans="1:14" ht="90" thickBot="1" x14ac:dyDescent="0.25">
      <c r="A30" s="22" t="s">
        <v>98</v>
      </c>
      <c r="B30" s="54" t="s">
        <v>97</v>
      </c>
      <c r="C30" s="25" t="s">
        <v>96</v>
      </c>
      <c r="D30" s="25">
        <v>27</v>
      </c>
      <c r="E30" s="25" t="s">
        <v>95</v>
      </c>
      <c r="F30" s="20">
        <f>(K30/D30)</f>
        <v>0</v>
      </c>
      <c r="G30" s="53">
        <v>400000000</v>
      </c>
      <c r="H30" s="18" t="s">
        <v>94</v>
      </c>
      <c r="I30" s="17">
        <v>0.21</v>
      </c>
      <c r="J30" s="16">
        <f>K30/D30</f>
        <v>0</v>
      </c>
      <c r="K30" s="4"/>
      <c r="L30" s="15">
        <f>204840000+45000000+10000000</f>
        <v>259840000</v>
      </c>
      <c r="M30" s="14" t="s">
        <v>48</v>
      </c>
      <c r="N30" s="14" t="s">
        <v>93</v>
      </c>
    </row>
    <row r="31" spans="1:14" ht="13.5" thickBot="1" x14ac:dyDescent="0.25">
      <c r="A31" s="52" t="s">
        <v>92</v>
      </c>
      <c r="B31" s="51"/>
      <c r="C31" s="52" t="s">
        <v>91</v>
      </c>
      <c r="D31" s="51"/>
      <c r="E31" s="50" t="s">
        <v>90</v>
      </c>
      <c r="F31" s="49"/>
      <c r="G31" s="49"/>
      <c r="H31" s="48"/>
      <c r="I31" s="47" t="s">
        <v>89</v>
      </c>
      <c r="J31" s="46"/>
      <c r="K31" s="46"/>
      <c r="L31" s="46"/>
      <c r="M31" s="46"/>
      <c r="N31" s="4"/>
    </row>
    <row r="32" spans="1:14" ht="51.75" thickBot="1" x14ac:dyDescent="0.25">
      <c r="A32" s="45" t="s">
        <v>88</v>
      </c>
      <c r="B32" s="44"/>
      <c r="C32" s="42" t="s">
        <v>87</v>
      </c>
      <c r="D32" s="43" t="s">
        <v>81</v>
      </c>
      <c r="E32" s="42" t="s">
        <v>87</v>
      </c>
      <c r="F32" s="41" t="s">
        <v>86</v>
      </c>
      <c r="G32" s="41" t="s">
        <v>85</v>
      </c>
      <c r="H32" s="40" t="s">
        <v>84</v>
      </c>
      <c r="I32" s="39" t="s">
        <v>83</v>
      </c>
      <c r="J32" s="38" t="s">
        <v>82</v>
      </c>
      <c r="K32" s="37" t="s">
        <v>81</v>
      </c>
      <c r="L32" s="36" t="s">
        <v>80</v>
      </c>
      <c r="M32" s="35" t="s">
        <v>79</v>
      </c>
      <c r="N32" s="35" t="s">
        <v>78</v>
      </c>
    </row>
    <row r="33" spans="1:14" ht="102" x14ac:dyDescent="0.2">
      <c r="A33" s="22" t="s">
        <v>77</v>
      </c>
      <c r="B33" s="34" t="s">
        <v>76</v>
      </c>
      <c r="C33" s="33" t="s">
        <v>75</v>
      </c>
      <c r="D33" s="33">
        <v>1200</v>
      </c>
      <c r="E33" s="33" t="s">
        <v>74</v>
      </c>
      <c r="F33" s="32">
        <f>(K33/D33)</f>
        <v>0.5</v>
      </c>
      <c r="G33" s="31">
        <v>50000000</v>
      </c>
      <c r="H33" s="30" t="s">
        <v>64</v>
      </c>
      <c r="I33" s="29">
        <v>0.21</v>
      </c>
      <c r="J33" s="28">
        <f>K33/D33</f>
        <v>0.5</v>
      </c>
      <c r="K33" s="27">
        <v>600</v>
      </c>
      <c r="L33" s="26">
        <f>12800000+12500000</f>
        <v>25300000</v>
      </c>
      <c r="M33" s="14" t="s">
        <v>48</v>
      </c>
      <c r="N33" s="14" t="s">
        <v>73</v>
      </c>
    </row>
    <row r="34" spans="1:14" ht="102" x14ac:dyDescent="0.2">
      <c r="A34" s="22" t="s">
        <v>72</v>
      </c>
      <c r="B34" s="21" t="s">
        <v>71</v>
      </c>
      <c r="C34" s="25" t="s">
        <v>70</v>
      </c>
      <c r="D34" s="25">
        <v>150</v>
      </c>
      <c r="E34" s="24" t="s">
        <v>69</v>
      </c>
      <c r="F34" s="20">
        <f>(K34/D34)</f>
        <v>0</v>
      </c>
      <c r="G34" s="23">
        <v>150000000</v>
      </c>
      <c r="H34" s="18" t="s">
        <v>64</v>
      </c>
      <c r="I34" s="17">
        <f>+I33</f>
        <v>0.21</v>
      </c>
      <c r="J34" s="16">
        <f>K34/D34</f>
        <v>0</v>
      </c>
      <c r="K34" s="4"/>
      <c r="L34" s="15"/>
      <c r="M34" s="14" t="s">
        <v>48</v>
      </c>
      <c r="N34" s="14"/>
    </row>
    <row r="35" spans="1:14" ht="102" x14ac:dyDescent="0.2">
      <c r="A35" s="22" t="s">
        <v>68</v>
      </c>
      <c r="B35" s="21" t="s">
        <v>67</v>
      </c>
      <c r="C35" s="21" t="s">
        <v>66</v>
      </c>
      <c r="D35" s="21">
        <v>1</v>
      </c>
      <c r="E35" s="21" t="s">
        <v>65</v>
      </c>
      <c r="F35" s="20">
        <f>(K35/D35)</f>
        <v>0</v>
      </c>
      <c r="G35" s="19">
        <v>200000000</v>
      </c>
      <c r="H35" s="18" t="s">
        <v>64</v>
      </c>
      <c r="I35" s="17">
        <f>+I34</f>
        <v>0.21</v>
      </c>
      <c r="J35" s="16">
        <f>K35/D35</f>
        <v>0</v>
      </c>
      <c r="K35" s="4"/>
      <c r="L35" s="15"/>
      <c r="M35" s="14" t="s">
        <v>48</v>
      </c>
      <c r="N35" s="14"/>
    </row>
    <row r="36" spans="1:14" ht="76.5" x14ac:dyDescent="0.2">
      <c r="A36" s="22" t="s">
        <v>63</v>
      </c>
      <c r="B36" s="21" t="s">
        <v>62</v>
      </c>
      <c r="C36" s="21" t="s">
        <v>61</v>
      </c>
      <c r="D36" s="21">
        <v>1</v>
      </c>
      <c r="E36" s="21" t="s">
        <v>60</v>
      </c>
      <c r="F36" s="20">
        <f>(K36/D36)</f>
        <v>0</v>
      </c>
      <c r="G36" s="19">
        <v>35000000</v>
      </c>
      <c r="H36" s="18" t="s">
        <v>54</v>
      </c>
      <c r="I36" s="17">
        <f>+I35</f>
        <v>0.21</v>
      </c>
      <c r="J36" s="16">
        <f>K36/D36</f>
        <v>0</v>
      </c>
      <c r="K36" s="4"/>
      <c r="L36" s="15"/>
      <c r="M36" s="14" t="s">
        <v>48</v>
      </c>
      <c r="N36" s="14" t="s">
        <v>59</v>
      </c>
    </row>
    <row r="37" spans="1:14" ht="76.5" x14ac:dyDescent="0.2">
      <c r="A37" s="22" t="s">
        <v>58</v>
      </c>
      <c r="B37" s="21" t="s">
        <v>57</v>
      </c>
      <c r="C37" s="21" t="s">
        <v>56</v>
      </c>
      <c r="D37" s="21">
        <v>6</v>
      </c>
      <c r="E37" s="21" t="s">
        <v>55</v>
      </c>
      <c r="F37" s="20">
        <f>(K37/D37)</f>
        <v>0.16666666666666666</v>
      </c>
      <c r="G37" s="19">
        <v>70000000</v>
      </c>
      <c r="H37" s="18" t="s">
        <v>54</v>
      </c>
      <c r="I37" s="17">
        <f>+I36</f>
        <v>0.21</v>
      </c>
      <c r="J37" s="16">
        <f>K37/D37</f>
        <v>0.16666666666666666</v>
      </c>
      <c r="K37" s="4">
        <v>1</v>
      </c>
      <c r="L37" s="15">
        <v>2100000</v>
      </c>
      <c r="M37" s="14" t="s">
        <v>48</v>
      </c>
      <c r="N37" s="14" t="s">
        <v>53</v>
      </c>
    </row>
    <row r="38" spans="1:14" ht="76.5" x14ac:dyDescent="0.2">
      <c r="A38" s="22" t="s">
        <v>52</v>
      </c>
      <c r="B38" s="21" t="s">
        <v>51</v>
      </c>
      <c r="C38" s="21" t="s">
        <v>50</v>
      </c>
      <c r="D38" s="21">
        <v>1</v>
      </c>
      <c r="E38" s="21" t="s">
        <v>49</v>
      </c>
      <c r="F38" s="20">
        <f>(K38/D38)</f>
        <v>0</v>
      </c>
      <c r="G38" s="19">
        <f>400*500000</f>
        <v>200000000</v>
      </c>
      <c r="H38" s="18" t="s">
        <v>42</v>
      </c>
      <c r="I38" s="17">
        <f>+I37</f>
        <v>0.21</v>
      </c>
      <c r="J38" s="16">
        <f>K38/D38</f>
        <v>0</v>
      </c>
      <c r="K38" s="4"/>
      <c r="L38" s="15"/>
      <c r="M38" s="14" t="s">
        <v>48</v>
      </c>
      <c r="N38" s="14" t="s">
        <v>47</v>
      </c>
    </row>
    <row r="39" spans="1:14" ht="76.5" x14ac:dyDescent="0.2">
      <c r="A39" s="22" t="s">
        <v>46</v>
      </c>
      <c r="B39" s="21" t="s">
        <v>45</v>
      </c>
      <c r="C39" s="21" t="s">
        <v>44</v>
      </c>
      <c r="D39" s="21">
        <v>1</v>
      </c>
      <c r="E39" s="21" t="s">
        <v>43</v>
      </c>
      <c r="F39" s="20">
        <f>(K39/D39)</f>
        <v>0</v>
      </c>
      <c r="G39" s="19">
        <v>60000000</v>
      </c>
      <c r="H39" s="18" t="s">
        <v>42</v>
      </c>
      <c r="I39" s="17">
        <f>+I38</f>
        <v>0.21</v>
      </c>
      <c r="J39" s="16">
        <f>K39/D39</f>
        <v>0</v>
      </c>
      <c r="K39" s="4"/>
      <c r="L39" s="15"/>
      <c r="M39" s="14" t="str">
        <f>+M38</f>
        <v>Rodimiro Tangarife</v>
      </c>
      <c r="N39" s="4"/>
    </row>
    <row r="40" spans="1:14" ht="51" x14ac:dyDescent="0.2">
      <c r="A40" s="22" t="s">
        <v>41</v>
      </c>
      <c r="B40" s="21" t="s">
        <v>40</v>
      </c>
      <c r="C40" s="21" t="s">
        <v>39</v>
      </c>
      <c r="D40" s="21">
        <v>1</v>
      </c>
      <c r="E40" s="21" t="s">
        <v>38</v>
      </c>
      <c r="F40" s="20">
        <f>(K40/D40)</f>
        <v>0</v>
      </c>
      <c r="G40" s="23">
        <v>300000000</v>
      </c>
      <c r="H40" s="18" t="s">
        <v>37</v>
      </c>
      <c r="I40" s="17">
        <f>+I39</f>
        <v>0.21</v>
      </c>
      <c r="J40" s="16">
        <f>K40/D40</f>
        <v>0</v>
      </c>
      <c r="K40" s="4"/>
      <c r="L40" s="15"/>
      <c r="M40" s="14" t="str">
        <f>+M39</f>
        <v>Rodimiro Tangarife</v>
      </c>
      <c r="N40" s="4"/>
    </row>
    <row r="41" spans="1:14" ht="63.75" x14ac:dyDescent="0.2">
      <c r="A41" s="22" t="s">
        <v>36</v>
      </c>
      <c r="B41" s="21" t="s">
        <v>35</v>
      </c>
      <c r="C41" s="21" t="s">
        <v>34</v>
      </c>
      <c r="D41" s="21">
        <v>100</v>
      </c>
      <c r="E41" s="21" t="s">
        <v>33</v>
      </c>
      <c r="F41" s="20">
        <f>(K41/D41)</f>
        <v>0</v>
      </c>
      <c r="G41" s="19">
        <v>150000000</v>
      </c>
      <c r="H41" s="18" t="s">
        <v>28</v>
      </c>
      <c r="I41" s="17">
        <f>+I40</f>
        <v>0.21</v>
      </c>
      <c r="J41" s="16">
        <f>K41/D41</f>
        <v>0</v>
      </c>
      <c r="K41" s="4"/>
      <c r="L41" s="15"/>
      <c r="M41" s="14" t="str">
        <f>+M40</f>
        <v>Rodimiro Tangarife</v>
      </c>
      <c r="N41" s="4"/>
    </row>
    <row r="42" spans="1:14" ht="38.25" x14ac:dyDescent="0.2">
      <c r="A42" s="22" t="s">
        <v>32</v>
      </c>
      <c r="B42" s="21" t="s">
        <v>31</v>
      </c>
      <c r="C42" s="21" t="s">
        <v>30</v>
      </c>
      <c r="D42" s="21">
        <v>100</v>
      </c>
      <c r="E42" s="21" t="s">
        <v>29</v>
      </c>
      <c r="F42" s="20">
        <f>(K42/D42)</f>
        <v>0</v>
      </c>
      <c r="G42" s="19">
        <v>22000000</v>
      </c>
      <c r="H42" s="18" t="s">
        <v>28</v>
      </c>
      <c r="I42" s="17">
        <f>+I41</f>
        <v>0.21</v>
      </c>
      <c r="J42" s="16">
        <f>K42/D42</f>
        <v>0</v>
      </c>
      <c r="K42" s="4"/>
      <c r="L42" s="15"/>
      <c r="M42" s="14" t="str">
        <f>+M41</f>
        <v>Rodimiro Tangarife</v>
      </c>
      <c r="N42" s="4"/>
    </row>
    <row r="43" spans="1:14" ht="76.5" x14ac:dyDescent="0.2">
      <c r="A43" s="22" t="s">
        <v>27</v>
      </c>
      <c r="B43" s="21" t="s">
        <v>26</v>
      </c>
      <c r="C43" s="21" t="s">
        <v>25</v>
      </c>
      <c r="D43" s="21">
        <v>1</v>
      </c>
      <c r="E43" s="21" t="s">
        <v>24</v>
      </c>
      <c r="F43" s="20">
        <f>(K43/D43)</f>
        <v>0</v>
      </c>
      <c r="G43" s="19">
        <v>500000000</v>
      </c>
      <c r="H43" s="18" t="s">
        <v>7</v>
      </c>
      <c r="I43" s="17">
        <f>+I42</f>
        <v>0.21</v>
      </c>
      <c r="J43" s="16">
        <f>K43/D43</f>
        <v>0</v>
      </c>
      <c r="K43" s="4"/>
      <c r="L43" s="15"/>
      <c r="M43" s="14" t="str">
        <f>+M42</f>
        <v>Rodimiro Tangarife</v>
      </c>
      <c r="N43" s="14" t="s">
        <v>23</v>
      </c>
    </row>
    <row r="44" spans="1:14" ht="76.5" x14ac:dyDescent="0.2">
      <c r="A44" s="22" t="s">
        <v>22</v>
      </c>
      <c r="B44" s="21" t="s">
        <v>21</v>
      </c>
      <c r="C44" s="21" t="s">
        <v>20</v>
      </c>
      <c r="D44" s="21">
        <v>100</v>
      </c>
      <c r="E44" s="21" t="s">
        <v>19</v>
      </c>
      <c r="F44" s="20">
        <f>(K44/D44)</f>
        <v>0</v>
      </c>
      <c r="G44" s="19">
        <v>160000000</v>
      </c>
      <c r="H44" s="18" t="s">
        <v>7</v>
      </c>
      <c r="I44" s="17">
        <f>+I43</f>
        <v>0.21</v>
      </c>
      <c r="J44" s="16">
        <f>K44/D44</f>
        <v>0</v>
      </c>
      <c r="K44" s="4"/>
      <c r="L44" s="15">
        <f>5300000+9320000</f>
        <v>14620000</v>
      </c>
      <c r="M44" s="14" t="str">
        <f>+M43</f>
        <v>Rodimiro Tangarife</v>
      </c>
      <c r="N44" s="14" t="s">
        <v>18</v>
      </c>
    </row>
    <row r="45" spans="1:14" ht="114.75" x14ac:dyDescent="0.2">
      <c r="A45" s="22" t="s">
        <v>17</v>
      </c>
      <c r="B45" s="21" t="s">
        <v>16</v>
      </c>
      <c r="C45" s="21" t="s">
        <v>15</v>
      </c>
      <c r="D45" s="21">
        <v>15</v>
      </c>
      <c r="E45" s="21" t="s">
        <v>14</v>
      </c>
      <c r="F45" s="20">
        <f>(K45/D45)</f>
        <v>0</v>
      </c>
      <c r="G45" s="19">
        <f>12000000*15</f>
        <v>180000000</v>
      </c>
      <c r="H45" s="18" t="s">
        <v>13</v>
      </c>
      <c r="I45" s="17">
        <f>+I44</f>
        <v>0.21</v>
      </c>
      <c r="J45" s="16">
        <f>K45/D45</f>
        <v>0</v>
      </c>
      <c r="K45" s="4"/>
      <c r="L45" s="15"/>
      <c r="M45" s="14" t="str">
        <f>+M44</f>
        <v>Rodimiro Tangarife</v>
      </c>
      <c r="N45" s="14" t="s">
        <v>12</v>
      </c>
    </row>
    <row r="46" spans="1:14" ht="76.5" x14ac:dyDescent="0.2">
      <c r="A46" s="22" t="s">
        <v>11</v>
      </c>
      <c r="B46" s="21" t="s">
        <v>10</v>
      </c>
      <c r="C46" s="21" t="s">
        <v>9</v>
      </c>
      <c r="D46" s="21">
        <v>1</v>
      </c>
      <c r="E46" s="21" t="s">
        <v>8</v>
      </c>
      <c r="F46" s="20">
        <f>(K46/D46)</f>
        <v>0</v>
      </c>
      <c r="G46" s="19">
        <v>200000000</v>
      </c>
      <c r="H46" s="18" t="s">
        <v>7</v>
      </c>
      <c r="I46" s="17">
        <f>+I45</f>
        <v>0.21</v>
      </c>
      <c r="J46" s="16">
        <f>K46/D46</f>
        <v>0</v>
      </c>
      <c r="K46" s="4"/>
      <c r="L46" s="15"/>
      <c r="M46" s="14" t="str">
        <f>+M45</f>
        <v>Rodimiro Tangarife</v>
      </c>
      <c r="N46" s="14" t="s">
        <v>6</v>
      </c>
    </row>
    <row r="47" spans="1:14" ht="114.75" x14ac:dyDescent="0.2">
      <c r="A47" s="22" t="s">
        <v>5</v>
      </c>
      <c r="B47" s="21" t="s">
        <v>4</v>
      </c>
      <c r="C47" s="21" t="s">
        <v>3</v>
      </c>
      <c r="D47" s="21">
        <v>1</v>
      </c>
      <c r="E47" s="21" t="s">
        <v>2</v>
      </c>
      <c r="F47" s="20">
        <f>(K47/D47)</f>
        <v>0</v>
      </c>
      <c r="G47" s="19">
        <v>60000000</v>
      </c>
      <c r="H47" s="18" t="s">
        <v>1</v>
      </c>
      <c r="I47" s="17">
        <f>+I46</f>
        <v>0.21</v>
      </c>
      <c r="J47" s="16">
        <f>K47/D47</f>
        <v>0</v>
      </c>
      <c r="K47" s="4"/>
      <c r="L47" s="15"/>
      <c r="M47" s="14" t="str">
        <f>+M46</f>
        <v>Rodimiro Tangarife</v>
      </c>
      <c r="N47" s="4"/>
    </row>
    <row r="48" spans="1:14" ht="54" customHeight="1" x14ac:dyDescent="0.2">
      <c r="A48" s="4"/>
      <c r="B48" s="13" t="s">
        <v>0</v>
      </c>
      <c r="C48" s="13"/>
      <c r="D48" s="13"/>
      <c r="E48" s="13"/>
      <c r="F48" s="13"/>
      <c r="G48" s="12"/>
      <c r="H48" s="11"/>
      <c r="I48" s="10"/>
      <c r="J48" s="4"/>
      <c r="K48" s="4"/>
      <c r="L48" s="4"/>
      <c r="M48" s="9"/>
      <c r="N48" s="4"/>
    </row>
    <row r="49" spans="2:14" x14ac:dyDescent="0.2">
      <c r="B49" s="8"/>
      <c r="C49" s="8"/>
      <c r="D49" s="8"/>
      <c r="E49" s="8"/>
      <c r="F49" s="8"/>
      <c r="G49" s="7">
        <f>+G47+G46+G45+G44+G43+G42+G41+G40+G39+G38+G37+G36+G35+G34+G33+G30+G29+G28+G27+G26+G25+G24+G23+G22+G19+G18+G17+G16+G15+G14</f>
        <v>9807666666.6666679</v>
      </c>
      <c r="H49" s="6"/>
      <c r="L49" s="5">
        <f>L14+L15+L16+L17+L18+L19+L22+L23+L24+L25+L26+L27+L28+L29+L30+L33+L34+L35+L36+L37+L38+L39+L40+L41+L42+L43+L44+L45+L46+L47+L48</f>
        <v>583460000</v>
      </c>
      <c r="N49" s="4"/>
    </row>
  </sheetData>
  <mergeCells count="21">
    <mergeCell ref="A11:M11"/>
    <mergeCell ref="A20:B20"/>
    <mergeCell ref="C12:D12"/>
    <mergeCell ref="E20:H20"/>
    <mergeCell ref="B2:L4"/>
    <mergeCell ref="A13:B13"/>
    <mergeCell ref="A8:M8"/>
    <mergeCell ref="A9:M9"/>
    <mergeCell ref="A10:M10"/>
    <mergeCell ref="A7:M7"/>
    <mergeCell ref="I12:M12"/>
    <mergeCell ref="C20:D20"/>
    <mergeCell ref="A12:B12"/>
    <mergeCell ref="E12:H12"/>
    <mergeCell ref="I20:M20"/>
    <mergeCell ref="E31:H31"/>
    <mergeCell ref="A32:B32"/>
    <mergeCell ref="A21:B21"/>
    <mergeCell ref="A31:B31"/>
    <mergeCell ref="C31:D31"/>
    <mergeCell ref="I31:M31"/>
  </mergeCells>
  <pageMargins left="0.7" right="0.7" top="0.75" bottom="0.75" header="0.3" footer="0.3"/>
  <pageSetup scale="7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INFRAESTRUCTURA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2014-03-10T20:20:47Z</dcterms:created>
  <dcterms:modified xsi:type="dcterms:W3CDTF">2014-03-10T20:21:14Z</dcterms:modified>
</cp:coreProperties>
</file>