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INFRAESTRUCTURA " sheetId="1" r:id="rId1"/>
  </sheets>
  <calcPr calcId="145621"/>
</workbook>
</file>

<file path=xl/calcChain.xml><?xml version="1.0" encoding="utf-8"?>
<calcChain xmlns="http://schemas.openxmlformats.org/spreadsheetml/2006/main">
  <c r="G9" i="1" l="1"/>
  <c r="S9" i="1"/>
  <c r="F9" i="1" s="1"/>
  <c r="G10" i="1"/>
  <c r="S10" i="1"/>
  <c r="F10" i="1" s="1"/>
  <c r="G11" i="1"/>
  <c r="I11" i="1"/>
  <c r="I12" i="1" s="1"/>
  <c r="I13" i="1" s="1"/>
  <c r="I14" i="1" s="1"/>
  <c r="S11" i="1"/>
  <c r="R11" i="1" s="1"/>
  <c r="G12" i="1"/>
  <c r="R12" i="1"/>
  <c r="S12" i="1"/>
  <c r="F12" i="1" s="1"/>
  <c r="F13" i="1"/>
  <c r="R13" i="1"/>
  <c r="S13" i="1"/>
  <c r="S14" i="1"/>
  <c r="F14" i="1" s="1"/>
  <c r="D17" i="1"/>
  <c r="S17" i="1"/>
  <c r="R17" i="1" s="1"/>
  <c r="G18" i="1"/>
  <c r="I18" i="1"/>
  <c r="R18" i="1"/>
  <c r="S18" i="1"/>
  <c r="F18" i="1" s="1"/>
  <c r="T18" i="1"/>
  <c r="G19" i="1"/>
  <c r="I19" i="1"/>
  <c r="R19" i="1"/>
  <c r="S19" i="1"/>
  <c r="F19" i="1" s="1"/>
  <c r="I20" i="1"/>
  <c r="N20" i="1"/>
  <c r="S20" i="1"/>
  <c r="F20" i="1" s="1"/>
  <c r="I21" i="1"/>
  <c r="S21" i="1"/>
  <c r="F21" i="1" s="1"/>
  <c r="I22" i="1"/>
  <c r="S22" i="1"/>
  <c r="F22" i="1" s="1"/>
  <c r="I23" i="1"/>
  <c r="S23" i="1"/>
  <c r="F23" i="1" s="1"/>
  <c r="I24" i="1"/>
  <c r="S24" i="1"/>
  <c r="F24" i="1" s="1"/>
  <c r="I25" i="1"/>
  <c r="S25" i="1"/>
  <c r="F25" i="1" s="1"/>
  <c r="T25" i="1"/>
  <c r="S28" i="1"/>
  <c r="F28" i="1" s="1"/>
  <c r="R29" i="1"/>
  <c r="S29" i="1"/>
  <c r="F29" i="1" s="1"/>
  <c r="S30" i="1"/>
  <c r="F30" i="1" s="1"/>
  <c r="R31" i="1"/>
  <c r="S31" i="1"/>
  <c r="F31" i="1" s="1"/>
  <c r="S32" i="1"/>
  <c r="F32" i="1" s="1"/>
  <c r="G33" i="1"/>
  <c r="S33" i="1"/>
  <c r="F33" i="1" s="1"/>
  <c r="S34" i="1"/>
  <c r="F34" i="1" s="1"/>
  <c r="U34" i="1"/>
  <c r="R35" i="1"/>
  <c r="S35" i="1"/>
  <c r="F35" i="1" s="1"/>
  <c r="U35" i="1"/>
  <c r="R36" i="1"/>
  <c r="S36" i="1"/>
  <c r="F36" i="1" s="1"/>
  <c r="U36" i="1"/>
  <c r="R37" i="1"/>
  <c r="S37" i="1"/>
  <c r="F37" i="1" s="1"/>
  <c r="U37" i="1"/>
  <c r="R38" i="1"/>
  <c r="S38" i="1"/>
  <c r="F38" i="1" s="1"/>
  <c r="U38" i="1"/>
  <c r="R39" i="1"/>
  <c r="S39" i="1"/>
  <c r="F39" i="1" s="1"/>
  <c r="U39" i="1"/>
  <c r="U40" i="1" s="1"/>
  <c r="U41" i="1" s="1"/>
  <c r="U42" i="1" s="1"/>
  <c r="G40" i="1"/>
  <c r="G43" i="1" s="1"/>
  <c r="S40" i="1"/>
  <c r="F40" i="1" s="1"/>
  <c r="S41" i="1"/>
  <c r="R41" i="1" s="1"/>
  <c r="F42" i="1"/>
  <c r="S42" i="1"/>
  <c r="T43" i="1"/>
  <c r="F41" i="1" l="1"/>
  <c r="R34" i="1"/>
  <c r="R32" i="1"/>
  <c r="R30" i="1"/>
  <c r="R28" i="1"/>
  <c r="R25" i="1"/>
  <c r="R24" i="1"/>
  <c r="R23" i="1"/>
  <c r="R22" i="1"/>
  <c r="R21" i="1"/>
  <c r="F17" i="1"/>
  <c r="F11" i="1"/>
  <c r="R40" i="1"/>
  <c r="R9" i="1"/>
  <c r="R43" i="1" l="1"/>
</calcChain>
</file>

<file path=xl/comments1.xml><?xml version="1.0" encoding="utf-8"?>
<comments xmlns="http://schemas.openxmlformats.org/spreadsheetml/2006/main">
  <authors>
    <author>ALCALDIA MUNICIPAL GUATAPE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100 VIVIENDAS CONSTRUIDAS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140 VIVIENDAS MEJORADAS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100 VIVIENDAS MEJORADAS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4 VIVIENDAS REUBICADAS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ALCALDÍA MUNICIPAL GUATAPE:</t>
        </r>
        <r>
          <rPr>
            <sz val="8"/>
            <color indexed="81"/>
            <rFont val="Tahoma"/>
            <family val="2"/>
          </rPr>
          <t xml:space="preserve">
valor del lote mediante avalúo de la lonja
</t>
        </r>
      </text>
    </comment>
  </commentList>
</comments>
</file>

<file path=xl/sharedStrings.xml><?xml version="1.0" encoding="utf-8"?>
<sst xmlns="http://schemas.openxmlformats.org/spreadsheetml/2006/main" count="266" uniqueCount="197">
  <si>
    <t>TOTAL</t>
  </si>
  <si>
    <t>Proyecto ejecutado por la E.S.E. Hospital La Inmaculada</t>
  </si>
  <si>
    <t>Necesidad de cofinanciación departamental (Seccional de salud de Antioquia), La Nación (Ministerio de protección Social).</t>
  </si>
  <si>
    <t># de lozas aprovechadas / # de lozas proyectadas.</t>
  </si>
  <si>
    <t>Una loza aprovechada para ampliación física del hospital la Inmaculada.</t>
  </si>
  <si>
    <t>Aprovechada la loza existente para la ampliación de la infraestructura física del hospital la Inmaculada</t>
  </si>
  <si>
    <t>3.15</t>
  </si>
  <si>
    <t>Construcción aula cocina</t>
  </si>
  <si>
    <t>Necesidad de cofinanciación departamental (Secretaría de Educación Departamental).</t>
  </si>
  <si>
    <t># de establecimientos ampliados y dotados/ # de establecimientos proyectados</t>
  </si>
  <si>
    <t>Un establecimientos educativos urbano ampliado y dotado.</t>
  </si>
  <si>
    <t>Ampliado físicamente y dotado los centros educativos del área urbana</t>
  </si>
  <si>
    <t>3.14</t>
  </si>
  <si>
    <t>Lotes comercializados</t>
  </si>
  <si>
    <t>Necesidad de cofinanciación departamental (Productividad y competitividad), la Nación (Viceministerio de turismo), Empresa privada.</t>
  </si>
  <si>
    <t># de hectáreas aprovechadas/ # de hectáreas proyectadas</t>
  </si>
  <si>
    <t>15 hectáreas de terrenos aprovechados</t>
  </si>
  <si>
    <t>Apoyada adecuación de un complejo turístico en el sector aguaceritos con la participación de la comunidad y el sector privado</t>
  </si>
  <si>
    <t>3.13</t>
  </si>
  <si>
    <t>CONTRATOS PARA BLOUE AY B Y C RELIZADOS</t>
  </si>
  <si>
    <t>% de centros con mantenimiento/ % de centros proyectados</t>
  </si>
  <si>
    <t>100% de establecimientos educativos con mantenimiento.</t>
  </si>
  <si>
    <t>Mantenido, mejorado y dotado los establecimientos educativos urbanos y rurales</t>
  </si>
  <si>
    <t>3.12</t>
  </si>
  <si>
    <t>Obra ejecutada</t>
  </si>
  <si>
    <t># de centros reubicados/ # de centros proyectados.</t>
  </si>
  <si>
    <t>Un centro educativo rural reubicado</t>
  </si>
  <si>
    <t>Reubicado el Centro Educativo Rural de la vereda Quebrada Arriba</t>
  </si>
  <si>
    <t>3.11</t>
  </si>
  <si>
    <t>Ampliación de Bodegas,funcionamiento unidad sanitaria e instalación planta desompresora de gas</t>
  </si>
  <si>
    <t>Disponibilidad presupuestal Municipal.</t>
  </si>
  <si>
    <t>% de zona mejorada/ % de zona proyectada.</t>
  </si>
  <si>
    <t>100% de zona industrial mejorada</t>
  </si>
  <si>
    <t>Mejorada la zona industrial, de talleres y los guajes</t>
  </si>
  <si>
    <t>3.10</t>
  </si>
  <si>
    <t>Contartos realizados por año</t>
  </si>
  <si>
    <t>% de alumbrado con mantenimiento/ % de alumbrado proyectado</t>
  </si>
  <si>
    <t>100% de alumbrado público con mantenimiento</t>
  </si>
  <si>
    <t>Ampliado y mejorado el alumbrado público.</t>
  </si>
  <si>
    <t>3.9</t>
  </si>
  <si>
    <t>Adecuado parque Quebrada Arriba, El Recreo, Parque Los patos</t>
  </si>
  <si>
    <t>Disponibilidad presupuestal Municipal, y convenio (Cornare)</t>
  </si>
  <si>
    <t># de parques construidos/ # de parques proyectados</t>
  </si>
  <si>
    <t>Un parque construido</t>
  </si>
  <si>
    <t>Adecuados parques temáticos</t>
  </si>
  <si>
    <t>3.8</t>
  </si>
  <si>
    <t>Existe la posibilidad que sea ubicada en el centro de servicios comunitarios.  Se presentarà propuesta para que compren el terreno y el municipio aporte los diseños y 50% de la construcciòn.</t>
  </si>
  <si>
    <t>Necesidad de cofinanciación departamental (Productividad y competitividad), Nacional .</t>
  </si>
  <si>
    <t># de sedes adecuadas/ # de sedes proyectadas</t>
  </si>
  <si>
    <t>Una sede adecuada</t>
  </si>
  <si>
    <t>Adecuada una sede para la Cooperativa Guatapé productivo</t>
  </si>
  <si>
    <t>3.7</t>
  </si>
  <si>
    <t>Diagnóstico realizado para ampliación y pintura en general realizada.  Actualmente se encuentra en comodato.  Se sacarà a licitaciòn para venta a un grupo organizado con enfoque productivo.  50% se reciben en efectivo y el 50% restante en especie, se cuantifica la capacitaciòn y formaciòn para el empleo.</t>
  </si>
  <si>
    <t>Rodimiro Tangarife</t>
  </si>
  <si>
    <t># de sedes ampliadas/ # de sedes proyectadas</t>
  </si>
  <si>
    <t xml:space="preserve">Una sede ampliada </t>
  </si>
  <si>
    <t>Ampliada la sede donde funciona la Cooperativa Crecer y Crear</t>
  </si>
  <si>
    <t>3.6</t>
  </si>
  <si>
    <t>enchape escalas piscina, mantenimiento pista de bicicro y  piscina, unidades sanitarias, camerinos y coliseo.</t>
  </si>
  <si>
    <t>Necesidad de cofinanciación departamental (Indeportes), Nacional (Coldeportes) .</t>
  </si>
  <si>
    <t># de escenarios mantenidos y adecuados/ # de escenarios proyectados</t>
  </si>
  <si>
    <t>100% de escenarios deportivos mantenidos y adecuados.</t>
  </si>
  <si>
    <t>Mantenidos y recuperados escenarios deportivos y culturales</t>
  </si>
  <si>
    <t>3.5</t>
  </si>
  <si>
    <t>Construcción placa polideportiva centro Educativo Rural Quebrada Arriba</t>
  </si>
  <si>
    <t># de placas construidas.</t>
  </si>
  <si>
    <t>Una placa construida</t>
  </si>
  <si>
    <t>Construidas placas polideportivas urbanas y rurales</t>
  </si>
  <si>
    <t>3.4</t>
  </si>
  <si>
    <t>Se construira en el 2011 con la Residencia Estudiantil.  Se suscribiò convenio con la Sociedad San Vicente de Paul para este proyecto.</t>
  </si>
  <si>
    <t xml:space="preserve">Necesidad de cofinanciación departamental (Secretaría de Agricultura y Planeación Departamental), Nacional </t>
  </si>
  <si>
    <t>centros comunitarios construidos</t>
  </si>
  <si>
    <t>Un centro de servicio comunitario construido</t>
  </si>
  <si>
    <t>Construido el Centro de Servicios Comunitarios y adecuados los locales existentes</t>
  </si>
  <si>
    <t>3.3</t>
  </si>
  <si>
    <t>Se construyeron los locales comerciale s para la plaza de mercado</t>
  </si>
  <si>
    <r>
      <t># de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adecuados/#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proyectados</t>
    </r>
  </si>
  <si>
    <r>
      <t>150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locales adecuados durante el cuatrienio</t>
    </r>
  </si>
  <si>
    <t>Mejorada la plaza de mercado municipal.</t>
  </si>
  <si>
    <t>3.2</t>
  </si>
  <si>
    <t>Adecuaciòn de rampa para discapacitados, contrucciòn de oficina de contrataciòn y Archivo Municipal.</t>
  </si>
  <si>
    <r>
      <t># de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restaurados/# de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proyectados</t>
    </r>
  </si>
  <si>
    <t>30% del palacio municipal restaurado</t>
  </si>
  <si>
    <t>Restaurado el Palacio Municipal</t>
  </si>
  <si>
    <t>3.1</t>
  </si>
  <si>
    <t>OBSERVACIÓN</t>
  </si>
  <si>
    <t>RESPONSABLE</t>
  </si>
  <si>
    <t>INVERSIÓN</t>
  </si>
  <si>
    <t>CANTIDAD</t>
  </si>
  <si>
    <t>%</t>
  </si>
  <si>
    <t>% DE AVANCE EN TIEMPO</t>
  </si>
  <si>
    <t>COFINANCIACION</t>
  </si>
  <si>
    <t>VALOR PDDLLO</t>
  </si>
  <si>
    <t>INDICADOR</t>
  </si>
  <si>
    <t>DESCRIPCION</t>
  </si>
  <si>
    <t xml:space="preserve"> ESPACIOS PARA ATENCIÓN A LA COMUNIDAD CONSTRUIDOS O ADECUADOS</t>
  </si>
  <si>
    <t>% DE EJECUCIÓN</t>
  </si>
  <si>
    <t>INDICADORES VERIFICABLES OBJETIVAMENTE</t>
  </si>
  <si>
    <t>META</t>
  </si>
  <si>
    <t>RESULTADO 3.</t>
  </si>
  <si>
    <t>Contaro enjecutado y (convenios Invías,FNR,DPTO)</t>
  </si>
  <si>
    <t>Necesidad de cofinanciación departamental (Secretaría de Infraestructura Física), Nacional (INVIAS), E.P.M.</t>
  </si>
  <si>
    <t># de Km. con mantenimiento/ # de Km. proyectados.</t>
  </si>
  <si>
    <t>27 Km. de vías terciarias mantenidos durante el cuatrienio</t>
  </si>
  <si>
    <t>Mantenidas las vías terciarias</t>
  </si>
  <si>
    <t>2.9</t>
  </si>
  <si>
    <t>Se han realizado reuniones con el Alcalde de El Peñol se formulò el proyecto y aùn no se ha conseguido cofinanciaciòn</t>
  </si>
  <si>
    <t># de puentes recuperados</t>
  </si>
  <si>
    <t>Puente recuperado durante el cuatrienio.</t>
  </si>
  <si>
    <t>Realizadas gestiones para la recuperación del puente colgante de la vereda la Peña</t>
  </si>
  <si>
    <t>2.8</t>
  </si>
  <si>
    <t>Mantenimiento realizado</t>
  </si>
  <si>
    <t>Necesidad de cofinanciación departamental (Secretaría de Infraestructura Física), Nacional (INVIAS)</t>
  </si>
  <si>
    <t># de eventos realizados</t>
  </si>
  <si>
    <t>Una gestión realizada</t>
  </si>
  <si>
    <t>Realizadas gestiones para el mejoramiento y ampliación de la vía Marinilla, El Peñol, Guatapé</t>
  </si>
  <si>
    <t>2.7</t>
  </si>
  <si>
    <t>Contrato en ejecución ( escenarios de observación)</t>
  </si>
  <si>
    <t>Necesidad de cofinanciación departamental (Secretaría de Infraestructura Física y Planeación Departamental), Nacional (Viceministerio de Turismo), E.P.M, Cornare, ONG.</t>
  </si>
  <si>
    <t>% área ampliada/ % de área proyectada</t>
  </si>
  <si>
    <t>40% del área del malecón ampliada durante el cuatrienio.</t>
  </si>
  <si>
    <t>Ampliado el malecón hacia otras zonas</t>
  </si>
  <si>
    <t>2.6</t>
  </si>
  <si>
    <t>Pintura general de fachadas ( combite)</t>
  </si>
  <si>
    <t>%  recuperado/ % proyectado</t>
  </si>
  <si>
    <t>100% de recuperación en la calle del recuerdo.</t>
  </si>
  <si>
    <t>Recuperada la calle del recuerdo</t>
  </si>
  <si>
    <t>2.5</t>
  </si>
  <si>
    <t>La obra se encuentra en un 60% de ejecuciòn .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</si>
  <si>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parqueadero adecuados/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parqueadero proyectados</t>
    </r>
  </si>
  <si>
    <r>
      <t>20000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parqueadero adecuados en la zona urbana durante el cuatrienio.</t>
    </r>
  </si>
  <si>
    <t>Adecuado el parqueadero municipal.</t>
  </si>
  <si>
    <t>2.4</t>
  </si>
  <si>
    <t>Contarto realizado por año</t>
  </si>
  <si>
    <t>Km. de vías señalizados/ Km. de vías proyectados</t>
  </si>
  <si>
    <t>100 % de vías urbanas señalizadas durante el cuatrienio</t>
  </si>
  <si>
    <t>Mejorada la señalización urbana.</t>
  </si>
  <si>
    <t>2.3</t>
  </si>
  <si>
    <t>Contaro de repación realizado en el primer semestre</t>
  </si>
  <si>
    <t>Disponibilidad presupuestal Municipal y convenios. (cornare)</t>
  </si>
  <si>
    <r>
      <t># de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construidos/ # de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proyectados</t>
    </r>
  </si>
  <si>
    <r>
      <t>140 m construidos de andenes y 500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gres recuperados</t>
    </r>
  </si>
  <si>
    <t>Construidos andenes perimetrales del parque principal y restauración de éste</t>
  </si>
  <si>
    <t>2.2</t>
  </si>
  <si>
    <t>Contrato ejecutado en el 2008</t>
  </si>
  <si>
    <t>Disponibilidad presupuestal Municipal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</si>
  <si>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malla vial mejorada/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malla vial proyectada</t>
    </r>
  </si>
  <si>
    <t>100% de la malla vial urbana con mantenimiento general en el cuatrienio</t>
  </si>
  <si>
    <t xml:space="preserve">Mantenidas y construidas vías urbanas </t>
  </si>
  <si>
    <t>2.1</t>
  </si>
  <si>
    <t>MEJORES CONDICIONES PARA UNA ADECUADA MOVILIDAD</t>
  </si>
  <si>
    <t>RESULTADO 2.</t>
  </si>
  <si>
    <t>Se gestionò y se realizò convocatoria por radio y televisiòn y no se presentaron solicitudes por parte de la comunidad.</t>
  </si>
  <si>
    <t>Juan David Muñoz- Rodimiro Tangarife</t>
  </si>
  <si>
    <t>Convenios realizados con universidades públicas y Departamento de Antioquia</t>
  </si>
  <si>
    <t>Numero de predios legalizados/número de predios proyectados</t>
  </si>
  <si>
    <t>30% de  predios legalizados</t>
  </si>
  <si>
    <t>Gestionados con universidades públicas y privadas, consultarías jurídicas para el levantamiento de sucesiones iliquidas</t>
  </si>
  <si>
    <t>1.6</t>
  </si>
  <si>
    <t>Negociaciòn sociedad de San Vicente, Urbanizaciòn torres de Santa Ana 2.</t>
  </si>
  <si>
    <t>Necesidad de cofinanciación nacional (MIN Vivienda Medio ambiente y desarrollo territorial), comunitaria.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</si>
  <si>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adquiridos/m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proyectados</t>
    </r>
  </si>
  <si>
    <r>
      <t>2000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terreno adquiridos</t>
    </r>
  </si>
  <si>
    <t>Comprados terrenos para vivienda en el área urbana y rural</t>
  </si>
  <si>
    <t>1.5</t>
  </si>
  <si>
    <t>Actualmente se encuentran algunas viviendas con riesgo mitigable, no se identifican viviendas en alto riesgo.</t>
  </si>
  <si>
    <t>Necesidad de cofinanciación departamental (VIVA ), nacional (MIN Vivienda Medio ambiente y desarrollo territorial), comunitaria.</t>
  </si>
  <si>
    <t>Numero de viviendas reubicadas/número de viviendas proyectadas</t>
  </si>
  <si>
    <t>40%  viviendas de alto riesgo reubicadas</t>
  </si>
  <si>
    <t>Reubicadas viviendas en alto riesgo</t>
  </si>
  <si>
    <t>1.4</t>
  </si>
  <si>
    <t>Los mejoramientos de vivienda se han realizado con el apoyo de VIVA (Empresa de Vivienda de Antioquia) y Empresas Pùblicas de Medellín.</t>
  </si>
  <si>
    <t>IVAN JAIRO GARCÍA</t>
  </si>
  <si>
    <t>Necesidad de cofinanciación Departamental (VIVA), Nacional (MIN Vivienda Medio Ambiente y Desarrollo Territorial), comunitaria, cajas de compensación</t>
  </si>
  <si>
    <t>Numero de viviendas mejoradas/número de viviendas proyectadas</t>
  </si>
  <si>
    <t>30 % de viviendas de área urbana  mejoradas.</t>
  </si>
  <si>
    <t>cubiertos los mejoramientos de vivienda a todos los que cumplan los requisitos de ley en el área urbana</t>
  </si>
  <si>
    <t>1.3</t>
  </si>
  <si>
    <t>Se han realizado 20 mejoramientos a travès de proyectos cofinanciados con VIVA y 11 mejoramientos con apoyo directo del municipio.</t>
  </si>
  <si>
    <t xml:space="preserve">Continuar con el mejoramiento de viviendas rurales hasta alcanzar el 100% . </t>
  </si>
  <si>
    <t xml:space="preserve">Cubiertos los mejoramientos de vivienda al 100% de la comunidad rural </t>
  </si>
  <si>
    <t>1.2</t>
  </si>
  <si>
    <t>Se construyeron Los proyectos Santa Ana I Y II, y 14 viviendas en sitio propio.</t>
  </si>
  <si>
    <t>Numero de viviendas construidas/número de viviendas proyectadas</t>
  </si>
  <si>
    <t xml:space="preserve">100 Viviendas de interés social construidas   en el periodo                                </t>
  </si>
  <si>
    <t>Construidas  no menos de 100 viviendas de interés social (Adjudicando como mínimo el 40 % a la población vulnerable</t>
  </si>
  <si>
    <t>1.1</t>
  </si>
  <si>
    <t>EVIDENCIAS</t>
  </si>
  <si>
    <t>CONDICIONES DE CONVIVENCIA DIGNAS Y MEJORADAS</t>
  </si>
  <si>
    <t>EJECUTADO</t>
  </si>
  <si>
    <t>PROGRAMADO</t>
  </si>
  <si>
    <t>RESULTADO 1.</t>
  </si>
  <si>
    <t>FORTALECER EL PROCESO DE PLANEACIÓN PARA UN APROVECHAMIENTO DEL EQUIPAMENTO MUNICIPAL Y LA POCA OFERTA DE INFRAESTRUCTURA DE VIVIENDA Y ESPACIO PÚBLICO</t>
  </si>
  <si>
    <t>OBJETIVO ESPECIFICO</t>
  </si>
  <si>
    <t>ALCANZAR UN DESARROLLO SOSTENIBLE, SANO Y EQUITATIVO A TRAVÉS DE UN ADECUADO APROVECHAMIENTO DEL TERRITORIO</t>
  </si>
  <si>
    <t>OBJETIVO GENERAL</t>
  </si>
  <si>
    <t>GESTIÓN EN INFRAESTRUCTURA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</si>
</sst>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 * #,##0.0_ ;_ * \-#,##0.0_ ;_ * &quot;-&quot;??_ ;_ @_ "/>
    <numFmt numFmtId="166" formatCode="_(* #,##0_);_(* \(#,##0\);_(* &quot;-&quot;??_);_(@_)"/>
    <numFmt numFmtId="167" formatCode="_ * #,##0_ ;_ * \-#,##0_ ;_ * &quot;-&quot;??_ ;_ @_ "/>
    <numFmt numFmtId="168" formatCode="_ [$€-2]\ * #,##0.00_ ;_ [$€-2]\ * \-#,##0.00_ ;_ [$€-2]\ * &quot;-&quot;??_ "/>
  </numFmts>
  <fonts count="14" x14ac:knownFonts="1">
    <font>
      <sz val="11"/>
      <name val="Tahoma"/>
    </font>
    <font>
      <sz val="11"/>
      <name val="Tahoma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9" fontId="13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3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9" fontId="3" fillId="0" borderId="1" xfId="3" applyNumberFormat="1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9" fontId="3" fillId="0" borderId="1" xfId="2" applyFont="1" applyBorder="1" applyAlignment="1">
      <alignment vertical="center"/>
    </xf>
    <xf numFmtId="4" fontId="4" fillId="0" borderId="1" xfId="3" applyNumberFormat="1" applyFont="1" applyBorder="1" applyAlignment="1">
      <alignment vertical="center" wrapText="1"/>
    </xf>
    <xf numFmtId="166" fontId="5" fillId="0" borderId="1" xfId="4" applyNumberFormat="1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3" fillId="0" borderId="2" xfId="3" applyFont="1" applyBorder="1" applyAlignment="1">
      <alignment vertical="center" wrapText="1"/>
    </xf>
    <xf numFmtId="0" fontId="3" fillId="0" borderId="3" xfId="3" applyFont="1" applyBorder="1" applyAlignment="1">
      <alignment vertical="center" wrapText="1"/>
    </xf>
    <xf numFmtId="167" fontId="3" fillId="0" borderId="2" xfId="1" applyNumberFormat="1" applyFont="1" applyBorder="1" applyAlignment="1">
      <alignment vertical="center"/>
    </xf>
    <xf numFmtId="0" fontId="3" fillId="0" borderId="2" xfId="3" applyFont="1" applyBorder="1" applyAlignment="1">
      <alignment vertical="center"/>
    </xf>
    <xf numFmtId="9" fontId="4" fillId="0" borderId="2" xfId="2" applyNumberFormat="1" applyFont="1" applyBorder="1" applyAlignment="1">
      <alignment vertical="center"/>
    </xf>
    <xf numFmtId="167" fontId="4" fillId="0" borderId="4" xfId="1" applyNumberFormat="1" applyFont="1" applyBorder="1" applyAlignment="1">
      <alignment vertical="center"/>
    </xf>
    <xf numFmtId="9" fontId="3" fillId="0" borderId="4" xfId="2" applyFont="1" applyBorder="1" applyAlignment="1">
      <alignment vertical="center"/>
    </xf>
    <xf numFmtId="0" fontId="4" fillId="0" borderId="2" xfId="3" applyFont="1" applyFill="1" applyBorder="1" applyAlignment="1">
      <alignment vertical="center" wrapText="1"/>
    </xf>
    <xf numFmtId="166" fontId="3" fillId="0" borderId="2" xfId="4" applyNumberFormat="1" applyFont="1" applyFill="1" applyBorder="1" applyAlignment="1">
      <alignment vertical="center" wrapText="1"/>
    </xf>
    <xf numFmtId="164" fontId="4" fillId="0" borderId="2" xfId="1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vertical="center"/>
    </xf>
    <xf numFmtId="0" fontId="3" fillId="0" borderId="1" xfId="3" applyFont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167" fontId="3" fillId="0" borderId="1" xfId="1" applyNumberFormat="1" applyFont="1" applyBorder="1" applyAlignment="1">
      <alignment vertical="center"/>
    </xf>
    <xf numFmtId="9" fontId="4" fillId="0" borderId="1" xfId="2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7" fontId="4" fillId="0" borderId="6" xfId="1" applyNumberFormat="1" applyFont="1" applyBorder="1" applyAlignment="1">
      <alignment vertical="center"/>
    </xf>
    <xf numFmtId="9" fontId="3" fillId="0" borderId="6" xfId="2" applyNumberFormat="1" applyFont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166" fontId="3" fillId="0" borderId="1" xfId="4" applyNumberFormat="1" applyFont="1" applyFill="1" applyBorder="1" applyAlignment="1">
      <alignment vertical="center" wrapText="1"/>
    </xf>
    <xf numFmtId="164" fontId="4" fillId="0" borderId="1" xfId="1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167" fontId="3" fillId="0" borderId="1" xfId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vertical="center"/>
    </xf>
    <xf numFmtId="166" fontId="3" fillId="3" borderId="1" xfId="4" applyNumberFormat="1" applyFont="1" applyFill="1" applyBorder="1" applyAlignment="1">
      <alignment vertical="center" wrapText="1"/>
    </xf>
    <xf numFmtId="167" fontId="3" fillId="0" borderId="1" xfId="3" applyNumberFormat="1" applyFont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0" fontId="3" fillId="3" borderId="1" xfId="3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165" fontId="3" fillId="0" borderId="6" xfId="1" applyNumberFormat="1" applyFont="1" applyBorder="1" applyAlignment="1">
      <alignment vertical="center"/>
    </xf>
    <xf numFmtId="9" fontId="4" fillId="0" borderId="6" xfId="2" applyNumberFormat="1" applyFont="1" applyBorder="1" applyAlignment="1">
      <alignment vertical="center"/>
    </xf>
    <xf numFmtId="167" fontId="3" fillId="0" borderId="6" xfId="1" applyNumberFormat="1" applyFont="1" applyBorder="1" applyAlignment="1">
      <alignment vertical="center"/>
    </xf>
    <xf numFmtId="0" fontId="4" fillId="0" borderId="6" xfId="3" applyFont="1" applyFill="1" applyBorder="1" applyAlignment="1">
      <alignment vertical="center" wrapText="1"/>
    </xf>
    <xf numFmtId="166" fontId="3" fillId="3" borderId="6" xfId="4" applyNumberFormat="1" applyFont="1" applyFill="1" applyBorder="1" applyAlignment="1">
      <alignment vertical="center" wrapText="1"/>
    </xf>
    <xf numFmtId="164" fontId="4" fillId="0" borderId="6" xfId="1" applyFont="1" applyFill="1" applyBorder="1" applyAlignment="1">
      <alignment vertical="center" wrapText="1"/>
    </xf>
    <xf numFmtId="0" fontId="3" fillId="3" borderId="6" xfId="3" applyFont="1" applyFill="1" applyBorder="1" applyAlignment="1">
      <alignment vertical="center" wrapText="1"/>
    </xf>
    <xf numFmtId="0" fontId="3" fillId="0" borderId="6" xfId="3" applyFont="1" applyFill="1" applyBorder="1" applyAlignment="1">
      <alignment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165" fontId="6" fillId="4" borderId="8" xfId="1" applyNumberFormat="1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164" fontId="6" fillId="5" borderId="9" xfId="1" applyFont="1" applyFill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 wrapText="1"/>
    </xf>
    <xf numFmtId="0" fontId="6" fillId="4" borderId="11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6" fillId="5" borderId="13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5" borderId="12" xfId="3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horizontal="center" vertical="center" wrapText="1"/>
    </xf>
    <xf numFmtId="0" fontId="6" fillId="5" borderId="14" xfId="3" applyFont="1" applyFill="1" applyBorder="1" applyAlignment="1">
      <alignment horizontal="center" vertical="center" wrapText="1"/>
    </xf>
    <xf numFmtId="0" fontId="6" fillId="5" borderId="15" xfId="3" applyFont="1" applyFill="1" applyBorder="1" applyAlignment="1">
      <alignment horizontal="center" vertical="center" wrapText="1"/>
    </xf>
    <xf numFmtId="4" fontId="9" fillId="2" borderId="16" xfId="3" applyNumberFormat="1" applyFont="1" applyFill="1" applyBorder="1" applyAlignment="1">
      <alignment horizontal="center" vertical="center" wrapText="1"/>
    </xf>
    <xf numFmtId="4" fontId="9" fillId="2" borderId="17" xfId="3" applyNumberFormat="1" applyFont="1" applyFill="1" applyBorder="1" applyAlignment="1">
      <alignment horizontal="center" vertical="center" wrapText="1"/>
    </xf>
    <xf numFmtId="0" fontId="9" fillId="2" borderId="18" xfId="3" applyFont="1" applyFill="1" applyBorder="1" applyAlignment="1">
      <alignment horizontal="center" vertical="center" wrapText="1"/>
    </xf>
    <xf numFmtId="0" fontId="9" fillId="2" borderId="16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19" xfId="3" applyFont="1" applyFill="1" applyBorder="1" applyAlignment="1">
      <alignment horizontal="center" vertical="center" wrapText="1"/>
    </xf>
    <xf numFmtId="0" fontId="9" fillId="2" borderId="20" xfId="3" applyFont="1" applyFill="1" applyBorder="1" applyAlignment="1">
      <alignment horizontal="center" vertical="center" wrapText="1"/>
    </xf>
    <xf numFmtId="9" fontId="3" fillId="0" borderId="1" xfId="2" applyNumberFormat="1" applyFont="1" applyBorder="1" applyAlignment="1">
      <alignment vertical="center"/>
    </xf>
    <xf numFmtId="166" fontId="4" fillId="3" borderId="1" xfId="4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9" fontId="4" fillId="0" borderId="1" xfId="2" applyNumberFormat="1" applyFont="1" applyFill="1" applyBorder="1" applyAlignment="1">
      <alignment vertical="center"/>
    </xf>
    <xf numFmtId="166" fontId="4" fillId="3" borderId="6" xfId="4" applyNumberFormat="1" applyFont="1" applyFill="1" applyBorder="1" applyAlignment="1">
      <alignment vertical="center" wrapText="1"/>
    </xf>
    <xf numFmtId="0" fontId="4" fillId="6" borderId="6" xfId="3" applyFont="1" applyFill="1" applyBorder="1" applyAlignment="1">
      <alignment vertical="center" wrapText="1"/>
    </xf>
    <xf numFmtId="2" fontId="3" fillId="0" borderId="1" xfId="3" applyNumberFormat="1" applyFont="1" applyBorder="1" applyAlignment="1">
      <alignment vertical="center" wrapText="1"/>
    </xf>
    <xf numFmtId="0" fontId="4" fillId="0" borderId="5" xfId="5" applyFont="1" applyBorder="1" applyAlignment="1">
      <alignment vertical="center" wrapText="1"/>
    </xf>
    <xf numFmtId="0" fontId="4" fillId="0" borderId="1" xfId="5" applyFont="1" applyBorder="1" applyAlignment="1">
      <alignment vertical="center"/>
    </xf>
    <xf numFmtId="166" fontId="4" fillId="0" borderId="1" xfId="4" applyNumberFormat="1" applyFont="1" applyFill="1" applyBorder="1" applyAlignment="1">
      <alignment vertical="center" wrapText="1"/>
    </xf>
    <xf numFmtId="0" fontId="6" fillId="2" borderId="1" xfId="3" applyFont="1" applyFill="1" applyBorder="1" applyAlignment="1">
      <alignment vertical="center"/>
    </xf>
    <xf numFmtId="9" fontId="4" fillId="3" borderId="1" xfId="3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167" fontId="4" fillId="0" borderId="1" xfId="1" applyNumberFormat="1" applyFont="1" applyBorder="1" applyAlignment="1">
      <alignment vertical="center"/>
    </xf>
    <xf numFmtId="167" fontId="4" fillId="0" borderId="6" xfId="1" applyNumberFormat="1" applyFont="1" applyFill="1" applyBorder="1" applyAlignment="1">
      <alignment vertical="center"/>
    </xf>
    <xf numFmtId="165" fontId="4" fillId="0" borderId="6" xfId="1" applyNumberFormat="1" applyFont="1" applyFill="1" applyBorder="1" applyAlignment="1">
      <alignment vertical="center"/>
    </xf>
    <xf numFmtId="166" fontId="4" fillId="0" borderId="6" xfId="4" applyNumberFormat="1" applyFont="1" applyFill="1" applyBorder="1" applyAlignment="1">
      <alignment vertical="center" wrapText="1"/>
    </xf>
    <xf numFmtId="0" fontId="6" fillId="2" borderId="6" xfId="3" applyFont="1" applyFill="1" applyBorder="1" applyAlignment="1">
      <alignment vertical="center"/>
    </xf>
    <xf numFmtId="0" fontId="6" fillId="4" borderId="3" xfId="3" applyFont="1" applyFill="1" applyBorder="1" applyAlignment="1">
      <alignment horizontal="center" vertical="center" wrapText="1"/>
    </xf>
    <xf numFmtId="165" fontId="6" fillId="4" borderId="9" xfId="1" applyNumberFormat="1" applyFont="1" applyFill="1" applyBorder="1" applyAlignment="1">
      <alignment horizontal="center" vertical="center" wrapText="1"/>
    </xf>
    <xf numFmtId="164" fontId="6" fillId="7" borderId="9" xfId="1" applyFont="1" applyFill="1" applyBorder="1" applyAlignment="1">
      <alignment horizontal="center" vertical="center" wrapText="1"/>
    </xf>
    <xf numFmtId="4" fontId="9" fillId="7" borderId="13" xfId="6" applyNumberFormat="1" applyFont="1" applyFill="1" applyBorder="1" applyAlignment="1">
      <alignment horizontal="center" vertical="center" wrapText="1"/>
    </xf>
    <xf numFmtId="166" fontId="9" fillId="7" borderId="9" xfId="7" applyNumberFormat="1" applyFont="1" applyFill="1" applyBorder="1" applyAlignment="1">
      <alignment horizontal="center" vertical="center" wrapText="1"/>
    </xf>
    <xf numFmtId="0" fontId="9" fillId="7" borderId="9" xfId="6" applyFont="1" applyFill="1" applyBorder="1" applyAlignment="1">
      <alignment horizontal="center" vertical="center" wrapText="1"/>
    </xf>
    <xf numFmtId="0" fontId="9" fillId="7" borderId="12" xfId="6" applyFont="1" applyFill="1" applyBorder="1" applyAlignment="1">
      <alignment horizontal="center" vertical="center" wrapText="1"/>
    </xf>
    <xf numFmtId="0" fontId="9" fillId="4" borderId="13" xfId="6" applyFont="1" applyFill="1" applyBorder="1" applyAlignment="1">
      <alignment horizontal="center" vertical="center" wrapText="1"/>
    </xf>
    <xf numFmtId="0" fontId="10" fillId="7" borderId="13" xfId="6" applyFont="1" applyFill="1" applyBorder="1" applyAlignment="1">
      <alignment horizontal="center" vertical="center" wrapText="1"/>
    </xf>
    <xf numFmtId="0" fontId="10" fillId="7" borderId="12" xfId="6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4" fontId="9" fillId="8" borderId="21" xfId="3" applyNumberFormat="1" applyFont="1" applyFill="1" applyBorder="1" applyAlignment="1">
      <alignment horizontal="center"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3" xfId="3" applyFont="1" applyFill="1" applyBorder="1" applyAlignment="1">
      <alignment vertical="center" wrapText="1"/>
    </xf>
    <xf numFmtId="4" fontId="9" fillId="8" borderId="24" xfId="3" applyNumberFormat="1" applyFont="1" applyFill="1" applyBorder="1" applyAlignment="1">
      <alignment horizontal="center" vertical="center" wrapText="1"/>
    </xf>
    <xf numFmtId="0" fontId="9" fillId="8" borderId="25" xfId="3" applyFont="1" applyFill="1" applyBorder="1" applyAlignment="1">
      <alignment horizontal="center" vertical="center" wrapText="1"/>
    </xf>
    <xf numFmtId="0" fontId="9" fillId="8" borderId="21" xfId="3" applyFont="1" applyFill="1" applyBorder="1" applyAlignment="1">
      <alignment horizontal="center" vertical="center" wrapText="1"/>
    </xf>
    <xf numFmtId="0" fontId="9" fillId="8" borderId="24" xfId="3" applyFont="1" applyFill="1" applyBorder="1" applyAlignment="1">
      <alignment horizontal="center" vertical="center" wrapText="1"/>
    </xf>
    <xf numFmtId="0" fontId="9" fillId="8" borderId="26" xfId="3" applyFont="1" applyFill="1" applyBorder="1" applyAlignment="1">
      <alignment horizontal="center" vertical="center" wrapText="1"/>
    </xf>
    <xf numFmtId="4" fontId="9" fillId="8" borderId="18" xfId="3" applyNumberFormat="1" applyFont="1" applyFill="1" applyBorder="1" applyAlignment="1">
      <alignment horizontal="center" vertical="center" wrapText="1"/>
    </xf>
    <xf numFmtId="4" fontId="9" fillId="8" borderId="16" xfId="3" applyNumberFormat="1" applyFont="1" applyFill="1" applyBorder="1" applyAlignment="1">
      <alignment horizontal="center" vertical="center" wrapText="1"/>
    </xf>
    <xf numFmtId="4" fontId="9" fillId="8" borderId="17" xfId="3" applyNumberFormat="1" applyFont="1" applyFill="1" applyBorder="1" applyAlignment="1">
      <alignment horizontal="center" vertical="center" wrapText="1"/>
    </xf>
    <xf numFmtId="0" fontId="9" fillId="8" borderId="18" xfId="3" applyFont="1" applyFill="1" applyBorder="1" applyAlignment="1">
      <alignment horizontal="center" vertical="center" wrapText="1"/>
    </xf>
    <xf numFmtId="0" fontId="9" fillId="8" borderId="16" xfId="3" applyFont="1" applyFill="1" applyBorder="1" applyAlignment="1">
      <alignment horizontal="center" vertical="center" wrapText="1"/>
    </xf>
    <xf numFmtId="0" fontId="9" fillId="8" borderId="17" xfId="3" applyFont="1" applyFill="1" applyBorder="1" applyAlignment="1">
      <alignment horizontal="center" vertical="center" wrapText="1"/>
    </xf>
    <xf numFmtId="0" fontId="9" fillId="8" borderId="23" xfId="3" applyFont="1" applyFill="1" applyBorder="1" applyAlignment="1">
      <alignment horizontal="center" vertical="center" wrapText="1"/>
    </xf>
    <xf numFmtId="0" fontId="9" fillId="8" borderId="27" xfId="3" applyFont="1" applyFill="1" applyBorder="1" applyAlignment="1">
      <alignment horizontal="center" vertical="center" wrapText="1"/>
    </xf>
    <xf numFmtId="0" fontId="9" fillId="8" borderId="28" xfId="3" applyFont="1" applyFill="1" applyBorder="1" applyAlignment="1">
      <alignment horizontal="center" vertical="center" wrapText="1"/>
    </xf>
    <xf numFmtId="0" fontId="9" fillId="8" borderId="29" xfId="3" applyFont="1" applyFill="1" applyBorder="1" applyAlignment="1">
      <alignment horizontal="center" vertical="center" wrapText="1"/>
    </xf>
    <xf numFmtId="0" fontId="9" fillId="8" borderId="26" xfId="3" applyFont="1" applyFill="1" applyBorder="1" applyAlignment="1">
      <alignment horizontal="center" vertical="center" wrapText="1"/>
    </xf>
    <xf numFmtId="0" fontId="9" fillId="8" borderId="30" xfId="3" applyFont="1" applyFill="1" applyBorder="1" applyAlignment="1">
      <alignment horizontal="center" vertical="center" wrapText="1"/>
    </xf>
    <xf numFmtId="0" fontId="9" fillId="8" borderId="31" xfId="3" applyFont="1" applyFill="1" applyBorder="1" applyAlignment="1">
      <alignment horizontal="center" vertical="center" wrapText="1"/>
    </xf>
    <xf numFmtId="0" fontId="6" fillId="8" borderId="27" xfId="3" applyFont="1" applyFill="1" applyBorder="1" applyAlignment="1">
      <alignment horizontal="center" vertical="center" wrapText="1"/>
    </xf>
    <xf numFmtId="0" fontId="6" fillId="8" borderId="31" xfId="3" applyFont="1" applyFill="1" applyBorder="1" applyAlignment="1">
      <alignment horizontal="center" vertical="center" wrapText="1"/>
    </xf>
    <xf numFmtId="0" fontId="6" fillId="8" borderId="28" xfId="3" applyFont="1" applyFill="1" applyBorder="1" applyAlignment="1">
      <alignment horizontal="center" vertical="center" wrapText="1"/>
    </xf>
    <xf numFmtId="0" fontId="9" fillId="9" borderId="27" xfId="3" applyFont="1" applyFill="1" applyBorder="1" applyAlignment="1">
      <alignment horizontal="center" vertical="center" wrapText="1"/>
    </xf>
    <xf numFmtId="0" fontId="9" fillId="9" borderId="31" xfId="3" applyFont="1" applyFill="1" applyBorder="1" applyAlignment="1">
      <alignment horizontal="center" vertical="center" wrapText="1"/>
    </xf>
    <xf numFmtId="0" fontId="9" fillId="9" borderId="28" xfId="3" applyFont="1" applyFill="1" applyBorder="1" applyAlignment="1">
      <alignment horizontal="center" vertical="center" wrapText="1"/>
    </xf>
    <xf numFmtId="0" fontId="6" fillId="5" borderId="32" xfId="3" applyFont="1" applyFill="1" applyBorder="1" applyAlignment="1">
      <alignment horizontal="center" vertical="center" wrapText="1"/>
    </xf>
    <xf numFmtId="0" fontId="6" fillId="5" borderId="21" xfId="3" applyFont="1" applyFill="1" applyBorder="1" applyAlignment="1">
      <alignment horizontal="center" vertical="center" wrapText="1"/>
    </xf>
    <xf numFmtId="0" fontId="6" fillId="5" borderId="24" xfId="3" applyFont="1" applyFill="1" applyBorder="1" applyAlignment="1">
      <alignment horizontal="center" vertical="center" wrapText="1"/>
    </xf>
  </cellXfs>
  <cellStyles count="12">
    <cellStyle name="Euro" xfId="8"/>
    <cellStyle name="Millares" xfId="1" builtinId="3"/>
    <cellStyle name="Millares 2" xfId="9"/>
    <cellStyle name="Millares_Arbol de problemas gobierno" xfId="7"/>
    <cellStyle name="Millares_Arbol de problemas INFRAESTRUCTURA" xfId="4"/>
    <cellStyle name="Normal" xfId="0" builtinId="0"/>
    <cellStyle name="Normal 2" xfId="10"/>
    <cellStyle name="Normal_Arbol de problemas gobierno" xfId="6"/>
    <cellStyle name="Normal_Arbol de problemas INFRAESTRUCTURA" xfId="3"/>
    <cellStyle name="Normal_Hoja1" xfId="5"/>
    <cellStyle name="Porcentaje" xfId="2" builtinId="5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3"/>
  <sheetViews>
    <sheetView tabSelected="1" topLeftCell="A41" zoomScale="80" zoomScaleNormal="80" workbookViewId="0">
      <selection activeCell="F9" sqref="F9"/>
    </sheetView>
  </sheetViews>
  <sheetFormatPr baseColWidth="10" defaultRowHeight="14.25" x14ac:dyDescent="0.2"/>
  <cols>
    <col min="7" max="7" width="16.625" customWidth="1"/>
    <col min="19" max="19" width="7.875" customWidth="1"/>
    <col min="20" max="20" width="14.375" customWidth="1"/>
  </cols>
  <sheetData>
    <row r="1" spans="1:22" ht="15" thickBot="1" x14ac:dyDescent="0.25">
      <c r="A1" s="128" t="s">
        <v>196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6"/>
      <c r="V1" s="98"/>
    </row>
    <row r="2" spans="1:22" x14ac:dyDescent="0.2">
      <c r="A2" s="125" t="s">
        <v>195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3"/>
      <c r="V2" s="98"/>
    </row>
    <row r="3" spans="1:22" x14ac:dyDescent="0.2">
      <c r="A3" s="122" t="s">
        <v>194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0"/>
      <c r="V3" s="98"/>
    </row>
    <row r="4" spans="1:22" x14ac:dyDescent="0.2">
      <c r="A4" s="115" t="s">
        <v>193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4"/>
      <c r="V4" s="98"/>
    </row>
    <row r="5" spans="1:22" ht="15" thickBot="1" x14ac:dyDescent="0.25">
      <c r="A5" s="118" t="s">
        <v>192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6"/>
      <c r="V5" s="98"/>
    </row>
    <row r="6" spans="1:22" ht="15" thickBot="1" x14ac:dyDescent="0.25">
      <c r="A6" s="115" t="s">
        <v>191</v>
      </c>
      <c r="B6" s="114"/>
      <c r="C6" s="113" t="s">
        <v>98</v>
      </c>
      <c r="D6" s="110"/>
      <c r="E6" s="112" t="s">
        <v>97</v>
      </c>
      <c r="F6" s="111"/>
      <c r="G6" s="111"/>
      <c r="H6" s="110"/>
      <c r="I6" s="109" t="s">
        <v>96</v>
      </c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7"/>
      <c r="V6" s="98"/>
    </row>
    <row r="7" spans="1:22" ht="26.25" thickBot="1" x14ac:dyDescent="0.25">
      <c r="A7" s="106"/>
      <c r="B7" s="106"/>
      <c r="C7" s="104"/>
      <c r="D7" s="103"/>
      <c r="E7" s="105"/>
      <c r="F7" s="104"/>
      <c r="G7" s="104"/>
      <c r="H7" s="103"/>
      <c r="I7" s="102"/>
      <c r="J7" s="101" t="s">
        <v>190</v>
      </c>
      <c r="K7" s="100" t="s">
        <v>189</v>
      </c>
      <c r="L7" s="101" t="s">
        <v>190</v>
      </c>
      <c r="M7" s="100" t="s">
        <v>189</v>
      </c>
      <c r="N7" s="101" t="s">
        <v>190</v>
      </c>
      <c r="O7" s="100" t="s">
        <v>189</v>
      </c>
      <c r="P7" s="101" t="s">
        <v>190</v>
      </c>
      <c r="Q7" s="100" t="s">
        <v>189</v>
      </c>
      <c r="R7" s="99"/>
      <c r="S7" s="99"/>
      <c r="T7" s="99"/>
      <c r="U7" s="99"/>
      <c r="V7" s="98"/>
    </row>
    <row r="8" spans="1:22" ht="39" thickBot="1" x14ac:dyDescent="0.25">
      <c r="A8" s="97" t="s">
        <v>188</v>
      </c>
      <c r="B8" s="96"/>
      <c r="C8" s="94" t="s">
        <v>94</v>
      </c>
      <c r="D8" s="95" t="s">
        <v>88</v>
      </c>
      <c r="E8" s="94" t="s">
        <v>94</v>
      </c>
      <c r="F8" s="93" t="s">
        <v>93</v>
      </c>
      <c r="G8" s="92" t="s">
        <v>92</v>
      </c>
      <c r="H8" s="91" t="s">
        <v>91</v>
      </c>
      <c r="I8" s="54" t="s">
        <v>90</v>
      </c>
      <c r="J8" s="53">
        <v>2008</v>
      </c>
      <c r="K8" s="52"/>
      <c r="L8" s="53">
        <v>2009</v>
      </c>
      <c r="M8" s="52"/>
      <c r="N8" s="53">
        <v>2010</v>
      </c>
      <c r="O8" s="52"/>
      <c r="P8" s="53">
        <v>2011</v>
      </c>
      <c r="Q8" s="52"/>
      <c r="R8" s="90" t="s">
        <v>89</v>
      </c>
      <c r="S8" s="50" t="s">
        <v>88</v>
      </c>
      <c r="T8" s="89" t="s">
        <v>87</v>
      </c>
      <c r="U8" s="50" t="s">
        <v>86</v>
      </c>
      <c r="V8" s="88" t="s">
        <v>187</v>
      </c>
    </row>
    <row r="9" spans="1:22" ht="191.25" x14ac:dyDescent="0.2">
      <c r="A9" s="87" t="s">
        <v>186</v>
      </c>
      <c r="B9" s="42" t="s">
        <v>185</v>
      </c>
      <c r="C9" s="42" t="s">
        <v>184</v>
      </c>
      <c r="D9" s="42">
        <v>100</v>
      </c>
      <c r="E9" s="42" t="s">
        <v>183</v>
      </c>
      <c r="F9" s="44">
        <f>(S9/D9)</f>
        <v>0.91</v>
      </c>
      <c r="G9" s="86">
        <f>30000000*100</f>
        <v>3000000000</v>
      </c>
      <c r="H9" s="42" t="s">
        <v>173</v>
      </c>
      <c r="I9" s="40">
        <v>0.75</v>
      </c>
      <c r="J9" s="26">
        <v>32</v>
      </c>
      <c r="K9" s="26">
        <v>32</v>
      </c>
      <c r="L9" s="26">
        <v>20</v>
      </c>
      <c r="M9" s="26">
        <v>20</v>
      </c>
      <c r="N9" s="26">
        <v>25</v>
      </c>
      <c r="O9" s="26">
        <v>39</v>
      </c>
      <c r="P9" s="26">
        <v>9</v>
      </c>
      <c r="Q9" s="26"/>
      <c r="R9" s="40">
        <f>S9/D9</f>
        <v>0.91</v>
      </c>
      <c r="S9" s="77">
        <f>+K9+M9+O9+Q9</f>
        <v>91</v>
      </c>
      <c r="T9" s="85">
        <v>1599269528</v>
      </c>
      <c r="U9" s="76" t="s">
        <v>172</v>
      </c>
      <c r="V9" s="81" t="s">
        <v>182</v>
      </c>
    </row>
    <row r="10" spans="1:22" ht="191.25" x14ac:dyDescent="0.2">
      <c r="A10" s="79" t="s">
        <v>181</v>
      </c>
      <c r="B10" s="28" t="s">
        <v>180</v>
      </c>
      <c r="C10" s="28" t="s">
        <v>179</v>
      </c>
      <c r="D10" s="28">
        <v>60</v>
      </c>
      <c r="E10" s="28" t="s">
        <v>174</v>
      </c>
      <c r="F10" s="30">
        <f>(S10/D10)</f>
        <v>0.51666666666666672</v>
      </c>
      <c r="G10" s="78">
        <f>140*3500000</f>
        <v>490000000</v>
      </c>
      <c r="H10" s="28" t="s">
        <v>173</v>
      </c>
      <c r="I10" s="24">
        <v>0.75</v>
      </c>
      <c r="J10" s="83">
        <v>3</v>
      </c>
      <c r="K10" s="83">
        <v>3</v>
      </c>
      <c r="L10" s="83">
        <v>3</v>
      </c>
      <c r="M10" s="84">
        <v>3</v>
      </c>
      <c r="N10" s="83">
        <v>14</v>
      </c>
      <c r="O10" s="83">
        <v>25</v>
      </c>
      <c r="P10" s="83">
        <v>29</v>
      </c>
      <c r="Q10" s="83"/>
      <c r="R10" s="24">
        <v>0.5</v>
      </c>
      <c r="S10" s="77">
        <f>+K10+M10+O10+Q10</f>
        <v>31</v>
      </c>
      <c r="T10" s="82">
        <v>84377141</v>
      </c>
      <c r="U10" s="76" t="s">
        <v>172</v>
      </c>
      <c r="V10" s="81" t="s">
        <v>178</v>
      </c>
    </row>
    <row r="11" spans="1:22" ht="191.25" x14ac:dyDescent="0.2">
      <c r="A11" s="79" t="s">
        <v>177</v>
      </c>
      <c r="B11" s="28" t="s">
        <v>176</v>
      </c>
      <c r="C11" s="28" t="s">
        <v>175</v>
      </c>
      <c r="D11" s="28">
        <v>40</v>
      </c>
      <c r="E11" s="28" t="s">
        <v>174</v>
      </c>
      <c r="F11" s="30">
        <f>(S11/D11)</f>
        <v>0.875</v>
      </c>
      <c r="G11" s="78">
        <f>100*3200000</f>
        <v>320000000</v>
      </c>
      <c r="H11" s="28" t="s">
        <v>173</v>
      </c>
      <c r="I11" s="24">
        <f>+I10</f>
        <v>0.75</v>
      </c>
      <c r="J11" s="83"/>
      <c r="K11" s="83">
        <v>0</v>
      </c>
      <c r="L11" s="83"/>
      <c r="M11" s="26">
        <v>2</v>
      </c>
      <c r="N11" s="83">
        <v>33</v>
      </c>
      <c r="O11" s="83">
        <v>33</v>
      </c>
      <c r="P11" s="83">
        <v>5</v>
      </c>
      <c r="Q11" s="83"/>
      <c r="R11" s="24">
        <f>S11/D11</f>
        <v>0.875</v>
      </c>
      <c r="S11" s="77">
        <f>+K11+M11+O11+Q11</f>
        <v>35</v>
      </c>
      <c r="T11" s="82">
        <v>131577592</v>
      </c>
      <c r="U11" s="76" t="s">
        <v>172</v>
      </c>
      <c r="V11" s="81" t="s">
        <v>171</v>
      </c>
    </row>
    <row r="12" spans="1:22" ht="153" x14ac:dyDescent="0.2">
      <c r="A12" s="79" t="s">
        <v>170</v>
      </c>
      <c r="B12" s="28" t="s">
        <v>169</v>
      </c>
      <c r="C12" s="80" t="s">
        <v>168</v>
      </c>
      <c r="D12" s="28">
        <v>22</v>
      </c>
      <c r="E12" s="28" t="s">
        <v>167</v>
      </c>
      <c r="F12" s="30">
        <f>(S12/D12)</f>
        <v>0</v>
      </c>
      <c r="G12" s="69">
        <f>30000000*4</f>
        <v>120000000</v>
      </c>
      <c r="H12" s="28" t="s">
        <v>166</v>
      </c>
      <c r="I12" s="68">
        <f>+I11</f>
        <v>0.75</v>
      </c>
      <c r="J12" s="23"/>
      <c r="K12" s="23">
        <v>0</v>
      </c>
      <c r="L12" s="23"/>
      <c r="M12" s="26">
        <v>0</v>
      </c>
      <c r="N12" s="23"/>
      <c r="O12" s="23"/>
      <c r="P12" s="23">
        <v>22</v>
      </c>
      <c r="Q12" s="23"/>
      <c r="R12" s="24">
        <f>S12/D12</f>
        <v>0</v>
      </c>
      <c r="S12" s="77">
        <f>+K12+M12+O12+Q12</f>
        <v>0</v>
      </c>
      <c r="T12" s="2">
        <v>0</v>
      </c>
      <c r="U12" s="76" t="s">
        <v>153</v>
      </c>
      <c r="V12" s="21" t="s">
        <v>165</v>
      </c>
    </row>
    <row r="13" spans="1:22" ht="114.75" x14ac:dyDescent="0.2">
      <c r="A13" s="79" t="s">
        <v>164</v>
      </c>
      <c r="B13" s="28" t="s">
        <v>163</v>
      </c>
      <c r="C13" s="38" t="s">
        <v>162</v>
      </c>
      <c r="D13" s="28">
        <v>2000</v>
      </c>
      <c r="E13" s="28" t="s">
        <v>161</v>
      </c>
      <c r="F13" s="30">
        <f>(S13/D13)</f>
        <v>1</v>
      </c>
      <c r="G13" s="69">
        <v>200000000</v>
      </c>
      <c r="H13" s="28" t="s">
        <v>160</v>
      </c>
      <c r="I13" s="68">
        <f>+I12</f>
        <v>0.75</v>
      </c>
      <c r="J13" s="23">
        <v>2000</v>
      </c>
      <c r="K13" s="23">
        <v>2000</v>
      </c>
      <c r="L13" s="23"/>
      <c r="M13" s="26">
        <v>0</v>
      </c>
      <c r="N13" s="23"/>
      <c r="O13" s="23"/>
      <c r="P13" s="23"/>
      <c r="Q13" s="23"/>
      <c r="R13" s="24">
        <f>S13/D13</f>
        <v>1</v>
      </c>
      <c r="S13" s="77">
        <f>+K13+M13+O13+Q13</f>
        <v>2000</v>
      </c>
      <c r="T13" s="2"/>
      <c r="U13" s="76" t="s">
        <v>153</v>
      </c>
      <c r="V13" s="21" t="s">
        <v>159</v>
      </c>
    </row>
    <row r="14" spans="1:22" ht="153.75" thickBot="1" x14ac:dyDescent="0.25">
      <c r="A14" s="20" t="s">
        <v>158</v>
      </c>
      <c r="B14" s="16" t="s">
        <v>157</v>
      </c>
      <c r="C14" s="28" t="s">
        <v>156</v>
      </c>
      <c r="D14" s="28">
        <v>45</v>
      </c>
      <c r="E14" s="28" t="s">
        <v>155</v>
      </c>
      <c r="F14" s="30">
        <f>(S14/D14)</f>
        <v>0</v>
      </c>
      <c r="G14" s="78">
        <v>0</v>
      </c>
      <c r="H14" s="28" t="s">
        <v>154</v>
      </c>
      <c r="I14" s="68">
        <f>+I13</f>
        <v>0.75</v>
      </c>
      <c r="J14" s="23"/>
      <c r="K14" s="23">
        <v>0</v>
      </c>
      <c r="L14" s="23"/>
      <c r="M14" s="26">
        <v>0</v>
      </c>
      <c r="N14" s="23"/>
      <c r="O14" s="23"/>
      <c r="P14" s="23"/>
      <c r="Q14" s="23"/>
      <c r="R14" s="24">
        <v>1</v>
      </c>
      <c r="S14" s="77">
        <f>+K14+M14+O14+Q14</f>
        <v>0</v>
      </c>
      <c r="T14" s="2">
        <v>0</v>
      </c>
      <c r="U14" s="76" t="s">
        <v>153</v>
      </c>
      <c r="V14" s="75" t="s">
        <v>152</v>
      </c>
    </row>
    <row r="15" spans="1:22" ht="15" thickBot="1" x14ac:dyDescent="0.25">
      <c r="A15" s="67" t="s">
        <v>151</v>
      </c>
      <c r="B15" s="66"/>
      <c r="C15" s="67" t="s">
        <v>98</v>
      </c>
      <c r="D15" s="66"/>
      <c r="E15" s="65" t="s">
        <v>97</v>
      </c>
      <c r="F15" s="64"/>
      <c r="G15" s="64"/>
      <c r="H15" s="63"/>
      <c r="I15" s="62" t="s">
        <v>96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1"/>
    </row>
    <row r="16" spans="1:22" ht="39" thickBot="1" x14ac:dyDescent="0.25">
      <c r="A16" s="60" t="s">
        <v>150</v>
      </c>
      <c r="B16" s="59"/>
      <c r="C16" s="57" t="s">
        <v>94</v>
      </c>
      <c r="D16" s="58" t="s">
        <v>88</v>
      </c>
      <c r="E16" s="57" t="s">
        <v>94</v>
      </c>
      <c r="F16" s="56" t="s">
        <v>93</v>
      </c>
      <c r="G16" s="56" t="s">
        <v>92</v>
      </c>
      <c r="H16" s="55" t="s">
        <v>91</v>
      </c>
      <c r="I16" s="54" t="s">
        <v>90</v>
      </c>
      <c r="J16" s="53">
        <v>2008</v>
      </c>
      <c r="K16" s="52"/>
      <c r="L16" s="53">
        <v>2009</v>
      </c>
      <c r="M16" s="52"/>
      <c r="N16" s="53">
        <v>2010</v>
      </c>
      <c r="O16" s="52"/>
      <c r="P16" s="53">
        <v>2011</v>
      </c>
      <c r="Q16" s="52"/>
      <c r="R16" s="51" t="s">
        <v>89</v>
      </c>
      <c r="S16" s="50" t="s">
        <v>88</v>
      </c>
      <c r="T16" s="49" t="s">
        <v>87</v>
      </c>
      <c r="U16" s="48" t="s">
        <v>86</v>
      </c>
      <c r="V16" s="47" t="s">
        <v>85</v>
      </c>
    </row>
    <row r="17" spans="1:22" ht="76.5" x14ac:dyDescent="0.2">
      <c r="A17" s="20" t="s">
        <v>149</v>
      </c>
      <c r="B17" s="74" t="s">
        <v>148</v>
      </c>
      <c r="C17" s="74" t="s">
        <v>147</v>
      </c>
      <c r="D17" s="74">
        <f>500*6</f>
        <v>3000</v>
      </c>
      <c r="E17" s="74" t="s">
        <v>146</v>
      </c>
      <c r="F17" s="44">
        <f>(S17/D17)</f>
        <v>1</v>
      </c>
      <c r="G17" s="73">
        <v>80000000</v>
      </c>
      <c r="H17" s="42" t="s">
        <v>145</v>
      </c>
      <c r="I17" s="27">
        <v>0.75</v>
      </c>
      <c r="J17" s="41">
        <v>600</v>
      </c>
      <c r="K17" s="41">
        <v>600</v>
      </c>
      <c r="L17" s="41">
        <v>3</v>
      </c>
      <c r="M17" s="26">
        <v>300</v>
      </c>
      <c r="N17" s="41">
        <v>2100</v>
      </c>
      <c r="O17" s="41">
        <v>2100</v>
      </c>
      <c r="P17" s="41">
        <v>0</v>
      </c>
      <c r="Q17" s="41"/>
      <c r="R17" s="40">
        <f>S17/D17</f>
        <v>1</v>
      </c>
      <c r="S17" s="1">
        <f>+K17+M17+O17+Q17</f>
        <v>3000</v>
      </c>
      <c r="T17" s="39">
        <v>536657241</v>
      </c>
      <c r="U17" s="22" t="s">
        <v>53</v>
      </c>
      <c r="V17" s="21" t="s">
        <v>144</v>
      </c>
    </row>
    <row r="18" spans="1:22" ht="101.25" customHeight="1" x14ac:dyDescent="0.2">
      <c r="A18" s="20" t="s">
        <v>143</v>
      </c>
      <c r="B18" s="38" t="s">
        <v>142</v>
      </c>
      <c r="C18" s="38" t="s">
        <v>141</v>
      </c>
      <c r="D18" s="38">
        <v>140</v>
      </c>
      <c r="E18" s="38" t="s">
        <v>140</v>
      </c>
      <c r="F18" s="30">
        <f>(S18/D18)</f>
        <v>1</v>
      </c>
      <c r="G18" s="69">
        <f>(13000000/30)*140+(90000*500)</f>
        <v>105666666.66666666</v>
      </c>
      <c r="H18" s="28" t="s">
        <v>139</v>
      </c>
      <c r="I18" s="68">
        <f>+I17</f>
        <v>0.75</v>
      </c>
      <c r="J18" s="23">
        <v>70</v>
      </c>
      <c r="K18" s="23">
        <v>70</v>
      </c>
      <c r="L18" s="23">
        <v>70</v>
      </c>
      <c r="M18" s="26">
        <v>70</v>
      </c>
      <c r="N18" s="23">
        <v>0</v>
      </c>
      <c r="O18" s="23"/>
      <c r="P18" s="23"/>
      <c r="Q18" s="23"/>
      <c r="R18" s="24">
        <f>S18/D18</f>
        <v>1</v>
      </c>
      <c r="S18" s="1">
        <f>+K18+M18+O18+Q18</f>
        <v>140</v>
      </c>
      <c r="T18" s="2">
        <f>15000000+1900000</f>
        <v>16900000</v>
      </c>
      <c r="U18" s="22" t="s">
        <v>53</v>
      </c>
      <c r="V18" s="21" t="s">
        <v>138</v>
      </c>
    </row>
    <row r="19" spans="1:22" ht="63.75" x14ac:dyDescent="0.2">
      <c r="A19" s="20" t="s">
        <v>137</v>
      </c>
      <c r="B19" s="38" t="s">
        <v>136</v>
      </c>
      <c r="C19" s="38" t="s">
        <v>135</v>
      </c>
      <c r="D19" s="38">
        <v>5</v>
      </c>
      <c r="E19" s="31" t="s">
        <v>134</v>
      </c>
      <c r="F19" s="30">
        <f>(S19/D19)</f>
        <v>1</v>
      </c>
      <c r="G19" s="69">
        <f>5*4000000</f>
        <v>20000000</v>
      </c>
      <c r="H19" s="28" t="s">
        <v>30</v>
      </c>
      <c r="I19" s="68">
        <f>+I18</f>
        <v>0.75</v>
      </c>
      <c r="J19" s="23">
        <v>3</v>
      </c>
      <c r="K19" s="23">
        <v>3</v>
      </c>
      <c r="L19" s="23">
        <v>2</v>
      </c>
      <c r="M19" s="26">
        <v>2</v>
      </c>
      <c r="N19" s="23">
        <v>0</v>
      </c>
      <c r="O19" s="23"/>
      <c r="P19" s="23"/>
      <c r="Q19" s="23"/>
      <c r="R19" s="24">
        <f>S19/D19</f>
        <v>1</v>
      </c>
      <c r="S19" s="1">
        <f>+K19+M19+O19+Q19</f>
        <v>5</v>
      </c>
      <c r="T19" s="2">
        <v>4000000</v>
      </c>
      <c r="U19" s="22" t="s">
        <v>53</v>
      </c>
      <c r="V19" s="21" t="s">
        <v>133</v>
      </c>
    </row>
    <row r="20" spans="1:22" ht="216.75" x14ac:dyDescent="0.2">
      <c r="A20" s="20" t="s">
        <v>132</v>
      </c>
      <c r="B20" s="38" t="s">
        <v>131</v>
      </c>
      <c r="C20" s="38" t="s">
        <v>130</v>
      </c>
      <c r="D20" s="38">
        <v>20000</v>
      </c>
      <c r="E20" s="38" t="s">
        <v>129</v>
      </c>
      <c r="F20" s="30">
        <f>(S20/D20)</f>
        <v>0.6</v>
      </c>
      <c r="G20" s="29">
        <v>2000000000</v>
      </c>
      <c r="H20" s="38" t="s">
        <v>118</v>
      </c>
      <c r="I20" s="68">
        <f>+I19</f>
        <v>0.75</v>
      </c>
      <c r="J20" s="23">
        <v>0.25</v>
      </c>
      <c r="K20" s="23">
        <v>0</v>
      </c>
      <c r="L20" s="23">
        <v>0.25</v>
      </c>
      <c r="M20" s="26">
        <v>0</v>
      </c>
      <c r="N20" s="23">
        <f>+D20</f>
        <v>20000</v>
      </c>
      <c r="O20" s="23">
        <v>12000</v>
      </c>
      <c r="P20" s="23">
        <v>8000</v>
      </c>
      <c r="Q20" s="23"/>
      <c r="R20" s="72">
        <v>0.83</v>
      </c>
      <c r="S20" s="1">
        <f>+K20+M20+O20+Q20</f>
        <v>12000</v>
      </c>
      <c r="T20" s="23">
        <v>4003802008</v>
      </c>
      <c r="U20" s="22" t="s">
        <v>53</v>
      </c>
      <c r="V20" s="21" t="s">
        <v>128</v>
      </c>
    </row>
    <row r="21" spans="1:22" ht="63.75" x14ac:dyDescent="0.2">
      <c r="A21" s="20" t="s">
        <v>127</v>
      </c>
      <c r="B21" s="38" t="s">
        <v>126</v>
      </c>
      <c r="C21" s="31" t="s">
        <v>125</v>
      </c>
      <c r="D21" s="31">
        <v>100</v>
      </c>
      <c r="E21" s="38" t="s">
        <v>124</v>
      </c>
      <c r="F21" s="30">
        <f>(S21/D21)</f>
        <v>1</v>
      </c>
      <c r="G21" s="29">
        <v>15000000</v>
      </c>
      <c r="H21" s="28" t="s">
        <v>41</v>
      </c>
      <c r="I21" s="68">
        <f>+I20</f>
        <v>0.75</v>
      </c>
      <c r="J21" s="23">
        <v>70</v>
      </c>
      <c r="K21" s="23">
        <v>70</v>
      </c>
      <c r="L21" s="23">
        <v>30</v>
      </c>
      <c r="M21" s="26">
        <v>30</v>
      </c>
      <c r="N21" s="23">
        <v>0</v>
      </c>
      <c r="O21" s="23"/>
      <c r="P21" s="23"/>
      <c r="Q21" s="23"/>
      <c r="R21" s="24">
        <f>S21/D21</f>
        <v>1</v>
      </c>
      <c r="S21" s="1">
        <f>+K21+M21+O21+Q21</f>
        <v>100</v>
      </c>
      <c r="T21" s="71">
        <v>83</v>
      </c>
      <c r="U21" s="22" t="s">
        <v>53</v>
      </c>
      <c r="V21" s="21" t="s">
        <v>123</v>
      </c>
    </row>
    <row r="22" spans="1:22" ht="216.75" x14ac:dyDescent="0.2">
      <c r="A22" s="20" t="s">
        <v>122</v>
      </c>
      <c r="B22" s="38" t="s">
        <v>121</v>
      </c>
      <c r="C22" s="38" t="s">
        <v>120</v>
      </c>
      <c r="D22" s="38">
        <v>40</v>
      </c>
      <c r="E22" s="38" t="s">
        <v>119</v>
      </c>
      <c r="F22" s="30">
        <f>(S22/D22)</f>
        <v>1</v>
      </c>
      <c r="G22" s="29">
        <v>600000000</v>
      </c>
      <c r="H22" s="38" t="s">
        <v>118</v>
      </c>
      <c r="I22" s="68">
        <f>+I21</f>
        <v>0.75</v>
      </c>
      <c r="J22" s="23"/>
      <c r="K22" s="23">
        <v>0</v>
      </c>
      <c r="L22" s="23">
        <v>15</v>
      </c>
      <c r="M22" s="26">
        <v>15</v>
      </c>
      <c r="N22" s="23">
        <v>25</v>
      </c>
      <c r="O22" s="23">
        <v>25</v>
      </c>
      <c r="P22" s="23"/>
      <c r="Q22" s="23"/>
      <c r="R22" s="24">
        <f>S22/D22</f>
        <v>1</v>
      </c>
      <c r="S22" s="1">
        <f>+K22+M22+O22+Q22</f>
        <v>40</v>
      </c>
      <c r="T22" s="70">
        <v>600000000</v>
      </c>
      <c r="U22" s="22" t="s">
        <v>53</v>
      </c>
      <c r="V22" s="21" t="s">
        <v>117</v>
      </c>
    </row>
    <row r="23" spans="1:22" ht="127.5" x14ac:dyDescent="0.2">
      <c r="A23" s="20" t="s">
        <v>116</v>
      </c>
      <c r="B23" s="31" t="s">
        <v>115</v>
      </c>
      <c r="C23" s="31" t="s">
        <v>114</v>
      </c>
      <c r="D23" s="31">
        <v>1</v>
      </c>
      <c r="E23" s="31" t="s">
        <v>113</v>
      </c>
      <c r="F23" s="30">
        <f>(S23/D23)</f>
        <v>1</v>
      </c>
      <c r="G23" s="29">
        <v>0</v>
      </c>
      <c r="H23" s="28" t="s">
        <v>112</v>
      </c>
      <c r="I23" s="68">
        <f>+I22</f>
        <v>0.75</v>
      </c>
      <c r="J23" s="23">
        <v>1</v>
      </c>
      <c r="K23" s="23">
        <v>1</v>
      </c>
      <c r="L23" s="23">
        <v>0</v>
      </c>
      <c r="M23" s="26">
        <v>0</v>
      </c>
      <c r="N23" s="23"/>
      <c r="O23" s="23"/>
      <c r="P23" s="23"/>
      <c r="Q23" s="23"/>
      <c r="R23" s="24">
        <f>S23/D23</f>
        <v>1</v>
      </c>
      <c r="S23" s="1">
        <f>+K23+M23+O23+Q23</f>
        <v>1</v>
      </c>
      <c r="T23" s="2"/>
      <c r="U23" s="22" t="s">
        <v>53</v>
      </c>
      <c r="V23" s="21" t="s">
        <v>111</v>
      </c>
    </row>
    <row r="24" spans="1:22" ht="172.5" customHeight="1" x14ac:dyDescent="0.2">
      <c r="A24" s="20" t="s">
        <v>110</v>
      </c>
      <c r="B24" s="31" t="s">
        <v>109</v>
      </c>
      <c r="C24" s="31" t="s">
        <v>108</v>
      </c>
      <c r="D24" s="31">
        <v>1</v>
      </c>
      <c r="E24" s="31" t="s">
        <v>107</v>
      </c>
      <c r="F24" s="30">
        <f>(S24/D24)</f>
        <v>0</v>
      </c>
      <c r="G24" s="29">
        <v>120000000</v>
      </c>
      <c r="H24" s="28" t="s">
        <v>101</v>
      </c>
      <c r="I24" s="68">
        <f>+I23</f>
        <v>0.75</v>
      </c>
      <c r="J24" s="23"/>
      <c r="K24" s="23">
        <v>0</v>
      </c>
      <c r="L24" s="23"/>
      <c r="M24" s="26">
        <v>0</v>
      </c>
      <c r="N24" s="23">
        <v>1</v>
      </c>
      <c r="O24" s="23">
        <v>0</v>
      </c>
      <c r="P24" s="23"/>
      <c r="Q24" s="23"/>
      <c r="R24" s="24">
        <f>S24/D24</f>
        <v>0</v>
      </c>
      <c r="S24" s="1">
        <f>+K24+M24+O24+Q24</f>
        <v>0</v>
      </c>
      <c r="T24" s="2"/>
      <c r="U24" s="22" t="s">
        <v>53</v>
      </c>
      <c r="V24" s="21" t="s">
        <v>106</v>
      </c>
    </row>
    <row r="25" spans="1:22" ht="141" thickBot="1" x14ac:dyDescent="0.25">
      <c r="A25" s="20" t="s">
        <v>105</v>
      </c>
      <c r="B25" s="19" t="s">
        <v>104</v>
      </c>
      <c r="C25" s="38" t="s">
        <v>103</v>
      </c>
      <c r="D25" s="38">
        <v>27</v>
      </c>
      <c r="E25" s="38" t="s">
        <v>102</v>
      </c>
      <c r="F25" s="30">
        <f>(S25/D25)</f>
        <v>1</v>
      </c>
      <c r="G25" s="69">
        <v>400000000</v>
      </c>
      <c r="H25" s="28" t="s">
        <v>101</v>
      </c>
      <c r="I25" s="68">
        <f>+I24</f>
        <v>0.75</v>
      </c>
      <c r="J25" s="23">
        <v>15</v>
      </c>
      <c r="K25" s="23">
        <v>15</v>
      </c>
      <c r="L25" s="23">
        <v>12</v>
      </c>
      <c r="M25" s="26">
        <v>12</v>
      </c>
      <c r="N25" s="23">
        <v>0</v>
      </c>
      <c r="O25" s="23"/>
      <c r="P25" s="23"/>
      <c r="Q25" s="23"/>
      <c r="R25" s="24">
        <f>S25/D25</f>
        <v>1</v>
      </c>
      <c r="S25" s="1">
        <f>+K25+M25+O25+Q25</f>
        <v>27</v>
      </c>
      <c r="T25" s="2">
        <f>204840000+45000000+10000000+111101336+142500000+256000000+89000000</f>
        <v>858441336</v>
      </c>
      <c r="U25" s="22" t="s">
        <v>53</v>
      </c>
      <c r="V25" s="21" t="s">
        <v>100</v>
      </c>
    </row>
    <row r="26" spans="1:22" ht="15" thickBot="1" x14ac:dyDescent="0.25">
      <c r="A26" s="67" t="s">
        <v>99</v>
      </c>
      <c r="B26" s="66"/>
      <c r="C26" s="67" t="s">
        <v>98</v>
      </c>
      <c r="D26" s="66"/>
      <c r="E26" s="65" t="s">
        <v>97</v>
      </c>
      <c r="F26" s="64"/>
      <c r="G26" s="64"/>
      <c r="H26" s="63"/>
      <c r="I26" s="62" t="s">
        <v>96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1"/>
    </row>
    <row r="27" spans="1:22" ht="39" thickBot="1" x14ac:dyDescent="0.25">
      <c r="A27" s="60" t="s">
        <v>95</v>
      </c>
      <c r="B27" s="59"/>
      <c r="C27" s="57" t="s">
        <v>94</v>
      </c>
      <c r="D27" s="58" t="s">
        <v>88</v>
      </c>
      <c r="E27" s="57" t="s">
        <v>94</v>
      </c>
      <c r="F27" s="56" t="s">
        <v>93</v>
      </c>
      <c r="G27" s="56" t="s">
        <v>92</v>
      </c>
      <c r="H27" s="55" t="s">
        <v>91</v>
      </c>
      <c r="I27" s="54" t="s">
        <v>90</v>
      </c>
      <c r="J27" s="53">
        <v>2008</v>
      </c>
      <c r="K27" s="52"/>
      <c r="L27" s="53">
        <v>2009</v>
      </c>
      <c r="M27" s="52"/>
      <c r="N27" s="53">
        <v>2010</v>
      </c>
      <c r="O27" s="52"/>
      <c r="P27" s="53">
        <v>211</v>
      </c>
      <c r="Q27" s="52"/>
      <c r="R27" s="51" t="s">
        <v>89</v>
      </c>
      <c r="S27" s="50" t="s">
        <v>88</v>
      </c>
      <c r="T27" s="49" t="s">
        <v>87</v>
      </c>
      <c r="U27" s="48" t="s">
        <v>86</v>
      </c>
      <c r="V27" s="47" t="s">
        <v>85</v>
      </c>
    </row>
    <row r="28" spans="1:22" ht="127.5" x14ac:dyDescent="0.2">
      <c r="A28" s="20" t="s">
        <v>84</v>
      </c>
      <c r="B28" s="46" t="s">
        <v>83</v>
      </c>
      <c r="C28" s="45" t="s">
        <v>82</v>
      </c>
      <c r="D28" s="45">
        <v>1200</v>
      </c>
      <c r="E28" s="45" t="s">
        <v>81</v>
      </c>
      <c r="F28" s="44">
        <f>(S28/D28)</f>
        <v>1</v>
      </c>
      <c r="G28" s="43">
        <v>50000000</v>
      </c>
      <c r="H28" s="42" t="s">
        <v>70</v>
      </c>
      <c r="I28" s="27">
        <v>0.75</v>
      </c>
      <c r="J28" s="41">
        <v>600</v>
      </c>
      <c r="K28" s="41">
        <v>600</v>
      </c>
      <c r="L28" s="41">
        <v>600</v>
      </c>
      <c r="M28" s="26">
        <v>600</v>
      </c>
      <c r="N28" s="41"/>
      <c r="O28" s="41"/>
      <c r="P28" s="41"/>
      <c r="Q28" s="41"/>
      <c r="R28" s="40">
        <f>S28/D28</f>
        <v>1</v>
      </c>
      <c r="S28" s="1">
        <f>+K28+M28+O28+Q28</f>
        <v>1200</v>
      </c>
      <c r="T28" s="39">
        <v>52000000</v>
      </c>
      <c r="U28" s="22" t="s">
        <v>53</v>
      </c>
      <c r="V28" s="21" t="s">
        <v>80</v>
      </c>
    </row>
    <row r="29" spans="1:22" ht="114.75" x14ac:dyDescent="0.2">
      <c r="A29" s="20" t="s">
        <v>79</v>
      </c>
      <c r="B29" s="31" t="s">
        <v>78</v>
      </c>
      <c r="C29" s="38" t="s">
        <v>77</v>
      </c>
      <c r="D29" s="38">
        <v>150</v>
      </c>
      <c r="E29" s="37" t="s">
        <v>76</v>
      </c>
      <c r="F29" s="30">
        <f>(S29/D29)</f>
        <v>1</v>
      </c>
      <c r="G29" s="34">
        <v>150000000</v>
      </c>
      <c r="H29" s="28" t="s">
        <v>70</v>
      </c>
      <c r="I29" s="27">
        <v>0.75</v>
      </c>
      <c r="J29" s="23"/>
      <c r="K29" s="23">
        <v>0</v>
      </c>
      <c r="L29" s="23">
        <v>0</v>
      </c>
      <c r="M29" s="26">
        <v>0</v>
      </c>
      <c r="N29" s="23">
        <v>150</v>
      </c>
      <c r="O29" s="23">
        <v>150</v>
      </c>
      <c r="P29" s="23"/>
      <c r="Q29" s="23"/>
      <c r="R29" s="24">
        <f>S29/D29</f>
        <v>1</v>
      </c>
      <c r="S29" s="1">
        <f>+K29+M29+O29+Q29</f>
        <v>150</v>
      </c>
      <c r="T29" s="2">
        <v>139000000</v>
      </c>
      <c r="U29" s="22" t="s">
        <v>53</v>
      </c>
      <c r="V29" s="21" t="s">
        <v>75</v>
      </c>
    </row>
    <row r="30" spans="1:22" ht="181.5" customHeight="1" x14ac:dyDescent="0.2">
      <c r="A30" s="20" t="s">
        <v>74</v>
      </c>
      <c r="B30" s="31" t="s">
        <v>73</v>
      </c>
      <c r="C30" s="31" t="s">
        <v>72</v>
      </c>
      <c r="D30" s="31">
        <v>1</v>
      </c>
      <c r="E30" s="31" t="s">
        <v>71</v>
      </c>
      <c r="F30" s="30">
        <f>(S30/D30)</f>
        <v>0</v>
      </c>
      <c r="G30" s="29">
        <v>200000000</v>
      </c>
      <c r="H30" s="28" t="s">
        <v>70</v>
      </c>
      <c r="I30" s="27">
        <v>0.75</v>
      </c>
      <c r="J30" s="23"/>
      <c r="K30" s="23">
        <v>0</v>
      </c>
      <c r="L30" s="23"/>
      <c r="M30" s="26">
        <v>0</v>
      </c>
      <c r="N30" s="25">
        <v>0.5</v>
      </c>
      <c r="O30" s="23"/>
      <c r="P30" s="23"/>
      <c r="Q30" s="23"/>
      <c r="R30" s="24">
        <f>S30/D30</f>
        <v>0</v>
      </c>
      <c r="S30" s="1">
        <f>+K30+M30+O30+Q30</f>
        <v>0</v>
      </c>
      <c r="T30" s="32">
        <v>14400000</v>
      </c>
      <c r="U30" s="22" t="s">
        <v>53</v>
      </c>
      <c r="V30" s="21" t="s">
        <v>69</v>
      </c>
    </row>
    <row r="31" spans="1:22" ht="109.5" customHeight="1" x14ac:dyDescent="0.2">
      <c r="A31" s="20" t="s">
        <v>68</v>
      </c>
      <c r="B31" s="31" t="s">
        <v>67</v>
      </c>
      <c r="C31" s="31" t="s">
        <v>66</v>
      </c>
      <c r="D31" s="31">
        <v>1</v>
      </c>
      <c r="E31" s="31" t="s">
        <v>65</v>
      </c>
      <c r="F31" s="30">
        <f>(S31/D31)</f>
        <v>1</v>
      </c>
      <c r="G31" s="29">
        <v>35000000</v>
      </c>
      <c r="H31" s="28" t="s">
        <v>59</v>
      </c>
      <c r="I31" s="27">
        <v>0.75</v>
      </c>
      <c r="J31" s="23"/>
      <c r="K31" s="23">
        <v>0</v>
      </c>
      <c r="L31" s="23"/>
      <c r="M31" s="26">
        <v>0</v>
      </c>
      <c r="N31" s="23">
        <v>1</v>
      </c>
      <c r="O31" s="23">
        <v>1</v>
      </c>
      <c r="P31" s="23"/>
      <c r="Q31" s="23"/>
      <c r="R31" s="24">
        <f>S31/D31</f>
        <v>1</v>
      </c>
      <c r="S31" s="1">
        <f>+K31+M31+O31+Q31</f>
        <v>1</v>
      </c>
      <c r="T31" s="36">
        <v>85000000</v>
      </c>
      <c r="U31" s="22" t="s">
        <v>53</v>
      </c>
      <c r="V31" s="21" t="s">
        <v>64</v>
      </c>
    </row>
    <row r="32" spans="1:22" ht="151.5" customHeight="1" x14ac:dyDescent="0.2">
      <c r="A32" s="20" t="s">
        <v>63</v>
      </c>
      <c r="B32" s="31" t="s">
        <v>62</v>
      </c>
      <c r="C32" s="31" t="s">
        <v>61</v>
      </c>
      <c r="D32" s="31">
        <v>6</v>
      </c>
      <c r="E32" s="31" t="s">
        <v>60</v>
      </c>
      <c r="F32" s="30">
        <f>(S32/D32)</f>
        <v>0.83333333333333337</v>
      </c>
      <c r="G32" s="29">
        <v>70000000</v>
      </c>
      <c r="H32" s="28" t="s">
        <v>59</v>
      </c>
      <c r="I32" s="27">
        <v>0.75</v>
      </c>
      <c r="J32" s="23">
        <v>1</v>
      </c>
      <c r="K32" s="23">
        <v>1</v>
      </c>
      <c r="L32" s="23">
        <v>2</v>
      </c>
      <c r="M32" s="26">
        <v>2</v>
      </c>
      <c r="N32" s="23">
        <v>2</v>
      </c>
      <c r="O32" s="23">
        <v>2</v>
      </c>
      <c r="P32" s="23">
        <v>1</v>
      </c>
      <c r="Q32" s="23"/>
      <c r="R32" s="24">
        <f>S32/D32</f>
        <v>0.83333333333333337</v>
      </c>
      <c r="S32" s="35">
        <f>+K32+M32+O32+Q32</f>
        <v>5</v>
      </c>
      <c r="T32" s="23">
        <v>28269672</v>
      </c>
      <c r="U32" s="22" t="s">
        <v>53</v>
      </c>
      <c r="V32" s="21" t="s">
        <v>58</v>
      </c>
    </row>
    <row r="33" spans="1:22" ht="373.5" customHeight="1" x14ac:dyDescent="0.2">
      <c r="A33" s="20" t="s">
        <v>57</v>
      </c>
      <c r="B33" s="31" t="s">
        <v>56</v>
      </c>
      <c r="C33" s="31" t="s">
        <v>55</v>
      </c>
      <c r="D33" s="31">
        <v>1</v>
      </c>
      <c r="E33" s="31" t="s">
        <v>54</v>
      </c>
      <c r="F33" s="30">
        <f>(S33/D33)</f>
        <v>1</v>
      </c>
      <c r="G33" s="29">
        <f>400*500000</f>
        <v>200000000</v>
      </c>
      <c r="H33" s="28" t="s">
        <v>47</v>
      </c>
      <c r="I33" s="27">
        <v>0.75</v>
      </c>
      <c r="J33" s="23"/>
      <c r="K33" s="23">
        <v>0</v>
      </c>
      <c r="L33" s="23">
        <v>1</v>
      </c>
      <c r="M33" s="26">
        <v>1</v>
      </c>
      <c r="N33" s="23"/>
      <c r="O33" s="23"/>
      <c r="P33" s="23"/>
      <c r="Q33" s="23"/>
      <c r="R33" s="24">
        <v>0.1</v>
      </c>
      <c r="S33" s="1">
        <f>+K33+M33+O33+Q33</f>
        <v>1</v>
      </c>
      <c r="T33" s="23">
        <v>3000000</v>
      </c>
      <c r="U33" s="22" t="s">
        <v>53</v>
      </c>
      <c r="V33" s="21" t="s">
        <v>52</v>
      </c>
    </row>
    <row r="34" spans="1:22" ht="241.5" customHeight="1" x14ac:dyDescent="0.2">
      <c r="A34" s="20" t="s">
        <v>51</v>
      </c>
      <c r="B34" s="31" t="s">
        <v>50</v>
      </c>
      <c r="C34" s="31" t="s">
        <v>49</v>
      </c>
      <c r="D34" s="31">
        <v>1</v>
      </c>
      <c r="E34" s="31" t="s">
        <v>48</v>
      </c>
      <c r="F34" s="30">
        <f>(S34/D34)</f>
        <v>0</v>
      </c>
      <c r="G34" s="29">
        <v>60000000</v>
      </c>
      <c r="H34" s="28" t="s">
        <v>47</v>
      </c>
      <c r="I34" s="27">
        <v>0.75</v>
      </c>
      <c r="J34" s="23"/>
      <c r="K34" s="23">
        <v>0</v>
      </c>
      <c r="L34" s="23"/>
      <c r="M34" s="26">
        <v>0</v>
      </c>
      <c r="N34" s="23"/>
      <c r="O34" s="23"/>
      <c r="P34" s="23"/>
      <c r="Q34" s="23"/>
      <c r="R34" s="24">
        <f>S34/D34</f>
        <v>0</v>
      </c>
      <c r="S34" s="1">
        <f>+K34+M34+O34+Q34</f>
        <v>0</v>
      </c>
      <c r="T34" s="23"/>
      <c r="U34" s="22" t="str">
        <f>+U33</f>
        <v>Rodimiro Tangarife</v>
      </c>
      <c r="V34" s="21" t="s">
        <v>46</v>
      </c>
    </row>
    <row r="35" spans="1:22" ht="112.5" customHeight="1" x14ac:dyDescent="0.2">
      <c r="A35" s="20" t="s">
        <v>45</v>
      </c>
      <c r="B35" s="31" t="s">
        <v>44</v>
      </c>
      <c r="C35" s="31" t="s">
        <v>43</v>
      </c>
      <c r="D35" s="31">
        <v>1</v>
      </c>
      <c r="E35" s="31" t="s">
        <v>42</v>
      </c>
      <c r="F35" s="30">
        <f>(S35/D35)</f>
        <v>0</v>
      </c>
      <c r="G35" s="34">
        <v>300000000</v>
      </c>
      <c r="H35" s="28" t="s">
        <v>41</v>
      </c>
      <c r="I35" s="27">
        <v>0.75</v>
      </c>
      <c r="J35" s="23"/>
      <c r="K35" s="23">
        <v>0</v>
      </c>
      <c r="L35" s="23"/>
      <c r="M35" s="26">
        <v>0</v>
      </c>
      <c r="N35" s="23">
        <v>1</v>
      </c>
      <c r="O35" s="23"/>
      <c r="P35" s="23"/>
      <c r="Q35" s="23"/>
      <c r="R35" s="24">
        <f>S35/D35</f>
        <v>0</v>
      </c>
      <c r="S35" s="1">
        <f>+K35+M35+O35+Q35</f>
        <v>0</v>
      </c>
      <c r="T35" s="23">
        <v>57000000</v>
      </c>
      <c r="U35" s="22" t="str">
        <f>+U34</f>
        <v>Rodimiro Tangarife</v>
      </c>
      <c r="V35" s="21" t="s">
        <v>40</v>
      </c>
    </row>
    <row r="36" spans="1:22" ht="89.25" x14ac:dyDescent="0.2">
      <c r="A36" s="20" t="s">
        <v>39</v>
      </c>
      <c r="B36" s="31" t="s">
        <v>38</v>
      </c>
      <c r="C36" s="31" t="s">
        <v>37</v>
      </c>
      <c r="D36" s="31">
        <v>100</v>
      </c>
      <c r="E36" s="31" t="s">
        <v>36</v>
      </c>
      <c r="F36" s="30">
        <f>(S36/D36)</f>
        <v>1</v>
      </c>
      <c r="G36" s="29">
        <v>150000000</v>
      </c>
      <c r="H36" s="28" t="s">
        <v>30</v>
      </c>
      <c r="I36" s="27">
        <v>0.75</v>
      </c>
      <c r="J36" s="23">
        <v>50</v>
      </c>
      <c r="K36" s="23">
        <v>50</v>
      </c>
      <c r="L36" s="23">
        <v>25</v>
      </c>
      <c r="M36" s="26">
        <v>25</v>
      </c>
      <c r="N36" s="23">
        <v>25</v>
      </c>
      <c r="O36" s="23">
        <v>25</v>
      </c>
      <c r="P36" s="23"/>
      <c r="Q36" s="23"/>
      <c r="R36" s="24">
        <f>S36/D36</f>
        <v>1</v>
      </c>
      <c r="S36" s="1">
        <f>+K36+M36+O36+Q36</f>
        <v>100</v>
      </c>
      <c r="T36" s="23">
        <v>59234000</v>
      </c>
      <c r="U36" s="22" t="str">
        <f>+U35</f>
        <v>Rodimiro Tangarife</v>
      </c>
      <c r="V36" s="21" t="s">
        <v>35</v>
      </c>
    </row>
    <row r="37" spans="1:22" ht="127.5" x14ac:dyDescent="0.2">
      <c r="A37" s="20" t="s">
        <v>34</v>
      </c>
      <c r="B37" s="31" t="s">
        <v>33</v>
      </c>
      <c r="C37" s="31" t="s">
        <v>32</v>
      </c>
      <c r="D37" s="31">
        <v>1</v>
      </c>
      <c r="E37" s="31" t="s">
        <v>31</v>
      </c>
      <c r="F37" s="30">
        <f>(S37/D37)</f>
        <v>0.5</v>
      </c>
      <c r="G37" s="29">
        <v>22000000</v>
      </c>
      <c r="H37" s="28" t="s">
        <v>30</v>
      </c>
      <c r="I37" s="27">
        <v>0.75</v>
      </c>
      <c r="J37" s="25">
        <v>0.25</v>
      </c>
      <c r="K37" s="25">
        <v>0.25</v>
      </c>
      <c r="L37" s="25">
        <v>0.25</v>
      </c>
      <c r="M37" s="33">
        <v>0.25</v>
      </c>
      <c r="N37" s="25">
        <v>0.5</v>
      </c>
      <c r="O37" s="23"/>
      <c r="P37" s="23"/>
      <c r="Q37" s="23"/>
      <c r="R37" s="24">
        <f>S37/D37</f>
        <v>0.5</v>
      </c>
      <c r="S37" s="1">
        <f>+K37+M37+O37+Q37</f>
        <v>0.5</v>
      </c>
      <c r="T37" s="23"/>
      <c r="U37" s="22" t="str">
        <f>+U36</f>
        <v>Rodimiro Tangarife</v>
      </c>
      <c r="V37" s="21" t="s">
        <v>29</v>
      </c>
    </row>
    <row r="38" spans="1:22" ht="102" x14ac:dyDescent="0.2">
      <c r="A38" s="20" t="s">
        <v>28</v>
      </c>
      <c r="B38" s="31" t="s">
        <v>27</v>
      </c>
      <c r="C38" s="31" t="s">
        <v>26</v>
      </c>
      <c r="D38" s="31">
        <v>1</v>
      </c>
      <c r="E38" s="31" t="s">
        <v>25</v>
      </c>
      <c r="F38" s="30">
        <f>(S38/D38)</f>
        <v>1</v>
      </c>
      <c r="G38" s="29">
        <v>500000000</v>
      </c>
      <c r="H38" s="28" t="s">
        <v>8</v>
      </c>
      <c r="I38" s="27">
        <v>0.75</v>
      </c>
      <c r="J38" s="23"/>
      <c r="K38" s="23">
        <v>0</v>
      </c>
      <c r="L38" s="23"/>
      <c r="M38" s="26">
        <v>0</v>
      </c>
      <c r="N38" s="23">
        <v>1</v>
      </c>
      <c r="O38" s="23">
        <v>1</v>
      </c>
      <c r="P38" s="23"/>
      <c r="Q38" s="23"/>
      <c r="R38" s="24">
        <f>S38/D38</f>
        <v>1</v>
      </c>
      <c r="S38" s="1">
        <f>+K38+M38+O38+Q38</f>
        <v>1</v>
      </c>
      <c r="T38" s="23">
        <v>634000000</v>
      </c>
      <c r="U38" s="22" t="str">
        <f>+U37</f>
        <v>Rodimiro Tangarife</v>
      </c>
      <c r="V38" s="21" t="s">
        <v>24</v>
      </c>
    </row>
    <row r="39" spans="1:22" ht="102" x14ac:dyDescent="0.2">
      <c r="A39" s="20" t="s">
        <v>23</v>
      </c>
      <c r="B39" s="31" t="s">
        <v>22</v>
      </c>
      <c r="C39" s="31" t="s">
        <v>21</v>
      </c>
      <c r="D39" s="31">
        <v>100</v>
      </c>
      <c r="E39" s="31" t="s">
        <v>20</v>
      </c>
      <c r="F39" s="30">
        <f>(S39/D39)</f>
        <v>1</v>
      </c>
      <c r="G39" s="29">
        <v>160000000</v>
      </c>
      <c r="H39" s="28" t="s">
        <v>8</v>
      </c>
      <c r="I39" s="27">
        <v>0.75</v>
      </c>
      <c r="J39" s="23">
        <v>30</v>
      </c>
      <c r="K39" s="23">
        <v>30</v>
      </c>
      <c r="L39" s="23">
        <v>50</v>
      </c>
      <c r="M39" s="26">
        <v>50</v>
      </c>
      <c r="N39" s="23">
        <v>20</v>
      </c>
      <c r="O39" s="23">
        <v>20</v>
      </c>
      <c r="P39" s="23"/>
      <c r="Q39" s="23"/>
      <c r="R39" s="24">
        <f>S39/D39</f>
        <v>1</v>
      </c>
      <c r="S39" s="1">
        <f>+K39+M39+O39+Q39</f>
        <v>100</v>
      </c>
      <c r="T39" s="32">
        <v>147332000</v>
      </c>
      <c r="U39" s="22" t="str">
        <f>+U38</f>
        <v>Rodimiro Tangarife</v>
      </c>
      <c r="V39" s="21" t="s">
        <v>19</v>
      </c>
    </row>
    <row r="40" spans="1:22" ht="165.75" x14ac:dyDescent="0.2">
      <c r="A40" s="20" t="s">
        <v>18</v>
      </c>
      <c r="B40" s="31" t="s">
        <v>17</v>
      </c>
      <c r="C40" s="31" t="s">
        <v>16</v>
      </c>
      <c r="D40" s="31">
        <v>15</v>
      </c>
      <c r="E40" s="31" t="s">
        <v>15</v>
      </c>
      <c r="F40" s="30">
        <f>(S40/D40)</f>
        <v>1</v>
      </c>
      <c r="G40" s="29">
        <f>12000000*15</f>
        <v>180000000</v>
      </c>
      <c r="H40" s="28" t="s">
        <v>14</v>
      </c>
      <c r="I40" s="27">
        <v>0.75</v>
      </c>
      <c r="J40" s="23">
        <v>15</v>
      </c>
      <c r="K40" s="23">
        <v>15</v>
      </c>
      <c r="L40" s="23"/>
      <c r="M40" s="26">
        <v>0</v>
      </c>
      <c r="N40" s="23"/>
      <c r="O40" s="23"/>
      <c r="P40" s="23"/>
      <c r="Q40" s="23"/>
      <c r="R40" s="24">
        <f>S40/D40</f>
        <v>1</v>
      </c>
      <c r="S40" s="1">
        <f>+K40+M40+O40+Q40</f>
        <v>15</v>
      </c>
      <c r="T40" s="23"/>
      <c r="U40" s="22" t="str">
        <f>+U39</f>
        <v>Rodimiro Tangarife</v>
      </c>
      <c r="V40" s="21" t="s">
        <v>13</v>
      </c>
    </row>
    <row r="41" spans="1:22" ht="102" x14ac:dyDescent="0.2">
      <c r="A41" s="20" t="s">
        <v>12</v>
      </c>
      <c r="B41" s="31" t="s">
        <v>11</v>
      </c>
      <c r="C41" s="31" t="s">
        <v>10</v>
      </c>
      <c r="D41" s="31">
        <v>1</v>
      </c>
      <c r="E41" s="31" t="s">
        <v>9</v>
      </c>
      <c r="F41" s="30">
        <f>(S41/D41)</f>
        <v>0.75</v>
      </c>
      <c r="G41" s="29">
        <v>200000000</v>
      </c>
      <c r="H41" s="28" t="s">
        <v>8</v>
      </c>
      <c r="I41" s="27">
        <v>0.75</v>
      </c>
      <c r="J41" s="25">
        <v>0.5</v>
      </c>
      <c r="K41" s="25">
        <v>0.5</v>
      </c>
      <c r="L41" s="23">
        <v>0</v>
      </c>
      <c r="M41" s="26">
        <v>0</v>
      </c>
      <c r="N41" s="25">
        <v>0.25</v>
      </c>
      <c r="O41" s="25">
        <v>0.25</v>
      </c>
      <c r="P41" s="23"/>
      <c r="Q41" s="23"/>
      <c r="R41" s="24">
        <f>S41/D41</f>
        <v>0.75</v>
      </c>
      <c r="S41" s="1">
        <f>+K41+M41+O41+Q41</f>
        <v>0.75</v>
      </c>
      <c r="T41" s="23">
        <v>74000000</v>
      </c>
      <c r="U41" s="22" t="str">
        <f>+U40</f>
        <v>Rodimiro Tangarife</v>
      </c>
      <c r="V41" s="21" t="s">
        <v>7</v>
      </c>
    </row>
    <row r="42" spans="1:22" ht="140.25" x14ac:dyDescent="0.2">
      <c r="A42" s="20" t="s">
        <v>6</v>
      </c>
      <c r="B42" s="19" t="s">
        <v>5</v>
      </c>
      <c r="C42" s="19" t="s">
        <v>4</v>
      </c>
      <c r="D42" s="19">
        <v>1</v>
      </c>
      <c r="E42" s="19" t="s">
        <v>3</v>
      </c>
      <c r="F42" s="18">
        <f>(S42/D42)</f>
        <v>1</v>
      </c>
      <c r="G42" s="17">
        <v>60000000</v>
      </c>
      <c r="H42" s="16" t="s">
        <v>2</v>
      </c>
      <c r="I42" s="15">
        <v>0.75</v>
      </c>
      <c r="J42" s="11">
        <v>1</v>
      </c>
      <c r="K42" s="11">
        <v>1</v>
      </c>
      <c r="L42" s="11"/>
      <c r="M42" s="14">
        <v>0</v>
      </c>
      <c r="N42" s="11"/>
      <c r="O42" s="11"/>
      <c r="P42" s="11"/>
      <c r="Q42" s="11"/>
      <c r="R42" s="13">
        <v>1</v>
      </c>
      <c r="S42" s="12">
        <f>+K42+M42+O42+Q42</f>
        <v>1</v>
      </c>
      <c r="T42" s="11"/>
      <c r="U42" s="10" t="str">
        <f>+U41</f>
        <v>Rodimiro Tangarife</v>
      </c>
      <c r="V42" s="9" t="s">
        <v>1</v>
      </c>
    </row>
    <row r="43" spans="1:22" x14ac:dyDescent="0.2">
      <c r="A43" s="1" t="s">
        <v>0</v>
      </c>
      <c r="B43" s="8"/>
      <c r="C43" s="8"/>
      <c r="D43" s="8"/>
      <c r="E43" s="8"/>
      <c r="F43" s="8"/>
      <c r="G43" s="7">
        <f>+G42+G41+G40+G39+G38+G37+G36+G35+G34+G33+G32+G31+G30+G29+G28+G25+G24+G23+G22+G21+G20+G19+G18+G17+G14+G13+G12+G11+G10+G9</f>
        <v>9807666666.6666679</v>
      </c>
      <c r="H43" s="6"/>
      <c r="I43" s="5"/>
      <c r="J43" s="4"/>
      <c r="K43" s="4"/>
      <c r="L43" s="4"/>
      <c r="M43" s="4"/>
      <c r="N43" s="4"/>
      <c r="O43" s="4"/>
      <c r="P43" s="4"/>
      <c r="Q43" s="4"/>
      <c r="R43" s="3">
        <f>SUM(R9,R10,R11,R12,R13,R14,R17,R18,R19,R20,R21,R22,R23,R24,R25,R28,R29,R30,R31,R32,R33,R34,R35,R36,R37,R38,R39,R40,R41,R42)/30</f>
        <v>0.74327777777777781</v>
      </c>
      <c r="S43" s="1"/>
      <c r="T43" s="2">
        <f>SUM(T9:T42)</f>
        <v>9128260601</v>
      </c>
      <c r="U43" s="1"/>
      <c r="V43" s="1"/>
    </row>
  </sheetData>
  <mergeCells count="32">
    <mergeCell ref="A1:U1"/>
    <mergeCell ref="A2:U2"/>
    <mergeCell ref="A3:U3"/>
    <mergeCell ref="A4:U4"/>
    <mergeCell ref="A5:U5"/>
    <mergeCell ref="P16:Q16"/>
    <mergeCell ref="P8:Q8"/>
    <mergeCell ref="A15:B15"/>
    <mergeCell ref="C15:D15"/>
    <mergeCell ref="E15:H15"/>
    <mergeCell ref="E6:H6"/>
    <mergeCell ref="I6:U6"/>
    <mergeCell ref="L16:M16"/>
    <mergeCell ref="A6:B6"/>
    <mergeCell ref="C6:D6"/>
    <mergeCell ref="A26:B26"/>
    <mergeCell ref="C26:D26"/>
    <mergeCell ref="L8:M8"/>
    <mergeCell ref="N8:O8"/>
    <mergeCell ref="A8:B8"/>
    <mergeCell ref="J8:K8"/>
    <mergeCell ref="N16:O16"/>
    <mergeCell ref="E26:H26"/>
    <mergeCell ref="I26:U26"/>
    <mergeCell ref="I15:U15"/>
    <mergeCell ref="J16:K16"/>
    <mergeCell ref="A27:B27"/>
    <mergeCell ref="J27:K27"/>
    <mergeCell ref="L27:M27"/>
    <mergeCell ref="N27:O27"/>
    <mergeCell ref="P27:Q27"/>
    <mergeCell ref="A16:B16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INFRAESTRUCTURA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2014-03-10T19:21:15Z</dcterms:created>
  <dcterms:modified xsi:type="dcterms:W3CDTF">2014-03-10T19:21:29Z</dcterms:modified>
</cp:coreProperties>
</file>