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0" windowWidth="19200" windowHeight="11595" tabRatio="758" firstSheet="3" activeTab="11"/>
  </bookViews>
  <sheets>
    <sheet name="INICIO" sheetId="1" r:id="rId1"/>
    <sheet name="EJE IBAGUE EDUCADORA" sheetId="2" r:id="rId2"/>
    <sheet name="EJE IBAGUE TURISTICA Y COMER" sheetId="3" r:id="rId3"/>
    <sheet name="IBAGUE SALUDABLE" sheetId="4" r:id="rId4"/>
    <sheet name="IBAGUÉ CONSTRUYE SU VIVIENDA" sheetId="5" r:id="rId5"/>
    <sheet name="IBAGUÉ AGROPECUARIO" sheetId="6" r:id="rId6"/>
    <sheet name="IBAGUE CIUDAD SEGURA Y  PAR" sheetId="7" r:id="rId7"/>
    <sheet name="IBAGUE ACOGEDORA CON CALIDAD AM" sheetId="8" r:id="rId8"/>
    <sheet name="IBAGUE CENTRO LOGIST, PR Y COM2" sheetId="9" r:id="rId9"/>
    <sheet name="EJE IBAGUE JOVEN" sheetId="10" r:id="rId10"/>
    <sheet name="PQ IBAGUE LOS DERECHOS DE LOS " sheetId="11" r:id="rId11"/>
    <sheet name="DESARROLLO INSTITUCIONAL" sheetId="12" r:id="rId12"/>
  </sheets>
  <definedNames>
    <definedName name="_xlnm.Print_Area" localSheetId="1">'EJE IBAGUE EDUCADORA'!$A$2:$U$46</definedName>
    <definedName name="_xlnm.Print_Area" localSheetId="2">'EJE IBAGUE TURISTICA Y COMER'!$A$2:$U$53</definedName>
    <definedName name="_xlnm.Print_Area" localSheetId="7">'IBAGUE ACOGEDORA CON CALIDAD AM'!$A$2:$U$71</definedName>
    <definedName name="_xlnm.Print_Area" localSheetId="5">'IBAGUÉ AGROPECUARIO'!$A$2:$U$29</definedName>
    <definedName name="_xlnm.Print_Area" localSheetId="8">'IBAGUE CENTRO LOGIST, PR Y COM2'!$A$1:$O$64</definedName>
    <definedName name="_xlnm.Print_Area" localSheetId="4">'IBAGUÉ CONSTRUYE SU VIVIENDA'!$A$2:$P$18</definedName>
    <definedName name="_xlnm.Print_Titles" localSheetId="1">'EJE IBAGUE EDUCADORA'!$A:$A,'EJE IBAGUE EDUCADORA'!$6:$7</definedName>
    <definedName name="_xlnm.Print_Titles" localSheetId="2">'EJE IBAGUE TURISTICA Y COMER'!$6:$7</definedName>
    <definedName name="_xlnm.Print_Titles" localSheetId="7">'IBAGUE ACOGEDORA CON CALIDAD AM'!$6:$7</definedName>
    <definedName name="_xlnm.Print_Titles" localSheetId="6">'IBAGUE CIUDAD SEGURA Y  PAR'!$6:$7</definedName>
    <definedName name="_xlnm.Print_Titles" localSheetId="3">'IBAGUE SALUDABLE'!$2:$7</definedName>
    <definedName name="_xlnm.Print_Titles" localSheetId="10">'PQ IBAGUE LOS DERECHOS DE LOS '!$6:$7</definedName>
  </definedNames>
  <calcPr fullCalcOnLoad="1"/>
</workbook>
</file>

<file path=xl/comments1.xml><?xml version="1.0" encoding="utf-8"?>
<comments xmlns="http://schemas.openxmlformats.org/spreadsheetml/2006/main">
  <authors>
    <author>Sistemas</author>
  </authors>
  <commentList>
    <comment ref="N5" authorId="0">
      <text>
        <r>
          <rPr>
            <b/>
            <sz val="11"/>
            <rFont val="Tahoma"/>
            <family val="2"/>
          </rPr>
          <t>Participacion Porcentual de cada uno de los Ejes en el Plan de Desarrollo</t>
        </r>
        <r>
          <rPr>
            <sz val="8"/>
            <rFont val="Tahoma"/>
            <family val="2"/>
          </rPr>
          <t xml:space="preserve">
</t>
        </r>
      </text>
    </comment>
  </commentList>
</comments>
</file>

<file path=xl/comments10.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P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List>
</comments>
</file>

<file path=xl/comments11.xml><?xml version="1.0" encoding="utf-8"?>
<comments xmlns="http://schemas.openxmlformats.org/spreadsheetml/2006/main">
  <authors>
    <author/>
    <author>WinuE</author>
  </authors>
  <commentList>
    <comment ref="C6" authorId="0">
      <text>
        <r>
          <rPr>
            <sz val="14"/>
            <color indexed="8"/>
            <rFont val="Times New Roman"/>
            <family val="1"/>
          </rPr>
          <t xml:space="preserve">En esta columna se han dispuesto los nombres de los diferentes programas de cada Eje Estratégico
</t>
        </r>
      </text>
    </comment>
    <comment ref="E6" authorId="0">
      <text>
        <r>
          <rPr>
            <sz val="14"/>
            <color indexed="8"/>
            <rFont val="Times New Roman"/>
            <family val="1"/>
          </rPr>
          <t xml:space="preserve">Este campo debe definir el  logro que se espera obtener al cabo de los cuatro años de la administración (2011). Las metas de resultado están definidas en cada  Eje Estratégico conforme al  acuerdo que adoptó el Plan de Desarrollo. No son objeto de modificaciones
</t>
        </r>
      </text>
    </comment>
    <comment ref="J6" authorId="0">
      <text>
        <r>
          <rPr>
            <sz val="14"/>
            <color indexed="8"/>
            <rFont val="Times New Roman"/>
            <family val="1"/>
          </rPr>
          <t xml:space="preserve">Este campo debe definir el  logro que se espera obtener al cabo de los cuatro años de la administración (2011). Con las  metas de producto se lograrán las metas de resultado.  
</t>
        </r>
      </text>
    </comment>
    <comment ref="W6" authorId="0">
      <text>
        <r>
          <rPr>
            <sz val="14"/>
            <color indexed="8"/>
            <rFont val="Times New Roman"/>
            <family val="1"/>
          </rPr>
          <t xml:space="preserve">En este campo se debe diligenciar la dependencia responsable y el nombre del servidor que tienen competencia en cada programa
</t>
        </r>
      </text>
    </comment>
    <comment ref="F7" authorId="0">
      <text>
        <r>
          <rPr>
            <sz val="14"/>
            <color indexed="8"/>
            <rFont val="Times New Roman"/>
            <family val="1"/>
          </rPr>
          <t xml:space="preserve">la unidad en la cual se va a medir el logro o avance  de la meta de resultado, ejemplo: Tasa de cobertura en preescolarx100
</t>
        </r>
      </text>
    </comment>
    <comment ref="G7" authorId="0">
      <text>
        <r>
          <rPr>
            <sz val="14"/>
            <color indexed="8"/>
            <rFont val="Times New Roman"/>
            <family val="1"/>
          </rPr>
          <t>La información a relacionar en   este campo está dispuesta en el acuerdo que adopta el Plan de Desarrollo Municipal.</t>
        </r>
      </text>
    </comment>
    <comment ref="H7" authorId="0">
      <text>
        <r>
          <rPr>
            <sz val="14"/>
            <color indexed="8"/>
            <rFont val="Times New Roman"/>
            <family val="1"/>
          </rPr>
          <t xml:space="preserve">Este campo aplica  únicamente en el evento que la  LINEA DE BASE  (31 DIC. /07) Y  VALOR ESPERADO (31 DIC. /11), se midan en términos porcentuales.
</t>
        </r>
      </text>
    </comment>
    <comment ref="I7" authorId="0">
      <text>
        <r>
          <rPr>
            <sz val="14"/>
            <color indexed="8"/>
            <rFont val="Times New Roman"/>
            <family val="1"/>
          </rPr>
          <t xml:space="preserve">La información a relacionar en   este campo está dispuesta en el acuerdo que adopta el Plan de Desarrollo Municipal
</t>
        </r>
      </text>
    </comment>
    <comment ref="K7" authorId="0">
      <text>
        <r>
          <rPr>
            <sz val="14"/>
            <color indexed="8"/>
            <rFont val="Times New Roman"/>
            <family val="1"/>
          </rPr>
          <t xml:space="preserve">Es la unidad con  la cual se va a medir el logro o avance  de la meta de producto, ejemplo: Número de subsidios de vivienda de interés social entregados a familias de estratos 1 y 2 del municipio
</t>
        </r>
      </text>
    </comment>
    <comment ref="L7" authorId="0">
      <text>
        <r>
          <rPr>
            <b/>
            <sz val="14"/>
            <color indexed="8"/>
            <rFont val="Times New Roman"/>
            <family val="1"/>
          </rPr>
          <t>Este campo aplica  únicamente en el evento que los campos VALOR (31 DIC/07) hasta VALOR ESPERADO (31 DIC/11)  se midan en términos porcentuales.</t>
        </r>
      </text>
    </comment>
    <comment ref="M7" authorId="0">
      <text>
        <r>
          <rPr>
            <b/>
            <sz val="14"/>
            <color indexed="8"/>
            <rFont val="Times New Roman"/>
            <family val="1"/>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 ref="A5" authorId="1">
      <text>
        <r>
          <rPr>
            <sz val="14"/>
            <rFont val="Arial"/>
            <family val="2"/>
          </rPr>
          <t xml:space="preserve">Este espacio se reserva para Planeación Municipal.
</t>
        </r>
      </text>
    </comment>
    <comment ref="R6" authorId="1">
      <text>
        <r>
          <rPr>
            <sz val="14"/>
            <rFont val="Tahoma"/>
            <family val="2"/>
          </rPr>
          <t>En este campo se debe diligenciar la dependencia responsable y el nombre del servidor que tienen competencia en cada programa</t>
        </r>
        <r>
          <rPr>
            <sz val="8"/>
            <rFont val="Tahoma"/>
            <family val="2"/>
          </rPr>
          <t xml:space="preserve">
</t>
        </r>
      </text>
    </comment>
  </commentList>
</comments>
</file>

<file path=xl/comments12.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P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List>
</comments>
</file>

<file path=xl/comments2.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U6" authorId="0">
      <text>
        <r>
          <rPr>
            <sz val="14"/>
            <rFont val="Tahoma"/>
            <family val="2"/>
          </rPr>
          <t>En este campo se debe diligenciar la dependencia responsable y el nombre del servidor que tiene competencia en cada programa</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List>
</comments>
</file>

<file path=xl/comments3.xml><?xml version="1.0" encoding="utf-8"?>
<comments xmlns="http://schemas.openxmlformats.org/spreadsheetml/2006/main">
  <authors>
    <author>WinuE</author>
  </authors>
  <commentLis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 ref="A5" authorId="0">
      <text>
        <r>
          <rPr>
            <sz val="14"/>
            <rFont val="Arial"/>
            <family val="2"/>
          </rPr>
          <t xml:space="preserve">Este espacio se reserva para Planeación Municipal.
</t>
        </r>
      </text>
    </comment>
  </commentList>
</comments>
</file>

<file path=xl/comments4.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List>
</comments>
</file>

<file path=xl/comments5.xml><?xml version="1.0" encoding="utf-8"?>
<comments xmlns="http://schemas.openxmlformats.org/spreadsheetml/2006/main">
  <authors>
    <author>WinuE</author>
  </authors>
  <commentLis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P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A5" authorId="0">
      <text>
        <r>
          <rPr>
            <sz val="14"/>
            <rFont val="Arial"/>
            <family val="2"/>
          </rPr>
          <t xml:space="preserve">Este espacio se reserva para Planeación Municipal.
</t>
        </r>
      </text>
    </comment>
  </commentList>
</comments>
</file>

<file path=xl/comments6.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P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List>
</comments>
</file>

<file path=xl/comments7.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P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List>
</comments>
</file>

<file path=xl/comments8.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P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List>
</comments>
</file>

<file path=xl/comments9.xml><?xml version="1.0" encoding="utf-8"?>
<comments xmlns="http://schemas.openxmlformats.org/spreadsheetml/2006/main">
  <authors>
    <author>WinuE</author>
  </authors>
  <commentList>
    <comment ref="A5" authorId="0">
      <text>
        <r>
          <rPr>
            <sz val="14"/>
            <rFont val="Arial"/>
            <family val="2"/>
          </rPr>
          <t xml:space="preserve">Este espacio se reserva para Planeación Municipal.
</t>
        </r>
      </text>
    </comment>
    <comment ref="A6" authorId="0">
      <text>
        <r>
          <rPr>
            <sz val="14"/>
            <rFont val="Tahoma"/>
            <family val="2"/>
          </rPr>
          <t>En esta columna se han dispuesto los nombres de los diferentes programas de cada Eje Estratégico</t>
        </r>
        <r>
          <rPr>
            <sz val="8"/>
            <rFont val="Tahoma"/>
            <family val="2"/>
          </rPr>
          <t xml:space="preserve">
</t>
        </r>
      </text>
    </comment>
    <comment ref="B6" authorId="0">
      <text>
        <r>
          <rPr>
            <sz val="14"/>
            <rFont val="Tahoma"/>
            <family val="2"/>
          </rPr>
          <t>Cada dependencia ejecutora debe asignar  un peso porcentual al programa de su competencia, la sumatoria de todos ellos por cada eje estratégico  debe ser igual a 100.</t>
        </r>
      </text>
    </comment>
    <comment ref="C6"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H6" authorId="0">
      <text>
        <r>
          <rPr>
            <sz val="14"/>
            <rFont val="Tahoma"/>
            <family val="2"/>
          </rPr>
          <t xml:space="preserve">Este campo debe definir el  logro que se espera obtener al cabo de los cuatro años de la administración (2011). Con las  metas de producto se lograrán las metas de resultado.  </t>
        </r>
        <r>
          <rPr>
            <sz val="8"/>
            <rFont val="Tahoma"/>
            <family val="2"/>
          </rPr>
          <t xml:space="preserve">
</t>
        </r>
      </text>
    </comment>
    <comment ref="P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U6" authorId="0">
      <text>
        <r>
          <rPr>
            <sz val="14"/>
            <rFont val="Tahoma"/>
            <family val="2"/>
          </rPr>
          <t>En este campo se debe diligenciar la dependencia responsable y el nombre del servidor que tienen competencia en cada programa</t>
        </r>
        <r>
          <rPr>
            <sz val="8"/>
            <rFont val="Tahoma"/>
            <family val="2"/>
          </rPr>
          <t xml:space="preserve">
</t>
        </r>
      </text>
    </comment>
    <comment ref="D7"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E7" authorId="0">
      <text>
        <r>
          <rPr>
            <sz val="14"/>
            <rFont val="Tahoma"/>
            <family val="2"/>
          </rPr>
          <t>La información a relacionar en   este campo está dispuesta en el acuerdo que adopta el Plan de Desarrollo Municipal.</t>
        </r>
      </text>
    </comment>
    <comment ref="F7" authorId="0">
      <text>
        <r>
          <rPr>
            <sz val="14"/>
            <rFont val="Tahoma"/>
            <family val="2"/>
          </rPr>
          <t>Este campo aplica  únicamente en el evento que la  LINEA DE BASE  (31 DIC. /07) Y  VALOR ESPERADO (31 DIC. /11), se midan en términos porcentuales.</t>
        </r>
        <r>
          <rPr>
            <sz val="8"/>
            <rFont val="Tahoma"/>
            <family val="2"/>
          </rPr>
          <t xml:space="preserve">
</t>
        </r>
      </text>
    </comment>
    <comment ref="G7" authorId="0">
      <text>
        <r>
          <rPr>
            <sz val="14"/>
            <rFont val="Tahoma"/>
            <family val="2"/>
          </rPr>
          <t>La información a relacionar en   este campo está dispuesta en el acuerdo que adopta el Plan de Desarrollo Municipal</t>
        </r>
        <r>
          <rPr>
            <sz val="8"/>
            <rFont val="Tahoma"/>
            <family val="2"/>
          </rPr>
          <t xml:space="preserve">
</t>
        </r>
      </text>
    </comment>
    <comment ref="I7"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J7" authorId="0">
      <text>
        <r>
          <rPr>
            <b/>
            <sz val="14"/>
            <rFont val="Tahoma"/>
            <family val="2"/>
          </rPr>
          <t>Este campo aplica  únicamente en el evento que los campos VALOR (31 DIC/07) hasta VALOR ESPERADO (31 DIC/11)  se midan en términos porcentuales.</t>
        </r>
      </text>
    </comment>
    <comment ref="K7" authorId="0">
      <text>
        <r>
          <rPr>
            <b/>
            <sz val="14"/>
            <rFont val="Tahoma"/>
            <family val="2"/>
          </rPr>
          <t>VALOR (31 DIC/07) hasta VALOR ESPERADO (31 DIC/11): Es la distribución anual acumulada  de las METAS  PRODUCTO CUATRENIO  2008 – 2011 que debe programar cada ente ejecutor, de tal manera que para el último año 2011 se logre la meta propuesta  de producto del cuatrenio 2008 -2001</t>
        </r>
      </text>
    </comment>
  </commentList>
</comments>
</file>

<file path=xl/sharedStrings.xml><?xml version="1.0" encoding="utf-8"?>
<sst xmlns="http://schemas.openxmlformats.org/spreadsheetml/2006/main" count="3008" uniqueCount="1990">
  <si>
    <t>Fortalecer los mecanismos alternativos de resolución conflicto</t>
  </si>
  <si>
    <t xml:space="preserve">Porcentaje de fortalecimiento de los mecanismos institucionales alternativos de resolucion de conflictos </t>
  </si>
  <si>
    <t xml:space="preserve">Comisarias deFamilia Fortalecidas </t>
  </si>
  <si>
    <t>Linea de Base Construida</t>
  </si>
  <si>
    <t>Construir una línea de base que permita identificar la atención a los niños en educación inicial, a los grupos con atraso escolar y dificultades de aprendizaje para mejorar la oferta en los niveles de preescolar, secundaria y media, en las zonas rurales a través de la construcción y mejoramiento de infraestructura para superar el déficit de preescolar y media en el sector urbano</t>
  </si>
  <si>
    <t>Construir la linea de Base</t>
  </si>
  <si>
    <t>CATEGORIA</t>
  </si>
  <si>
    <t>EXISTENCIA</t>
  </si>
  <si>
    <t>OBJETIVOS DE LA POLITICA NNA</t>
  </si>
  <si>
    <t>DESARROLLO</t>
  </si>
  <si>
    <t>PRIMERA INFANCIA: TODOS VIVOS, TODOS SALUDABLES Y NINGUNO DESNUTRIDO</t>
  </si>
  <si>
    <t>CIUDADANIA</t>
  </si>
  <si>
    <t>PROTECCION</t>
  </si>
  <si>
    <t>TODOS REGISTRADOS</t>
  </si>
  <si>
    <t>NIGUNO EN ACTIVIDAD PERJUDICIAL NI SOMETIDO A MALTRATO O ABUSO</t>
  </si>
  <si>
    <t>ATENCION COMPLEMENTARIA</t>
  </si>
  <si>
    <t xml:space="preserve">TASA DE MORTALIDAD EN MENORES DE 5 AÑOS POR IRA
</t>
  </si>
  <si>
    <t>0,02 X 1000 MENORES DE 5 AÑOS</t>
  </si>
  <si>
    <t>TASA DE MORTALIDAD EN MENORES DE 5 AÑOS POR EDA</t>
  </si>
  <si>
    <t>DISMINUIR EN 4 PUNTOS LA TASA DE MORATLIDAD INFANTIL</t>
  </si>
  <si>
    <t>Tasa de mortalidad Infantil en menores de 5 años: 1,9 x 1000</t>
  </si>
  <si>
    <t>0,07 X 1000 MENORES DE 5 AÑOS.</t>
  </si>
  <si>
    <t>1,5 x 1000 MENORES DE 5 AÑOS</t>
  </si>
  <si>
    <t>3/40.421</t>
  </si>
  <si>
    <t>1/40.421</t>
  </si>
  <si>
    <t>% DE UROCS Y UAIRAC CAPACITADOS</t>
  </si>
  <si>
    <t>Aumentar las unidades notificadoras</t>
  </si>
  <si>
    <t>SALUD DE LA INFANCIA</t>
  </si>
  <si>
    <t>200 Unidades Notificadoras para las patologias de la infancia</t>
  </si>
  <si>
    <t>PORCENTAJE DE MENORES CON BAJO PESO AL NACER</t>
  </si>
  <si>
    <t>Nº DE PERSONAS CAPACITADAS EN AIEPI COMUNITARIO</t>
  </si>
  <si>
    <t>PORCENTAJE  DE NIÑOS DE 1 AÑO VACUNADOS CON MMR Y FA</t>
  </si>
  <si>
    <t xml:space="preserve">PORCENTAJE DE NIÑOS VACUNADOS CON 3 DOSIS DE POLIO, DPT, Hib, HB  </t>
  </si>
  <si>
    <t>Numero de Mujeres Beneficiadas</t>
  </si>
  <si>
    <t>ERRADICACION DEL TRABAJO INFANTIL</t>
  </si>
  <si>
    <t>Numero de NNA Beneficados</t>
  </si>
  <si>
    <t>500</t>
  </si>
  <si>
    <t>Beneficiar 500 NNA en el programa se erradicacion del trabajo infantil</t>
  </si>
  <si>
    <t>Numero de NNA beneficiados</t>
  </si>
  <si>
    <t>12800</t>
  </si>
  <si>
    <t>Numero de Niños y Niñas Beneficiados</t>
  </si>
  <si>
    <t>Tasa de Mortalidad Materna</t>
  </si>
  <si>
    <t>1.3</t>
  </si>
  <si>
    <t>3 Muertes Maternas Por cada 10.000 Nacidos Vivos</t>
  </si>
  <si>
    <t>Mantener la Tasa de Mortalidad Materna</t>
  </si>
  <si>
    <t xml:space="preserve">% de Partos Institucionales en Mujeres de 12 a 18 años </t>
  </si>
  <si>
    <t>% de Cobertura en el Control Prenatal</t>
  </si>
  <si>
    <t>Aumentar la Cobertura al 85% de Controles Prenatales</t>
  </si>
  <si>
    <t>SOÑANDO SER, JUGUETEANDO Y DEPORTEANDO</t>
  </si>
  <si>
    <t>SALUD MATERNA</t>
  </si>
  <si>
    <t>SEXUALIDAD SANA</t>
  </si>
  <si>
    <t xml:space="preserve">Instituciones Atendidas </t>
  </si>
  <si>
    <t>40</t>
  </si>
  <si>
    <t>100%  de los docentes, padres y administradores de las tiendas escolares capacitados en preparacion de alimentos nutritivos  de las 10 escuelas</t>
  </si>
  <si>
    <t>No de personas capacitadas / No de personas programadas</t>
  </si>
  <si>
    <t>CREAR 3 GRUPOS DE APOYO A LA LACTANCIA MATERNA</t>
  </si>
  <si>
    <t>No de grupos de apoyo creados/No de grupos programados</t>
  </si>
  <si>
    <t>No DE PERSONAS CAPACITADAS</t>
  </si>
  <si>
    <t>No DENIÑOS DESPARASITADOS Y SUPLEMENTADOS</t>
  </si>
  <si>
    <t>No de unidades notificadoras</t>
  </si>
  <si>
    <t xml:space="preserve">Nº de Capacitaciones </t>
  </si>
  <si>
    <t>6.4%</t>
  </si>
  <si>
    <t>Dismunir en 1.4 puntos el Procentaje de Niños y niñas de Bajo peso al Nacer</t>
  </si>
  <si>
    <t>Establecer 6 IAMI</t>
  </si>
  <si>
    <t>Garantizar la Gratuidad en la Educación a 183.211 Estudiantes</t>
  </si>
  <si>
    <t>Estudiantes con Gratuidad Educativa</t>
  </si>
  <si>
    <t>Nº DE IPS PUBLICAS Y PRIVADAS QUE CUMPLEN LOS REQUISITOS ESENCIALS PARA LAATENCION PRENATAL, PARTO Y PUERPERIO.</t>
  </si>
  <si>
    <t>SALUD PUBLICA/ENFERMEDADES TRANSMISIBLES</t>
  </si>
  <si>
    <t>TASA DE CURACION DE LOS CASOS DE TUBERCULOSIS PULMONAR BACILOSCOPIA POSITIVA</t>
  </si>
  <si>
    <t xml:space="preserve">% DE COBERTURAS DE VCUNCION DE BCG EN MENORES DE 1 AÑO </t>
  </si>
  <si>
    <t>% de Implementación</t>
  </si>
  <si>
    <t>Nº de Actualizaciones</t>
  </si>
  <si>
    <t xml:space="preserve">Dotación e Instalación de 32 Biodigestores </t>
  </si>
  <si>
    <t xml:space="preserve">Beneficiar a 11.520 personas a través de la Campaña de Deporte "Al que madruga dios y el deporte lo ayuda" </t>
  </si>
  <si>
    <t>Elaboracion de 2 Diagnosticos, Estudios y Diseños</t>
  </si>
  <si>
    <t>Realizacion de 12 Eventos Culturales y Musicales</t>
  </si>
  <si>
    <t xml:space="preserve">Formación y Capacitación de 20 Vigias del Patrimonio </t>
  </si>
  <si>
    <t>Jovenes Capacitados</t>
  </si>
  <si>
    <t>POR EL DERECHO A LA IDENTIDAD</t>
  </si>
  <si>
    <t>Asegurar el Derecho a la identidad de 2.570 NNA</t>
  </si>
  <si>
    <t>2570</t>
  </si>
  <si>
    <t xml:space="preserve">Secretaría de Gobierno - Direccion de Justicia </t>
  </si>
  <si>
    <t>VEEDURIAS JUVENILES</t>
  </si>
  <si>
    <t>Creación , Capacitación, Asesoria y Acompañamiento de 6 Veedurías Juveniles</t>
  </si>
  <si>
    <t>Veedurias Juveniles Creadas</t>
  </si>
  <si>
    <t>Capacitación, Asesoría y Acompañamiento al 100% de las Veedurías Juveniles Creadas</t>
  </si>
  <si>
    <t>% de Cobertura</t>
  </si>
  <si>
    <t>Secretaría de Apoyo a la Gestión - Oficina de Juventudes</t>
  </si>
  <si>
    <t xml:space="preserve">Atender 4.100 casos por Violencia Intrafamiliar y Conflicto Familiar </t>
  </si>
  <si>
    <t xml:space="preserve">Casos Atendidos </t>
  </si>
  <si>
    <t>Realizar 4.100 Intervenciones y Restituciones de Derechos de NNA</t>
  </si>
  <si>
    <t>NNA Beneficados con Restitucion de Derechos</t>
  </si>
  <si>
    <t xml:space="preserve">Brindar Asesoria y Sensibilización al 100% de los casos reportados ante las Comisarias de Familia </t>
  </si>
  <si>
    <t>% de Casos Atendidos</t>
  </si>
  <si>
    <t>OBSERVATORIO DE LA INFANCIA, LA ADOLESCENCIA Y LA FAMILIA</t>
  </si>
  <si>
    <t>Implementar el Observatorio de la Infancia, la Adolescencia y la Familia como Fuente de Consulta y estadisticas institucionales</t>
  </si>
  <si>
    <t>Observatorio Implementado</t>
  </si>
  <si>
    <t xml:space="preserve">Realizar 36 Informes Mensuales </t>
  </si>
  <si>
    <t>Informes Realizados</t>
  </si>
  <si>
    <t>Presentacion y Socializacion de 3 Estudios Anuales del Observatorio</t>
  </si>
  <si>
    <t>Estudios Presentados y Socializados</t>
  </si>
  <si>
    <t>FORTALECIMIENTO DE LA COORDINACION INSTITUCIONAL</t>
  </si>
  <si>
    <t>Fortalecer la gestión integrada y el seguimiento a la ejecución de los Planes y Programas en Beneficio de la Niñez y la Adolescencia</t>
  </si>
  <si>
    <t>Rehabilitación de 14.000 Metros Lineales de Malla vial con Reposición de Redes de Acueducto y Alcantarillado</t>
  </si>
  <si>
    <t>Metros Lineales de  rehabilitación de la malla vial</t>
  </si>
  <si>
    <t>Ejecutar el 90% de los Proyectos Presentados para la Gestion de Recursos del Orden Nacional e Interncional</t>
  </si>
  <si>
    <t>Reposion y Construccion del 75% de las Redes de Acueducto y Alcantarillado con su respectva recuperacion del pavimento</t>
  </si>
  <si>
    <t>Aumentar la Tasa de Cobertura Urbana de Acueducto al 95%</t>
  </si>
  <si>
    <t xml:space="preserve">IBAL - DIVISION DE PLANEACION </t>
  </si>
  <si>
    <t>IBAL  - DIVISION TECNICA DE ACUEDUCTO</t>
  </si>
  <si>
    <t>IBAL  - DIVISION TECNICA DE ACUEDUCTO Y DIVISION DE CONTROL PERDIDAS</t>
  </si>
  <si>
    <t>IBAL - DIVISION TECNICA DE ACUEDUCTO</t>
  </si>
  <si>
    <t>IBAL -DIVISION TECNICA DE ALCANTARILLADO</t>
  </si>
  <si>
    <t xml:space="preserve">IBAL -DIVISION DE PLANEACION </t>
  </si>
  <si>
    <t>IBAL -DIVISION TECNICA DE ALCANTARILLADO Y ACUEDUCTO</t>
  </si>
  <si>
    <t>IBAL -DIVISION TECNICA DE ACUEDUCTO Y DIVISION DE CONTROL PERDIDAS</t>
  </si>
  <si>
    <t>Nº de Convenios Establecidos</t>
  </si>
  <si>
    <t>Optimizar el sistema de Sanamiento Basico de la ciudade de Ibague para la recuperacion de las fuentes hidricas</t>
  </si>
  <si>
    <t>((Entrada de sólidos suspendidos - salida de sólidos suspendidos) x 100)/ entrada de sólidos suspendidos)</t>
  </si>
  <si>
    <t>Nª clientes satisfechos / total de clientes encuestados</t>
  </si>
  <si>
    <t>Tasa de cobertura de alcantarillado urbana. Número de viviendas de la zona urbana con conexión a alcantarillado / numero total de viviendas urbanas</t>
  </si>
  <si>
    <t xml:space="preserve">Lograr la Revisión del 100% de los Análisis Bacteriológicos </t>
  </si>
  <si>
    <t>IBAL - División Técnia de Alcantarillado</t>
  </si>
  <si>
    <t>Número de M2. De via</t>
  </si>
  <si>
    <t>N.A</t>
  </si>
  <si>
    <t>300,000 M2 de Construcción, Mejoramiento, Mantenimiento y Optimización de la Malla Vial Urbana y Rural</t>
  </si>
  <si>
    <t>Numero de Diagnosticos, Estudios y Diseños</t>
  </si>
  <si>
    <t>Rehabilitación de 300,000 M2 de Malla vial</t>
  </si>
  <si>
    <t>No. De personas beneficiadas</t>
  </si>
  <si>
    <t xml:space="preserve">Beneficiar a 22.400 peronas  en Talleres en expresiones y manifestaciones artisticas y culturales a la comunidad del municipio   </t>
  </si>
  <si>
    <t xml:space="preserve">N° de beneficiados </t>
  </si>
  <si>
    <t xml:space="preserve">SEC DESARROLLO SOCIAL GRUPO DE CULTURA Y TURISMO </t>
  </si>
  <si>
    <t>Creación, fortalecimiento  Red Municipal de Bibliotecas</t>
  </si>
  <si>
    <t>N° de bibliotecas adecuadas y dotadas</t>
  </si>
  <si>
    <t xml:space="preserve">N° de Bliotecas creadas </t>
  </si>
  <si>
    <t>N° de personas beneficiadas.</t>
  </si>
  <si>
    <t>Apoyar a 760 Artistas</t>
  </si>
  <si>
    <t>Numero de artistas apoyados</t>
  </si>
  <si>
    <t xml:space="preserve">Realizacion de 48 eventos culturales </t>
  </si>
  <si>
    <t xml:space="preserve">N° de eventos realizados </t>
  </si>
  <si>
    <t xml:space="preserve">Apoyo a 80 eventos </t>
  </si>
  <si>
    <t xml:space="preserve">N° de eventos apoyados </t>
  </si>
  <si>
    <t>Nº de Parques Recuperados</t>
  </si>
  <si>
    <t>Instalación de 160 Juegos Infantiles</t>
  </si>
  <si>
    <t>Nº de Juegos Infantiles Instalados</t>
  </si>
  <si>
    <t>Recuperación de 48 Parques a Través del Plan Padrino</t>
  </si>
  <si>
    <t>Nº de Parques Apadrinados</t>
  </si>
  <si>
    <t>Nº de Señales Verticales Instaladas</t>
  </si>
  <si>
    <t>Nº de Metros Lineales de Malla Vial Señalizados</t>
  </si>
  <si>
    <t xml:space="preserve">Realización de 62 Talleres de Capacitación, Socialización y Concertación de la Revision y Ajuste del POT </t>
  </si>
  <si>
    <t xml:space="preserve">Respaldar 10 Portafolios Institucionales con la Marca Ibague Capital Musical </t>
  </si>
  <si>
    <t>Portafolios Respaldados</t>
  </si>
  <si>
    <t>Autorización del uso de marca registrada a 14 eventos</t>
  </si>
  <si>
    <t>N° de eventos certificados</t>
  </si>
  <si>
    <t>Realización de 10 congresos y/o convenciones Locales y Nacionales</t>
  </si>
  <si>
    <t>N° de congresos y/o convenciones</t>
  </si>
  <si>
    <t>Identificacion y Promoción de 5 rutas de desarrollo local para el turismo</t>
  </si>
  <si>
    <t>N. de rutas Identificadas  y promocionadas</t>
  </si>
  <si>
    <t>Creación de 3 Escuelas de Servicios Agroecoturisticos en Convenio con Entidades Públicas y/o Privadas</t>
  </si>
  <si>
    <t>Numero de Escuelas Creadas</t>
  </si>
  <si>
    <t>Personas Capacitadas</t>
  </si>
  <si>
    <t>Creación y Promoción de 6 Paquetes de servicios de reposos post hospitalario</t>
  </si>
  <si>
    <t>N. de paquetes creados y promocionados</t>
  </si>
  <si>
    <t>Creación de 3 escuelas de emprendimiento distribuidos en la ciudad</t>
  </si>
  <si>
    <t>N. de alumnos beneficiados</t>
  </si>
  <si>
    <t>Implementación de la Catedra de emprendimiento en el 50% de las instituciones públicas en el nivel Medio Superior</t>
  </si>
  <si>
    <t>% de Instituciones con Cátedra</t>
  </si>
  <si>
    <t>Implementación de la Catedra de emprendimiento en el 50% de las instituciones públicas en el nivel Media Secundaria (10° y 11°)</t>
  </si>
  <si>
    <t>Consolidación y Apoyo para el Apalancamiento de 5 Clusters Productores</t>
  </si>
  <si>
    <t>N. de Clusters Productores apoyados</t>
  </si>
  <si>
    <t>Generar 30 proyectos autosostenibles de generación de recursos para localidades y corregimientos</t>
  </si>
  <si>
    <t>Número de Proyectos Productivos Apoyados</t>
  </si>
  <si>
    <t>Gestionar, Realizar y Promocionar 3 Eventos con invitado internacional para trasferencia de conocimiento y tecnologia</t>
  </si>
  <si>
    <t>Número de Eventos</t>
  </si>
  <si>
    <t>Capacitación y Actualización en Tecnologías a 500 empleados de PYMES a través de Convenios Interinstitucionales e Interadministrativos</t>
  </si>
  <si>
    <t>Gestion de Recursos Economicos para el Patrocinio de 15 PYMES para capital semilla y de apoyo</t>
  </si>
  <si>
    <t>Número de PYMES Apoyadas</t>
  </si>
  <si>
    <t>Realización de 7 Ruedas de negocios sectoriales</t>
  </si>
  <si>
    <t xml:space="preserve">n. de ruedas </t>
  </si>
  <si>
    <t>Creación de una Plataforma de información para la generacion de Estadisticas anuales de comportamiento del movimiemto de emprenderismo en la ciudad y del mercado</t>
  </si>
  <si>
    <t>Observatorio Creado</t>
  </si>
  <si>
    <t>No. de observatorios</t>
  </si>
  <si>
    <t xml:space="preserve">Formulacion del Plan de Desarrollo del Panóptico de Ibague </t>
  </si>
  <si>
    <t>Formulación del Documento</t>
  </si>
  <si>
    <t xml:space="preserve">Promoción Integral y Sociaización del Panóptico como Atractivo Cultural, Turistico y Social  </t>
  </si>
  <si>
    <t>Asistencia y Desarrollo de Eventos para la Promocion del Panóptico</t>
  </si>
  <si>
    <t>10</t>
  </si>
  <si>
    <t>Beneficisar a 180.000 personas a través dela formación, creación e investigación artística y Cultural</t>
  </si>
  <si>
    <t xml:space="preserve">Realización de 16  campañas de fomento al sentido de pertenencia y cultura ciudadana </t>
  </si>
  <si>
    <t xml:space="preserve">N° de artistas apoyados </t>
  </si>
  <si>
    <t xml:space="preserve">HABITANTE DE LA CALLE </t>
  </si>
  <si>
    <t>Brindar atencion al 80% de los habitantes de la calle identificados</t>
  </si>
  <si>
    <t xml:space="preserve">Habitantes de la calle atendedidos en el municipio de Ibagué </t>
  </si>
  <si>
    <t>80%.</t>
  </si>
  <si>
    <t xml:space="preserve">Realización de Censo </t>
  </si>
  <si>
    <t>Sec Desarrollo Social  - Grupo de Gestión y Apoyo Comunitario</t>
  </si>
  <si>
    <t>Atencion en salud los habitantes de la calle</t>
  </si>
  <si>
    <t xml:space="preserve">N° de habitantes de la calle beneficiados </t>
  </si>
  <si>
    <t xml:space="preserve">Promover el retorno voluntario del 70% de los Habitantes de la calle identificados </t>
  </si>
  <si>
    <t>Beneficiar a 2.990 Niños y Niñas Con Alimentación Diaria</t>
  </si>
  <si>
    <t>Beneficar a 2.990 Niños y Niñas con Apoyo Pedagógico, Ludico y Recreativo</t>
  </si>
  <si>
    <t xml:space="preserve">SEGUNDA INFANCIA: TODOS CON EDUCACION,TODOS JUGANDO,TODOS CAPACES DE MANEJAR LOS AFECTOS, LAS EMICIONES Y LA SEXUALIDAD </t>
  </si>
  <si>
    <t>Beneficiar a 12.960 NNA a través del Fortalecimiento de las Escuelas de Formación Deportiva</t>
  </si>
  <si>
    <t>Beneficiar 500 Nna anualmente  en el programa se erradicacion del trabajo infantil</t>
  </si>
  <si>
    <t>Beneficiar 400  NNA con riesgo de ser vinculados las organizaciones al margen de la ley como una de las peores formas de Trabajo infantil</t>
  </si>
  <si>
    <t>Campañas de Cultura Ciudadana realizadas</t>
  </si>
  <si>
    <t>Realizacion de 10 Campañas y Talleres en Cultura Ciudadana</t>
  </si>
  <si>
    <t xml:space="preserve">Atención del 100% de desastres y emergencias presentadas </t>
  </si>
  <si>
    <t>Porcentaja de Atención de Desastres y Emergencias</t>
  </si>
  <si>
    <t>Realización de 60 Operativos de Control de Seguridad Ciudadana</t>
  </si>
  <si>
    <t>Operativos de Control Anuales de Seguridad Ciudadana</t>
  </si>
  <si>
    <t>Implementación de la Campaña "Adopte una Alarma en su Cuadra"</t>
  </si>
  <si>
    <t>Comunas Beneficiadas con la instalacion de Alarmas Inteligentes</t>
  </si>
  <si>
    <t xml:space="preserve">Entrega de 30.000 Subsidios condicionados de Educacion y Nutricion </t>
  </si>
  <si>
    <t>N° DE IPS PUBLICAS Y PRIVADAS QUE IMPLEMEAN GUIAS DE ATENCION</t>
  </si>
  <si>
    <t>SALUD PUBLICA /  ENFERMEDADES NO TRANSMISIBLES</t>
  </si>
  <si>
    <t>EDAD INICIO CONSUMO EXPERIMENTAL DE CIGARRILLO</t>
  </si>
  <si>
    <t>11.7</t>
  </si>
  <si>
    <t>12.7</t>
  </si>
  <si>
    <t>NUMERO DE INSTITUCIONES EDUCATIVAS CON PROPUESTA PEDAGOGICA IMPLEMENTADA</t>
  </si>
  <si>
    <t>NUMERO DE CASOS</t>
  </si>
  <si>
    <t>NUMERO DE JORNADAS DESARROLLADAS</t>
  </si>
  <si>
    <t>NUMERO DE UNIDADES NOTIFICADORAS</t>
  </si>
  <si>
    <t>numero de estudiantes valorados</t>
  </si>
  <si>
    <t>NUMERO DE MUERTES</t>
  </si>
  <si>
    <t>SALUD PUBLICA/  SALUD ORAL</t>
  </si>
  <si>
    <t>No de visitas realizadas</t>
  </si>
  <si>
    <t>no personaas capacitadas</t>
  </si>
  <si>
    <t>3 mesas  de socializacion con IPS que tienen servicio de odontologia</t>
  </si>
  <si>
    <t>SALUD PUBLICA/ SALUD MENTAL</t>
  </si>
  <si>
    <t>NUMERO DE ACCIDENTES DE TRANSITO</t>
  </si>
  <si>
    <t>NUMERO DE PATRULLAS ESCOLARES CONFORMADAS</t>
  </si>
  <si>
    <t>NUMERO DE  SUICIDIO</t>
  </si>
  <si>
    <t>NUMERO DE INSTITUCIONES EDUCATIVAS CAPACITADOS</t>
  </si>
  <si>
    <t>MODELO IMPLEMENTADO</t>
  </si>
  <si>
    <t>PORCENTAJE DE EPS Y ESES FORMADAS</t>
  </si>
  <si>
    <t>PORCENTAJE DE ACOMPANAMIENTOS REALIZADOS</t>
  </si>
  <si>
    <t>NUMERO DE  INTENTOS DE  SUICIDIO</t>
  </si>
  <si>
    <t>NUMERO DE PERSONAS CAPACITADAS</t>
  </si>
  <si>
    <t>NUMERO DE CAPACITACIONES REALIZADAS</t>
  </si>
  <si>
    <t>Manuales de Funciones, Procesos  y Procedimientos, Inducción y Reinducción, actualizados y difundidos a todos los servidores públicos de la Administración Municipal</t>
  </si>
  <si>
    <t xml:space="preserve">Número de manuales actualizados y difundidos </t>
  </si>
  <si>
    <t xml:space="preserve"> Manual de Funciones  y Competencias  laborales acorde con las necesidades de la entidad.</t>
  </si>
  <si>
    <r>
      <t xml:space="preserve">Manual de Funciones y Competencias  ajustado.  </t>
    </r>
  </si>
  <si>
    <t>SILVIA CRISTINA VILLA GARCIA</t>
  </si>
  <si>
    <t xml:space="preserve">Programas de capacitación, Bienestar  Social, Salud Ocupacional, Incentivos, Inducción y Reinducción  diseñados y ejecutados  anualmente, acorde con lo programado. </t>
  </si>
  <si>
    <t xml:space="preserve">Planes y Programas diseñados  y ejecutados en la vigencia. </t>
  </si>
  <si>
    <t>Medición anual del Clima Organizacional</t>
  </si>
  <si>
    <t>Mediciones realizadas.</t>
  </si>
  <si>
    <t>Estudio de Cultura Organizacional</t>
  </si>
  <si>
    <t>Estudio  realizado</t>
  </si>
  <si>
    <t>Mediciones de cargas laborales</t>
  </si>
  <si>
    <t>Medicion de Adaptación al cambio</t>
  </si>
  <si>
    <t>Diseños de puestos de trabajo</t>
  </si>
  <si>
    <t>Diseños de puestos realizados</t>
  </si>
  <si>
    <t xml:space="preserve">Análisis Ocupacional </t>
  </si>
  <si>
    <t xml:space="preserve">Analisis Ocupacionales Realizados </t>
  </si>
  <si>
    <t>Perfiles Epidemiológicos</t>
  </si>
  <si>
    <t>Perfiles Epidemiológicos realizados</t>
  </si>
  <si>
    <t>Reposición y mantenimiento del 80% de activos fijos muebles e imnmuebles</t>
  </si>
  <si>
    <t>Reposición  y mantenimiento de activos</t>
  </si>
  <si>
    <t>PORCENTAJE DE COBERTURA DE CONTROL PRENATAL</t>
  </si>
  <si>
    <t>SALUD PUBLICA/ NUTRICION</t>
  </si>
  <si>
    <t>SALUD PUBLICA/ ZOONOSIS</t>
  </si>
  <si>
    <t>Interconectar el 60% de  los procesos de la Administración Municipal a travez de software aplicativo</t>
  </si>
  <si>
    <t>%  procesos Integrados</t>
  </si>
  <si>
    <t>Brindar Capacitación a 3.176 Estudiantes Discapacitados</t>
  </si>
  <si>
    <t xml:space="preserve">Estudiantes en situación de Discapacidad Beneficiados </t>
  </si>
  <si>
    <t>Brindar Atención Educativa a 21.200 Niños, Niñas y Adolescentes de Poblaciones en Situación de Desplazamiento</t>
  </si>
  <si>
    <t>Estudiantes de Poblaciones Desplazadas Beneficiados</t>
  </si>
  <si>
    <t>Brindar Capacitación a 367 Niños y Niñas de poblaciones indígenas</t>
  </si>
  <si>
    <t xml:space="preserve">Numero de Niños y Niñas Indigenas Benenficiados </t>
  </si>
  <si>
    <t xml:space="preserve">Eleccion del consejo municipal de juventudes </t>
  </si>
  <si>
    <t>Numero de Elecciones Realizadas</t>
  </si>
  <si>
    <t xml:space="preserve">Nombramiento del asesor de juventudes </t>
  </si>
  <si>
    <t>Nombramientos Realizados</t>
  </si>
  <si>
    <t xml:space="preserve">nombramiento del asesor de juventudes </t>
  </si>
  <si>
    <t xml:space="preserve">Creacion, apoyo y acompañamiento a 20 grupos juveniles </t>
  </si>
  <si>
    <t>Numero de Grupos Juveniles creados, apoyados y acompañados</t>
  </si>
  <si>
    <t xml:space="preserve">Acompañamiento y asesoria a 40 gobiernos escolares </t>
  </si>
  <si>
    <t>Numero de Gobiernos Escolares Acompañados</t>
  </si>
  <si>
    <t xml:space="preserve">Creacion, formación, asesoria y acompañamiento a 6 veedurias juveniles </t>
  </si>
  <si>
    <t xml:space="preserve">Veedurias Juveniles Creadas y apoyadas </t>
  </si>
  <si>
    <t xml:space="preserve">Conformacion de 20 Comites juveniles en las juntas de accion comunal de ibague </t>
  </si>
  <si>
    <t>Numero de Comites Juveniles Creados</t>
  </si>
  <si>
    <t xml:space="preserve">Participacion juvenil en el consejo de política social </t>
  </si>
  <si>
    <t xml:space="preserve">participacion juvenil en el consejo de política social </t>
  </si>
  <si>
    <t xml:space="preserve">participacion juvenil en el consejo territorial de planeacion </t>
  </si>
  <si>
    <t xml:space="preserve">consolidacion de 4 convenios interadministrativos y/o interistitucionales para la formacion de  jovenes en diversas temáticas </t>
  </si>
  <si>
    <t xml:space="preserve">Convenios interadministrativos y/o interistitucionales Consolidados </t>
  </si>
  <si>
    <t xml:space="preserve">Construcción de la Politica publica de juventud </t>
  </si>
  <si>
    <t>Politica Construida</t>
  </si>
  <si>
    <t xml:space="preserve">Establecimientos de 4 convenios interadministrativos y/o interinstitucionales en beneficio de los jovenes </t>
  </si>
  <si>
    <t>12500 estudiantes con tamizaje visual y auditivo</t>
  </si>
  <si>
    <t>40 INSTITUCIONES CON DOCENTES CAPACITADOS EN SALUD HERRAMIENTAS PARA REALIZACION DE TAMIZAJE VISUAL Y AUDITIVO</t>
  </si>
  <si>
    <t>NUMERO DE INSTITUCIONES CON DOCENTES CAPACITADOS</t>
  </si>
  <si>
    <t>40  INSTITUCIONES CON DOCENTES CAPACITADOS EN IDENTIFICACON DE INDICADORES DE EXISTENCIA DE PROBLEMAS VISUALES YAUDITIVOS EN LOS ESTUDIANTES</t>
  </si>
  <si>
    <t>DISMINUIR EN 2% NUMERO DE MUERTES OCASIONADAS POR HIPERTENSION Y DIABETES</t>
  </si>
  <si>
    <t xml:space="preserve">Realización y apoyo de  250 evnntos deportivos </t>
  </si>
  <si>
    <t xml:space="preserve">N° de evnentos apoyados </t>
  </si>
  <si>
    <t xml:space="preserve">N° de personas beneficadas </t>
  </si>
  <si>
    <t xml:space="preserve">beneficiar a 36800 Personas a traves del programa de Recreación y deporte a domicilio </t>
  </si>
  <si>
    <t>Beneficiar a 130.00 Personas en Actividades de Deporte, Recreación y Uso del Tiempo Libre</t>
  </si>
  <si>
    <t>Personas Beneficiadas</t>
  </si>
  <si>
    <t xml:space="preserve">realizacion de 380 Jornadas de Ciclovias </t>
  </si>
  <si>
    <t xml:space="preserve">N° de Jornadas efectuadas </t>
  </si>
  <si>
    <t xml:space="preserve">Realizar los Juegos del sector Educativo </t>
  </si>
  <si>
    <t xml:space="preserve">N° de instituciones educativas participantes </t>
  </si>
  <si>
    <t xml:space="preserve">N° de deportistas  </t>
  </si>
  <si>
    <t xml:space="preserve">Realización de los Juegos del Sector comunitario </t>
  </si>
  <si>
    <t xml:space="preserve">% de Organizaciones partcipantes </t>
  </si>
  <si>
    <t xml:space="preserve">Cumplimiento del 100 % de las fases para el concurso de lbague como sede de los juegos nacionales </t>
  </si>
  <si>
    <t xml:space="preserve">Porcentaje de avance en las fases </t>
  </si>
  <si>
    <t xml:space="preserve">Cumplimiento de la fase de Inscripción </t>
  </si>
  <si>
    <t xml:space="preserve">Cumplimiento de la fase de evaluación  </t>
  </si>
  <si>
    <t>Potabilización del 95% del Agua suministrada por Acuedcutos Comunitarios</t>
  </si>
  <si>
    <t>Ampliar al 95% la Tasa de Cobertura de Alcantarillado en la zona Urbana</t>
  </si>
  <si>
    <t>Disminuir al 1% las horas mes de Suspensión en el Serivicio</t>
  </si>
  <si>
    <t>Ampliar al 15% el Tratamiento de las Aguas Residuales</t>
  </si>
  <si>
    <t>Disminuir al 37% el Índice de Agua No Contabilizada</t>
  </si>
  <si>
    <t>Ampliar al 93% la Cobertura del Perímetro Urbano Hidrosanitario</t>
  </si>
  <si>
    <t xml:space="preserve">Ampliar a 100% el Número de Análisis Bacteriológicos </t>
  </si>
  <si>
    <t>Ampliar al 57% el Número de Fuentes de Captación</t>
  </si>
  <si>
    <t xml:space="preserve">Modernización del 95% de los Equipos </t>
  </si>
  <si>
    <t>Realizar el Mantenimiento del 75% de las Redes</t>
  </si>
  <si>
    <t>Inventariar el 80% de las redes de Alcantarillado</t>
  </si>
  <si>
    <t>Aumentar al 95% la Cobertura de Viviendas de la zona Urbana con conexión a Alcantarillado</t>
  </si>
  <si>
    <t>Disminuir al 60% las Redes de Alcantarillado Obsoletas</t>
  </si>
  <si>
    <t>Número de M2 de Malla Vial rehabilitados</t>
  </si>
  <si>
    <t xml:space="preserve">Secretaria de Infraestructura </t>
  </si>
  <si>
    <t>Secretaría de Desarrollo Rural</t>
  </si>
  <si>
    <t>M2 de via Rehabilitados</t>
  </si>
  <si>
    <t>Censo Realizado por Demanda</t>
  </si>
  <si>
    <t>Realización y Aplicación del Censo por Barrido SISBEN 3 y Censos por Demanda en la ciudad de Ibagué</t>
  </si>
  <si>
    <t>Nº de Familias Beneficadas con Capacitaciones, Sensibilizaciones en temas de la erradicacion del trabajo infantil y Apoyadas con Proyectos Productivos</t>
  </si>
  <si>
    <t>Actualización de la Agenda Ambiental Municipal</t>
  </si>
  <si>
    <t>Agenda Actualizada</t>
  </si>
  <si>
    <t>Creación e Implementación del SIMAP</t>
  </si>
  <si>
    <t>Creación e Implementación del Observatorio Ambiental del Desarrollo Sostenible</t>
  </si>
  <si>
    <t>Secretaría de Desarrollo Rural - Dirección de Medio Ambiente</t>
  </si>
  <si>
    <t>Adopción del Plan Departamental de Aguas</t>
  </si>
  <si>
    <t>Mejorar 14 Acuedcutos de la Zona Rural</t>
  </si>
  <si>
    <t>Acueductos Mejorados</t>
  </si>
  <si>
    <t>Secretaría de Desarrollo Rural  - Dirección de Medio Ambiente</t>
  </si>
  <si>
    <t xml:space="preserve">Reforestación de 207 Areas de Protección Ambiental </t>
  </si>
  <si>
    <t>Areas Reforestadas</t>
  </si>
  <si>
    <t>No de creditos asignados</t>
  </si>
  <si>
    <t xml:space="preserve">Asignar 1.542 Créditos </t>
  </si>
  <si>
    <t>INFIBAGUE -  Miguel Angel Barreto</t>
  </si>
  <si>
    <t>No de Eventos Feriales realizados</t>
  </si>
  <si>
    <t>Realización de 16 Eventos Feriales Agropecuarios</t>
  </si>
  <si>
    <t>INFIBAGUE - Alvaro Gomez Villa</t>
  </si>
  <si>
    <t xml:space="preserve"> No  de plazas de mercado recuperadas ornamentalmente</t>
  </si>
  <si>
    <t xml:space="preserve">No de plazas de mercado recuperando el espacio público a su alrededor </t>
  </si>
  <si>
    <t>No de puestos a disminuir en provisionalidad</t>
  </si>
  <si>
    <t xml:space="preserve"> No DE  PLAZAS DE MERCADO  CON NUMERACIÓN UNICA</t>
  </si>
  <si>
    <t>valor  recuperado de la cartera   plazas de mercado</t>
  </si>
  <si>
    <t xml:space="preserve"> No de plazas de  mercado pintadas intera y externa mente</t>
  </si>
  <si>
    <t xml:space="preserve">Recuperación Ornamental del 4 Plazas de Mercado </t>
  </si>
  <si>
    <t>INFIBAGUE - Jhor Freddy Oaya</t>
  </si>
  <si>
    <t>Recuperación del Espacio Público en 4 Plazas de Mercado y Zonas Aledañas</t>
  </si>
  <si>
    <t>Facilitar el Acceso a 400 Puestos de Mercado de las Plazas que se encuentran en provisionalidad</t>
  </si>
  <si>
    <t>NUMERO DE ESCOLARES CON INFORMACION EN BUENAS PRACTICAS SANITARIAS</t>
  </si>
  <si>
    <t>Evaluación del PEGIR existente, y la formulación y ejecución de un nuevo PGIR para la Implementación de programas de clasificación, aprovechamiento y valorización de los residuos sólidos</t>
  </si>
  <si>
    <t>Evaluación del PEGIR existente</t>
  </si>
  <si>
    <t>Formulación del Nuevo PGIR</t>
  </si>
  <si>
    <t>Creación y fortalecimiento de una comisión intersectorial para la Inclusión de criterios ambientales en politicas y programas sectoriales</t>
  </si>
  <si>
    <t xml:space="preserve">% de Implementación de la Comisión Intersectorial </t>
  </si>
  <si>
    <t xml:space="preserve">% de Incorporación </t>
  </si>
  <si>
    <t>Prestar Apoyo Institucional al 100% de los Requerimientos por Parte de CORTOLIMA para la Implementación del Sistema Municipal de Áreas Protegidas</t>
  </si>
  <si>
    <t xml:space="preserve">% de Apoyo Institucional </t>
  </si>
  <si>
    <t>EAumentar al 31% la Proporción de colegios oficiales con resultados muy superior, superior y alto en el examen del ICFES.</t>
  </si>
  <si>
    <t>Articular 8 Instituciones Educativas Articuladas con la Educación Técnica y Superior</t>
  </si>
  <si>
    <t xml:space="preserve">Dotar a 346      funcionarios publicos con herramientas de software y hardware con tecnologia de punta.      </t>
  </si>
  <si>
    <t>numero de  servidores publicos con herramientas de software y hardware actualizado</t>
  </si>
  <si>
    <t xml:space="preserve"> numero de  equipos interconectado a  la   red LAN  </t>
  </si>
  <si>
    <t xml:space="preserve">1.080 Personas de poblaciones vulnerables beneficadas con actividades deportivas </t>
  </si>
  <si>
    <t>NUMERO DE DIAGNOSTICOS DE LA SITUACION ACTUAL DEL MUNICIPIO EN TODOS LOS GRUPOS DE ALIMENTOS,MEDICAMENTOS,PGIRHS.</t>
  </si>
  <si>
    <t>NUMERO DE MICROEMPRESAS DE ALIMENTOS ASESORADAS EN EL MUNICIPIO</t>
  </si>
  <si>
    <t>NUMERO DE CARNÉS DE MANIPULACION DE ALIMENTOS REALIZADOS Y SISITEMATIZADOS</t>
  </si>
  <si>
    <t>NUMERO DE VISITAS DE SEGUIMIENTO A LAS EMPRESAS QUE DICTEN LOS CURSOS DE MANIPULACION</t>
  </si>
  <si>
    <t>NUMERO DE TOMAS DE MUESTRAS  DE ALIMENTOS REALIZADAS</t>
  </si>
  <si>
    <t>NUMERO DE OPERATIVOS DE I.V.C REALIZADOS</t>
  </si>
  <si>
    <t>NUMERO DE INSPECCIONES HIGIENICO-SANITARIAS A VEHICULOS TRANSPORTADORES DE ALIMENTOS</t>
  </si>
  <si>
    <t>NUMERO DE TOMAS DE MUESTRAS DE AGUA DE PISCINAS PARA VIGILANCIA</t>
  </si>
  <si>
    <t>CAPACITACIONES REALIZADAS</t>
  </si>
  <si>
    <t>REALIZAR 32 CAPACITACIONES DE EDUCACION EN SALUD A LA POBLACION VULNERABLE</t>
  </si>
  <si>
    <t>REALIZAR 80  JORNADAS DE FORMACION A CUIDADORES DE PERSONAS EN SITUACION DE DISCAPACIDAD</t>
  </si>
  <si>
    <t>Nº DE JORNADAS REALIZADAS</t>
  </si>
  <si>
    <t>RFEALIZACION DE 40 CAPACITACIONES EN SALUD A POBLACION QUE INTERVIENE EN ESPACIOS DE PARTICIPACION COMUNITARIA - URBANA Y RURAL</t>
  </si>
  <si>
    <t>REALIZACION DE 24 REUNIONES DE ACCIONES DE SEGUIMIENTO A ESPACIONS DE PARTICIPACION COMUNITARIA</t>
  </si>
  <si>
    <t>Nº DE REUNIONES REALIZADAS</t>
  </si>
  <si>
    <t>REALIZAR VISITAS DE SEGUIMIENTO Y CONTROL A 200 IPS</t>
  </si>
  <si>
    <t>Nº DE CONTRATOS SUPERVISADOS</t>
  </si>
  <si>
    <t>AUMENTAR LA TASA DE AFILIACIÓN AL RÉGIMEN SUBSIDIADO NIVELES 1 Y 2 DEL SISBEN AL 100%</t>
  </si>
  <si>
    <t>NUMERO DE AFILIADOS AL RÉGIMEN SUBSIDIADO NIVELES 1 Y 2 DEL SISBEN</t>
  </si>
  <si>
    <t>Nº DE DEPURACIONES REALIZADAS</t>
  </si>
  <si>
    <t xml:space="preserve">No. DE CRUCES DE INFORMACIÓN </t>
  </si>
  <si>
    <t>REALIZACION DE 24 CRUCES DE INFORMACION CON LOS RÉGIMENES CONTRIBUTIVO Y ESPECIAL</t>
  </si>
  <si>
    <t xml:space="preserve">REALIZAR UNA ACTUALIZACION MASIVA DE DATOS BÁSICOS DE AFILIADOS  AL RÉGIMEN SUBSIDIADO </t>
  </si>
  <si>
    <t xml:space="preserve">No. DE ACTUALIZACIONES REALIZADAS </t>
  </si>
  <si>
    <t xml:space="preserve">No. PUBLICACIONES REALIZADAS </t>
  </si>
  <si>
    <t>REALIZACION DE 12 CAMPAÑAS DE  DIVULGACIÓN PARA LA AFILIACIÓN</t>
  </si>
  <si>
    <t>Nº DE CAMPAÑAS REALIZADAS</t>
  </si>
  <si>
    <t>Nº DE PROCESOS REALIZADOS</t>
  </si>
  <si>
    <t>No. DE SOFTWARE ADQUIRIDOS Y/O ADAPTADOS</t>
  </si>
  <si>
    <t>ADQUISICIÓN DE 3 EQUIPOS DE COMPUTO</t>
  </si>
  <si>
    <t xml:space="preserve">Facilitar el acceso a las líneas de crédito finagro, agro ingreso seguro "AIS”: </t>
  </si>
  <si>
    <t>200</t>
  </si>
  <si>
    <t>Nº de Asesorias a Productores</t>
  </si>
  <si>
    <t>Jesus Antonio Parra B. Secretario Desarrollo Rural</t>
  </si>
  <si>
    <t xml:space="preserve">Operatividad del fondo complementario de garantías agropecuarias (FCGA): </t>
  </si>
  <si>
    <t>1</t>
  </si>
  <si>
    <t>Byron Armando Rico Direccion Umata</t>
  </si>
  <si>
    <t>Familias beneficiadas</t>
  </si>
  <si>
    <t>6</t>
  </si>
  <si>
    <t>No.Proyectos Apuesta Exportadora</t>
  </si>
  <si>
    <t>Fortalecimiento a La Formación De Alianzas Productivas</t>
  </si>
  <si>
    <t>Nº de Asociaciones  Creadas y Apoyadas</t>
  </si>
  <si>
    <t>12</t>
  </si>
  <si>
    <t>Numero</t>
  </si>
  <si>
    <t>2</t>
  </si>
  <si>
    <t>Nº de cadenas productivas apoyadas</t>
  </si>
  <si>
    <t>Nº de eventos</t>
  </si>
  <si>
    <t>Gestión y apoyo a la transferencia tecnológica, para impulsar la innovación agroindustrial</t>
  </si>
  <si>
    <t>Talleres de capacitación</t>
  </si>
  <si>
    <t>Implementacion del sistema de reuso para el municipio</t>
  </si>
  <si>
    <t>Numero de reuniones del CMDR</t>
  </si>
  <si>
    <t>El 80% de las instalaciones Físicas en optimas condiciones</t>
  </si>
  <si>
    <t>Representantes de JAL, JAC, ONG y Organizaciones Sociales Capacitados y Sensibilizados</t>
  </si>
  <si>
    <t>Sensibilizar y Capacitar a Estudiantes, Docentes, Funciomarios Públicos, Organizaciones Sociales, JAL, JAC y ONG`s en temas de DDHH y DIH</t>
  </si>
  <si>
    <t>Fortalecimientos Efectuados</t>
  </si>
  <si>
    <t>Fortalecimiento y Dotación del Cuerpo Oficial de Bomberos</t>
  </si>
  <si>
    <t>Numero de Capacitaciones Realizadas</t>
  </si>
  <si>
    <t>Realización de 80 Capacitaciones en Prevencion de Riesgos y Atención de Desastres y Emergencias en Instituciones Educativas, Empresas y Comunidad en General</t>
  </si>
  <si>
    <t>Simulacros Realizados</t>
  </si>
  <si>
    <t xml:space="preserve">Realizacion de 18 Simulacros de Seguridad en Desastres y Emergencias </t>
  </si>
  <si>
    <t>Emergencias y Desastres Atendidos</t>
  </si>
  <si>
    <t>Atender el 100% de las Emergencias y Desastres Presentados en la Ciudad de Ibagué</t>
  </si>
  <si>
    <t>Corregidurias Fortalecidas y Dotadas</t>
  </si>
  <si>
    <t>Fortalecimiento y Dotación de 7 Corregidurias de Policia</t>
  </si>
  <si>
    <t>Fortalecimiento y Dotación Anual de 15 Inpecciones de Policia</t>
  </si>
  <si>
    <t>Infraestructura Mejorada</t>
  </si>
  <si>
    <t>Mejorar la Infraestructura de servicios y atención al ciudadano en un 50%</t>
  </si>
  <si>
    <t>Grandes Escenarios Recuperados en Espacio Público</t>
  </si>
  <si>
    <t>Recuperación del Espacio Publico en 8 Grandes Escenarios de la Ciudad de Ibagué (Cra 3ª, Calle 15, Plaza de Bolivar, Plazoleta Manuel Murillo Toro, Plazoleta Santa Librada, Plazoleta Dario Echandía, Plaza de la Calle 14, Plaza de la Calle 21)</t>
  </si>
  <si>
    <t>Delegaciones Enviadas</t>
  </si>
  <si>
    <t>Delegaciones para Rifas, Juegos y Espactaculos</t>
  </si>
  <si>
    <t>Visitas Realizadas</t>
  </si>
  <si>
    <t xml:space="preserve">Realizacion de 5.280 Visitas de Control Urbanistico </t>
  </si>
  <si>
    <t>Operativos ejecutados</t>
  </si>
  <si>
    <t>Realizacion de 96 Operativos de Control a la Contaminación Visual Exteriror</t>
  </si>
  <si>
    <t>Operativos Ejecutados</t>
  </si>
  <si>
    <t>Realizacion de 96 operativos de Control de Confianzas Legitimas</t>
  </si>
  <si>
    <t>Secretaria de Gobierno  - Direccion de Espacio Público y Control Urbano</t>
  </si>
  <si>
    <t>Realizacion de 4.800 Operativos de Recuperacion de Espacio Público</t>
  </si>
  <si>
    <t>Espacio Público Recuperado en Zonas Críticcas</t>
  </si>
  <si>
    <t>Recuperación del 50% del Espacio Público en Zonas Críticas de la Ciudad de Ibagué</t>
  </si>
  <si>
    <t>Operativos Realizados</t>
  </si>
  <si>
    <t>Realización de 40 Operativos Contra el Ruido</t>
  </si>
  <si>
    <t>Realización de 70 Operativos PLAN 200 para el control de espendios de licor cercanos a Instituciones Educativas</t>
  </si>
  <si>
    <t>Jornadas Realizadas</t>
  </si>
  <si>
    <t>Realizacion de 80 Operativos Nocturnos de Seguridad para la disminución de la prostitución, drogadicción y trabajo infantil</t>
  </si>
  <si>
    <t>Realizacion de 48 Operaciones "Candado"</t>
  </si>
  <si>
    <t xml:space="preserve">Realización de 200 Jornadas de "Seguridad Sobre Ruedas" </t>
  </si>
  <si>
    <t>Realizacion de 40 Jornadas "Armate de Sabiduria" cambiando armas por libros y armas por Becas</t>
  </si>
  <si>
    <t>Realizar 20 Jornadas de Colaboración e Información Ciudadana</t>
  </si>
  <si>
    <t>Cobertura de los Consejos de Seguridad por Barrios de la Ciudad</t>
  </si>
  <si>
    <t xml:space="preserve">Justicia Movil. Realizar Consejos de Seguridad en el 100% de los Barrios de la Ciudad </t>
  </si>
  <si>
    <t>Nº de Delitos por Cada 1.000 Habitantes</t>
  </si>
  <si>
    <t>Garantizar la Disminución del 30% en promedio de los Delitos de Mayor Impacto</t>
  </si>
  <si>
    <t>Realizar 200 asesorias a productores para facilitar el acceso a las Líneas de Crédito FINAGRO, Agro Ingreso Seguro y al Fondo Complementario de Garantías Agropecuarias</t>
  </si>
  <si>
    <t>Nº de Proyectos Productivos Apoyados</t>
  </si>
  <si>
    <t>IDENTIFICACINON, SEGUIMIENTO APLICACIÓN DE GUIAS EN EL 100% DE LOS CLUBES DE HIPERTENSION Y DIABETESCOMO ACCION DE VIGILANCIA EN SALUD Y GESTION DEL CONOCIMIENTO</t>
  </si>
  <si>
    <t>% DE LOS CLUBES DE HIPERTENSION Y DIABETES FOCALIZADOS</t>
  </si>
  <si>
    <t>IDENTIFICACION, SEGUIMIENTS Y REMISION DEl 100% DE LOS CASOS DE HIPERTENSION Y DIABETES COMO ACCION DE PREVENCION DE RIESGOS</t>
  </si>
  <si>
    <t>VALORACION  EN ENFERMEDADES NO TRANSMISIBLES DE 12000 ADULTOS MAYORES NO VNCULADOS</t>
  </si>
  <si>
    <t>No. ADULTOS MAYORES VALORADOS</t>
  </si>
  <si>
    <t>IDENTIFICACION, SEGUIMIENTO APLICACIÓN DE GUIAS DE ATENCION EN HIPERTENSION Y DIABETES EN EPS</t>
  </si>
  <si>
    <t>% de EPS con actividades de seguimiento de enfermedades crnicas  NT</t>
  </si>
  <si>
    <t xml:space="preserve">Porcentaje de Niños y Niñas Menores de 1 año vacunados con 3 Dosis POLIO, DPT, Hib, HB  </t>
  </si>
  <si>
    <t>Porcentaje de Niños y Niñas Menores de 1 año con Esquemas Completos de Vacunación</t>
  </si>
  <si>
    <t xml:space="preserve">Nº de Niños y Niñas Desparasitados y Suplementados </t>
  </si>
  <si>
    <t>No de Niños Desparásitados y Suplementados</t>
  </si>
  <si>
    <t xml:space="preserve">Nº de Cpacitaciones </t>
  </si>
  <si>
    <t>100% de las notificaciones del SISVAN</t>
  </si>
  <si>
    <t>Observatorio de emprendimiento</t>
  </si>
  <si>
    <t>Banfuturo</t>
  </si>
  <si>
    <t xml:space="preserve">Promoción del panóptico </t>
  </si>
  <si>
    <t>Ibagué con techo</t>
  </si>
  <si>
    <t xml:space="preserve">Observatorio inmobiliario de vivienda </t>
  </si>
  <si>
    <t xml:space="preserve"> Titulación de predios fiscales</t>
  </si>
  <si>
    <t xml:space="preserve">Reubicación vivienda en zonas de riesgo: </t>
  </si>
  <si>
    <t xml:space="preserve"> Plan de mitigación del riesgo  </t>
  </si>
  <si>
    <t xml:space="preserve"> Identificar las necesidades de la comunidad </t>
  </si>
  <si>
    <t xml:space="preserve">Consolidar  alianzas con entidades y organismos gubernamentales y no gubernamentales </t>
  </si>
  <si>
    <t>Cofinanciación de proyectos productivos de gran impacto regional</t>
  </si>
  <si>
    <t>Fortaleciendo las ferias agropecuarias</t>
  </si>
  <si>
    <t>Fomento a la asociatividad de los  pequeños productores (p p)  las mujeres cabeza de familia,  y población rural en general</t>
  </si>
  <si>
    <t xml:space="preserve">Mejoramiento  genético agropecuario y reconversión agropecuaria </t>
  </si>
  <si>
    <t>Apoyar a los cultivos de apuesta exportadora</t>
  </si>
  <si>
    <t>Apoyo a la creación de nuevas cadenas productivas</t>
  </si>
  <si>
    <t>Línea gratuita 123</t>
  </si>
  <si>
    <t>Operativos de control</t>
  </si>
  <si>
    <t>Convenios interinstitucionales</t>
  </si>
  <si>
    <t>Ibague ciudad segura (Fondo de Seguridad Ciudadana)</t>
  </si>
  <si>
    <t>La alcaldia en su barrio</t>
  </si>
  <si>
    <t xml:space="preserve">Centros de atención local </t>
  </si>
  <si>
    <t xml:space="preserve">Cultura ciudadana: </t>
  </si>
  <si>
    <t>Promotores de seguridad</t>
  </si>
  <si>
    <t>Patrimonio cultural ciudadano</t>
  </si>
  <si>
    <t>Recuperación, protección y fomento del espacio público</t>
  </si>
  <si>
    <t>Capacitación y participación ciudadana</t>
  </si>
  <si>
    <t>Prevención y atención de desastres y emergencias</t>
  </si>
  <si>
    <t>Descentralización y fortalecimiento unidad de atención al desplazado U.A.O</t>
  </si>
  <si>
    <t>Proyectos productivos autosostenibles</t>
  </si>
  <si>
    <t>Sistema de información</t>
  </si>
  <si>
    <t xml:space="preserve">Estabilización, retorno y reubicación </t>
  </si>
  <si>
    <t>Vida, libertad e integridad</t>
  </si>
  <si>
    <t>Cultura y ciudadanía en derechos humanos.</t>
  </si>
  <si>
    <t>Acceso a la justicia y la lucha contra la impunidad</t>
  </si>
  <si>
    <t>Derechos económicos, sociales y culturales.</t>
  </si>
  <si>
    <t>Lucha contra la discriminación y promoción del respeto a las identidades</t>
  </si>
  <si>
    <t>Promoción de escenarios y mecanismos que promuevan la convivencia pacífica en un horizonte de reconciliación con el acompañamiento de desmovilizados en proceso de reintegración, comunidad receptora e instituciones en la Región</t>
  </si>
  <si>
    <t>Apoyar, sensibilizar y proveer las herramientas necesarias a la población desmovilizada, para que haga parte de las oportunidades que ofrece la civilidad para alcanzar una vida digna</t>
  </si>
  <si>
    <t xml:space="preserve"> Promover la convivencia, la reconciliación y el desarrollo social y económico de las comunidades receptoras en aras de maximizar sus capacidades de absorción</t>
  </si>
  <si>
    <t>Consejo Comunitario De Mujeres</t>
  </si>
  <si>
    <t>Observatorio De Asuntos De Género</t>
  </si>
  <si>
    <t>Modelo de ocupación del territorio</t>
  </si>
  <si>
    <t>Mejoramiento del servicio de disposición y manejo de residuos sólidos</t>
  </si>
  <si>
    <t>Recuperación del patrimonio cultural</t>
  </si>
  <si>
    <t>Sigam.(sistema de Gestión Ambiental)</t>
  </si>
  <si>
    <t>Simap.(sistema municipal de áreas protegidas)</t>
  </si>
  <si>
    <t xml:space="preserve">Observatorio ambiental de desarrollo sostenible.  </t>
  </si>
  <si>
    <t xml:space="preserve">Smpae( sistema municipal de prevención y atención de emergencias) </t>
  </si>
  <si>
    <t xml:space="preserve">Tecnologías limpias y capacitación a pequeños y medianos productores.  </t>
  </si>
  <si>
    <t xml:space="preserve">Agua potable y saneamiento hídrico rural </t>
  </si>
  <si>
    <t xml:space="preserve">Ibague verde y natural.  </t>
  </si>
  <si>
    <t xml:space="preserve">Plan de silvicultura urbana. </t>
  </si>
  <si>
    <t xml:space="preserve">Gestión integral del recurso hídrico. </t>
  </si>
  <si>
    <t>Estimulación del sentido de pertinencia.</t>
  </si>
  <si>
    <t xml:space="preserve">El espacio publico “es de todos y para todos”.  </t>
  </si>
  <si>
    <t xml:space="preserve">Ibaguè para mí: </t>
  </si>
  <si>
    <t xml:space="preserve">Ibague patrimonial.  </t>
  </si>
  <si>
    <t xml:space="preserve">No de Estrategias participativa del personal medico </t>
  </si>
  <si>
    <t>No de Estrategias participativa comunitario</t>
  </si>
  <si>
    <t>No de  estategias participativas  para estudiantes del control de la Zoonosis</t>
  </si>
  <si>
    <t>Desarrollar el programa de micromediocion de 5000 medidores</t>
  </si>
  <si>
    <t>Optimizacion de plantas de tratamiento de aguas residuales y establecer el programa de Reuso para la ciudad de Ibague</t>
  </si>
  <si>
    <t>Lograr la Articulación Institucional en un 100% para Gestionar y apoyar las experiencias juveniles en los diferentes ambitos</t>
  </si>
  <si>
    <t>Eventos Celebrados</t>
  </si>
  <si>
    <t>Secretaria de Apoyo a la Gestión - Oficina de Juventudes</t>
  </si>
  <si>
    <t>CENTRO DE INFORMACION JUVENIL  - CIJ</t>
  </si>
  <si>
    <t>400 PERSONAS CAPACITADAS EN AIEPI COMUNITARIO</t>
  </si>
  <si>
    <t xml:space="preserve">95% DE NIÑOS VACUNADOS CON 3 DOSIS DE POLIO, DPT, Hib, HB  </t>
  </si>
  <si>
    <t>95% DE NIÑOS DE 1 AÑO VACUNADOS CON MMR Y FA</t>
  </si>
  <si>
    <t>5 INSTITUCIONES QUE IMPLEMENTAN LA ESTRATEGIA AIEPI</t>
  </si>
  <si>
    <t>41ASISTENCIAS TECNICAS REALIZADAS A LAS IPS VACUNADORAS</t>
  </si>
  <si>
    <t xml:space="preserve">15   IPS PUBLICAS Y PRIVADAS QUE CUMPLEN LAS NORMAS TÉCNICAS Y GUIAS DE DETECCION TEMPRANA DE ALTERACIONES DEL CRECIMIENTO Y DESARROLLO EN EL MENOR DE 10AÑOS, PROTECCION ESPECIFICA EN LA ATENCION DEL PARTO Y DEL RN, </t>
  </si>
  <si>
    <t xml:space="preserve">CREACION DE COMITES PAI </t>
  </si>
  <si>
    <t>99% DE COBERTURA DE PARTO INSTITUCIONAL</t>
  </si>
  <si>
    <t>80% DE COMUNDAD EDUCTIVA CAPACITADA EN SALUD SEXUAL Y RERODUCTIVA</t>
  </si>
  <si>
    <t>80 REDES SOCIALES DE APOYO CAPACITADAS EN SSR</t>
  </si>
  <si>
    <t>84% DE COBERTURA DE CONTROL PRENATAL</t>
  </si>
  <si>
    <t xml:space="preserve">30% DE COBERTURA DE MUJERES CON CITOLOGIA VAGINAL SEGÚN ESQUEMA  1-1-3  </t>
  </si>
  <si>
    <t>15 IPS PUBLICAS Y PRIVADAS  QUE IMPLENETAN GUIAS DE ATENCION EN SSR</t>
  </si>
  <si>
    <t>15  IPS PUBLICAS Y PRIVADAS QUE CUMPLEN LOS REQUISITOS ESENCIALS PARA LAATENCION PRENATAL, PARTO Y PUERPERIO.</t>
  </si>
  <si>
    <t>10  IPS PUBLICAS Y PRIVADAS REALZANDO DIAGNOSTICO DE VIH</t>
  </si>
  <si>
    <t>MANTENERL EL 80% LOS PACIENTES SINTOMATICOS RESPIRATORIOS, DE PIEL Y SIST. NERVIOSOS PERIFERICO, CANALIZADOS Y EN TTO</t>
  </si>
  <si>
    <t>60%  DE CASOS NUEVOS DE LEPRA DETECTADOS SIN DISCAPACIDAD</t>
  </si>
  <si>
    <t>15 IPS PUBLICAS Y PRIVADAS QUE IMPLEMEAN GUIAS DE ATENCION</t>
  </si>
  <si>
    <t xml:space="preserve">MANTENER AL 95% LA COBERTURA DE VCUNCION DE BCG EN MENORES DE 1 AÑO </t>
  </si>
  <si>
    <t>AUMENTAR EN 5  EL NUMERO UNIDADES NOTIFICADORAS</t>
  </si>
  <si>
    <t>10.200 personas capacitadas enla importancia de una buena salud para conservar la dentadura</t>
  </si>
  <si>
    <t>MANTENER EN 4.632 LA TASA ANUAL  DE ACCIDENTES DE TRANSITO</t>
  </si>
  <si>
    <t>2.080 PERSONAS CAPACITADAS EN PROMOCION DE LACTANCIA MATERNA</t>
  </si>
  <si>
    <t>12.000 NIÑOS DESPARASITADOS Y SUPLEMENTADOS</t>
  </si>
  <si>
    <t>2.080 PERSONAS CAPACITADAS EN GUIAS ALIMENTARIAS</t>
  </si>
  <si>
    <t xml:space="preserve">Tasa de incidencia de rabia humana y canina o felina </t>
  </si>
  <si>
    <t>3.470 viviendas y 144 hectareas desratizadas con control quimico de leptospirosis</t>
  </si>
  <si>
    <t>22.000 controles biologicos a tanques almacenadores de agua de las viviendas</t>
  </si>
  <si>
    <t xml:space="preserve">12.800 viviendas con aplicacion de adulticida utilizando elementos de protecciòn personal </t>
  </si>
  <si>
    <t>375.000 HABITANTES CON INFORMACION DE BUENAS PRATICAS SANITARIAS</t>
  </si>
  <si>
    <t>7.800 ESCOLARES CON INFORMACION EN BUENAS PRACTICAS SANITARIAS</t>
  </si>
  <si>
    <t>Seguridad Alimentaria a travès de Alimentos Sanos</t>
  </si>
  <si>
    <t>Numero de Personas Beneficadas</t>
  </si>
  <si>
    <t>No de personas en proceso de reintegración y en condiciones de desplazamiento vinculadas a las actividades  de operativos de control, transito, espacio publico, seguridad y convivencia ciudadana, atención de emergencias, atención integral.</t>
  </si>
  <si>
    <t>No de personas formadas (directas) en tema de participación, civilidad, DH Y DIH, resolución pacifica de conflictos y liderazgo para propiciar espacios de convivencia, reconciliación y paz en la comunidad.</t>
  </si>
  <si>
    <t>% de Articulación Institucional</t>
  </si>
  <si>
    <t xml:space="preserve">Articulación Institucional  </t>
  </si>
  <si>
    <t>N.D.</t>
  </si>
  <si>
    <t xml:space="preserve">N. D. </t>
  </si>
  <si>
    <t>No beneficiarios por las actividades comunitarias y familiares de impacto  que apoyen la reintegración (desmovilizados-comunidad)</t>
  </si>
  <si>
    <t>Porcentaje de dientes permanentes en mayores de 18 años</t>
  </si>
  <si>
    <t xml:space="preserve">4 informes requeridos a IPS correspondientes a indicador de dientes permanentes en mayores de 18 años para determinar la  permanencia de los mismos en esta poblaciòn </t>
  </si>
  <si>
    <t>No de informes requeridos</t>
  </si>
  <si>
    <t>40 PATRULLAS ESCOLARES CONFORMADAS Y FUNCIONANDO</t>
  </si>
  <si>
    <t>IMPLEMENTAR 8 ZONAS DE CONSUMO DE ALCOHOL EN LA CIUDAD</t>
  </si>
  <si>
    <t>No. ZONS DE CONSUMO DE ALCOHOL IMPLEMENTADAS</t>
  </si>
  <si>
    <t>MANTENER EN 34 LA TASA ANUAL DE  SUICIDIO)</t>
  </si>
  <si>
    <t>40 INSTITUCIONES EDUCATIVAS CAPACITADAS EN DETECCON DE SINTOMAS DE POSIBLES CASOS DE SUICIDIO</t>
  </si>
  <si>
    <t>100% DE ACOMPAÑAMIENTOS REALIZADOS EN TODOS LOS CAOS DE SUICIDIO PRESENTADOS</t>
  </si>
  <si>
    <t>MANTENER EN FUNCIONAMIENTO LAS 13 REDES DE SALUD MENTAL</t>
  </si>
  <si>
    <t>NUMERO DE REDES funcionando</t>
  </si>
  <si>
    <t>13 REDES DE SALUD MENTAL FORTALECIDAS</t>
  </si>
  <si>
    <t xml:space="preserve">NO. DE REDES DE SALUD MENTAL FORTALECIDAS CON ACCIONES DE FORMACION EN SALUD DESARROLLADAS </t>
  </si>
  <si>
    <t>IMPLEMENTAR un MODELO DE ATENCION PRIMARIA EN SALUD MENTAL</t>
  </si>
  <si>
    <t>100 % DE EPS Y ESES FORMADAS EN ATENCION PRIMARIA EN SALUD MENTAL</t>
  </si>
  <si>
    <t>Fortalecimiento de las instituciones con la creacion de los ECOSALUD  (Esta incluido Espacios Libres de Humus, Salud Ambiental)</t>
  </si>
  <si>
    <t>numero de niños atendidos con la estrategia</t>
  </si>
  <si>
    <t xml:space="preserve">Creación de una Red de ECOSALUD, a través de 10 ECOCLUBES de las Instituciones Educativas pertenecientes a las Instituciones Promotoras de Salud </t>
  </si>
  <si>
    <t>NUMERO DE ECOSALUD Y REDES</t>
  </si>
  <si>
    <t>Beneficar 10000 NNA con la estrtegia  mi dientes sanos</t>
  </si>
  <si>
    <t>indice de COP  A ESTUDIANTES  MENORES DE 12 AÑOS</t>
  </si>
  <si>
    <t xml:space="preserve">Jugando, jugando mi vida se va alegrando </t>
  </si>
  <si>
    <t>Secretaría de Desarrollo Social - Grupo de Gestión y Apoyo Comunitario - Grupo de Recreación y Deporte - Secretaria de Apoyo a la Gestión Oficina de Juventudes</t>
  </si>
  <si>
    <t>Beneficiar 4.800 Estudiantes a través del Fortalecimiento de los Centros de Educación Física</t>
  </si>
  <si>
    <t>Numero de Estudiantes Beneficiados</t>
  </si>
  <si>
    <t>Numero de Jornadas Realizadas</t>
  </si>
  <si>
    <t>SALUD INTEGRAL PARA LA CONVIVENCIA FAMILIAR</t>
  </si>
  <si>
    <t>Creación de 22 Clubes Juveniles para la Utilización del Ocio y el Tiempo Libre</t>
  </si>
  <si>
    <t xml:space="preserve">Numero de Clubes Juveniles Creados </t>
  </si>
  <si>
    <t>Secretaría de Gobierno  - Direccion de Justica</t>
  </si>
  <si>
    <t xml:space="preserve">MEJORAMIENTO Y ADECUACION DE PARQUES </t>
  </si>
  <si>
    <t>Número de Parques Readecuados</t>
  </si>
  <si>
    <t>INFIBAGUE - DIRECCION OPERATIVA</t>
  </si>
  <si>
    <t>DISMINUIR EN 1% LA PREVALENCIA DE ENFERMEDADES CRONICAS NO TRASMISIBLES</t>
  </si>
  <si>
    <t>% DISMINUCION DE CASOS</t>
  </si>
  <si>
    <t>IMPLEMENTACION DE 1 ESTRATEGIA DE IDENTIFICACION DE FACTORES DE RIESGO Y ACTIVIDADES DE EDUCACIN EN SALUD</t>
  </si>
  <si>
    <t>numero de estrategias carmen implementadas</t>
  </si>
  <si>
    <t xml:space="preserve">Fomentar los habitos de higiene y salud oral en el 100% de los integrantes de la comundad educativa </t>
  </si>
  <si>
    <t>Cobertura de fomento de higiene oral</t>
  </si>
  <si>
    <t xml:space="preserve">400 VISITAS(200 visitas a hogares, 40 a empresas, 80 guarderias y 80 hogares de ICBF) </t>
  </si>
  <si>
    <t>No. De mesas de trabajo realizadas</t>
  </si>
  <si>
    <t>No. de mesas de trabajo realizadas</t>
  </si>
  <si>
    <t>Lograr un indicador de dientes permanentes del 10% en los mayores de 18 años.</t>
  </si>
  <si>
    <t>Realización de 12 Eventos Culturales, Deportivos y Ecoturisticos dirigidos a Adolescentes y Jóvenes</t>
  </si>
  <si>
    <t>Eventos Realizados</t>
  </si>
  <si>
    <t>COBERTURA DE ACUEDUCTOS COMUNITARIOS Y RURALES</t>
  </si>
  <si>
    <t>NUMERO DE VISITAS TECNICAS DE INSPECCION Y VIGILANCIA  HIGIENICO-SANITARIA A ACUEDUCTOS COMUNITARIOS Y RURALES</t>
  </si>
  <si>
    <t>NUMERO DE FUNCIONARIOS DEL AREA DE SALUD AMBIENTAL ACTUALIZADOS EN LEGISLACION SANITARIA</t>
  </si>
  <si>
    <t>TASA DE INCIDENCIA DE ETA</t>
  </si>
  <si>
    <t>0,44 X 10000 HABITANTES</t>
  </si>
  <si>
    <t>COBERTURA DE HABITANTES CON INFORMACION EN FACTORES  DE RIESGOS BIOLOGICOS,SOCIALES,AMBIENTALES Y SANITARIOS</t>
  </si>
  <si>
    <t>NUMERO DE ACTIVIDADES EDUCATIVAS  A  EMPRESAS GENERADORAS DE RESIDUOS SOLIDOS, HOSPITALARIOS Y SIMILARES.</t>
  </si>
  <si>
    <t>NUMERO DE PROYECTOS PRODUCTIVOS DEL PLAN DE MANEJO DE RESIDUOS SOLIDOS</t>
  </si>
  <si>
    <t>65 dB(A)</t>
  </si>
  <si>
    <t>NUMERO DE DECIBELES  MAXIMO 65 dB(A)</t>
  </si>
  <si>
    <t>NUMERO DE TALLERES DE 2 HORAS A MIEMBROS DE LA COMUNIDAD EDUCATIVA</t>
  </si>
  <si>
    <t>NUMERO DE DIAGNOSTICOS DE FACTORES DE RIESGO SANITARIO (RUIDO), PARA 10 INSTITUCIONES DE ESCUELAS SALUDABLES.</t>
  </si>
  <si>
    <t>Nº de Escuelas Creadas</t>
  </si>
  <si>
    <t>Numero de Empleados Capacitados</t>
  </si>
  <si>
    <t>lograr el 100% de la Gestión Interinstitucional Local, Regional y Nacional para la culminación de la Restauración del Panóptico</t>
  </si>
  <si>
    <t>% de Avance</t>
  </si>
  <si>
    <t>Programa de Coordinación y Seguimiento Interinstitucional e Intersectorial Municipal Implementado</t>
  </si>
  <si>
    <t xml:space="preserve">Formulacion y Socializacion de la Politica Pública de Infancia y Adolescencia del Municipio de Ibagué </t>
  </si>
  <si>
    <t>% de Formulación y Socializacion de la Poítica</t>
  </si>
  <si>
    <t>Secretaría de Gobierno - Secretaría de Apoyo a la Gestión  - Secretaría de Desarrollo Social</t>
  </si>
  <si>
    <t>Realización de la Campaña Promocional de la Cultura Prioritaria de los Derechos de los NNA en los Diferentes Ambitos de la Sociedad</t>
  </si>
  <si>
    <t>Realizacion de Campañas</t>
  </si>
  <si>
    <t>Plan de Gestión para el Montaje de un Sistema de Información Integrado para la Politica de Infancia y la Adolescencia Ejecutado</t>
  </si>
  <si>
    <t xml:space="preserve">% de Implementacion del Sistema de Informacion Integrado </t>
  </si>
  <si>
    <t xml:space="preserve">Jornadas Realizadas </t>
  </si>
  <si>
    <t>% de Espectaculos Publicos Con Actas de Protección Integral</t>
  </si>
  <si>
    <t>Suscribir en el 100% de los espectaculos públicos el Acta de Protección Integral para prevenir la venta de Bebidas Alcoholicas, Sustancias Alucinógenas y Tabaco  a NNA</t>
  </si>
  <si>
    <t>MANTENER EN 176 LA TASA ANUAL DE   INTENTOS DE SUICIDIO</t>
  </si>
  <si>
    <t>1000 PERSONAS DE LA COMUNIDAD RURAL CAPACITADAS EN SALUD MENTAL</t>
  </si>
  <si>
    <t xml:space="preserve">DISMINUIR  EN UN 1% EL  NUMERO DE CASOS  DE VIOLENCIA INTRAFAMALIAR </t>
  </si>
  <si>
    <t>100% DE ACOMPAÑAMIENTOS REALIZADOS A LOS CASOS DE VIOLENCIA INTRAFAMILIAR</t>
  </si>
  <si>
    <t xml:space="preserve">DISMINUIR  EN UN 1% EL NUMERO DE CASOS  DE VIOLENCIA INTRAFAMALIAR </t>
  </si>
  <si>
    <t>40 REDES DE SALUD MENTAL CAPACITADAS EN MANEJO DE VIOLENCIA INTRAFAMILIAR</t>
  </si>
  <si>
    <t>POLITICA PUBLICA DE SALUD MENTAL ACTUALIZADA A LA NORMATIVIDAD VIGENTE</t>
  </si>
  <si>
    <t>POLITICA PUBLICA</t>
  </si>
  <si>
    <t>ACTUAIZACION DE UN DOCUMENTO DE POLITICA PUBLICA PARA EL MANEJO DE LA SALUD MENTAL</t>
  </si>
  <si>
    <t>No. DOCUMENTOS ACTUALIZADOS</t>
  </si>
  <si>
    <t xml:space="preserve">REALIZAR UNA ACTIVIDAD DE IDENTIFICACION DEL NUMERO DE CASOS DE TRASTORNOS DE LA CONDUCTA ALIMENTICIA </t>
  </si>
  <si>
    <t>NUMERO DE ACTIVIDADES DE IDENTIFICACION REALIZADAS</t>
  </si>
  <si>
    <t>40 INSTITUCIONES EDUCATIVAS CAPACITADAS  EN TRANSTORNOS DE LA CONDUCTA ALIMENTICIA</t>
  </si>
  <si>
    <t>NUMERO DE INSTITUCIONES EDUCATIVAS CAPACITADAS EN TRANSTORNOS DE LA CONDUCTA  ALIMENTICIA</t>
  </si>
  <si>
    <t>REALIZAR UNA ACTVIDAD DE IDENTIFICACION DE CONSUMO DE SUSTANCIAS PSICOACTIVAS</t>
  </si>
  <si>
    <t>40 INSTITUCIONES EDUCATIVAS CON ESTUDIANTES CAPACITADOS EN IDENTIFICACION DE CONSUMO DE SUSTANCIAS PSICOACTIVAS</t>
  </si>
  <si>
    <t>NUMERO DE INSTITUCIONES CON ESTUDIANTES CAPACITADOS</t>
  </si>
  <si>
    <t>40 INSTITUCIONES EDUCATIVAS  CAPACITADOS EN IDENTIFICACION DE ABUSO SEXUAL</t>
  </si>
  <si>
    <t>NUMERO DE INSTITUCIONES CON CAPACITADOS</t>
  </si>
  <si>
    <t xml:space="preserve">52 acciones de promocion de la lactancia Materna exclusiva hasta los 6 meses </t>
  </si>
  <si>
    <t>No de acciones realizadas</t>
  </si>
  <si>
    <t>52 acciones de promociòn en lactancia materna</t>
  </si>
  <si>
    <t>3 nuevas instituciones certificadas en IAMI</t>
  </si>
  <si>
    <t>No de instituciones certificadas</t>
  </si>
  <si>
    <t>6 IAMI certificadas</t>
  </si>
  <si>
    <t>IMPLEMENTACION DE 3 ESTRATEGIAS IAMI</t>
  </si>
  <si>
    <t>No. ESTRATEGIAS IAMI IMPLEMENTADAS</t>
  </si>
  <si>
    <t>COBERTURA DE DOCENTES, PADRES Y ADMINISTRADORES DE TIENDAS CAPACITADOS</t>
  </si>
  <si>
    <t>40 ESCUELAS CAPACITADAS EN PREPARACION DE ALIMENTOS NUTRITIVOS</t>
  </si>
  <si>
    <t>No DE ESCUELAS CAPACITADAS</t>
  </si>
  <si>
    <t>100% de los niños focalizados desparasitados y suplementacion con micronutrientes</t>
  </si>
  <si>
    <t>Cobertura de niños desparasitados y suplementados con micronutrientes</t>
  </si>
  <si>
    <t>52 acciones de capacitacion en guias alimentarias</t>
  </si>
  <si>
    <t>No de acciones de capacitacòn e guias alimentarias realizadas</t>
  </si>
  <si>
    <t>100% de las notificaciones de peso y talla de la poblaciòn escolar enviadas a la SSM por el sisvan</t>
  </si>
  <si>
    <t>% unidades noificadores reportando</t>
  </si>
  <si>
    <t>100 UNIDADES NOTIFICADORAS DEL SISVAN REPORTANDO PESO Y TALLA DE LA POBLACION ESCOLAR</t>
  </si>
  <si>
    <t>No de unidades notificadoras del SISVAN reportando peso y talla de la poblaciòn escolar</t>
  </si>
  <si>
    <t>Realizaciòn de 6 actividades encaminadas a la creaciòn de grupos de apoyo a la Lactancia Materna</t>
  </si>
  <si>
    <t>No de actividades reaizadas</t>
  </si>
  <si>
    <t>100% de los casos de menores de dos años con algun grado de desnutricion con seguimiento por parte de la SSM</t>
  </si>
  <si>
    <t>% de seguimentos realizados</t>
  </si>
  <si>
    <t>200 visitas de seguimiento a menores de dos años con algùn grado de desnutriciòn</t>
  </si>
  <si>
    <t>No  de visitas de seguimiento realizadas</t>
  </si>
  <si>
    <t xml:space="preserve">Mantener en  0 la Tasa de incidencia de rabia humana y tasa de incidencia rabia canina, Disminuir a 0.067 x 10.000 hab. La Tasa de incidencia de leptospira </t>
  </si>
  <si>
    <t>0.07 x 10.000 hab.</t>
  </si>
  <si>
    <t>Tasa de incidencia de rabia humana= 0    Tasa de incidencia rabia canina= 0 
Tasa de inciodencia de leptospira=
0,067 X 10.000 Hab.</t>
  </si>
  <si>
    <t>4 estrategia participativa para 20 personas del area  médico que aplicara el 50 % el protocolo de manejo de las zoonosis</t>
  </si>
  <si>
    <t xml:space="preserve">12 estrategias  participativas de control en zoonosis a lideres comunitarios </t>
  </si>
  <si>
    <t xml:space="preserve">80 estrategias  participativas de control en zoonosis a establecimeintos educativos </t>
  </si>
  <si>
    <t xml:space="preserve">4 estudio de continuacion leptospirosis y aplicación de metodos de control </t>
  </si>
  <si>
    <t>No de Estudios de continuacion realizados</t>
  </si>
  <si>
    <t xml:space="preserve"> 60 % de cobertura de vacunacion  caninas y felinas minima en el Municipio de Ibague</t>
  </si>
  <si>
    <t>% de cobertura  vacunaciòn antirrabica en  caninos y felinos</t>
  </si>
  <si>
    <t xml:space="preserve"> esterilizacion de 2320 animales de la población canina y felina  del municipio de Ibague</t>
  </si>
  <si>
    <t>Nùmero de caninos y felinos esterilizados</t>
  </si>
  <si>
    <t>viviendas y Hectareas desratizadas</t>
  </si>
  <si>
    <t>160 ACTIVIDADES EDUCATIVAS  A  EMPRESAS GENERADORAS DE RESIDUOS SOLIDOS, HOSPITALARIOS Y SIMILARES REALIZADAS</t>
  </si>
  <si>
    <t>40 PROYECTOS PRODUCTIVOS DEL PLAN DE MANEJO DE RESIDUOS SOLIDOS REALIZADOS</t>
  </si>
  <si>
    <t>NUMERO DE MANIPULADORES DE ALIMENTOS DEL MUNICIPIO CAPACITADOS</t>
  </si>
  <si>
    <t>20 DIAGNOSTICOS DE LA SITUACION ACTUAL DEL MUNICIPIO EN TODOS LOS GRUPOS DE ALIMENTOS,MEDICAMENTOS,PGIRHS REALIZADOS</t>
  </si>
  <si>
    <t>310 ASESORIAS A MICROEMPRESAS DE ALIMENTOS REALIZADAS</t>
  </si>
  <si>
    <t>140 VISITAS DE SEGUIMIENTO A LAS EMPRESAS QUE DICTEN LOS CURSOS DE MANIPULACION</t>
  </si>
  <si>
    <t xml:space="preserve">NUMERO DE VISITAS TECNICAS </t>
  </si>
  <si>
    <t>700 OPERATIVOS DE I.V.C REALIZADOS</t>
  </si>
  <si>
    <t>700 INSPECCIONES HIGIENICO-SANITARIAS A VEHICULOS TRANSPORTADORES DE ALIMENTOS</t>
  </si>
  <si>
    <t>280 TOMAS DE MUESTRAS DE AGUA DE PISCINAS PARA VIGILANCIA REALIZADAS</t>
  </si>
  <si>
    <t>SALUD PUBLICA /INVESTIGACION</t>
  </si>
  <si>
    <t>EJECUTAR 3 PROYECTOS DE INVESTIGACION EN AREAS DE INTERES EN SALUD PUBLICA</t>
  </si>
  <si>
    <t>No. PROYECTOS EJECUTADOS</t>
  </si>
  <si>
    <t>FINALIZACION DE 3 PROYECTO DE INVESTIGACION EN AREAS DE INTERES EN  SALUD PUBLICA</t>
  </si>
  <si>
    <t>No. PROYECTOS FINALIZADOS</t>
  </si>
  <si>
    <t>PREVENCION Y VIGILANCIA EN RIESGOS PROFESIONALES</t>
  </si>
  <si>
    <t>CREAR UN INDICADOR DE MEDICION  ANUAL DE ACCIDENTES DE TRABAJO</t>
  </si>
  <si>
    <t>NUMERO DE INDICADORES DE  ACCIDENTES DE TRABAJO CREDAOS</t>
  </si>
  <si>
    <t>400 TRABAJADORES DE LA ECONOMIA INFORMAL CAPACITADOS EN MECANISMOS DE PROTECCION DE RIESGOS DE RABAJO</t>
  </si>
  <si>
    <t>DISEÑAR UNA ESTRATEGIA DE MEJORAMIENTO DE LA COMPETENCIA TECNICA DEL COMITÉ LOCAL DE SALUD OCUPACIONALPARA ASESORAR A LAS ARP Y A COMITES LOCALES DE LOS MUNICIPIOS</t>
  </si>
  <si>
    <t>No. DE STRATEGIAS DISEÑADAS</t>
  </si>
  <si>
    <t>1 COMITÉ LOCAL DE SALUD OCUPACIONAL CAPACITADO</t>
  </si>
  <si>
    <t>NUMERO VECES DE CAPACITACIN REALIZADA AL COMITÉ LOCAL</t>
  </si>
  <si>
    <t>DISEÑO DE ESTRATEGIA CONDUCENTE A DISMINUIR EL NUMERO DE CASOS DE ENFERMEDAD PROFESIONAL Y ACCIDENTES LABORALES</t>
  </si>
  <si>
    <t>NUMERO DE ESTRATEGIAS DISEÑADAS</t>
  </si>
  <si>
    <t>No. PERSONAS SENSIBILIZADAS</t>
  </si>
  <si>
    <t>4 VERIFICACIONES DE ACTIVIDADES DE SENSIBILIZACION POR PARTE DE LAS ARP EN LAS EMPRESAS AFILIADAS</t>
  </si>
  <si>
    <t>NUMERO DE VERIFICACIONES</t>
  </si>
  <si>
    <t>62 PROGRAMAS RADIALES EMITIDOS EN PREVENCION DE RIESGOS PROFESIONALES EN SALUD</t>
  </si>
  <si>
    <t>No. PROGRAMAS RADIALES EMITIDOS</t>
  </si>
  <si>
    <t>20 actividades de educacion en salud en prevencin de riesgos profesionales para empresas comerciales</t>
  </si>
  <si>
    <t>numero de empresas con actividades realizadas</t>
  </si>
  <si>
    <t>100 % de identificacion, remision, acompañamiento a la poblacion con enfermedades profesionales</t>
  </si>
  <si>
    <t xml:space="preserve">Apoyo a 760 artistas </t>
  </si>
  <si>
    <t xml:space="preserve">N° de redes construidas </t>
  </si>
  <si>
    <t xml:space="preserve">Fortalecimiento de la Escuela de formación artística y cultural EFAC, museo de arte del tolima y conservatorio de  música del tolima   </t>
  </si>
  <si>
    <t>Realizar 4 Dotaciones y Fortalecimiento Escuela de Formación Artistica y cultural EFAC</t>
  </si>
  <si>
    <t>No de Dotaciones y Fortalecimientos</t>
  </si>
  <si>
    <t>Realizar 5 Dotaciones para  la EFAC.</t>
  </si>
  <si>
    <t xml:space="preserve">N° de areas dotadas. </t>
  </si>
  <si>
    <t>Realizar 2 adecuaciones en las instalaciones de la EFAC.</t>
  </si>
  <si>
    <t xml:space="preserve">N° de adecuaciones realizadas </t>
  </si>
  <si>
    <t xml:space="preserve">Formación artsitica cultural </t>
  </si>
  <si>
    <t xml:space="preserve">N° de personas beneficiados </t>
  </si>
  <si>
    <t>Campañas Realñizadas</t>
  </si>
  <si>
    <t>Realizar 16 campaña para fomentar pertenencia por la ciudad y y la cultura ciudadana</t>
  </si>
  <si>
    <t xml:space="preserve">N° de campañas realizadas </t>
  </si>
  <si>
    <t>16</t>
  </si>
  <si>
    <t>Generación 600 Nuevos Empleos Fijos y Temporales en la actividad turistica</t>
  </si>
  <si>
    <t>Numero de Empleos Fijos y Temporales en Actividad Turistica</t>
  </si>
  <si>
    <t>Contribuir a la generación de empleo a traves del sector turismo</t>
  </si>
  <si>
    <t>Nuevos empleos generados por el sector turismo</t>
  </si>
  <si>
    <t>Realización de 14 eventos para la Promoción de las Comunas desarrolladas localmente para el turismo</t>
  </si>
  <si>
    <t xml:space="preserve">N° de actividades efectuadas </t>
  </si>
  <si>
    <t xml:space="preserve">Posicionamiento a través de la Certificación de Calidad de 4 Eventos Folcloricos de la Ciudad </t>
  </si>
  <si>
    <t>N° de eventos Certificados en Calidad</t>
  </si>
  <si>
    <t>Estrablecimiento de 6 Convenios Interinstitucionales y/o Interadministrativos para la promoción del Turismo</t>
  </si>
  <si>
    <t xml:space="preserve">N° de convenios realizados </t>
  </si>
  <si>
    <t>Creación de 12 Organizaciones Comunitarias para el Desarrollo de la Cultura y el Turismo a través de Convenios</t>
  </si>
  <si>
    <t>No. de organizaciones comunitarias creadas en Convenios</t>
  </si>
  <si>
    <t xml:space="preserve">Funcionamiento y puesta en marcha  del 100% del sistema de información turistica y cultural </t>
  </si>
  <si>
    <t xml:space="preserve">Sistema de Información Turística y Cultural Creado </t>
  </si>
  <si>
    <t>100 % de visitas de seguimiento a brotes de enfermedades zoonoticas presentados, atendidos e investigados por año</t>
  </si>
  <si>
    <t>% de ivisitas de brotes de enfermedades zoonoticas atendidos e investigados</t>
  </si>
  <si>
    <t xml:space="preserve"> 800 actividades de seguimiento  sanitario a establecimientos pecuarios.</t>
  </si>
  <si>
    <t>Disminuir a 29,9x 10.000 los casos de dengue clasico y  mantener en 1.25 x10.000 los casos de dengue hemorragico</t>
  </si>
  <si>
    <t>Tasa de Incidencia de casos notificados Dengue Clàsico y Dengue hemorragico</t>
  </si>
  <si>
    <t>Realizar promociion en143385 VIVIENDAS Y 150 COLEGIOS de hàbitos protec-tores Dengue a travès de inspec-ciones domici-liarias; motivaciòn a comunidades educativas y lideres comunitarios  de CSD.                  (1) Actividades a desarrollar  perma-</t>
  </si>
  <si>
    <t xml:space="preserve"> 104 Jornadas de Recolecciòn de Inservibles efectuadas</t>
  </si>
  <si>
    <t>No. de jornadas de recolecciòn de inservibles efectuadas</t>
  </si>
  <si>
    <t>No de tanques con control  biologico</t>
  </si>
  <si>
    <t xml:space="preserve">8 levantamientos de ìndices de infestaciòn larvaria de Aedes en el  municipio . </t>
  </si>
  <si>
    <t>No. de levantamientos de ìndices aedicos en municipios a riesgo.</t>
  </si>
  <si>
    <t>100% Informa-ciòn anual de ETV del Mpio de Ibague consolidada y sistematizada</t>
  </si>
  <si>
    <t>SALUD PUBLICA/SALUD AMBIENTAL</t>
  </si>
  <si>
    <t>MANTENER E 89% LA COBERTURA DE HABITANTES CON FORMACIN E BUENAS PRACTICAS SANITARIAS</t>
  </si>
  <si>
    <t>40 CLUBES  ECOSALUD Y REDES IMPLEMENTADOS</t>
  </si>
  <si>
    <t xml:space="preserve"> No. CLUBES ECOSALUD Y REDES IMPLEMENTADOS</t>
  </si>
  <si>
    <t>160 ACTIVIDADES EDUCATIVAS A  ESCOLARES CON INFORMACION SOBRE BUENAS PRACTICAS SANITARIAS</t>
  </si>
  <si>
    <t>NUMERO DE ACTIVIDADES EDUCATIVAS REALIZADAS</t>
  </si>
  <si>
    <t>MANTENER EN 47.73% EL INDICE DE RIESGO DE CALIDAD DE AGUA PARA CONSUMOHUMANO</t>
  </si>
  <si>
    <t xml:space="preserve"> INDICE DE RIESGO CALIDAD DE AGUA PARA CONSUMO HUMANO</t>
  </si>
  <si>
    <t>4 COBERTURAS DE ACUEDUCTOS COMUNITARIOS Y RURALES</t>
  </si>
  <si>
    <t>1134 ASESORIAS PARA ADMINISTRADORES DE  ACUEDUCTOS COMUNITARIOS Y RURALES(asesorias)</t>
  </si>
  <si>
    <t>COBERTURA EN ASESORIAS PARA ADMINISTRADORES DE  ACUEDUCTOS COMUNITARIOS Y RURALES(asesorias)</t>
  </si>
  <si>
    <t>679 VISITAS TECNICAS DE INSPECCION Y VIGILANCIA  HIGIENICO-SANITARIA A ACUEDUCTOS COMUNITARIOS Y RURALES REAIZADAS</t>
  </si>
  <si>
    <t>60 FUNCIONARIOS DEL AREA DE SALUD AMBIENTAL ACTUALIZADOS EN LEGISLACION SANITARIA</t>
  </si>
  <si>
    <t>42 DESPLAZAMIENTOS MENSUALES PARA LA REALIZACION DE VISITAS DE INSPECCION Y TOMA DE MUESTRAS DE AGUA REALIZADOS</t>
  </si>
  <si>
    <t>NUMERO DE DESPLAZAMIENTOS MENSUALES PARA LA REALIZACION DE VISITAS DE INSPECCION Y TOMA DE MUESTRAS DE AGUA</t>
  </si>
  <si>
    <t>COMITES JUVENILES EN LAS JUNTAS DE ACCION COMUNAL</t>
  </si>
  <si>
    <t>Establecer 20 Comités de Juventudes en Juntas de Acción Comunal</t>
  </si>
  <si>
    <t>Comités de Juventudes Creados</t>
  </si>
  <si>
    <t>No. planes elaborados</t>
  </si>
  <si>
    <t>100% de la actividad de prevencion mitigaciòn y superaciòn de emergencias y desastres ejecutada</t>
  </si>
  <si>
    <t>% de capacitaciones ealizadas</t>
  </si>
  <si>
    <t>4capacitacion en acciones de articulaciòn intersectorial para el desarrollo de planes preventivos de mitigaciòn y superacipon de E yD</t>
  </si>
  <si>
    <t>No. capacitacion realizada</t>
  </si>
  <si>
    <t>TOTAL PROYECTADO</t>
  </si>
  <si>
    <t>REALIZACION DE 40 CAPACITACIONES EN SALUD A POBLACION QUE INTERVIENE EN ESPACIOS DE PARTICIPACION COMUNITARIA - URBANA Y RURAL</t>
  </si>
  <si>
    <t>No. MODELOS IMLEMENTADOS</t>
  </si>
  <si>
    <t>Bicicleta “transporte alternativo y ecológico”</t>
  </si>
  <si>
    <t xml:space="preserve">Armonía turística.  </t>
  </si>
  <si>
    <t xml:space="preserve"> Ibague navideña.</t>
  </si>
  <si>
    <t xml:space="preserve">Alumbrado público. </t>
  </si>
  <si>
    <t xml:space="preserve">Diagnóstico, estudios, diseños, construcción, mejoramiento, mantenimiento  y optimización de la malla vial urbana y rural </t>
  </si>
  <si>
    <t>Formulación del plan maestro de movilidad</t>
  </si>
  <si>
    <t>Seguridad vial</t>
  </si>
  <si>
    <t>Ciudad – región</t>
  </si>
  <si>
    <t>Ibagué  atractiva para la inversión</t>
  </si>
  <si>
    <t>Plan  regional de competitividad</t>
  </si>
  <si>
    <t>Agencia de cooperación internacional de Ibague</t>
  </si>
  <si>
    <t>NNA Beneficiados con Asistenecia Técnico Agropecuaria</t>
  </si>
  <si>
    <t>Secretaría de Desarrollo Rural  - Grupo UMATA</t>
  </si>
  <si>
    <t>EL COMISARIO DE FAMILIA ESCOLAR</t>
  </si>
  <si>
    <t xml:space="preserve">Realizacion de la Elección de 5400 Comisarios Familires Escolares </t>
  </si>
  <si>
    <t>Comisarios de Familia Escolares Elegidos</t>
  </si>
  <si>
    <t>Elección y Capacitación de 5.400 Comisarios de Familia Escolares</t>
  </si>
  <si>
    <t xml:space="preserve">Comisarios de Familia Elegidos y Capacitados </t>
  </si>
  <si>
    <t>Secretaria de Gobierno - Desarrollo Social - Apoyo a la Gestión - Educacion</t>
  </si>
  <si>
    <t>EL NIÑO O NIÑA ALCALDE</t>
  </si>
  <si>
    <t>Elección Anual del Niño o Niña Alcalde</t>
  </si>
  <si>
    <t>mantener la tasa  de VIH/SIDA  en menores de 18 años</t>
  </si>
  <si>
    <t>Adquirir 1.200 Computadores para Instituciones Educativas</t>
  </si>
  <si>
    <t>Número de Computadores Educativos</t>
  </si>
  <si>
    <t>Capacitar a 1.900 Docentes en TICs</t>
  </si>
  <si>
    <t>Benenficiar a 20  Instituciones con Concexión a Internet</t>
  </si>
  <si>
    <t>Instituciones Educativas Conectadas</t>
  </si>
  <si>
    <t>Conformar 20 Coros Estudiantiles</t>
  </si>
  <si>
    <t>Coros Estudiantiles Creados</t>
  </si>
  <si>
    <t>Capacitar a 1.800 Docentes, Estudiantes y Padres de Familia</t>
  </si>
  <si>
    <t>Docentes, Estudiantes y Padres de Familia Capacitados</t>
  </si>
  <si>
    <t>Capacitar y Sensibilizar a 80 Docentes y Estudiantes en Resolución de Conflictos</t>
  </si>
  <si>
    <t>Docentes y Estudiante Capacitados</t>
  </si>
  <si>
    <t xml:space="preserve">Capacitar a 30 Docentes en Etnoeducación </t>
  </si>
  <si>
    <t>Realización de 14 Procesos Administrativos de la Secretaría de Educación</t>
  </si>
  <si>
    <t>Procesos Administrativos en Ejecución</t>
  </si>
  <si>
    <t xml:space="preserve">Realizar Inspección, vigilancia y Control del 100% de las Instituciones educativas </t>
  </si>
  <si>
    <t>Numéro de Instituciones Educativas Vigiladas</t>
  </si>
  <si>
    <t>Realización de 8 Procesos de Supervisión y Control a Procesos Administrativos</t>
  </si>
  <si>
    <t>Número de Proceos Administrativos Supervisados</t>
  </si>
  <si>
    <t>Elaboración del Proyecto Educativo Municipal de Ibagué</t>
  </si>
  <si>
    <t>Documento Elaborado</t>
  </si>
  <si>
    <t>Garantizar el Pago Oportuno de 3.349 Docentes y  Administrativos de las Instituciones Educativas Oficiales</t>
  </si>
  <si>
    <t xml:space="preserve">Docentes y Administrativos con Pago Oportuno </t>
  </si>
  <si>
    <t>Generar 2.500 Soluciones de Vivienda</t>
  </si>
  <si>
    <t>Nº de Soluciones de Vivienda</t>
  </si>
  <si>
    <t>Brindar 300 Soluciones de Saneamiento Básico de Vivienda</t>
  </si>
  <si>
    <t xml:space="preserve">Nº de Soluciones de Saneamiento Básico </t>
  </si>
  <si>
    <t xml:space="preserve">Gestionar 1.800 Subsidios de Vivienda </t>
  </si>
  <si>
    <t>Nº de Subsidios de Vivienda</t>
  </si>
  <si>
    <t>Elaborar, Adoptar e Implementar 77 Estudios, Proyectos y  Acciones Necesarias para la Implementación, Seguimiento y Evaluación del Plan de Ordenamiento Territorial de Ibagué</t>
  </si>
  <si>
    <t>Nº de Estudios y Proyectos Elaborados e Implementados</t>
  </si>
  <si>
    <t xml:space="preserve"> Realizar la Implementación de los Resultados Producto de la Revisión y Ajuste del Plan de Ordenamiento Territorial de Ibagué</t>
  </si>
  <si>
    <t>Ajuste y Revision del POT</t>
  </si>
  <si>
    <t>Departamento Administrativo de Planeacion Municipal  - Grupo de Ordenamiento Territorial</t>
  </si>
  <si>
    <t>Nº de Talleres de Capacitación, Socialización y Concertación</t>
  </si>
  <si>
    <t>Elaboracion, Adopción e Implementación de 12 Planes Maestros</t>
  </si>
  <si>
    <t>Planes Maestros Elaborados</t>
  </si>
  <si>
    <t>Evaluación del 100% de los Planes Parciales Presentados por entidades Públicas y Privadas</t>
  </si>
  <si>
    <t>Planes Parciales Elaborados</t>
  </si>
  <si>
    <t xml:space="preserve">Actualizacion de la Nomenclatura </t>
  </si>
  <si>
    <t>Estudios de Actualización Elaborados</t>
  </si>
  <si>
    <t>Adopción, Regularización e Implementación de 37 Estudios Realizados de Caracterización de Centros Poblados, Nucleos Poblados y Areas Suburbanas</t>
  </si>
  <si>
    <t xml:space="preserve">Nº de Estudios Adoptados, Regurlarizados e Implementados </t>
  </si>
  <si>
    <t>Ejecutar e Implementar la Nueva Metodología de Estratificación Urbana emanada por el DANE</t>
  </si>
  <si>
    <t>Metodologá Ejecutada e Implementada</t>
  </si>
  <si>
    <t xml:space="preserve">Realización de 8 Convenios Interinstitucionales e Interadministrativos </t>
  </si>
  <si>
    <t xml:space="preserve">N° de convenios realizados  </t>
  </si>
  <si>
    <t>Celebración del Dia del Habitante de la Calle</t>
  </si>
  <si>
    <t>No. de habitantes de la calle beneficiados</t>
  </si>
  <si>
    <t xml:space="preserve">ATENCIÓN INTEGRAL AL ADULTO MAYOR </t>
  </si>
  <si>
    <t>Adultos Mayores atendidos integralmente</t>
  </si>
  <si>
    <t xml:space="preserve">Creacion de Un Centro de atencion al adulto mayor </t>
  </si>
  <si>
    <t>Numero de Centros creados</t>
  </si>
  <si>
    <t>Fortalecimiento de 3 Centros de Atención al Adulto Mayor</t>
  </si>
  <si>
    <t>Numero de Adultos Mayores beneficados en programas nacionales</t>
  </si>
  <si>
    <t xml:space="preserve">Adultos mayores atendidos en el municipio </t>
  </si>
  <si>
    <t xml:space="preserve">ATENCIÓN Y APOYO A LA NIÑEZ, INFANCIA Y ADOLESCENCIA </t>
  </si>
  <si>
    <t>Beneficiar mediante Atención y Apoyo a 50.000 Niños, Niñas y Adolescentes</t>
  </si>
  <si>
    <t xml:space="preserve">Beneficiarcon seguridad alimentaria a 3133 NNA  </t>
  </si>
  <si>
    <t>N° de Niños y Niñas beneficiados</t>
  </si>
  <si>
    <t xml:space="preserve">N° de NNA Beneficiados </t>
  </si>
  <si>
    <t>Beneficiar a 12800  NNA en el Uso adecuado del tiempo libre.</t>
  </si>
  <si>
    <t xml:space="preserve">Creación de 2 Hogares Nocturnos </t>
  </si>
  <si>
    <t xml:space="preserve">N° de Hogares nocturnos creados </t>
  </si>
  <si>
    <t xml:space="preserve">Fortalecimiento de 5 Hogares nocturnos </t>
  </si>
  <si>
    <t xml:space="preserve">N° de Hogares nocturnos fortalecidos </t>
  </si>
  <si>
    <t xml:space="preserve">ATENCIÓN Y APOYO A LA DISCAPACIDAD </t>
  </si>
  <si>
    <t xml:space="preserve"> Numero de personas con discapacidad apoyadas</t>
  </si>
  <si>
    <t xml:space="preserve">N° de personas con discapacidad  beneficiadas </t>
  </si>
  <si>
    <t>Celebración Dia de personas en situación de discapacidad del Municipio</t>
  </si>
  <si>
    <t xml:space="preserve">Mejoramiento de la calidad de vida de 1.200 Personas en Situación de Discapacidad </t>
  </si>
  <si>
    <t xml:space="preserve"> ATENCIÓN  Y APOYO ORGANIZACIONES SOCIALES </t>
  </si>
  <si>
    <t>tasa de incidencia</t>
  </si>
  <si>
    <t>0.01</t>
  </si>
  <si>
    <t>Atender 40 Instituciones Educativas del Grado 6º a 11º en temas de salud sexual y reproductiva y prevención del VHI/SIDA</t>
  </si>
  <si>
    <t>Diagnóstico Epidemiológico de la Infección por VHI/SIDA 2000 - 2007 en el Municipio de Ibagué</t>
  </si>
  <si>
    <t xml:space="preserve">PROMOCION DE ESTIMULOS </t>
  </si>
  <si>
    <t xml:space="preserve"> Tasa de deserción en primaria oficial </t>
  </si>
  <si>
    <t>Disminuir la Tasa de deserción en secundaria al  4%</t>
  </si>
  <si>
    <t xml:space="preserve">Tasa de deserción en secundaria </t>
  </si>
  <si>
    <t>Disminuir la Tasa de repitencia en preescolar oficial al  0.20%</t>
  </si>
  <si>
    <t xml:space="preserve">Tasa de repitencia en preescolar oficial </t>
  </si>
  <si>
    <t>Disminuir la Tasa de repitencia en primaria oficial al  2%</t>
  </si>
  <si>
    <t xml:space="preserve">Tasa de repitencia en primaria oficial </t>
  </si>
  <si>
    <t>Disminuir la Tasa de repitencia en secundaria oficial al  3%</t>
  </si>
  <si>
    <t xml:space="preserve">Tasa de repitencia en secundaria oficial </t>
  </si>
  <si>
    <t>Establecer mecanismos articuladores que permitan la elaboración del inventario en coordinación con las autoridades ambientales del municipio</t>
  </si>
  <si>
    <t>% de Coordinación Institucional</t>
  </si>
  <si>
    <t>Reducción del 30%  de procesos y actividades que ocasionan el deterioro de la biodiversidad: reducir significativamente el comercio ilegal de flora y fauna, para estar dentro del promedio y políticas nacionales</t>
  </si>
  <si>
    <t xml:space="preserve">% de Reducción </t>
  </si>
  <si>
    <t>Implementación los POMCA de Coello y Totare para Garantizar la oferta hídrica.</t>
  </si>
  <si>
    <t>POMCA´s Implementados</t>
  </si>
  <si>
    <t>Caracterizar, adoptar e implementar la Ordenación y manejo de la cuenca del Río combeima priorizada en el Decreto 1480 de 2007 de Minambiente, vivienda y Desarrollo</t>
  </si>
  <si>
    <t>% de Implementación de la mesa municipal de reciclaje</t>
  </si>
  <si>
    <t xml:space="preserve">Realizacion de 80 Jornadas de Educacion al Comprador Informal </t>
  </si>
  <si>
    <t>Beneficiar a 15.000Mujeres en las Zonas Urbana y Rural</t>
  </si>
  <si>
    <t>Familias Beneficiadas</t>
  </si>
  <si>
    <t>Implementacion y Dotacion de 4 Unidades Satelites de Atención y Orientacion a la Población en Situación de Desplazamiento</t>
  </si>
  <si>
    <t>Unidades Satelites Implementadas y Dotadas</t>
  </si>
  <si>
    <t>Capacitacion a 13 inspectores de policia en DDHH y DIH</t>
  </si>
  <si>
    <t>Inspectores de Policia Capacitados</t>
  </si>
  <si>
    <t xml:space="preserve">Fortalecimiento de las Casas de Justicia </t>
  </si>
  <si>
    <t xml:space="preserve">Realización de 4 Campañas Anuales de Centros de Conciliación </t>
  </si>
  <si>
    <t>Campañas Anuales realizadas</t>
  </si>
  <si>
    <t>Mejorar en un 50% la atención y orientación a la población en situacion de desplazamiento</t>
  </si>
  <si>
    <t xml:space="preserve">Mejoramiento de la Atención y orientación interinstitucional a la poblacion en situacion de deplazamiento </t>
  </si>
  <si>
    <t xml:space="preserve">Beneficiar a 30.000 familias en situación de desplazamiento con los subsidios del programa nacional Familias en Accion </t>
  </si>
  <si>
    <t>Familias en situación de desplazamiento beneficiadas</t>
  </si>
  <si>
    <t>Implementacion en un 100% el Plan Integral Unico PIU</t>
  </si>
  <si>
    <t>Plan Integral Unico Implementado</t>
  </si>
  <si>
    <t xml:space="preserve">Incentivar el retorno o reubicacion valuntario del 5% de las familias en situación de desplazamiento </t>
  </si>
  <si>
    <t xml:space="preserve">Familias desplazadas que retornan a su lugar de origen o se reubican de manera voluntaria </t>
  </si>
  <si>
    <t>Establecer 20 Convenios Interinstitucionales para la atención de familias en situacion  de despazamiento</t>
  </si>
  <si>
    <t>Convenios Establecidos</t>
  </si>
  <si>
    <t xml:space="preserve">Talleres realizados </t>
  </si>
  <si>
    <t>Implementacion del Programa Nacional de Reparacion de Victimas</t>
  </si>
  <si>
    <t xml:space="preserve">Implementacion del Programa Nacional de Reparacion de Victimas </t>
  </si>
  <si>
    <t>Realizacion de 20 Talleres de Sensibnilizacion para el Retorno Voluntario</t>
  </si>
  <si>
    <t xml:space="preserve">Capacitar, sensibilizar y fomentar el ejercicio, respeto y garantia de los Derechos Humanos y el Derecho Internacional Humanitario </t>
  </si>
  <si>
    <t>Nº de personas formadas (directas) en tema de participación, civilidad, DH Y DIH, resolución pacifica de conflictos y liderazgo para propiciar espacios de convivencia, reconciliación y paz en la comunidad.</t>
  </si>
  <si>
    <t xml:space="preserve">Docentes Sensibilizados y Capacitados </t>
  </si>
  <si>
    <t xml:space="preserve">Funcionarios Sensibilizados y Capacitados </t>
  </si>
  <si>
    <t xml:space="preserve">Estudiantes, Personeros, Comisarios y Representantes estudiantiles Sensibilizados y Capacitados </t>
  </si>
  <si>
    <t>Fortalecer los mecanismos e instancias de coordinación interinstitucional y con la sociedad civil, tanto para la formulación participativa de políticas públicas, como para el control ciudadano a la gestión pública de las autoridades nacionales y territoriales.</t>
  </si>
  <si>
    <t xml:space="preserve">Eventos Realizados </t>
  </si>
  <si>
    <t>Realizacion de un Evento Multietnico</t>
  </si>
  <si>
    <t>Porcentaje de inventarios organizados</t>
  </si>
  <si>
    <t xml:space="preserve">Renovacion, dotacion de parque computacional hardware, software renovado en  346  equipos de computo  (pc, servidores). </t>
  </si>
  <si>
    <t>58  (pc)</t>
  </si>
  <si>
    <t>154 (pc,)</t>
  </si>
  <si>
    <t>250 (pc,)</t>
  </si>
  <si>
    <t>346 (pc,)</t>
  </si>
  <si>
    <t>JAIME ARBEY DIAZ MEJIA</t>
  </si>
  <si>
    <t xml:space="preserve"> 105 Licencias ms office</t>
  </si>
  <si>
    <t>numero de Equipos con licencias ms office</t>
  </si>
  <si>
    <t>Servicio de conectividad e internet   para todas los equipos de computo de las diferentes  dependencias de la  Administracion Municipal</t>
  </si>
  <si>
    <t>Equipos con conectividad (LAN, Internet)</t>
  </si>
  <si>
    <t>Dotar con conectividad el 50% de las Bibliotecas Publicas Municipales</t>
  </si>
  <si>
    <t>Bibliotecas públicas con Conectiviad</t>
  </si>
  <si>
    <t>El 80% de los muebles y equipos de oficina de la administración presenten un servicio adecuado a los requerimentos</t>
  </si>
  <si>
    <t>El 100% de los inventarios de la administración debidamente identificados, clasificados, cuantificados y contabilizados</t>
  </si>
  <si>
    <t>Parque computacional renovado con sistema operativo basico</t>
  </si>
  <si>
    <t xml:space="preserve">interconectar 346  una red LAN   que permita la conectividad fisica de  las estaciones de trabajo de los diferentes servidores publicos. </t>
  </si>
  <si>
    <t>ELABORACION DE UN PROYECTO DE TRABAJO DEL COMITÉ CONSULTIVO DE DISCAPAIDAD PARA SATISFACCION DE NECESIDADES</t>
  </si>
  <si>
    <t>NO. PROYECTOS REALIZADOS</t>
  </si>
  <si>
    <t>DISEÑO DEL MODELO DE ATENCIONDE SERVICIOS DE SALUD</t>
  </si>
  <si>
    <t xml:space="preserve">REALIZAR SUPERVISION AL 100% DE LOS CONTRATOS DE OFERTA SUSCRITOS </t>
  </si>
  <si>
    <t>36.03</t>
  </si>
  <si>
    <t>REALIZACION DE 4 EMISIONES RADIALES</t>
  </si>
  <si>
    <t>REALIZACION DE 24 DEPURACIONES DE LA BASE DE DATOS D REGIMEN SBSIDIADO</t>
  </si>
  <si>
    <t xml:space="preserve">CREACION DE UN COMITÉ DE PRIORIZACION </t>
  </si>
  <si>
    <t xml:space="preserve">REALIZAR 12 PUBLICACIONES DE LISTADOS DE PRIORIZADOS EN LA PAGINA WEB INSTITUCIONAL </t>
  </si>
  <si>
    <t>REALIZAR 12 PUBLICACIONES DE LISTADOS DE PERSONAS PRIORIZADAS EN SITIOS VISIBLES DE LAS INSTALACIONES DE LA ALCALDIA Y LA SECRETARIA DE SALUD</t>
  </si>
  <si>
    <t>REALIZAR 203.788 NUEVAS AFILIACIONES A REGIMEN SUBSIDIADO POR AMPLIACION DE COBERTURA</t>
  </si>
  <si>
    <t>REALIZACION DE 12 PROCESOS DE ELECCION DE BENEFICIARIOS A LOS SUBSIDIOS DE SALUD</t>
  </si>
  <si>
    <t>REALIZAR 4 TRAMITES DE SOLICITUDES DE RECURSOS FINANCIEROS ANTE EL MINISTERIO DE SALUD</t>
  </si>
  <si>
    <t>ADQUIRIR E IMPLEMENTAR UN SOFTWARE PARA ELMANEJO DE LA BDUA</t>
  </si>
  <si>
    <t>CONTRATACION DE 8 NUEVOS PUESTOS DE TRABAJO PARA EL GRUPO DE ASEGURAMIENTO</t>
  </si>
  <si>
    <t>No. DE PUESTOS DE TRABAJO CONTRATADOS</t>
  </si>
  <si>
    <t>REALIZACION DE 5 PROCESOS CONTRACTUALES PARA ADMINISTRACION DE RECURSOS DE REGIMEN SUBSIDIADO</t>
  </si>
  <si>
    <t>CREACION DEL ARCHIVO DE LA BASE DE DATOS DE AFILIADOS AL REGIMEN SUBSIDIADO PARA MANTENER PUBLICADO EN LA WEB</t>
  </si>
  <si>
    <t>No. ARCHIVOS DE BASE DE DATOS DE AFILIADOS CREADOS</t>
  </si>
  <si>
    <t>CONTRATACION DE 6 PERSONAS PARA DESARRLLAR PROCESO DE EXPEDICION DE LICENCIAS DE INHUMACION EN LA SECRETARIA DE SALUD</t>
  </si>
  <si>
    <t>No. PERSONAS CONTRATADAS PARA DESARROLLAR PROCESO EXPEDICIÓN DE LICENCIAS DE INHUMACIÓN EN LA SECRETARIA DE SALUD IMPLEMENTADOS</t>
  </si>
  <si>
    <t>REALIZACION DE 1 CENSO Y  2 ACTUALIZACION  A ESTABLECIMIENTOS COMERCIALES PARA DETERMINAR EVASION Y ELUSION</t>
  </si>
  <si>
    <t>No. CENSOS REALIZADOS</t>
  </si>
  <si>
    <t>30 VISITAS DEINSPECCIN VIGILANCIA Y CONTROL A ESTABLECIMIENTOS</t>
  </si>
  <si>
    <t>No.VISITAS REALIZADAS</t>
  </si>
  <si>
    <t>No. CAPACITACIONES REALIZADAS</t>
  </si>
  <si>
    <t>REALIZAR CUATRO CONTRATOS DE INTERVENTORIA EXTERNA AL REGIMEN SUBSIDIADO</t>
  </si>
  <si>
    <t>REALIZAR 3 MESAS DE TRABAJO PARA DISEÑO DE ESTRATEGIAS DE MEJORAMIENTO DEL ASEGURAMIENTO</t>
  </si>
  <si>
    <t>No. MESAS DE TRABAJO PERMANENTE CONFORMADA</t>
  </si>
  <si>
    <t>SALUD PUBLICA /SALUD DE LA INFANCIA</t>
  </si>
  <si>
    <t xml:space="preserve">MANTENER LA TASA DE MORTALIDAD POR IRA EN MENORES DE 5 AÑOS EN EL 0.02X1000                                                                                                                                     </t>
  </si>
  <si>
    <t xml:space="preserve"> 0,02x 1000 menores de 5 años
</t>
  </si>
  <si>
    <t>MANTENER LA TASA DE MORTALIDAD EN EL 9 X 1000 POR EDA EN MENORES DE 5 AÑOS</t>
  </si>
  <si>
    <t>9 x 1000 menores de 5 años</t>
  </si>
  <si>
    <t xml:space="preserve"> 0,07 x 1000 menores de 5 años</t>
  </si>
  <si>
    <t>0,09 X 1000 MENORES DE 5 AÑOS.</t>
  </si>
  <si>
    <t>MANTENER LA TASA DE MORATLIDAD INFANTIL</t>
  </si>
  <si>
    <t>1,9 x 1000 menores de 5 años</t>
  </si>
  <si>
    <t xml:space="preserve"> 1,9 x 1000</t>
  </si>
  <si>
    <t>Convenios interadministrativos y/o interinstitucionales establecidos</t>
  </si>
  <si>
    <t xml:space="preserve">Articulacion de las diferentes dependencias de la administracion para la realizacion de 4 eventos donde se exalten los jovenes mas exitosos del municipio </t>
  </si>
  <si>
    <t>Establecimiento de 3 convenios que promuevan la creacion o fortalecimiento de empresarismo juvenil en el Municipio</t>
  </si>
  <si>
    <t xml:space="preserve">Convenios Establecidos </t>
  </si>
  <si>
    <t xml:space="preserve">Creacion de un centro de informacion juvenil </t>
  </si>
  <si>
    <t xml:space="preserve">Centro de informacion juvenil creado </t>
  </si>
  <si>
    <t xml:space="preserve">Publicacion de 3 Boletines Informativos Anuales </t>
  </si>
  <si>
    <t>Boletines Publicados</t>
  </si>
  <si>
    <t>Realización de 12 Eventos culturales, deportivos y turisticos realizados</t>
  </si>
  <si>
    <t>Vigias Formados y Capacitados</t>
  </si>
  <si>
    <t>disminuir el indice de desempleo acercandose a la media nacional en tres puntos porcentuales</t>
  </si>
  <si>
    <t>Nº de programas de fomento al empleo, la empleabilidad e iniciativas productivas ejecutadas con participacion del municipio y el sector privado</t>
  </si>
  <si>
    <t xml:space="preserve">disminuir en tres puntos el indice de desempleo con relación a la media nacional </t>
  </si>
  <si>
    <t>No de programas de fomento al empleo, la empleabilidad e iniciativas productivas ejecutadas con participacion del municipio y el sector privado</t>
  </si>
  <si>
    <t xml:space="preserve">4 procesos de promocion y fortalecimiento de Mipymes </t>
  </si>
  <si>
    <t xml:space="preserve">Nº de procesos implementados </t>
  </si>
  <si>
    <t xml:space="preserve">secretaria de apoyo a la gestión institucional </t>
  </si>
  <si>
    <t xml:space="preserve">No de publicaciones de estadísticas de empleo </t>
  </si>
  <si>
    <t xml:space="preserve">Articulaciòn y fortalecimiento del observatorio del empleo </t>
  </si>
  <si>
    <t>% de Fortalecimientos del Observatorio del Empleo</t>
  </si>
  <si>
    <t xml:space="preserve">Publicación de 8 Informes Estadísticos del Empleo </t>
  </si>
  <si>
    <t>19.10%</t>
  </si>
  <si>
    <t xml:space="preserve">Red de microempresarios del municipio de ibague </t>
  </si>
  <si>
    <t xml:space="preserve">Red de microempresarios del Municipio de Ibague </t>
  </si>
  <si>
    <t xml:space="preserve">Red conformada </t>
  </si>
  <si>
    <t xml:space="preserve">formulacion e implementacion del plan regional de competitividad </t>
  </si>
  <si>
    <t xml:space="preserve">plan de competitividad implementado </t>
  </si>
  <si>
    <t>plan de competitividad implementado</t>
  </si>
  <si>
    <t xml:space="preserve">5 proyectos de cooperacion internacional establecidos </t>
  </si>
  <si>
    <t xml:space="preserve">Nº de proyectos apoyados con  cooperacion internacional </t>
  </si>
  <si>
    <t xml:space="preserve">Nº de proyectos de cooperacion internacional suscritos </t>
  </si>
  <si>
    <t>5</t>
  </si>
  <si>
    <t xml:space="preserve">4 convenios de cooperacion suscritos para el fomento al emprendimiento </t>
  </si>
  <si>
    <t xml:space="preserve">Convenios suscritos </t>
  </si>
  <si>
    <t xml:space="preserve">convenios suscritos </t>
  </si>
  <si>
    <t xml:space="preserve">Fortalecimiento a 2 empresas recicladoras </t>
  </si>
  <si>
    <t xml:space="preserve">Nº de empresas recicladoras fortalecidas </t>
  </si>
  <si>
    <t xml:space="preserve">2 empresas recicladoras fortalecidas </t>
  </si>
  <si>
    <t xml:space="preserve">10 laboratorios microempresariales implementados </t>
  </si>
  <si>
    <t xml:space="preserve">Nº de laboratorios microempresariales </t>
  </si>
  <si>
    <t xml:space="preserve">Secretaria de Apoyo a la Gestión Institucional y Asuntos de la Juventud </t>
  </si>
  <si>
    <t>IMPLEMENTACION MECI</t>
  </si>
  <si>
    <t xml:space="preserve">MODELO ESTANDAR DE CONTROL INTERNO IMPLEMENTADO </t>
  </si>
  <si>
    <t>CERTIFICACION EN CALIDAD  DEL MUNICIPIO</t>
  </si>
  <si>
    <t>MUNICIPIO CERTIFICADO</t>
  </si>
  <si>
    <t>CERTIFICACION EN CALIDAD</t>
  </si>
  <si>
    <t>PROCESO DE COMUNICACIÓN PUBLICA IMPLEMENTADO</t>
  </si>
  <si>
    <t>PROCESO IMPLEMENTADO</t>
  </si>
  <si>
    <t xml:space="preserve">Secretaría de Hacienda </t>
  </si>
  <si>
    <t>Secretaría de Hacienda - Dirección de Ingresos</t>
  </si>
  <si>
    <t xml:space="preserve">TODA LAS DEPENDENCIAS DE LA  ADMINISTRACION </t>
  </si>
  <si>
    <t>Restauración de Dos Edificaciones Patrimoniales</t>
  </si>
  <si>
    <t xml:space="preserve">% DE COBERTURA DE MUJERES CON CITOLOGIA VAGINAL SEGÚN ESQUEMA  1-1-3  </t>
  </si>
  <si>
    <t>MANTENER EN 1.2% LA PREVALENCIA DE INFECCION POR VIH EN LA POBLACION DE 15 A 49 AÑOS.</t>
  </si>
  <si>
    <t>TASA DE PREVALENCIA DE INFECCION POR VIH</t>
  </si>
  <si>
    <t>1.2%</t>
  </si>
  <si>
    <t>N° DE IPS PUBLICAS Y PRIVADAS REALZANDO DIAGNOSTICO DE VIH</t>
  </si>
  <si>
    <t>MANTENER EN EL 75% LA TASA DE CURACION DE CASOS DE TBC PLMONAR BACILOSCOPICA POSITIVA</t>
  </si>
  <si>
    <t>% DE PACIENTES SINTOMATICOS RESPIRATORIOS, DE PIEL Y SIST. NERVIOSOS PERIFERICO, CANALIZADOS Y EN TTO</t>
  </si>
  <si>
    <t>% DE CASOS NUEVOS DE LEPRA DETECTADOS SIN DISCAPACIDAD</t>
  </si>
  <si>
    <t>AUMENTAR A 12.7 LA EDAD DE INICIO DE CONSUMO EXPERIMENTAL DE CIGARRILLO</t>
  </si>
  <si>
    <t>MANTENER EN 1.319 EL NUMERO DE CASOS REPORTADOS A LA SECRETARIA DE SALUD DE PACIENTES CON HIPERTENSION Y DIABETES</t>
  </si>
  <si>
    <t>1319 CASOS</t>
  </si>
  <si>
    <t>400 JORNADAS LUDICO RECREATIVAS EN PREVENCION DE ENT</t>
  </si>
  <si>
    <t>8 JORNADAS LUDICO RECREATIVAS EN CONOCIMIENTO DE ENT</t>
  </si>
  <si>
    <t>100 JORNADAS LUDICO RECREATIVAS EN MANEJO DE ENT</t>
  </si>
  <si>
    <t>4 JORNADA DE CAPACITACION A UPGD</t>
  </si>
  <si>
    <t>No. JORNADAS DE CAPACITACION DE LAS UNIDADES PRIMARIAS GENERADORAS DE DATOS</t>
  </si>
  <si>
    <t>COBERTURA DEL 100% DE NIÑOS FOCALIZADOS PARA IDENTIFICAR LA PREVALENCIA DE PROBLEMAS VISUALES Y AUDITIVOS EN NIÑOS MENORES DE 12 AÑOS</t>
  </si>
  <si>
    <t>NUMERO DE NIÑOS Y NIÑAS CON PROBLEMAS VISUALES Y ADUTIVOS DIAGNOSTICADOS</t>
  </si>
  <si>
    <t>1,9 x 1000 MENORES DE 5 AÑOS</t>
  </si>
  <si>
    <t xml:space="preserve">MANTENER EN 0.02X1000 LA TASA DE MORTALIDAD POR IRA EN MENORES DE 5 AÑOS.                                                                                                                                         </t>
  </si>
  <si>
    <t>0.02X1000</t>
  </si>
  <si>
    <t>1.9X1000</t>
  </si>
  <si>
    <t xml:space="preserve">Nº DE IPS PUBLICAS Y PRIVADAS QUE CUMPLEN LAS NORMAS TÉCNICAS Y GUIAS DE DETECCION TEMPRANA DE ALTERACIONES DEL CRECIMIENTO Y DESARROLLO EN EL MENOR DE 10AÑOS, PROTECCION ESPECIFICA EN LA ATENCION DEL PARTO Y DEL RN, </t>
  </si>
  <si>
    <t>SALUD PUBLICA / SALUD SEXUAL Y REPRODUCTIVA</t>
  </si>
  <si>
    <t>1.3 X 10.000</t>
  </si>
  <si>
    <t xml:space="preserve"> 1,3 X 10000</t>
  </si>
  <si>
    <t>% DE COMUNDAD EDUCTIVA CAPACITADA EN SALUD SEXUAL Y RERODUCTIVA</t>
  </si>
  <si>
    <t>100% DE LOS 6836 PROYECTADOS</t>
  </si>
  <si>
    <t>N° DE REDES SOCIALES DE APOYO CAPACITADAS EN SSR</t>
  </si>
  <si>
    <t>N° de organizaciones sociales de mujeres creadas</t>
  </si>
  <si>
    <t xml:space="preserve">Capacitación, cualificación y fortaleciimiento de 63 organizaciónes sociales de mujeres </t>
  </si>
  <si>
    <t xml:space="preserve">Beneficiar a 2.300 mujeres en Enpoderamiento de genero </t>
  </si>
  <si>
    <t xml:space="preserve">N° de mujeres beneficiadas </t>
  </si>
  <si>
    <t xml:space="preserve">Fomento de 15 proyectos productivos con perspectiva de genero </t>
  </si>
  <si>
    <t xml:space="preserve">N° de organizaciones de mujeres apoyadas en proyectos productivos </t>
  </si>
  <si>
    <t xml:space="preserve">N°de mujeres beneficiadas en atención complementaria </t>
  </si>
  <si>
    <t xml:space="preserve">Constitución de un Concejo comunitario de mujeres </t>
  </si>
  <si>
    <t>Consejo constituido</t>
  </si>
  <si>
    <t>Realizacion de 6 asambleas generales de Consejos Comunales de Mujeres</t>
  </si>
  <si>
    <t>No.de Asambleas realizadas</t>
  </si>
  <si>
    <t>Secretaría de Gobierno- Cuerpo Oficial de Bomberos</t>
  </si>
  <si>
    <t>Secretaría de Gobierno - Unidad de Atención y Orientación al Desplazado</t>
  </si>
  <si>
    <t>Beneficiar a 80.000 Estudiantes y Deportistas a Través del Fomento de Eventos y el Fortalecimiento de Escuelas y Centros de Formación Deportiva</t>
  </si>
  <si>
    <t xml:space="preserve">N° de personas beneficiadas </t>
  </si>
  <si>
    <t xml:space="preserve"> Beneficiar 4800 estudiantes a traves del Fortalecimiento de centros de educación Fisica </t>
  </si>
  <si>
    <t xml:space="preserve">Población escolar beneficiada </t>
  </si>
  <si>
    <t xml:space="preserve">DESARROLLO SOCIAL  GRUPO DE RECREACIÓN Y DEPORTES </t>
  </si>
  <si>
    <t xml:space="preserve">NNA Beneficados </t>
  </si>
  <si>
    <t>Rehabilitación de 1.500.000  M2 de Malla Vial de la Zona Rural</t>
  </si>
  <si>
    <t>UN BUEN COMIENZO DE VIDA</t>
  </si>
  <si>
    <t xml:space="preserve">secretria de desarrollo social </t>
  </si>
  <si>
    <t>No de acciones realizadas/No de acciones programadas</t>
  </si>
  <si>
    <t>SEGUIMIIENTO NUTRICIONAL</t>
  </si>
  <si>
    <t>DIVISION DE PLANEACION IBAL</t>
  </si>
  <si>
    <t>Tasa de cobertura de alcantarillado urbano. Número de viviendas de la
zona urbana con conexión a alcantarillado / numero total de viviendas
urbanas</t>
  </si>
  <si>
    <t>DIVISION TECNICA DE ACUEDUCTO IBAL</t>
  </si>
  <si>
    <t>DIVISION TECNICA DE ACUEDUCTO Y DIVISION DE CONTROL PERDIDAS IBAL</t>
  </si>
  <si>
    <t>DIVISION TECNICA DE ALCANTARILLADO IBAL</t>
  </si>
  <si>
    <t>99040</t>
  </si>
  <si>
    <t>75%</t>
  </si>
  <si>
    <t>DIVISION DE PLANEACION  IBAL</t>
  </si>
  <si>
    <t>DIVISION TECNICA DE ALCANTARILLADO Y ACUEDUCTO IBAL</t>
  </si>
  <si>
    <t xml:space="preserve">MEJORAMIENTO Y MANTENIMIENTO DE ACUEDUCTOS DEL SECTOR RURAL </t>
  </si>
  <si>
    <t xml:space="preserve">contruccion, adecuacion y mantenimiento al 50% de los acueductos rurales existentes </t>
  </si>
  <si>
    <t xml:space="preserve">No de acueductos rurales atendidos </t>
  </si>
  <si>
    <t xml:space="preserve">contruccion, adecuacion y mantenimiento 50% de los acueductos rurales existentes </t>
  </si>
  <si>
    <t xml:space="preserve">% de acueductos rurales intervenidos </t>
  </si>
  <si>
    <t>secretaria de Desarrollo Rural y Medio Ambiente</t>
  </si>
  <si>
    <t xml:space="preserve">APOYO AL PROYECTO Y SEGUIMIENTO DE INSTALACION DE POZOS SEPTICOS </t>
  </si>
  <si>
    <t>instalacion de pozos septicos en el sector rural</t>
  </si>
  <si>
    <t xml:space="preserve">No de pozos septicos instalados </t>
  </si>
  <si>
    <t xml:space="preserve">instalacion de 120 pozos septicos en el sector rural instalados </t>
  </si>
  <si>
    <t>seguimiento a pozos septicos en el sector rural</t>
  </si>
  <si>
    <t xml:space="preserve">No de procesos de seguimiento a los pozos septicos realizados </t>
  </si>
  <si>
    <t xml:space="preserve">procesos de seguimiento a los pozos septicos existentes y los nuevos </t>
  </si>
  <si>
    <t xml:space="preserve">No de seguimientos a los pozos septicos </t>
  </si>
  <si>
    <t xml:space="preserve">
FAMILIA Y ESCUELA, FUENTES DE CUIDADO Y AMOR
</t>
  </si>
  <si>
    <t>40 foros en instituciones sobre trastornos de  la conducta alimenticia</t>
  </si>
  <si>
    <t>numero de foros</t>
  </si>
  <si>
    <t>40 instituciones educativas  con adolescentes capacitados en identificación temprana de trastornos de la conducta alimenticia</t>
  </si>
  <si>
    <t>instituciones educativas capacitadas</t>
  </si>
  <si>
    <t>40 capacitaciones en primeros auxilios</t>
  </si>
  <si>
    <t>numero  de capacitaciones</t>
  </si>
  <si>
    <t>40 instituciones educativas cuentan con niños y niñas capacitados en primeros auxilios</t>
  </si>
  <si>
    <t>instuticiones educativas capacitadas</t>
  </si>
  <si>
    <t>INSTITUCIONES  PROMOTORAS DE SALUD</t>
  </si>
  <si>
    <t xml:space="preserve">Readecuación de 240 Parques </t>
  </si>
  <si>
    <t xml:space="preserve">Beneficiar a 950 jovenes </t>
  </si>
  <si>
    <t>ASISTENCIA TÉCNICA AGROPECUARIA A ADOLESCENTES DEL SECTOR RURAL</t>
  </si>
  <si>
    <t>Implementar la Numeración  Única en 4 plazas de mercado</t>
  </si>
  <si>
    <t>Recuperación del 50% de la cartera de las plazas de mercado</t>
  </si>
  <si>
    <t xml:space="preserve"> Recuperación de las fachadas internas y externas de 4 plazas de mercado</t>
  </si>
  <si>
    <t>Recuperación y Fortalecimiento de 4 Plazas de Marcado</t>
  </si>
  <si>
    <t>Número de Plazas de Mercado Recuperadas y Fortalecidas</t>
  </si>
  <si>
    <t>Ampliar la Cobertura de Servicio de Aseo a 129.251 Viviendas</t>
  </si>
  <si>
    <t>Nº  de Viviendas con Servicio de Aseo</t>
  </si>
  <si>
    <t>INFIBAGUE - JULIO CESAR RODRIGUEZ ACOSTA</t>
  </si>
  <si>
    <t>Efectuar el Mantenimiento del 80% de los Escenarios Deportivos y Culturales</t>
  </si>
  <si>
    <t>% de Escenarios con Mantenimiento</t>
  </si>
  <si>
    <t>INFIBAGUE - ALVARO GOMEZ VILLA,</t>
  </si>
  <si>
    <t>Construir e Instalar 450 Figuras Navideñas</t>
  </si>
  <si>
    <t>No de figuras  Navideñas construidas e Instaladas</t>
  </si>
  <si>
    <t>INFIBAGUE - LUIIS ENRIQUE ASCENCIO CAMACHO</t>
  </si>
  <si>
    <t>No de luminarias nuevas Instaladas</t>
  </si>
  <si>
    <t xml:space="preserve">Instalar 6.000 Nuevas Luminarias </t>
  </si>
  <si>
    <t>Nº de Mantenimientos Realizados</t>
  </si>
  <si>
    <t>Realizar 15.500. Mantenimientos al Alumbrado Público</t>
  </si>
  <si>
    <t xml:space="preserve">Ampliar en 20 Km la Cobertura de Alumbrado Público </t>
  </si>
  <si>
    <t>Km de Ampliación de Cobertura</t>
  </si>
  <si>
    <t>Nº de Estudios Realizados</t>
  </si>
  <si>
    <t xml:space="preserve">Secreatría de Transito y Transporte Municipal </t>
  </si>
  <si>
    <t>Establecer 8 Convenios Interadministrativos y/o Interinstitucionales</t>
  </si>
  <si>
    <t>Nº de Campañas Realizadas</t>
  </si>
  <si>
    <t>Establecimiento de 3 Convenios Interadministrativos para el Mejoramiento de la Seguridad Vial</t>
  </si>
  <si>
    <t>Secretaría de Transito y Transporte Municipal</t>
  </si>
  <si>
    <t>Creación del Club de Patrulleros</t>
  </si>
  <si>
    <t>Nº de Clubes Creados</t>
  </si>
  <si>
    <t>Secreataría de Transito y Transporte Municipal</t>
  </si>
  <si>
    <t>Nº de Campañas realizadas</t>
  </si>
  <si>
    <t>Secretaría de Transito y Transportes  - Secretaría de Desartrollo Rural</t>
  </si>
  <si>
    <t>Realización de 9 Campañas Pedagógicas para incentivar el Uso de la Bicicleta</t>
  </si>
  <si>
    <t>Secretaría de Transito y Transportes  - Secretaría de Desartrollo Social</t>
  </si>
  <si>
    <t>N° DE IPS PUBLICAS Y PRIVADAS  QUE IMPLENETAN GUIAS DE ATENCION EN SSR</t>
  </si>
  <si>
    <t>Nº de Predios Comprados</t>
  </si>
  <si>
    <t>Compra de 10 Predios para Protección Ambiental</t>
  </si>
  <si>
    <t>Realización de 4 Campañas de Control Ambiental y Emisión de Gases</t>
  </si>
  <si>
    <t>Dotación de herramientas informáticas que permitan la interconexión y adecuado flujo de información en el 60% de los procesos de la Administración Municipal</t>
  </si>
  <si>
    <t>Procesos interconectados</t>
  </si>
  <si>
    <r>
      <t>A</t>
    </r>
    <r>
      <rPr>
        <sz val="12"/>
        <rFont val="Arial"/>
        <family val="2"/>
      </rPr>
      <t>tender a 1.980 niñas y niños en primera infancia</t>
    </r>
  </si>
  <si>
    <t>Colegios por concesión.</t>
  </si>
  <si>
    <t>Formulación del Plan de Servicios Públicos Domiciliarios</t>
  </si>
  <si>
    <t>Nº de Biodigestores Dotados e Instalados</t>
  </si>
  <si>
    <t>Dotación e Instalación de  120 Undidades Sépticas Domiciliarias</t>
  </si>
  <si>
    <t>Nº de Unidades Dotadas e Instaladas</t>
  </si>
  <si>
    <t>Dotación e Instalación de 15 Biodigestores para el Subsector Porcicola</t>
  </si>
  <si>
    <t xml:space="preserve">Dotacioón e Instalación de 32 Biodigestores </t>
  </si>
  <si>
    <t>Construcción de 4 Plantas de Tratamiento de Aguas Residuales (PTAR) en Centros Poblados</t>
  </si>
  <si>
    <t>Nº de PTAR Construidas</t>
  </si>
  <si>
    <t>Gestión de residuos: Conformación de la mesa municipal de reciclaje</t>
  </si>
  <si>
    <t>Mejorar los la gestión del riesgo a través de instrumentos de planificación; Incorporar en el POT  un capitulo de la gestión  de riesgo</t>
  </si>
  <si>
    <t>Tasa de Cobertura en Preescolar</t>
  </si>
  <si>
    <t>Tasa de Cobertura Bruta Educación Media</t>
  </si>
  <si>
    <t xml:space="preserve">Aumentar la Tasa de Cobertura en Educación Preescolar al 50% </t>
  </si>
  <si>
    <t>Aumentar la Tasa de Cobertura Bruta de Educación Media al 72.6%</t>
  </si>
  <si>
    <t>Aumentar la Tasa de Cobertura en educación básica (Preescolar. Primaria y Media) al  94%</t>
  </si>
  <si>
    <t xml:space="preserve"> Tasa de Cobertura en educación básica (Preescolar. Primaria y Media) </t>
  </si>
  <si>
    <t>Disminuir la Tasa de deserción en preescolar oficial al  0.10%</t>
  </si>
  <si>
    <t xml:space="preserve"> Tasa de deserción en preescolar oficial </t>
  </si>
  <si>
    <t>Disminuir la Tasa de deserción en primaria oficial al  7%</t>
  </si>
  <si>
    <t>3470-144</t>
  </si>
  <si>
    <t>No de actividades  se seguimientode sanitario a establecimientos pecuarios.</t>
  </si>
  <si>
    <t>SALUD PUBLICA/VECTORES</t>
  </si>
  <si>
    <t>48,8 x 10.000 Dengue clasicoy 1,25 Denhue Hemorragico</t>
  </si>
  <si>
    <t>29,9x 10.000 dengue clasico y   1.25 x10.000 dengue hemorragico</t>
  </si>
  <si>
    <t xml:space="preserve"> No de viviendas y No de colegios</t>
  </si>
  <si>
    <t xml:space="preserve">No de viviendas controladas con adulticida  </t>
  </si>
  <si>
    <t>% de informaciòn de ETV procesada</t>
  </si>
  <si>
    <t>NUMERO DE HABITANTES CON INFORMACION EN BUENAS PRACTICAS SANITARIAS</t>
  </si>
  <si>
    <t>COBERTURA DE HABITANTES CON INFORMACION EN BUENAS PRACTICAS SANITARIAS</t>
  </si>
  <si>
    <t xml:space="preserve">asistencia tecnica agropecuaria </t>
  </si>
  <si>
    <t>LA ADOLESCENCIA LA ADOLESCENCIA</t>
  </si>
  <si>
    <t xml:space="preserve"> Adolescencia…una transformación.  </t>
  </si>
  <si>
    <t>Sensibilización y Capacitación a 200.000 NNA en cultura ciudadana</t>
  </si>
  <si>
    <t>secretariia de gobierno</t>
  </si>
  <si>
    <t>40 patrullas escolares conformadas</t>
  </si>
  <si>
    <t>no. de patrullas escolares conformadas</t>
  </si>
  <si>
    <t>40 instituciones educativas  con estudiantes capacitados en temas de seguridad vial y con patrullas escolares conformadas</t>
  </si>
  <si>
    <t>numero de instituciones educativas con patrullas escolares conformadas</t>
  </si>
  <si>
    <t xml:space="preserve">Secretaria de Salud </t>
  </si>
  <si>
    <t>SALUD SEXUAL Y REPRODUCTIVA</t>
  </si>
  <si>
    <t>número de talleres</t>
  </si>
  <si>
    <t>40 instituciones educativas capacitadas en factores de protección para prevenir el abuso sexual en estudiantes de 7 a 13 años</t>
  </si>
  <si>
    <t>secrataria de salud</t>
  </si>
  <si>
    <t>Asegurar el Derecho al Registro Civil a 1.270 Niños y Niñas</t>
  </si>
  <si>
    <t>Niños y Niñas  Registrados</t>
  </si>
  <si>
    <t xml:space="preserve">Asegurar el Derecho al Registro Civil a 1.270 Niños y Niñas  </t>
  </si>
  <si>
    <t>Niños y Niñas Registrados</t>
  </si>
  <si>
    <t xml:space="preserve">FORMACION  JUVENIL </t>
  </si>
  <si>
    <t xml:space="preserve">Establecer 4 convenios interinstitucionales y/o interadministrativos para la capacitacion de adolescentes y jovenes en diferentes tematicas </t>
  </si>
  <si>
    <t xml:space="preserve">N° de convenios establecidos </t>
  </si>
  <si>
    <t>Numero De NNA Beneficiados</t>
  </si>
  <si>
    <t>Disminuir el número de niños niñas y adolescentes vinculados a las peores formas de Trabajo infantil</t>
  </si>
  <si>
    <t>Numero de NNA desvinculados</t>
  </si>
  <si>
    <t>DESARROLLO SOCIAL</t>
  </si>
  <si>
    <t>Beneficiar A 500 Familias En El Programa De Erradicacion Del Trabajo Infantil</t>
  </si>
  <si>
    <t xml:space="preserve">
Beneficiar A 500 Familias Con Intervencion Integral En La Erradicacion Del Trabajo Infantil
</t>
  </si>
  <si>
    <t>No De Familas Beneficiadas</t>
  </si>
  <si>
    <t>Numero de NNA Beneficiados</t>
  </si>
  <si>
    <t>Núemro de NNA beneficiados</t>
  </si>
  <si>
    <t>SECRETARIA DE GOBIERNO</t>
  </si>
  <si>
    <t xml:space="preserve">Realizar Consejos de Seguridad con la participacion  NNA en el 100% de los Barrios de la Ciudad </t>
  </si>
  <si>
    <t>Realizar Jornadas interistitucionales "Seguridad Sobre Ruedas"  con adolecentes</t>
  </si>
  <si>
    <t>Establecimiento de Convenios Interinstitucionales con la fuerza pública y demas entidades para el fortalecimiento de la seguridad de los NNA</t>
  </si>
  <si>
    <t>JUSTICIA MOVIL</t>
  </si>
  <si>
    <t xml:space="preserve">Numero de NNA atendidos </t>
  </si>
  <si>
    <t>atender a los NNA  de las comunas</t>
  </si>
  <si>
    <t>NNA ATENDIDOS</t>
  </si>
  <si>
    <t>Secretaria Gobierno</t>
  </si>
  <si>
    <t>% de NNA reclutados en los centros educativos</t>
  </si>
  <si>
    <t>realizar 28 actividades preventivas para  abrir espacios a los niños y adolescentes, permitiendoles la realizacion de actividades ludicas tales como musica, poesia, teatro, utilizando los parques de la ciudad los días viernes y sabado</t>
  </si>
  <si>
    <t>Acciones Preventivas</t>
  </si>
  <si>
    <t>o</t>
  </si>
  <si>
    <t>secretaria de gobierno</t>
  </si>
  <si>
    <t xml:space="preserve">COMISARIA 24 HORAS POR LOS DERECHOS DE LOS NIÑOS </t>
  </si>
  <si>
    <t>reduccion NNA en riesgo de reclutaniento a pandillas juveniles</t>
  </si>
  <si>
    <t xml:space="preserve">campañas de sencibilizacion </t>
  </si>
  <si>
    <t>Secretaria de Gobierno - policia infacia adolecencia Direccion de Justicia - Secretaría de Apoyo a la Gestión Oficina de Juventudes</t>
  </si>
  <si>
    <t>El Cuerpo de Bomberos realizara jornadas con niños, niñas y adolescentes y comunidad adulta en las comunas de la ciudad para educar y enseñarles la cultura de la prevencion de acciones de comun ocurrencia</t>
  </si>
  <si>
    <t>Acciones Preventivas en el Hogar</t>
  </si>
  <si>
    <t>40 talleres educativos en factores protectores para prevenir el consumo de psicoactivos</t>
  </si>
  <si>
    <t>numero de talleres</t>
  </si>
  <si>
    <t>40 instituciones educativas cuentan con adolescentes capacitados en factores protectores para el consumo de psicoactivos</t>
  </si>
  <si>
    <t>PROTECCION INTEGRAL EN ESPECTACULOS PUBLICOS Y DEPORTIVOS</t>
  </si>
  <si>
    <t>Suscribir en el 100% de los espectaculos públicos y deportivos  el Acta de Protección Integral para prevenir la venta de Bebidas Alcoholicas y Sustancias Alucinógenas y Tabaco  a NNA y porte de armas</t>
  </si>
  <si>
    <t>% de Espectaculos Publicos y deportivos Con Actas de Protección Integral</t>
  </si>
  <si>
    <t>Secretaria de Gobierno - policia de infancia, Dirección de Justica - Dirección de Espacio Público y Control Urbano</t>
  </si>
  <si>
    <t xml:space="preserve">ESCUELA FUENTE DE PROTECCION </t>
  </si>
  <si>
    <t>reducir le numero de NNA  en situacion de vulnerablidad por situaciones V.I.F violencia sexual y maltrato</t>
  </si>
  <si>
    <t>Numero de Casos atendidos</t>
  </si>
  <si>
    <t>intervencion frente al NNA consumidor de sustacias psicoactivas</t>
  </si>
  <si>
    <t>seguimineto y control a NNA</t>
  </si>
  <si>
    <t>numero de casos atendidos</t>
  </si>
  <si>
    <t>Numero de NNA Beneficadas</t>
  </si>
  <si>
    <t>Porcentaje de intalaciones físicas en servicio</t>
  </si>
  <si>
    <t>MARIA VICTORIA BONILLA RAMIREZ</t>
  </si>
  <si>
    <t>el 100% de  la totalidad de los medios de transporte con que cuenta la administración funcionen  adecuadamente</t>
  </si>
  <si>
    <t>DIVISION TECNICA DE ACUEDUCTO</t>
  </si>
  <si>
    <t>MEJORAMIENTO SEGUIMIENTO Y CONTROL DISPONIBILIDAD, APROBACIONES Y ENTREGA DE REDES HIDROSANITARIAS</t>
  </si>
  <si>
    <t>No de Disponibilidades Solicitadas/No de Disponibilidades entregadas</t>
  </si>
  <si>
    <t>Tasa cobertura población atendida con acueductos comunitarios
contarán con agua potable en el 2010. Línea base 2005 ODM</t>
  </si>
  <si>
    <t>Acueducto Complementario con Fuente Alterna para suministar agua potable a 80 mil habitantes del los barrios del sur comuna No 13</t>
  </si>
  <si>
    <t>N° usuarios/N° total domicilios</t>
  </si>
  <si>
    <t>Tasa de cobertura de alcantarillado urbana. Número de viviendas de la
zona urbana con conexión a alcantarillado / numero total de viviendas
urbanas</t>
  </si>
  <si>
    <t>Actualizacion del catastro de Usuarios</t>
  </si>
  <si>
    <t>Continuidad del servicio. Horas mes de suspensión / total de horas
mensuales</t>
  </si>
  <si>
    <t>24 Horas</t>
  </si>
  <si>
    <t>Optimizacion de las plantas de agua potable</t>
  </si>
  <si>
    <t>Caudal de aguas residuales tratadas / caudal de aguas recolectadas</t>
  </si>
  <si>
    <t>Implemetacion de Cierres cortos y sectorizcion de los distritos 10 hidraulicos</t>
  </si>
  <si>
    <t>Volumen de agua facturad/volumen de agua tratada</t>
  </si>
  <si>
    <t>Existencia de tratamiento de aguas residuales. Tratamiento de aguas
residuales (población atendida y niveles de tratamiento).</t>
  </si>
  <si>
    <t xml:space="preserve"> índice de agua no contabilizada Calidad de agua. Caudal tratado m3 / caudal facturado m3(ianc) </t>
  </si>
  <si>
    <t>Detecion de perdidas tecnicas</t>
  </si>
  <si>
    <t>Metros de redes en mantenimiento/ redes instaladas</t>
  </si>
  <si>
    <t>Valvulas reguladoras de presiones y caudales</t>
  </si>
  <si>
    <t>Deteccion de Fraudes y Clandestinos</t>
  </si>
  <si>
    <t>Cobertura perímetro urbano / perímetro hidrosanitario</t>
  </si>
  <si>
    <t>Número de análisis bacteriológicos revisados / programados</t>
  </si>
  <si>
    <t>Implementacion de Proyecto pilotp de tratamiento de aguas residuales REUSO, samanineto hidrico de la ciudad de Ibague</t>
  </si>
  <si>
    <t>(Valor de absorvancia de la tabla x 14)</t>
  </si>
  <si>
    <t>((Entrada de DBO-salida DBO)*100)/ entrada de DBO)</t>
  </si>
  <si>
    <t xml:space="preserve">Porcentaje de remoción de sólidos suspendidos       ( SS </t>
  </si>
  <si>
    <t xml:space="preserve">Nº de Analis bactereologicoaceptables en red / Nº de análisis  bactereologicosrealizados </t>
  </si>
  <si>
    <t>Número de fuentes de captación actual / Número de fuentes
potenciales de captación</t>
  </si>
  <si>
    <t>mantenimientos forestales</t>
  </si>
  <si>
    <t xml:space="preserve"> No. Hectareas mantenidas/ No. Hectáreas programadas</t>
  </si>
  <si>
    <t>Número de equipos modernizados / Número de equipos existentes</t>
  </si>
  <si>
    <t>Compra de equipos,maquinaria par mejorar la atencion prestada a nuestros clientes</t>
  </si>
  <si>
    <t>No de actualizaciones de la plataforma tecnológica realizadas / No. De actualizaciones de la plataforma tecnológica programadas</t>
  </si>
  <si>
    <t>Catastro de rede de Acueducto y Alcantarillado</t>
  </si>
  <si>
    <t>Desarrollo del programa de emergencai e IBAL por las calle de Ibague, mejor planificacion de las obras y contratos</t>
  </si>
  <si>
    <t>Sensibilizar, Capacitar, Asesorar y Acompañar a 100 Jovenes de diferentes JAC para la conformación de los Comités de Juventudes</t>
  </si>
  <si>
    <t>Jóvenes Capacitados</t>
  </si>
  <si>
    <t>EMPRESA JOVEN</t>
  </si>
  <si>
    <t xml:space="preserve">Establecimeinto de 3 Convenios Interinstucionales y/o Interadministrativos para fomento de creación de empresas y el fortalecimiento de la productividad juvenil </t>
  </si>
  <si>
    <t>TURISMO, CULTURA Y DEPORTE</t>
  </si>
  <si>
    <t>Capacitar a las personas que se encuentran en proceso de reintegración  y población en condiciones de pobreza  en la formulación  de proyectos, para planes de negocios o  proyectos productivos.</t>
  </si>
  <si>
    <t>Fortalecimiento y Dotacion de las 3 Comisarias de Familia</t>
  </si>
  <si>
    <t>Comunas Beneficiadas</t>
  </si>
  <si>
    <t>Ampliacion de la Cobertura de la Casa de Justicia a 9 Comunas de la ciudad de Ibagué</t>
  </si>
  <si>
    <t>Casas de Justicia Fortalecidas</t>
  </si>
  <si>
    <t>Casa de Justicia Creada</t>
  </si>
  <si>
    <t>Creacion de la Casa de Justicia de los Barrios del Sur</t>
  </si>
  <si>
    <t>Establecer 3 Convenios Nacionales y/o Internacionales para la Promoción de los DDHH y el DIH y de Ibagué Capital Andina de los Derechos Humanos y la Paz</t>
  </si>
  <si>
    <t>Numero de Eventos Realizados</t>
  </si>
  <si>
    <t>Realizacion de 12 Eventos en temas de DDHH y DIH y promoción de Ibagué Capital Andina de los Derechos Humanos</t>
  </si>
  <si>
    <t xml:space="preserve">% de Formulacion del Plan </t>
  </si>
  <si>
    <t>Formulacion del Plan de Acción Municipal en Derechos Humanos</t>
  </si>
  <si>
    <t>Secretaría de Gobierno</t>
  </si>
  <si>
    <t>Capacitar a NNA que se encuentran en proceso de reintegración  y población en condiciones de pobreza  en la formulación  de proyectos, para planes de negocios o  proyectos productivos.</t>
  </si>
  <si>
    <t>Capacitar a  NNAque se encuentran en proceso de reintegración  y población en condiciones de pobreza  en la formulación  de proyectos, para planes de negocios o  proyectos productivos.</t>
  </si>
  <si>
    <t>No NNA beneficiarios por las actividades comunitarias y familiares de impacto  que apoyen la reintegración (desmovilizados-comunidad)</t>
  </si>
  <si>
    <t>FORTALECIMIENTO INSTITUCIONAL</t>
  </si>
  <si>
    <t>CREACION FORTALECIMIENTO DE LAS COMISARIA DE FAMILIA 24 HORAS</t>
  </si>
  <si>
    <t>atencion integral a NNA en su proteccion de derecho fundamental</t>
  </si>
  <si>
    <t xml:space="preserve">NNA atendidos </t>
  </si>
  <si>
    <t>Atender el 100% de los casos reportados a traves del fortalecimientos de las Comisarias de familia</t>
  </si>
  <si>
    <t>Numero de Comisarias de Familia Fortalecidas</t>
  </si>
  <si>
    <t>TOTALES</t>
  </si>
  <si>
    <t>IBAGUE EDUCADORA</t>
  </si>
  <si>
    <t>IBAGUE SALUDABLE</t>
  </si>
  <si>
    <t>IBAGUE CONSTRUYE SU VIVIENDA</t>
  </si>
  <si>
    <t>IBAGUE AGROPECUARIO</t>
  </si>
  <si>
    <t>IBAGUE CIUDAD SEGURA Y PARTICIPATIVA</t>
  </si>
  <si>
    <t>IBAGUE ACOGEDORA CON CALIDAD AMBIENTAL</t>
  </si>
  <si>
    <t>IBAGUE JOVEN</t>
  </si>
  <si>
    <t>DESARROLLO INSTITUCIONAL</t>
  </si>
  <si>
    <t xml:space="preserve">Mejorar en un 50% los procesos del Departamento Administrativo de Planeación Municipal                                                                                                                   </t>
  </si>
  <si>
    <t xml:space="preserve">% de Procesos Mejorados                                                                                                                                                                                 </t>
  </si>
  <si>
    <t>EJE ESTRATEGICO: IBAGUE TURISTICA, EMPRESARIAL Y COMERCIAL PARA LA GENERACION DE EMPLEO</t>
  </si>
  <si>
    <t>Secretaría de Educación Municipal - Grupos de Planeamiento Educativo</t>
  </si>
  <si>
    <t>RECURSOS (MILES DE PESOS)</t>
  </si>
  <si>
    <t xml:space="preserve">Secretaria de apoyo a la gestión institucional </t>
  </si>
  <si>
    <t>EJE ESTRATEGICO: IBAGUE SALUDABLE</t>
  </si>
  <si>
    <r>
      <t xml:space="preserve">40 INSTITUCIONES EDUCATIVAS FOCALIZADAS CONPROPUESTA PEDAGOGICA "APRENDIENDO A CUIDAR MI VIDA, LA DE LAS Y LOS DEMAS POR UN MEDIO AMBIENTE </t>
    </r>
    <r>
      <rPr>
        <b/>
        <sz val="11"/>
        <rFont val="Arial"/>
        <family val="2"/>
      </rPr>
      <t>LIBRE DE HUMO</t>
    </r>
    <r>
      <rPr>
        <sz val="11"/>
        <rFont val="Arial"/>
        <family val="2"/>
      </rPr>
      <t>"</t>
    </r>
  </si>
  <si>
    <t>EJE ESTRATEGICO: IBAGUE CONSTRUYE SU VIVIENDA</t>
  </si>
  <si>
    <t>EJE ESTRATEGICO: IBAGUE AGROPECUARIO</t>
  </si>
  <si>
    <t>EJE ESTRATEGICO: IBAGUE CIUDAD SEGURA Y PARTICIPATIVA</t>
  </si>
  <si>
    <t>EJE ESTRATEGICO: IBAGUE ACOGEDORA CON CALIDAD AMBIENTAL</t>
  </si>
  <si>
    <t>EJE ESTRATEGICO: IBAGUE CENTRO LOGISTICO, PRODUCTIVO Y COMPETITIVO</t>
  </si>
  <si>
    <r>
      <t>Turismo, cultura y deporte:</t>
    </r>
    <r>
      <rPr>
        <b/>
        <sz val="12"/>
        <color indexed="8"/>
        <rFont val="Arial"/>
        <family val="2"/>
      </rPr>
      <t xml:space="preserve"> </t>
    </r>
  </si>
  <si>
    <t xml:space="preserve">Secretaria de apoyo a la gestion . Oficina de juventudes </t>
  </si>
  <si>
    <t>EJE ESTRATEGICO: IBAGUE JOVEN</t>
  </si>
  <si>
    <t>EJE TRANSVERSAL: DESARROLLO INSTITUCIONAL</t>
  </si>
  <si>
    <t xml:space="preserve">Inversión extranjera. </t>
  </si>
  <si>
    <t xml:space="preserve">Talento humano </t>
  </si>
  <si>
    <t>Implementación del Observatorio de Asuntos de Género</t>
  </si>
  <si>
    <t>Establecimiento de 20 Convenios Interinstitucionales con la fuerza pública y demas entidades para el fortalecimiento de la seguridad y Fonfo de Seguridad</t>
  </si>
  <si>
    <t xml:space="preserve"> seguimiento 15 IPS para casos de problemas de nutricion</t>
  </si>
  <si>
    <t xml:space="preserve">realizar 13 capacitaciones </t>
  </si>
  <si>
    <t>No de instituciones  Amigas de la Mujer y la InfanciaIAMI establecidas</t>
  </si>
  <si>
    <t>100%  de los docentes, padres y administradores de las tiendas escolares capacitados en preparacion de alimentos nutritivos  de 10 escuelas</t>
  </si>
  <si>
    <t>Disminuir el numero de Niños y Niñas menores de 5 años con Desnutrición Crónica</t>
  </si>
  <si>
    <t>12 acciones de capacitacion en guias alimentarias</t>
  </si>
  <si>
    <t>realizar 12 capacitaciones</t>
  </si>
  <si>
    <t xml:space="preserve">Mantener la Tasa de Mortalidad por IRA en Menores de 5 años                                                                                                                                         </t>
  </si>
  <si>
    <t>% de UROCS Y UAIRAC Capacitados</t>
  </si>
  <si>
    <t>Disminuir al 6% el porcentaje de menores con bajo peso al nacer</t>
  </si>
  <si>
    <t>capacitar a 400 personas en AIEPI Comunitario</t>
  </si>
  <si>
    <t>mantener en un 95% los niños y niñas Menores de 1 año vacunados con MMR Y FA</t>
  </si>
  <si>
    <t xml:space="preserve">mantener en un 95% el Porcentaje de Niños y Niñas Menores de 1 año vacunados con 3 Dosis POLIO, DPT, Hib, HB  </t>
  </si>
  <si>
    <t>mantener en un 95% el  Porcentaje de Niños y Niñas Menores de 1 año con Esquemas Completos de Vacunación</t>
  </si>
  <si>
    <t>% Establecimientos Educativos que reportan al SISVAN</t>
  </si>
  <si>
    <t xml:space="preserve">notificar al 100% de Establecimientos Educativos </t>
  </si>
  <si>
    <t>Crear 3 Grupos de Apoyo a la Lactancia Materna</t>
  </si>
  <si>
    <t>No de grupos de apoyo creados</t>
  </si>
  <si>
    <t>Seguimiento a 15 IPS para casos de menores de dos años con algun grado de desnutricion</t>
  </si>
  <si>
    <t>COBERTURA Y POTABILIZACION</t>
  </si>
  <si>
    <t>Garantizar el 100% de la Cobertura y Potabilizacion del Agua en la Ciudad</t>
  </si>
  <si>
    <t>Tasa de cobertura de acueducto urbana. Número de viviendas de la
zona urbana con conexión a acueducto / Numero total de viviendas
urbanas. Línea de base 2007</t>
  </si>
  <si>
    <t>Desarrollar el prgrama de micromediocion de 5000 medidores</t>
  </si>
  <si>
    <t>N° medidores instalados/ N° total suscriptores</t>
  </si>
  <si>
    <t>Elaboración de 8 Estudios, Investigaciones, Planes y Proyectos de Planeacion y Proyección Institucional y Territorial</t>
  </si>
  <si>
    <t>8</t>
  </si>
  <si>
    <t xml:space="preserve">Establecimiento de 3 Alianzas Estrategicas o Convenios de Cooperación Interinstitucional o Interadministrativos </t>
  </si>
  <si>
    <t>Aliazas o Convenios Establecidos</t>
  </si>
  <si>
    <t>3</t>
  </si>
  <si>
    <t>Capacidad de Autofinanciamiento del Funcionamiento = (Gastos de Funcionamiento/I.C.L.D.)*100</t>
  </si>
  <si>
    <t>Continuar la Capacidad de Autofinanciamiento del Municipio dentro de los Parámetros de la Ley 617 de 2000</t>
  </si>
  <si>
    <t>Secreataría de Hacienda/Grupo de Presupuesto</t>
  </si>
  <si>
    <t>(Saldo de la Deuda Total / Ing. Cte)*100</t>
  </si>
  <si>
    <t>Mantener la Tasa de Dependencia de las Transferencias en el 50%</t>
  </si>
  <si>
    <t>(Transferencias SGP/Ing. Totales)*100</t>
  </si>
  <si>
    <t>(Ing. Tributarios / Ing. Totales) * 100</t>
  </si>
  <si>
    <t>Lograr una Liquidez Financiera del 12%</t>
  </si>
  <si>
    <t>Generación de Liquidez = (Intereses / Ahorro Operacional) * 100</t>
  </si>
  <si>
    <t>Millones de Pesos</t>
  </si>
  <si>
    <t>Recuperación de 10.000 Millones de Pesos de Cartera de Ingresos Tributario del Impuesto Predial e Industria y Comercio del saldo a 31 de Dic de 2007</t>
  </si>
  <si>
    <t>PESO PROG. EN EL EJE %</t>
  </si>
  <si>
    <t>METAS RESULTADO CUATRENIO 2008-2011</t>
  </si>
  <si>
    <t>INDICADOR DE RESULTADO</t>
  </si>
  <si>
    <t>INDICADOR DE PRODUCTO. SERIE ANUAL ACUMULADA</t>
  </si>
  <si>
    <t>LINEA DE BASE (DIC 31/07)</t>
  </si>
  <si>
    <t>VALOR (31 DIC/07)</t>
  </si>
  <si>
    <t>PROMOCION SOCIAL</t>
  </si>
  <si>
    <t>PRESTACION Y DESARROLLO DE SERVICIOS DE SALUD</t>
  </si>
  <si>
    <t>No. IPS VISITADAS</t>
  </si>
  <si>
    <t>ASEGURAMIENTO DE LA POBLACIÓN</t>
  </si>
  <si>
    <t>TASA DE AFILIACIÓN AL RÉGIMEN SUBSIDIADO NIVELES 1 Y 2 DEL SISBEN</t>
  </si>
  <si>
    <t>SECRETARIA DE SALUD</t>
  </si>
  <si>
    <t>EMISIONES RADIALES</t>
  </si>
  <si>
    <t>COMITÉ CREADO</t>
  </si>
  <si>
    <t>No. DE PUBLICACIONES EN PAGINA WEB REALIZADAS</t>
  </si>
  <si>
    <t>No. DE AFILIACIONES REALIZADAS POR AMPLIACIÓN DE COBERTURA</t>
  </si>
  <si>
    <t>No. DE SOLICITUDES DE RECURSOS PRESETNADAS</t>
  </si>
  <si>
    <t>EQUIPOS DE COMPUTO ADQUIRIDOS</t>
  </si>
  <si>
    <t>PROCESOS CONTRACTUALES REALIZADOS OPORTUNAMENTE</t>
  </si>
  <si>
    <t>CONTRATO DE INTERVENTORIA EXTERNA REALIZADO</t>
  </si>
  <si>
    <t>TASA DE MORTALIDAD INFANTIL</t>
  </si>
  <si>
    <t>Nº DE INSTITUCIONES QUE IMPLEMENTAN LA ESTRATEGIA AIEPI</t>
  </si>
  <si>
    <t>Nº DE ASISTENCIAS TECNICAS REALIZADAS A LAS IPS VACUNADORAS</t>
  </si>
  <si>
    <t>Nº DE COMITES PAI CREADOS Y FUNCIONANDO</t>
  </si>
  <si>
    <t>TASA DE MORTALIDAD MATERNA</t>
  </si>
  <si>
    <t>% COBERTURA DE PARTO INSTITUCIONAL</t>
  </si>
  <si>
    <t>MANTENER LA TASA DE MORTALIDAD MATERNA  DE 1.3 X 10.000</t>
  </si>
  <si>
    <t>39 CAPACITACIONES A COMUNAS EN DERECHOS Y DEBERES EN SALUD</t>
  </si>
  <si>
    <t>100% DE UROCS Y UAIRAC CAPACITADOS</t>
  </si>
  <si>
    <t xml:space="preserve"> Alcanzar el 6.4% PORCENTAJE DE MENORES CON BAJO PESO AL NACER</t>
  </si>
  <si>
    <t xml:space="preserve">Grupo de investigación interinstitucional e interdisciplinario. </t>
  </si>
  <si>
    <t xml:space="preserve">Fomento de la articulación de la educación media con la educación técnica y superior. </t>
  </si>
  <si>
    <t xml:space="preserve">Programa de bilingüismo. </t>
  </si>
  <si>
    <t xml:space="preserve">Uso y apropiación de Nuevas tecnologías aplicadas a la educación. </t>
  </si>
  <si>
    <t xml:space="preserve">Ibagué educadora y musical  </t>
  </si>
  <si>
    <t xml:space="preserve">Capacitación a la comunidad educativa   </t>
  </si>
  <si>
    <t>Programa de Paz y Convivencia.</t>
  </si>
  <si>
    <t>Desarrollo  e impulso de la etnoeducación.</t>
  </si>
  <si>
    <t xml:space="preserve">Modernización de la Secretaría de Educación  </t>
  </si>
  <si>
    <t>Inspección, vigilancia y control de las instituciones y procesos educativos.</t>
  </si>
  <si>
    <t>Transparencia y control social de la gestión educativa</t>
  </si>
  <si>
    <t xml:space="preserve">Mejoramiento, adecuación, remodelación  y/o construcción de infraestructura educativa </t>
  </si>
  <si>
    <t>Proyecto educativo municipal de Ibagué ciudad educadora.</t>
  </si>
  <si>
    <t>Prestación del servicio educativo.</t>
  </si>
  <si>
    <t xml:space="preserve">Fomento y estímulo a la creación artística,  la investigación, difusión, formación y actividad cultural </t>
  </si>
  <si>
    <t>Formación y promoción artística de la comunidad</t>
  </si>
  <si>
    <t xml:space="preserve">Fomento al sentido de pertenencia y la cultura ciudadana </t>
  </si>
  <si>
    <t>Incentivos  a la inversión  y fortalecimiento  de capacidades municipales</t>
  </si>
  <si>
    <t>Impulso al turismo  cultural, de salud  y de convenciones, eventos y negocios.</t>
  </si>
  <si>
    <t xml:space="preserve">Agendas conjuntas </t>
  </si>
  <si>
    <t xml:space="preserve">Modernización del tejido empresarial </t>
  </si>
  <si>
    <t xml:space="preserve">Desarrollo endógeno </t>
  </si>
  <si>
    <t>Tasa de cobertura de acueducto urbano. Número de viviendas de la zona urbana con conexión a acueducto / Numero total de viviendas
urbanas. Línea de base 2007</t>
  </si>
  <si>
    <t>Desarrollar el prgrama de micromedicion de 5000 medidores</t>
  </si>
  <si>
    <t xml:space="preserve">Mejoramiento seguimiento y control disponibilidad, aprobaciones y entrega de redes hidrosanitarias
</t>
  </si>
  <si>
    <t>SANEAMIENTO BASICO</t>
  </si>
  <si>
    <t>Mejorar el Seneamiento Básico de la Ciudad de Ibagué</t>
  </si>
  <si>
    <t xml:space="preserve">
Mejoramiento seguimiento y control disponibilidad, aprobaciones y entrega de redes hidrosanitarias
</t>
  </si>
  <si>
    <t>Implementacion de Proyecto pilotp de tratamiento de aguas residuales REUSO, saneamiento hidrico de la ciudad de Ibague</t>
  </si>
  <si>
    <t>Compra de equipos,maquinaria para mejorar la atencion prestada a nuestros clientes</t>
  </si>
  <si>
    <t>Tasa de cobertura de acueducto urbanO. Número de viviendas de la
zona urbana con conexión a acueducto / Numero total de viviendas
urbanas. Línea de base 2007</t>
  </si>
  <si>
    <t>Catastro de redes de Acueducto y Alcantarillado</t>
  </si>
  <si>
    <t>Generacion de Proyectos y recursos</t>
  </si>
  <si>
    <t>Niños y niñas atendidos en el entorno familiar (zona rural)</t>
  </si>
  <si>
    <t>SALUD PUBLICA</t>
  </si>
  <si>
    <t>Realizar tamizaje visuales y auditivo a 12.500 escolares menores de 12 años, remisión al servicio pos. capacitación enfocada a la prevención de problemas visuales y auditivos</t>
  </si>
  <si>
    <t xml:space="preserve">numero de niños y niñas con problemas visuales y auditivos diagnosticados
</t>
  </si>
  <si>
    <t>12.500 estudiantes con tamizaje visual y auditivo</t>
  </si>
  <si>
    <t>secretaria de salud</t>
  </si>
  <si>
    <t xml:space="preserve">
SALUD PÚBLICA / SALUD MENTAL
</t>
  </si>
  <si>
    <t xml:space="preserve">fortalecimiento de la estrategia mis dientes sanos  </t>
  </si>
  <si>
    <t>Beneficiar a 30.000 NNA en el uso adecuado del tiempo libre y prácticas recreodeportivas</t>
  </si>
  <si>
    <t>Beneficiar a 12.800 NNA en el uso adecuado del tiempo libre</t>
  </si>
  <si>
    <t>Realizacion de 380 jornadas de ciclovia para el aprovechamiento del tiempo libre y la practica del Deporte</t>
  </si>
  <si>
    <t>Beneficiar 100.000 NNA con la  disposición de Parques Readecuados</t>
  </si>
  <si>
    <t>Realizacion de 16 Talleres de Capacitación, Demostración de Métodos y Prevención de la Contaminación</t>
  </si>
  <si>
    <t>Numero de Jóvenes Beneficiados por los Talleres</t>
  </si>
  <si>
    <t>Beneficiar a 115 Adolescentes del Sector Rural con Asistencia Técnia Agropecuaria</t>
  </si>
  <si>
    <t>Niño o Niña Alcalde Elegido</t>
  </si>
  <si>
    <t>elaboracion de un documento diagnostico</t>
  </si>
  <si>
    <t>Realización de 70 Operativos PLAN 200 para el control de expendios de licor cercanos a Instituciones Educativas</t>
  </si>
  <si>
    <t>SALUD PÚBLICA / SALUD MENTAL</t>
  </si>
  <si>
    <t>realizar 40 talleres en las instituciones educativas focalizadas</t>
  </si>
  <si>
    <t xml:space="preserve">Realización de 4 Eventos para el reconocimiento de experiencias exitosas de Adolecentes </t>
  </si>
  <si>
    <t>Beneficiar A 150 Nna En La Erradicacion De Las Peores Formas De Trabajo Infantil</t>
  </si>
  <si>
    <t>beneficiar a  niños niñas y adolescentes con riesgo de ser vinculados a las organizaciones al margen de la ley como una de las  peores formas de Trabajo infantil</t>
  </si>
  <si>
    <t>Implementar la Linea de atención de Emergencias ,123 en un 100%</t>
  </si>
  <si>
    <t>campañas educativas</t>
  </si>
  <si>
    <t>campañas realizadas</t>
  </si>
  <si>
    <t>campañas educativas para disminucion de la violencia, la prostitucion drogadiccion trabajo infantil y pandillismo</t>
  </si>
  <si>
    <t xml:space="preserve">SALUD PÚBLICA / SALUD MENTAL
</t>
  </si>
  <si>
    <t xml:space="preserve">Realización  de 4 censos para la identificación de los habitantes de la calle </t>
  </si>
  <si>
    <t>DEPARTAMENTO ADMINISTRATIVO DE PLANEACION MUNICIPAL</t>
  </si>
  <si>
    <t>N º</t>
  </si>
  <si>
    <t>IBAGUE TURISTICA, EMPRESARIAL Y COMERCIAL PARA LA GENERACION DE EMPLEO</t>
  </si>
  <si>
    <t>IBAGUE CENTRO LOGISTICO PRODUCTIVO Y COMPETITIVO</t>
  </si>
  <si>
    <t>PORQUE EN IBAGUE LOS DERECHOS DE LOS NIÑOS, NIÑAS Y ADOLESCENTES ESTAN PRIMERO</t>
  </si>
  <si>
    <t>REGRESAR AL INICIO</t>
  </si>
  <si>
    <r>
      <t xml:space="preserve">EJE </t>
    </r>
    <r>
      <rPr>
        <b/>
        <sz val="16"/>
        <rFont val="Tahoma"/>
        <family val="2"/>
      </rPr>
      <t>(Click sobre el Eje para Ver)</t>
    </r>
  </si>
  <si>
    <t>PARTICIPACION DEL EJE EN EL PLAN : 17%</t>
  </si>
  <si>
    <t>PARTICIPACION DEL EJE EN EL PLAN : 10%</t>
  </si>
  <si>
    <t>PARTICIPACION DEL EJE EN EL PLAN: 15%</t>
  </si>
  <si>
    <t>PARTICIPACION DEL EJE EN EL PLAN : 5%</t>
  </si>
  <si>
    <t>PARTICIPACION DEL EJE EN EL PLAN : 8%</t>
  </si>
  <si>
    <t>PARTICIPACION DEL EJE EN EL PLAN : 14%</t>
  </si>
  <si>
    <t>PARTICIPACION DEL EJE EN EL PLAN : 9%</t>
  </si>
  <si>
    <t>PARTICIPACION DEL EJE EN EL PLAN : 2%</t>
  </si>
  <si>
    <t>% Plan</t>
  </si>
  <si>
    <t>ALCALDIA DE IBAGUE</t>
  </si>
  <si>
    <t xml:space="preserve">Articular las actuaciones de todas las dependencias de la administración municipal para garantizar la atención y la partipación de las comunidades indigenas en los programas y proyectos adelantados </t>
  </si>
  <si>
    <t>Artculación Institucional</t>
  </si>
  <si>
    <t>Creación y Fortalecimiento de la Casa Indígena</t>
  </si>
  <si>
    <t xml:space="preserve">% de Creación e Implementación </t>
  </si>
  <si>
    <t>Inclusion y priorización de los niños, niñas, adolescentes, mujeres embarazadas y adultos mayores de minorías étnicas en los programas de salud y educación</t>
  </si>
  <si>
    <t>% de Inclusión de Grupos Vulnerables Étnicos</t>
  </si>
  <si>
    <t>Establecer 3 Convenios Interadministrativos o Interinstitucionales para Fomento y  Apoyo a Proyectos Productivos de Comunidades Indígenas para promover la cultura Étnica y el desarrollo socioeconomico de las familias</t>
  </si>
  <si>
    <t>Numero de Convenios Establecidos</t>
  </si>
  <si>
    <t>(Inversión Total / Gasto Total) * 100</t>
  </si>
  <si>
    <t>Mantener una Tasa de Respaldo de la Deuda del Municipio del 40%</t>
  </si>
  <si>
    <t>Mantener una Tasa de Importancia de los Recursos Propios del 20%</t>
  </si>
  <si>
    <t>Mantener una Tasa de Magnitud de la Inversión del 70%</t>
  </si>
  <si>
    <t>Mantener una Liquidez Financiera del 12%</t>
  </si>
  <si>
    <t>Formulación e Implementación del Sistema Estrategico Municipal de Transporte Público</t>
  </si>
  <si>
    <t xml:space="preserve">% de Avance del Sistema </t>
  </si>
  <si>
    <t>Formulación e Implementación del Sistema Estrategico Municipal de Transporte Público con Recursos de Cofinanciación (70% Nacion y 30% Municipio)</t>
  </si>
  <si>
    <t>Formulación del Plan Maestro de Movilidad</t>
  </si>
  <si>
    <t xml:space="preserve">Formulación del Plan Maestro de Movilidad y su Implementación en un 80% </t>
  </si>
  <si>
    <t>% DE AVANCE DE LA FORMULACION</t>
  </si>
  <si>
    <t>Modernizar la Secretaría de Transito en su Estructura Física, Administrativa y Operativa.</t>
  </si>
  <si>
    <t>Implementación de 3 Estrategias para el Fortalecimiento de la Secretaría de Transito</t>
  </si>
  <si>
    <t>Readecuación de las Instalaciones Físicas y Puntos de Atención al Usuario de la Secretaría de Transito</t>
  </si>
  <si>
    <t>Numero de Readecuaciones Realizadas</t>
  </si>
  <si>
    <t xml:space="preserve">Modernizar y Ampliar el Sistema de Información </t>
  </si>
  <si>
    <t>Nº de Nuevas Intersecciones Establecidas</t>
  </si>
  <si>
    <t xml:space="preserve">Construcción  y apoyo de 15 redes culturales </t>
  </si>
  <si>
    <t>% de Avance en la Implementacion</t>
  </si>
  <si>
    <t>Adecuación y Modernización del 50% del Archivo de Historias Vehiculares,  Licencias de Conducción, Contravenciones e Informes de Accidentalidad</t>
  </si>
  <si>
    <t>Semaforizar y Señalizar 12 Nuevas Intersecciones Viales</t>
  </si>
  <si>
    <t>SECRETARIA ADMINISTRATIVA Y SECRETARIA DE TRANSITO</t>
  </si>
  <si>
    <t>Numero de Conductores Capacitados</t>
  </si>
  <si>
    <t>% de Implementacion del Programa</t>
  </si>
  <si>
    <t xml:space="preserve">% de Implementación  </t>
  </si>
  <si>
    <t xml:space="preserve">Crear e Implementar el Centro de Atención Integral al Infractor  </t>
  </si>
  <si>
    <t>Numero de Programas Establecidos</t>
  </si>
  <si>
    <t>Generar y Apoyar el Programa de Capacitacion Básico en Asocio con el SENA dirigido a Agentes de Transito</t>
  </si>
  <si>
    <t xml:space="preserve">Generar y Apoyar el Programa de Capacitacion Básico en Asocio con el SENA dirigido a los Conductores de Transporte Público Colectivo e Indiviudual </t>
  </si>
  <si>
    <t>Numero de Agentes Capacitados</t>
  </si>
  <si>
    <t xml:space="preserve">Generar 3 Programas de Capacitación Permanentes en Temas de Seguridad Vial </t>
  </si>
  <si>
    <t>Numero de Campañas Realizadas</t>
  </si>
  <si>
    <t>Realizar  28 Campañas Preventivas dirigidas a los peatones</t>
  </si>
  <si>
    <t>Realizar 40 Campañas Preventivas Dirigidas a los Conductores de Vehiculos</t>
  </si>
  <si>
    <t>Realizar 16 Campañas Preventivas Dirigidas a Motociclistas y Ciclistas</t>
  </si>
  <si>
    <t>Realizar 84 Campañas de Prevencion Vial</t>
  </si>
  <si>
    <t>Numero de Estrategias Generadas e Implementadas</t>
  </si>
  <si>
    <t>% de Avence del Censo</t>
  </si>
  <si>
    <t>Generar e Implmentar 7 Estrategias para mejorar la Seguridad Vial de la Ciudad</t>
  </si>
  <si>
    <t>Realizar el Censo con Dispositivo Electronico al Transporte Público</t>
  </si>
  <si>
    <t>Realización de 580 Operativos de Control de Seguridad Vial</t>
  </si>
  <si>
    <t>Nº de Operativos Realizados</t>
  </si>
  <si>
    <t>Demarcar 60.000 M2 de Señalizacion Horizontal en Intersecciones Viales</t>
  </si>
  <si>
    <t>M2 Demarcados</t>
  </si>
  <si>
    <t>Demarcar 100.000 ML de Señalización Horizontal en la Malla vial</t>
  </si>
  <si>
    <t xml:space="preserve">Instalacion de 1200 señales viales verticales </t>
  </si>
  <si>
    <t xml:space="preserve">Apoyar con Cofinanciación, Mejoramiento Genético y Reconversión Agropecuaria a 4 proyectos productivos de gran impacto regional y cultivos de la Apuesta Exportadora </t>
  </si>
  <si>
    <t xml:space="preserve">Creación, Apoyo y Fomento de 4 Asociaciones de Pequeños Productores Agropecuarios </t>
  </si>
  <si>
    <t>Asistencia técnica agropecuaria directa, individual y grupal a pequeños productores, madres cabeza de familia, jovenes rurales  desplazados y en proceso de reintegración</t>
  </si>
  <si>
    <t>Mejorar la productividad laboral a través de la organización, capacitación y asistencia técnica jovenes rurales</t>
  </si>
  <si>
    <t xml:space="preserve">Benenficiar a 2.000 Familias y Pequeños Productores con Asistencia Técnica Agropecuaria </t>
  </si>
  <si>
    <t>Nº. Familias y Pequeños Productores con Asitencia Tecnica</t>
  </si>
  <si>
    <t>Apoyo, Fortalecimiento y Celebración de 4 Eventos Feriales Agropecuarios</t>
  </si>
  <si>
    <t>Nº de Eventos Celebrados y Apoyados</t>
  </si>
  <si>
    <t>Realización de 100 Talleres de Capacitación para el fomento y apoyo de la Transferencia Tecnológica y la Innovación Agroindustrial</t>
  </si>
  <si>
    <t>Consejo Municipal de Desarrollo Agropecuario e implementacion del Plan Agropecuario Municipal</t>
  </si>
  <si>
    <t>Realización de 12 Reuniones del Consejo Municipal de Desarrollo Rural</t>
  </si>
  <si>
    <t>Implementación del Plan Agropecuario Municipal</t>
  </si>
  <si>
    <t xml:space="preserve">% de Implementación </t>
  </si>
  <si>
    <t>Instalación de 510 Huertas Caseras y Comunitarias</t>
  </si>
  <si>
    <t>Nº de Huertas Instaladas</t>
  </si>
  <si>
    <t>SUBPROGRAMAS -                                                     PROYECTOS</t>
  </si>
  <si>
    <t xml:space="preserve"> Un buen comienzo de vida </t>
  </si>
  <si>
    <t>REGISTRO CIVIL, POR EL DERECHO A SER CIUDADANO</t>
  </si>
  <si>
    <t>Secretaria de Gobierno - Direccion de Justica y Orden Público</t>
  </si>
  <si>
    <t>POR UNA IBAGUE INCLUYENTE Y LIBRE DE DESNUTRICION</t>
  </si>
  <si>
    <t>DESAYUNOS ESCOLARES</t>
  </si>
  <si>
    <t>Suministrar 17.960.800 Desyunos Escolares</t>
  </si>
  <si>
    <t>Número de desayunos escolares suministrados</t>
  </si>
  <si>
    <t>Secretaria de Educacion - Dirección de Calidad Eduactiva</t>
  </si>
  <si>
    <t>Atender el 98% de partos institucionales de mujeres entre 12 y 18 años</t>
  </si>
  <si>
    <t>Secretaria de Salud - Dirección Desarrollo de Servicios</t>
  </si>
  <si>
    <t>Mantener la Tasa de Mortalidad por EDA en Menores de 5 años</t>
  </si>
  <si>
    <t>Tasa de Mortalidad en Menores de 5 años por EDA</t>
  </si>
  <si>
    <t>Porcentaje de Menores con Bajo Peso al Nacer</t>
  </si>
  <si>
    <t>Nº de Personas Capacitadas en AIEPI Comunitario</t>
  </si>
  <si>
    <t>Disminuir en 4 Puntos la Tasa de Mortalidad Infantil</t>
  </si>
  <si>
    <t>Tasa de Mortalidad Infantil por IRA x 10.000</t>
  </si>
  <si>
    <t>Porcentaje de Niños y Niñas Menores de 1 año vacunados con MMR Y FA</t>
  </si>
  <si>
    <t>12.000 PERSONAS DE LA COMUNIDAD SENSIBILIZADA EN PREVENCION DE CASOS DE ENFERMEDAD PROFESIONAL Y ACIDENTES LABORALES</t>
  </si>
  <si>
    <t>4.000 GERENTES Y PROPIETARIOS DE EMPRESAS CAPACITADOS</t>
  </si>
  <si>
    <t>NNA Beneficiados</t>
  </si>
  <si>
    <t xml:space="preserve">Instalar 160 Nuevos Juegos Infantiles </t>
  </si>
  <si>
    <t>Nuevos Parques Infantiles Instalados</t>
  </si>
  <si>
    <t xml:space="preserve">Sembrando semillas de vida </t>
  </si>
  <si>
    <t>CLUB DE PATRULLEROS</t>
  </si>
  <si>
    <t>conformacion del club patrulleritos civicos</t>
  </si>
  <si>
    <t>conformacion del club</t>
  </si>
  <si>
    <t>conformacion del club de patrulleritos civicos</t>
  </si>
  <si>
    <t>Secretaria de Transito - Secretaría de Apoyo a la Gestion Oficina de Juventudes</t>
  </si>
  <si>
    <t>EDUCACION AMBIENTAL</t>
  </si>
  <si>
    <t>Realizacion de 16 Talleres de Capacitación, Demostración de Médotos y Prevención de la Contaminación</t>
  </si>
  <si>
    <t>Número de Talleres Realizados</t>
  </si>
  <si>
    <t>20</t>
  </si>
  <si>
    <t>Secretaría de Desarrollo Rural - Grupo de Preservación del Medio Ambiente</t>
  </si>
  <si>
    <t>PROGRAMAS</t>
  </si>
  <si>
    <t>Fortalecimiento institucional</t>
  </si>
  <si>
    <t xml:space="preserve">Gratuidad en la educación para los estratos 0, uno y dos para la población escolar de preescolar y educación básica.  </t>
  </si>
  <si>
    <t xml:space="preserve">Programas para poblaciones especiales. </t>
  </si>
  <si>
    <t xml:space="preserve">Programa de Educación Rural (escuela nueva, posprimaria y metodologías flexibles). </t>
  </si>
  <si>
    <t xml:space="preserve">Alfabetización de jóvenes y adultos por fuera del sistema. </t>
  </si>
  <si>
    <t>Atención educativa a la primera infancia.</t>
  </si>
  <si>
    <t xml:space="preserve">Resignificación de los PEI´S.  </t>
  </si>
  <si>
    <t>Cultura de aplicación de los estándares.</t>
  </si>
  <si>
    <t xml:space="preserve">Capacitación y acompañamiento a la comunidad educativa para mejorar el desempeño en las pruebas de Estado. </t>
  </si>
  <si>
    <t xml:space="preserve">Las competencias como eje articulador del sistema educativo.  </t>
  </si>
  <si>
    <t>EJE ESTRATEGICO: PORQUE EN IBAGUE LOS DERECHOS DE LOS NIÑOS, NIÑAS Y ADOLESCENTES ESTAN PRIMERO</t>
  </si>
  <si>
    <t>Apoyo en servicio funerario para Habitantes de la Calle del Municipio</t>
  </si>
  <si>
    <t>No. de Servicios funerarios otorgados</t>
  </si>
  <si>
    <t>Beneficiar a 58.500 Adultos Mayores</t>
  </si>
  <si>
    <t>Brindar espacios ludico recreativos a 11000 Adultos Mayores del Municipio</t>
  </si>
  <si>
    <t>No. de AdultosMayores Beneficiados</t>
  </si>
  <si>
    <t>Apoyo en servicio funerario para 40 Adultos Mayores del Municipio</t>
  </si>
  <si>
    <t>No. de Centros de Atención Integral-CAIAM Fortalecidos</t>
  </si>
  <si>
    <t>Fortalecimiento de 27  Centros de Bienestar al Anaciano-CBA</t>
  </si>
  <si>
    <t>No. de Centros de Bienestar al Anciano fortalecidos-CBA</t>
  </si>
  <si>
    <t>No.de organizaciones sociales beneficiadas</t>
  </si>
  <si>
    <t xml:space="preserve">Beneficiar a 8.500 Adultos Mayores a través de Programas Nacionales </t>
  </si>
  <si>
    <t>Atención integral en los CAIAM Y CBA a 50.000 adultos mayores para mejorar su calidad de vida</t>
  </si>
  <si>
    <t xml:space="preserve">Número de Ninos, Niñas, adolescentes y familias atendidos. </t>
  </si>
  <si>
    <t>Beneficar a 600 personas entre NNA y Madres en formación de valores.</t>
  </si>
  <si>
    <t xml:space="preserve">N° de Madres beneficiadas </t>
  </si>
  <si>
    <t>Beneficiar a 1000 familiasen formación de crianza positiva</t>
  </si>
  <si>
    <t>No.de familiasbeneficiadas</t>
  </si>
  <si>
    <t xml:space="preserve">Beneficiar 1000 personas entre NNA y sus familias en el programa de Erradicación del trabajo infantil </t>
  </si>
  <si>
    <t>No. de Niños, Niñas y Adolescentes beneficiados</t>
  </si>
  <si>
    <t>Beneficiar a 37.000 NNA a traves de Eventos y celebración de fechas especiales.</t>
  </si>
  <si>
    <t xml:space="preserve">Brindar Atención y Apoyo a 1200 Discapacitados </t>
  </si>
  <si>
    <t xml:space="preserve">Brindar Capacitación a 980 Personas en Situación de Discapacidad </t>
  </si>
  <si>
    <t>Dotar 10 Organizaciones Sociales Comunitarias</t>
  </si>
  <si>
    <t>No. de  Organizaciones Sociales Comunitarias dotadas</t>
  </si>
  <si>
    <t xml:space="preserve">Acompañamiento para la creación de  40 organizaciones sociales de mujeres </t>
  </si>
  <si>
    <t xml:space="preserve">No. de organizaciones sociales de mujeres  beneficiadas </t>
  </si>
  <si>
    <t xml:space="preserve">6800 Mujeres beneficiadas en Atención complementaria </t>
  </si>
  <si>
    <t>Realizacion de 6 asambleas generales de Consejos Comunitarios de Mujeres</t>
  </si>
  <si>
    <t>Fortalecimiento a 310  organizaciones sociales comunitarias de Adulto Mayor</t>
  </si>
  <si>
    <t xml:space="preserve">Beneficiar a 726 Personas en situación de discapacidad a traves del Banco de ayudas tecnicas de rehabilitación </t>
  </si>
  <si>
    <t xml:space="preserve">Beneficiar 15.281 NNA a traves de las Escuelas de formación deportiva </t>
  </si>
  <si>
    <t>crear 3 grupos de apoyo</t>
  </si>
  <si>
    <t>IPS con Seguimiento</t>
  </si>
  <si>
    <t>Porcentaje de Niños Con Bajo Peso al Nacer (Menos de 2.500 gr)</t>
  </si>
  <si>
    <t>Atender a 12.000 niños y niñas  Desparásitados y Suplementados</t>
  </si>
  <si>
    <t xml:space="preserve">Tasa de Mortalidad Materna en Menores de 5 años por IRA                                                          
</t>
  </si>
  <si>
    <t>Mantener el 100% de UROCS Y UAIRAC Capacitados</t>
  </si>
  <si>
    <t xml:space="preserve">Numero de NNA Beneficados </t>
  </si>
  <si>
    <t>CULTURA CIUDADANA</t>
  </si>
  <si>
    <t>Numero De Familias Beneficiadas</t>
  </si>
  <si>
    <t xml:space="preserve">% de Implementacion  </t>
  </si>
  <si>
    <t xml:space="preserve">acercar el estado a la comunidad, realizando el registro de los niños en los diferentes barrios y veredas de la ciudad; mejorando  calidad de vida, con brigadas de salud, atendiendo directamente en el barrio los conflictos familiares con jornadas de conciliacion </t>
  </si>
  <si>
    <t xml:space="preserve">Disminuir el 30 % de reclutamiento de NNA de las pandillas juveniles de los centros educativos </t>
  </si>
  <si>
    <t>Beneficiar a NNA en actividades comunitarias y familiares de impacto  que apoyen la reintegración (desmovilizados-comunidad)</t>
  </si>
  <si>
    <t>Capacitar a NNA formadas (directas) en tema de participación, civilidad, DH Y DIH, resolución pacifica de conflictos y liderazgo para propiciar espacios de convivencia, reconciliación y paz en la comunidad.</t>
  </si>
  <si>
    <t>Beneficiar a NNA en en proceso de reintegración y en condiciones de desplazamiento vinculadas a las actividades  de operativos de control, transito, espacio publico, seguridad y convivencia ciudadana, atención de emergencias, atención integral.</t>
  </si>
  <si>
    <t xml:space="preserve">Beneficiar a 5.100 mujeres Gestantes, Lactantes y Madres Cabeza de Familia con hijos con discapacidad </t>
  </si>
  <si>
    <t>Beneficiar a 5.100 mujeres Gestantes, Lactantes y Madres Cabeza de Familia</t>
  </si>
  <si>
    <t xml:space="preserve">PROTEJAMOS EN LAS VIAS A NUESTROS NIÑOS, NIÑAS Y ADOLESCENTES </t>
  </si>
  <si>
    <t>Instalación de reductores de velocidad en los Centros e Instituciones Educativas del Orden Municipal y Sitios de Alta Afluencia Peatonal</t>
  </si>
  <si>
    <t>Numero de Instituciones Educativas y Sitios Intervenidos</t>
  </si>
  <si>
    <t>Secretaría de Transito</t>
  </si>
  <si>
    <t>CATEDRA DE SEGURIDAD VIAL</t>
  </si>
  <si>
    <t>Apoyar la Generación e Implementación de la Cátedra de Educación y Seguridad Vial en los Centros e Instituciones Educativas del Orden Municipal</t>
  </si>
  <si>
    <t>Generación y Apoyo en la Implementación de la Cátedra</t>
  </si>
  <si>
    <t>Mantener la Capacidad de Ahorro en el 80%</t>
  </si>
  <si>
    <t>Capacidad de Ahorro = (Ahorro Cte/Ingreso Cte) * 100</t>
  </si>
  <si>
    <t xml:space="preserve">PRESTAR APOYO INSTITUCIONAL AL 100% DE LOS REQUERIMIENTOS POR PARTE DE CORTOLIMA PARA LA IMPLEMENTACIÓN DEL SISTEMA MUNICIPAL DE ÁREAS PROTEGIDAS  </t>
  </si>
  <si>
    <t>% DE APOYO INSTITUCIONAL</t>
  </si>
  <si>
    <t>Crear el Centro de Información Juvenil</t>
  </si>
  <si>
    <t>Centro de Información Creado</t>
  </si>
  <si>
    <t>Centralizar la información general de la Adolescencia y la Juventud  del Municipio</t>
  </si>
  <si>
    <t>Formulación y Socialización de 3 Boletines Informativos de los avances de Centro de Información Juvenil</t>
  </si>
  <si>
    <t>Realizar intercambios de Informacion entre el Centro de Información Juvenil  CIJ y el Sistema de Información SIVIGILA</t>
  </si>
  <si>
    <t xml:space="preserve">% Intercambio de Información </t>
  </si>
  <si>
    <t>Modernizacion de 48 Semáforos</t>
  </si>
  <si>
    <t>Nº de Semáforos Modernizados</t>
  </si>
  <si>
    <t>INFIBAGUE</t>
  </si>
  <si>
    <t>Creación de una Nueva Interscción Vial</t>
  </si>
  <si>
    <t>Nº de Intersecciones Viales</t>
  </si>
  <si>
    <t>Mantenimiento, Recuperación y Dotación de Parques y Zonas Verdes</t>
  </si>
  <si>
    <t>Desarrollar Actividades de la Mano con la Comunidad</t>
  </si>
  <si>
    <t>Nº de Actividades Realizadas</t>
  </si>
  <si>
    <t>Recuperación Física y Ornamental de los Parques del Municipio de Ibagué</t>
  </si>
  <si>
    <t>% de identificciones remsines y acompañamientos realizados</t>
  </si>
  <si>
    <t>Realizar un docuemento de identificacion, análisis y sistematizacion de informacion de enfermedades de origen laboral</t>
  </si>
  <si>
    <t>7 ARP REPORTANDO NOTIFICACION DE ENFERMEDADES PROFESIONALES Y ACCIDENTES DE TRABAJO A LA ARP A LA SRIA DE SALUD</t>
  </si>
  <si>
    <t>NUMERO DE ARP REPORTANDO</t>
  </si>
  <si>
    <t>CAPACITAR 17  EPS C, EPS-S, ESE, ARP</t>
  </si>
  <si>
    <t>NUMERO DE  INSTITUCIONES CAPACITADOS</t>
  </si>
  <si>
    <t>REALIZAR UNA ACTIVIDAD DE IDENTIFICACION DE FACTORES DE RIESGO ASOCIADOS A LAS ENFERMEDADES PROFESIONALES Y ACCIDENTES DE TRABAJO</t>
  </si>
  <si>
    <t>No. DE ACTIVIDADES DE FACTORES DE RIESGO IDENTIFICADOS</t>
  </si>
  <si>
    <t>100 % DE IDENTIFICACION, SEGUIMIENTO   DE EVENTOS POR ENFERMEDAD PROFESIONAL Y ACCIDENTES DE TRABAJO</t>
  </si>
  <si>
    <t>PORCENTAJE DE SEGUIMIENTOS</t>
  </si>
  <si>
    <t>DISEÑAR UNA ESTRATEGIA  CONDUENTE A INCREMENTAR EL NUMERO DE PERSONAS EN SITUACION DE DISCAPACIDAD VINCULADAS AL SECTOR PRODUCTIVO</t>
  </si>
  <si>
    <t>No. ESTRATEGIAS DISEÑADAS</t>
  </si>
  <si>
    <t>NUMERO DE GERENTES Y PROPIETARIOS DE EMPRESAS</t>
  </si>
  <si>
    <t>40 INSTITUCIONES EDUCATIVAS CAPACITADAS EN PREVENCION DE RIESGOS PROFESIONALES</t>
  </si>
  <si>
    <t>EMERGENCIAS Y DESASTRES</t>
  </si>
  <si>
    <t>100% de las instituciones capacitadas en planes preventivos de mitigaciòn de E y D</t>
  </si>
  <si>
    <t>Cobertura de institucionescon capacitacion</t>
  </si>
  <si>
    <t>40 instituciones capacitadas en planes preventivos de mitigaciòn y superaciòn de E y D</t>
  </si>
  <si>
    <t>No de instituciones capacitadas</t>
  </si>
  <si>
    <t>100% de las comunas capacitadas en planes preventivos de mitigaciòn de E y D</t>
  </si>
  <si>
    <t>Cobertura de comunas capacitadas</t>
  </si>
  <si>
    <t>52 capacitaciones a comunas en planes preventivos de mitigaciòn y superaciòn de E y D</t>
  </si>
  <si>
    <t>No de comunas capacitadas</t>
  </si>
  <si>
    <t>100% de los planes  de emergencias y desastres elaborados</t>
  </si>
  <si>
    <t xml:space="preserve">% planes elaborados </t>
  </si>
  <si>
    <t>1 plan de respuesta ante situaciones de E yD  elaborado</t>
  </si>
  <si>
    <t>ML de redes de Acueducto y Alcantarillado obsoletas / Número total de redes</t>
  </si>
  <si>
    <t>Número de redes inventariadas / Número de redes de la zona urbana
de alcantarillado</t>
  </si>
  <si>
    <t>Numero total de viviendas urbanas / Número de viviendas de la zona
urbana con conexión a alcantarillado</t>
  </si>
  <si>
    <t>ML de redes de alcantarillado obsoletas / Número total de redes</t>
  </si>
  <si>
    <t>No de diagnósticos, estudios y diseños</t>
  </si>
  <si>
    <t>No de Proyectos ejecutados / No. De Proyectos programados</t>
  </si>
  <si>
    <t>Secretaria de Desarrollo Social - Grupo de Gestion y Apoyo Comunitario</t>
  </si>
  <si>
    <t>Realizacion de 500 Operativos de Control al Explotación Sexual y Comercial de NNA</t>
  </si>
  <si>
    <t>Numero de Operativos Realizados</t>
  </si>
  <si>
    <t>Secretaria de Gobierno - Comisarias de Familia</t>
  </si>
  <si>
    <t>ATENCION A LA PRIMERA INFANCIA</t>
  </si>
  <si>
    <t>Beneficiar a 2.000 NNA en Fortalecimiento del Entorno Familiar</t>
  </si>
  <si>
    <t>0</t>
  </si>
  <si>
    <t xml:space="preserve">Atender  a 150 Hogares Comunitarios </t>
  </si>
  <si>
    <t>Hogares comunitarios complementados atendidos</t>
  </si>
  <si>
    <t>Atender y Beneficiar a 1.450 Niños y Niñas en el Entorno Familiar en la Zona Rural</t>
  </si>
  <si>
    <t>Beneficiar y Atender a 530 Niños y Niñas por Operación Privada Compleja</t>
  </si>
  <si>
    <t>Número niños y niñas atendidos por operación privada completa</t>
  </si>
  <si>
    <t>GRATUIDAD DE LA EDUCACION</t>
  </si>
  <si>
    <t>Numero de NNA Beneficados con Gratuidad en la Educacion</t>
  </si>
  <si>
    <t>EDUCACION PARA POBLACIONES ESPECIALES</t>
  </si>
  <si>
    <t>Brindar Atención Educativa a 21.200 NNA en Situación de Desplazamiento</t>
  </si>
  <si>
    <t>Numero de NNA en Situación de Desplazamiento Beneficiados con Atendión Educativa</t>
  </si>
  <si>
    <t>Numero de Casos</t>
  </si>
  <si>
    <t>Redes Capacitadas</t>
  </si>
  <si>
    <t>Número de Capacitaciones Realizadas</t>
  </si>
  <si>
    <t>Fortalecimiento de las escuelas de padres</t>
  </si>
  <si>
    <t>numero de escuelas de padres</t>
  </si>
  <si>
    <t>Organización y capacitaion a las escuelas de padres</t>
  </si>
  <si>
    <t>Numero de Instituciones con escuelas de Padres Organizadas</t>
  </si>
  <si>
    <t>Articulación institucional para el fomento y apoyo de proyectos e iniciativas productivas</t>
  </si>
  <si>
    <t>Empresas recicladoras</t>
  </si>
  <si>
    <t xml:space="preserve">Implementación de los laboratorios microempresariales </t>
  </si>
  <si>
    <t xml:space="preserve">Mí  escuela,  me educa para  la vida </t>
  </si>
  <si>
    <t>Como reconozco mis raíces hago uso de mis derechos</t>
  </si>
  <si>
    <t xml:space="preserve">Y vamos abriendo puertas y luego cerrando heridas </t>
  </si>
  <si>
    <t xml:space="preserve">Elección del consejo municipal de la juventud: </t>
  </si>
  <si>
    <t xml:space="preserve">Asesor de juventudes: </t>
  </si>
  <si>
    <t>Grupos juveniles</t>
  </si>
  <si>
    <t>Gobierno escolar</t>
  </si>
  <si>
    <t xml:space="preserve"> Veeduría juvenil</t>
  </si>
  <si>
    <t>Comité de juventud  en  las juntas de acción comunal</t>
  </si>
  <si>
    <t>Comité de política social</t>
  </si>
  <si>
    <t>Consejo territorial de planeación</t>
  </si>
  <si>
    <t>Formación juvenil</t>
  </si>
  <si>
    <t>Gente joven</t>
  </si>
  <si>
    <t>Promoción de estímulos</t>
  </si>
  <si>
    <t>Empresa joven</t>
  </si>
  <si>
    <t>Centro de Información Juvenil: crear el CIJ</t>
  </si>
  <si>
    <t xml:space="preserve">Adquisición y conservación de bienes muebles e inmuebles. </t>
  </si>
  <si>
    <t xml:space="preserve">Adquisición y mantenimiento  de equipos y de  recursos tecnológicos  de información y comunicación (TIC). </t>
  </si>
  <si>
    <t xml:space="preserve">Proyección institucional. </t>
  </si>
  <si>
    <t xml:space="preserve">Gestión financiera. </t>
  </si>
  <si>
    <t>Cooperación internacional para el desarrollo</t>
  </si>
  <si>
    <t>Fortalecer la autogestión económica, propiciar proyectos productivos y salidas ocupacionales para mejorar los niveles de ingreso de desmovilizados en proceso de reintegración, y población en condiciones de vulnerabilidad</t>
  </si>
  <si>
    <t xml:space="preserve">Fortalecimiento de esquemas de mantenimiento y sostenibilidad de los espacios construidos. </t>
  </si>
  <si>
    <t xml:space="preserve">Ibague deportiva y saludable.  </t>
  </si>
  <si>
    <t xml:space="preserve">Deporte para todos.  </t>
  </si>
  <si>
    <t>Juegos nacionales 2012</t>
  </si>
  <si>
    <t>INDICADOR RESULTADO</t>
  </si>
  <si>
    <t>NOMBRE INDICADOR</t>
  </si>
  <si>
    <t>PESO PROG. EN EL EJE. %</t>
  </si>
  <si>
    <t>VALOR ESPERADO (31 DIC/11)</t>
  </si>
  <si>
    <t>METAS PRODUCTO CUATRIENIO 2008 - 2011</t>
  </si>
  <si>
    <t>METAS RESULTADO CUATRIENIO 2008 - 2011</t>
  </si>
  <si>
    <t>VALOR ESPERADO (31 DIC/08)</t>
  </si>
  <si>
    <t>VALOR ESPERADO (31 DIC/09)</t>
  </si>
  <si>
    <t>VALOR ESPERADO (31 DIC/10)</t>
  </si>
  <si>
    <t>VALOR  (31 DIC/07)</t>
  </si>
  <si>
    <t>INDICADOR DE PRODUCTO.  SERIE ANUAL ACUMULADA</t>
  </si>
  <si>
    <t>PLAN DE DESARROLLO ! PORQUE IBAGUE…. ESTA PRIMERO! 2008 - 2011</t>
  </si>
  <si>
    <t>EJE ESTRATEGICO:   I B A G U E     E D U C A D O R A</t>
  </si>
  <si>
    <t>Programa de retención escolar en zonas urbana y rural (se incluye alimentación escolar)</t>
  </si>
  <si>
    <t xml:space="preserve"> Diseño, implementación y funcionamiento del sistema de información turistica y cultural</t>
  </si>
  <si>
    <t>Marca Ibagué capital musical</t>
  </si>
  <si>
    <t xml:space="preserve">Ibagué ciudad competitiva </t>
  </si>
  <si>
    <t>RESPONSABLE</t>
  </si>
  <si>
    <t>vivienda y entorno saludable</t>
  </si>
  <si>
    <t>Banco de tierras y proyectos de vivienda</t>
  </si>
  <si>
    <t>Apoyo institucional</t>
  </si>
  <si>
    <t>VALOR ABSOLUTO DE LA LINEA BASE</t>
  </si>
  <si>
    <t>PLAN INDICATIVO 2008 - 2011</t>
  </si>
  <si>
    <t xml:space="preserve"> LINEA DE BASE  (31 DIC/07)</t>
  </si>
  <si>
    <t xml:space="preserve"> Mejoramiento Integral de Barrios</t>
  </si>
  <si>
    <t xml:space="preserve">Mantenimiento, recuperación y sostenibilidad de los escenarios culturales y deportivos </t>
  </si>
  <si>
    <t>Articulación y coordinación de la red institucional para la implantación de la política de reintegración.</t>
  </si>
  <si>
    <t>Implementar la Linea de atención de Emergencias 123 en un 100%</t>
  </si>
  <si>
    <t>Convenios Interinstitucionales Establecidos</t>
  </si>
  <si>
    <t>Aumentar la Cobertura en Seguridad Ciudadana a 200.000 habitantes</t>
  </si>
  <si>
    <t>Ciudadanos Beneficiados con Seguridad Ciudadana</t>
  </si>
  <si>
    <t>Identificar 200 Prestadores de la cadena productiva del turismo no Registrados RNT</t>
  </si>
  <si>
    <t xml:space="preserve">N° de prestadores identificados sin registrar </t>
  </si>
  <si>
    <t xml:space="preserve">Identificación y Reconocimiento de 40 Atractivos Turisticos </t>
  </si>
  <si>
    <t xml:space="preserve">N° de actractivos turisticos valorados </t>
  </si>
  <si>
    <t>Identificacion y Valoración de 30 Recursos Turisticos para Convertirlos en Atractivos Turísticos</t>
  </si>
  <si>
    <t>N°de Recursos identificados y Evaluados</t>
  </si>
  <si>
    <t xml:space="preserve">Implementación de 8 puntos de información turística </t>
  </si>
  <si>
    <t xml:space="preserve">N° de puestos de información creados </t>
  </si>
  <si>
    <t xml:space="preserve">100% del logro del registro de  la Marca Ibague capital Musical </t>
  </si>
  <si>
    <t>% del Avance en el Logro</t>
  </si>
  <si>
    <t>Promoción de 7 Paquetes turísticos tematicos musicales y culturales</t>
  </si>
  <si>
    <t>N° de paquetes promocionados</t>
  </si>
  <si>
    <t>Marca Registrada Activa del Municipio como Capital Musical</t>
  </si>
  <si>
    <t xml:space="preserve">Porcentaje de Avance del logro  </t>
  </si>
  <si>
    <t>FIJAR LIMITE DE No. DE DECIBLES EN 65dB(A)65 dB(A)</t>
  </si>
  <si>
    <t>40 TALLERES DE 2 HORAS A MIEMBROS DE LA COMUNIDAD EDUCATIVA REALIZADOS</t>
  </si>
  <si>
    <t>4 DIAGNOSTICOS DE FACTORES DE RIESGO SANITARIO (RUIDO), PARA 10 INSTITUCIONES DE ESCUELAS SALUDABLES REALIZADOS</t>
  </si>
  <si>
    <t>75% DE COBERTURA DE HABITANTES CON INFORMACION EN FACTORES  DE RIESGOS BIOLOGICOS,SOCIALES,AMBIENTALES Y SANITARIOS</t>
  </si>
  <si>
    <t xml:space="preserve">Realizar el Censo para el Registro de Prestadores de servicios turisticos </t>
  </si>
  <si>
    <t xml:space="preserve">N° de Prestadores de Servicios Sensibilizados y Registrados </t>
  </si>
  <si>
    <t>NUMERO DE TOMAS DE MUESTRAS DE AGUA REALIZADAS</t>
  </si>
  <si>
    <t>1799  TOMAS DE MUESTRAS DE AGUA REALIZADAS</t>
  </si>
  <si>
    <t>MANTENER LA TASA DE INCIDENCIA DE ETA EN 0.44 X10000 HABITANTES</t>
  </si>
  <si>
    <t>15.500 MANIPULADORES DE ALIMENTOS DEL MUNICIPIO CAPACITADOS</t>
  </si>
  <si>
    <t>19.000 CARNÉS DE MANIPULACION DE ALIMENTOS REALIZADOS Y SISITEMATIZADOS</t>
  </si>
  <si>
    <t>89.250 VISITAS TECNICAS DE INSPECCION, VIGILANCIA Y CONTROL DE ESTABLECIMIENTOS COMERCIALIZADORES Y EXPENDEDORES DE ALIMENTOS, VISITAS TECNICAS DE INSPECCION Y VIGILANCIA HIGIENICO SANITARIAS Y DE BIOSEGURIDAD A LABORATORIOS DE DIAGNOSTICOS, QUIMICOS REALIZADAS</t>
  </si>
  <si>
    <t>1.750 TOMAS DE MUESTRAS  DE ALIMENTOS REALIZADAS</t>
  </si>
  <si>
    <t>Promover y apoyar las manifestaciones de las culturas indígenas, así como su estudio, difusión y divulgación</t>
  </si>
  <si>
    <t>Se buscará impulsar programas de difusión e información y se respaldará la investigación, registro, rescate, protección, preservación, difusión y divulgación de su patrimonio cultural</t>
  </si>
  <si>
    <t>Elaboración y formulación de la política pública y planes de vida  para las comunidades indígenas de Ibagué  con el contenido como la cosmovisión, medicina tradicional y la gestión de subsidios</t>
  </si>
  <si>
    <t xml:space="preserve"> Acceso de poblaciones indígenas y minorías étnicas a proyectos de Vivienda de Interés Social y/o Prioritaria</t>
  </si>
  <si>
    <t xml:space="preserve">MUJER URBANA Y RURAL </t>
  </si>
  <si>
    <t xml:space="preserve">N° de mujeres atendidas en la zona urbana y rural del municipio </t>
  </si>
  <si>
    <t>Brindar Capacitación bajo la modalidad de Escuela Nueva a 13.256 Estudiantes</t>
  </si>
  <si>
    <t>Número de Estudiantes Beneficiados</t>
  </si>
  <si>
    <t>Brindar Capacitación a 216 Niños, Niñas y Adolescentes en Extraedad bajo la Metodología de Aceleración del Aprendizaje</t>
  </si>
  <si>
    <t>Numero de Niños, Niñas y Adolsecentes Benenficiados</t>
  </si>
  <si>
    <t>Beneficiar a 7.900 Jóvenes y Adultos con Capacitación en Educación por Ciclos</t>
  </si>
  <si>
    <t>Número de Jóvenes y Adultos Benenficiados</t>
  </si>
  <si>
    <t>Numero de Analfabetas</t>
  </si>
  <si>
    <t>Jóvenes y Adultos Benenficiados</t>
  </si>
  <si>
    <t>Disminuir en 3.700 el Numero de Analfabetas en la ciudad</t>
  </si>
  <si>
    <t>Tasa de Deserción en Preescolar Oficial</t>
  </si>
  <si>
    <t>Disminuir al 0,10% la Tasa de Deserción en Preescolar Oficial</t>
  </si>
  <si>
    <t>Aumentar la Cobertura de Complementación Alimentaria al 44% de la Población en Edad Escolar</t>
  </si>
  <si>
    <t>Tasa de Cobertura de Complementación Alimentaría en Edad Escolar</t>
  </si>
  <si>
    <t>Alfabetizar a 3.700 Jóvenes y Adultos</t>
  </si>
  <si>
    <t>Brindar 17.960.800 Desayunos Escolares</t>
  </si>
  <si>
    <t>Número de Desayunos Escolares Brindados</t>
  </si>
  <si>
    <t>Número de Subsidios de Uniformes Escolares Otorgados</t>
  </si>
  <si>
    <t>Brindar 8.000 Subdidios de Uniformes Escolares</t>
  </si>
  <si>
    <t xml:space="preserve">Disminuir al 7% la Tasa de Deserción en Primaria Oficial </t>
  </si>
  <si>
    <t xml:space="preserve">Tasa de Deserción en Primaria Oficial </t>
  </si>
  <si>
    <t>Brindar 8.900 Subsidios de Transporte Escolar</t>
  </si>
  <si>
    <t>Número de Subsidios de Transporte Escolar Otorgados</t>
  </si>
  <si>
    <t>Atender a 150 Hogares Comunitarios Complementarios</t>
  </si>
  <si>
    <t>Numero de Hogares Atendidos</t>
  </si>
  <si>
    <t>Beneficiar a 1.450 Niños y Niñas de la zona Rural en Atención del Entorno Familiar</t>
  </si>
  <si>
    <t>Niños y Niñas Atendidos</t>
  </si>
  <si>
    <t>Beneficiar con Cobertura Escolar a 530 Niños, Niñas y Adolescentes por Operación Privada Completa</t>
  </si>
  <si>
    <t>Número de Niños, Niñas y Adolescentes Beneficiados</t>
  </si>
  <si>
    <t>Construir 2 Planteles Educativos por Concesión</t>
  </si>
  <si>
    <t>Planteles Educativos por Concesión</t>
  </si>
  <si>
    <t>Mejorar, Adecuar, Remodelar la Planta Física de 110 Instituciones y Centros Educativos Oficiales</t>
  </si>
  <si>
    <t>Número de Planteles Educativos Oficiales Mejorados</t>
  </si>
  <si>
    <t>Planes Educativos Institucionales Resignificados</t>
  </si>
  <si>
    <t>Resignificación de 62 Planes Educativos Institucionales</t>
  </si>
  <si>
    <t xml:space="preserve">Capacitar a 500 docentes en Estandares </t>
  </si>
  <si>
    <t>Docentes Capacitados</t>
  </si>
  <si>
    <t>Proporción de colegios oficiales con resultados muy superior, superior y alto en el examen del ICFES.</t>
  </si>
  <si>
    <t>Capacitar a 360 Docentes en Pruebas ICFES y SABER</t>
  </si>
  <si>
    <t>Capacitar a 2.000 Estudiantes en Pruebas ICFES y SABER</t>
  </si>
  <si>
    <t>Estudiantes Capacitados</t>
  </si>
  <si>
    <t>Capacitar a 340 docentes en Competencias</t>
  </si>
  <si>
    <t>Creación de un Grupo de Investigación para Temas Educativos</t>
  </si>
  <si>
    <t>Grupos de Investigación Creados</t>
  </si>
  <si>
    <t>Instituciones de Educación Media Articuladas</t>
  </si>
  <si>
    <t xml:space="preserve">Capacitar a 125 Docentes en Bilingüismo </t>
  </si>
  <si>
    <t>Censo Realizado por Barrido (SISBEN 3)</t>
  </si>
  <si>
    <t xml:space="preserve">Atender y Apoyar a 700 Organizaciones Sociales </t>
  </si>
  <si>
    <t xml:space="preserve">N° de organizaciones sociales atendidas y apoyadas  </t>
  </si>
  <si>
    <t xml:space="preserve">Brindar Capacitación y formación a 12.000 mienbros de Organizaciones Sociales </t>
  </si>
  <si>
    <t xml:space="preserve">N° de personas capacitadas </t>
  </si>
  <si>
    <t>Brindar Asesoria y acompañamiento a 700 organizaciones sociales y comunitarias.</t>
  </si>
  <si>
    <t xml:space="preserve">N° de Organizaciones atendidas  </t>
  </si>
  <si>
    <t xml:space="preserve">Creación De 10 Escuelas de formación Comunitaria </t>
  </si>
  <si>
    <t xml:space="preserve">N° de Escuelas de Formación comunitaria creada </t>
  </si>
  <si>
    <t xml:space="preserve">Fortalecimiento  de  15 Escuelas de formación Comunitaria. </t>
  </si>
  <si>
    <t xml:space="preserve">N° de Escuelas de Formación comunitaria fortalecidas  </t>
  </si>
  <si>
    <t>Constituir la atención a los indígenas  y minorías étnicas</t>
  </si>
  <si>
    <t>Se promoverá que todas las dependencias, en sus ámbitos de competencia, se hagan responsables y actúen decididamente para lograr el desarrollo social, económico, político, cultural y ambiental de las comunidades indígenas y minorías étnicas</t>
  </si>
  <si>
    <t>Fomentar el aprovechamiento del excepcional patrimonio cultural y natural de los pueblos indígenas para promover su desarrollo económico, a través de  proyectos productivos, para generar condiciones de empleo</t>
  </si>
  <si>
    <t>Se intensificarán los programas preventivos y educativos para el cuidado de la salud, especialmente los destinados a las mujeres embarazadas, los recién nacidos, los menores de cinco años y las personas de edad avanzada</t>
  </si>
  <si>
    <t>Realización de 13 Campañas Anuales de "la Alcaldía en su Barrio"</t>
  </si>
  <si>
    <t>Campañas realizadas al año</t>
  </si>
  <si>
    <t>Implementación de un Centro Piloto de Atención Local</t>
  </si>
  <si>
    <t>Centro Piloto implementado</t>
  </si>
  <si>
    <t>Sensibilización y Capacitación a 200.000 habitantes en Cultura Ciudadana</t>
  </si>
  <si>
    <t>Habitantes Sensibilizados y Capacitados en Cultura Ciudadana</t>
  </si>
  <si>
    <t>Realización de 8 Talleres de Capacitación a Promotores de Seguridad</t>
  </si>
  <si>
    <t>Talleres Realizados</t>
  </si>
  <si>
    <t>Realización del Inventario de Bienes Patrimoniales y Culturales</t>
  </si>
  <si>
    <t>Inventario Realizado</t>
  </si>
  <si>
    <t>Inspecciones de Policia Fortalecidas y Dotadas</t>
  </si>
  <si>
    <t>Realizar 4 Actualización del Expediente Municipal</t>
  </si>
  <si>
    <t>Realizar 3 Actualizaciones e Implementaciones del Observatorio del Suelo y Mercado Inmobiliario OSMI</t>
  </si>
  <si>
    <t>Actualizaciones e Implementaciones Realizadas</t>
  </si>
  <si>
    <t>Elaboración de 6 Estudios de Microzonificación Sismica</t>
  </si>
  <si>
    <t>Estudios Elaborados</t>
  </si>
  <si>
    <t>Elaborar un Plan de Contingencia para el Municipio en Casos de Riesgo Sísmico</t>
  </si>
  <si>
    <t>Plan Elaborado</t>
  </si>
  <si>
    <t>Elaboración de 8 Proyectos Estrategicos Municipales</t>
  </si>
  <si>
    <t>Proyectos Elaborados</t>
  </si>
  <si>
    <t>Elaboración de 4 Proyectos Específicos</t>
  </si>
  <si>
    <t xml:space="preserve">Elaboración y Actualización Catastral del Municipio </t>
  </si>
  <si>
    <t>Actualizacion Elaborada</t>
  </si>
  <si>
    <t xml:space="preserve">Implementar el Sistema de Información Geográfica </t>
  </si>
  <si>
    <t>% de Avance de la Implementación</t>
  </si>
  <si>
    <t xml:space="preserve">Articular las actuaciones de la Dirección de Trámites y Aplicación de Normas con las Curadurías Urbanas </t>
  </si>
  <si>
    <t>% de Avance de la Articulación</t>
  </si>
  <si>
    <t>Departamento Administrativo de Planeación Municipal - Grupo de Trámites y Aplicación de Normas</t>
  </si>
  <si>
    <t>Adecuación de 5 Obras Civiles</t>
  </si>
  <si>
    <t>Nº de Obras Civiles Adecuadas</t>
  </si>
  <si>
    <t>Gestora Urbana  - Secreataría de Desarrollo Social</t>
  </si>
  <si>
    <t>Restauración de una Edificación Patrimonial</t>
  </si>
  <si>
    <t>Nº de Edificaciones Restauradas</t>
  </si>
  <si>
    <t>Secretaría de Infraestructura/Grupo de Vivienda - Gestora Urbana</t>
  </si>
  <si>
    <t>Fortalecer en un 40% los Procesos y Sistemas de Planeación Institucional y Territorial</t>
  </si>
  <si>
    <t>Elaborar e Implementar el 100% de los Estudios y Procesos necesarios para el fortalecimiento</t>
  </si>
  <si>
    <t xml:space="preserve">Realizar 4 Estudios de Evaluación de Cumplimiento y Gestión del Plan de Desarrollo </t>
  </si>
  <si>
    <t>Evaluaciones Realizadas</t>
  </si>
  <si>
    <t>4</t>
  </si>
  <si>
    <t>Departamento Administrativo de Planeación  - Grupo de Planeación del Desarrollo Municipal e Institucional</t>
  </si>
  <si>
    <t>Capacitar a 13 Secretarias e Institutos Descentralizados en Proyectos, Metodología General Ajustada, Banco de Proyectos y Planes de Acción</t>
  </si>
  <si>
    <t>Secretarias e Institutos Descentralizados Capacitados</t>
  </si>
  <si>
    <t>13</t>
  </si>
  <si>
    <t>Porcentaje de medios de trnasporte en funcionamiento</t>
  </si>
  <si>
    <t>Porcentaje de muebles y equipos en servicio</t>
  </si>
  <si>
    <t>ND</t>
  </si>
  <si>
    <t>Organizar el 100% de los archivos de la Administración Municipal de acuerdo con la ley</t>
  </si>
  <si>
    <t>Archivos organizados deacuerdo con la ley</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</si>
</sst>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0\ _€_-;\-* #,##0\ _€_-;_-* &quot;-&quot;\ _€_-;_-@_-"/>
    <numFmt numFmtId="166" formatCode="_-* #,##0.00_-;\-* #,##0.00_-;_-* &quot;-&quot;??_-;_-@_-"/>
    <numFmt numFmtId="167" formatCode="0.0%"/>
    <numFmt numFmtId="168" formatCode="0.0"/>
    <numFmt numFmtId="169" formatCode="#,##0.0"/>
    <numFmt numFmtId="170" formatCode="0;[Red]0"/>
    <numFmt numFmtId="171" formatCode="#,##0;[Red]#,##0"/>
    <numFmt numFmtId="172" formatCode="0.000"/>
    <numFmt numFmtId="173" formatCode="#,##0_ ;\-#,##0\ "/>
    <numFmt numFmtId="174" formatCode="_ * #,##0_ ;_ * \-#,##0_ ;_ * &quot;-&quot;??_ ;_ @_ "/>
    <numFmt numFmtId="175" formatCode="_-* #,##0.00_-;\-* #,##0.00_-;_-* \-??_-;_-@_-"/>
  </numFmts>
  <fonts count="83">
    <font>
      <sz val="10"/>
      <name val="Arial"/>
      <family val="0"/>
    </font>
    <font>
      <sz val="11"/>
      <color indexed="8"/>
      <name val="Calibri"/>
      <family val="2"/>
    </font>
    <font>
      <b/>
      <sz val="10"/>
      <name val="Arial"/>
      <family val="2"/>
    </font>
    <font>
      <sz val="8"/>
      <name val="Arial"/>
      <family val="2"/>
    </font>
    <font>
      <b/>
      <sz val="11"/>
      <name val="Arial"/>
      <family val="2"/>
    </font>
    <font>
      <sz val="11"/>
      <name val="Arial"/>
      <family val="2"/>
    </font>
    <font>
      <sz val="14"/>
      <name val="Arial"/>
      <family val="2"/>
    </font>
    <font>
      <b/>
      <sz val="12"/>
      <name val="Arial"/>
      <family val="2"/>
    </font>
    <font>
      <sz val="12"/>
      <name val="Arial"/>
      <family val="2"/>
    </font>
    <font>
      <b/>
      <sz val="14"/>
      <name val="Arial"/>
      <family val="2"/>
    </font>
    <font>
      <sz val="8"/>
      <name val="Tahoma"/>
      <family val="2"/>
    </font>
    <font>
      <sz val="14"/>
      <name val="Tahoma"/>
      <family val="2"/>
    </font>
    <font>
      <b/>
      <sz val="14"/>
      <name val="Tahoma"/>
      <family val="2"/>
    </font>
    <font>
      <b/>
      <sz val="16"/>
      <name val="Arial"/>
      <family val="2"/>
    </font>
    <font>
      <sz val="16"/>
      <name val="Arial"/>
      <family val="2"/>
    </font>
    <font>
      <sz val="7"/>
      <name val="Arial"/>
      <family val="2"/>
    </font>
    <font>
      <sz val="10"/>
      <name val="Tahoma"/>
      <family val="2"/>
    </font>
    <font>
      <sz val="10"/>
      <color indexed="10"/>
      <name val="Arial"/>
      <family val="2"/>
    </font>
    <font>
      <sz val="12"/>
      <name val="Symbol"/>
      <family val="1"/>
    </font>
    <font>
      <b/>
      <sz val="14"/>
      <color indexed="10"/>
      <name val="Arial"/>
      <family val="2"/>
    </font>
    <font>
      <sz val="26"/>
      <name val="Arial"/>
      <family val="2"/>
    </font>
    <font>
      <sz val="12"/>
      <color indexed="8"/>
      <name val="Arial"/>
      <family val="2"/>
    </font>
    <font>
      <sz val="14"/>
      <color indexed="8"/>
      <name val="Arial"/>
      <family val="2"/>
    </font>
    <font>
      <sz val="14"/>
      <color indexed="8"/>
      <name val="Times New Roman"/>
      <family val="1"/>
    </font>
    <font>
      <b/>
      <sz val="14"/>
      <color indexed="8"/>
      <name val="Times New Roman"/>
      <family val="1"/>
    </font>
    <font>
      <b/>
      <sz val="9"/>
      <name val="Arial"/>
      <family val="2"/>
    </font>
    <font>
      <b/>
      <sz val="12"/>
      <color indexed="8"/>
      <name val="Arial"/>
      <family val="2"/>
    </font>
    <font>
      <b/>
      <sz val="14"/>
      <color indexed="8"/>
      <name val="Arial"/>
      <family val="2"/>
    </font>
    <font>
      <b/>
      <sz val="24"/>
      <name val="Arial"/>
      <family val="2"/>
    </font>
    <font>
      <b/>
      <sz val="18"/>
      <name val="Arial"/>
      <family val="2"/>
    </font>
    <font>
      <sz val="9"/>
      <name val="Arial"/>
      <family val="2"/>
    </font>
    <font>
      <b/>
      <sz val="48"/>
      <name val="Juice ITC"/>
      <family val="5"/>
    </font>
    <font>
      <b/>
      <sz val="20"/>
      <name val="Tahoma"/>
      <family val="2"/>
    </font>
    <font>
      <b/>
      <sz val="16"/>
      <name val="Tahoma"/>
      <family val="2"/>
    </font>
    <font>
      <b/>
      <sz val="11"/>
      <name val="Tahoma"/>
      <family val="2"/>
    </font>
    <font>
      <b/>
      <sz val="26"/>
      <name val="Arial"/>
      <family val="2"/>
    </font>
    <font>
      <b/>
      <sz val="72"/>
      <name val="Juice ITC"/>
      <family val="5"/>
    </font>
    <font>
      <u val="single"/>
      <sz val="24"/>
      <color indexed="12"/>
      <name val="Tahoma"/>
      <family val="2"/>
    </font>
    <font>
      <b/>
      <sz val="12"/>
      <color indexed="17"/>
      <name val="Tahoma"/>
      <family val="2"/>
    </font>
    <font>
      <b/>
      <sz val="14"/>
      <color indexed="30"/>
      <name val="Arial"/>
      <family val="2"/>
    </font>
    <font>
      <b/>
      <sz val="36"/>
      <color indexed="9"/>
      <name val="Juice ITC"/>
      <family val="5"/>
    </font>
    <font>
      <b/>
      <sz val="60"/>
      <color indexed="9"/>
      <name val="Juice ITC"/>
      <family val="5"/>
    </font>
    <font>
      <b/>
      <u val="single"/>
      <sz val="14"/>
      <color indexed="12"/>
      <name val="Arial"/>
      <family val="2"/>
    </font>
    <font>
      <sz val="14"/>
      <color indexed="10"/>
      <name val="Arial"/>
      <family val="2"/>
    </font>
    <font>
      <b/>
      <sz val="26"/>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9"/>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9"/>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indexed="60"/>
        <bgColor indexed="64"/>
      </patternFill>
    </fill>
    <fill>
      <patternFill patternType="solid">
        <fgColor indexed="17"/>
        <bgColor indexed="64"/>
      </patternFill>
    </fill>
    <fill>
      <patternFill patternType="solid">
        <fgColor indexed="1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border>
    <border>
      <left style="thin"/>
      <right style="thin"/>
      <top style="thin"/>
      <bottom/>
    </border>
    <border>
      <left style="thin"/>
      <right/>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thin"/>
      <bottom/>
    </border>
    <border>
      <left style="thin"/>
      <right/>
      <top style="thin"/>
      <bottom style="thin"/>
    </border>
    <border>
      <left style="thin"/>
      <right style="medium"/>
      <top/>
      <bottom style="thin"/>
    </border>
    <border>
      <left style="medium"/>
      <right/>
      <top/>
      <bottom/>
    </border>
    <border>
      <left style="medium"/>
      <right/>
      <top/>
      <bottom style="medium"/>
    </border>
    <border>
      <left style="medium"/>
      <right style="thin"/>
      <top style="medium"/>
      <bottom style="medium"/>
    </border>
    <border>
      <left style="thin"/>
      <right style="medium"/>
      <top style="medium"/>
      <bottom style="medium"/>
    </border>
    <border>
      <left/>
      <right style="medium"/>
      <top/>
      <bottom/>
    </border>
    <border>
      <left/>
      <right style="medium"/>
      <top/>
      <bottom style="medium"/>
    </border>
    <border>
      <left style="thin"/>
      <right style="thin"/>
      <top/>
      <bottom/>
    </border>
    <border>
      <left/>
      <right style="thin"/>
      <top/>
      <bottom/>
    </border>
    <border>
      <left style="thin"/>
      <right style="thin"/>
      <top style="medium"/>
      <bottom style="medium"/>
    </border>
    <border>
      <left style="medium"/>
      <right/>
      <top style="medium"/>
      <bottom/>
    </border>
    <border>
      <left/>
      <right/>
      <top style="medium"/>
      <bottom/>
    </border>
    <border>
      <left/>
      <right style="medium"/>
      <top style="medium"/>
      <bottom/>
    </border>
    <border>
      <left/>
      <right/>
      <top/>
      <bottom style="mediu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top style="medium"/>
      <bottom style="thin"/>
    </border>
    <border>
      <left/>
      <right style="thin"/>
      <top style="medium"/>
      <bottom style="thin"/>
    </border>
    <border>
      <left style="medium"/>
      <right style="thin"/>
      <top/>
      <bottom style="thin"/>
    </border>
    <border>
      <left style="thin"/>
      <right/>
      <top/>
      <bottom style="thin"/>
    </border>
    <border>
      <left style="thin"/>
      <right/>
      <top style="thin"/>
      <bottom style="medium"/>
    </border>
    <border>
      <left/>
      <right/>
      <top style="thin"/>
      <bottom style="medium"/>
    </border>
    <border>
      <left/>
      <right style="thin"/>
      <top style="thin"/>
      <bottom style="medium"/>
    </border>
    <border>
      <left style="thin"/>
      <right style="medium"/>
      <top/>
      <bottom/>
    </border>
    <border>
      <left style="medium"/>
      <right style="thin"/>
      <top/>
      <bottom/>
    </border>
    <border>
      <left/>
      <right style="thin"/>
      <top/>
      <bottom style="thin"/>
    </border>
    <border>
      <left style="thin"/>
      <right style="medium"/>
      <top/>
      <bottom style="medium"/>
    </border>
    <border>
      <left style="thin"/>
      <right style="thin"/>
      <top style="medium"/>
      <bottom/>
    </border>
    <border>
      <left style="medium"/>
      <right style="thin"/>
      <top style="medium"/>
      <bottom/>
    </border>
    <border>
      <left/>
      <right style="medium">
        <color indexed="8"/>
      </right>
      <top/>
      <bottom/>
    </border>
    <border>
      <left/>
      <right style="medium">
        <color indexed="8"/>
      </right>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ill="0" applyBorder="0" applyAlignment="0" applyProtection="0"/>
    <xf numFmtId="165" fontId="0" fillId="0" borderId="0" applyFont="0" applyFill="0" applyBorder="0" applyAlignment="0" applyProtection="0"/>
    <xf numFmtId="175"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1021">
    <xf numFmtId="0" fontId="0" fillId="0" borderId="0" xfId="0" applyAlignment="1">
      <alignment/>
    </xf>
    <xf numFmtId="0" fontId="0" fillId="0" borderId="0" xfId="0" applyAlignment="1">
      <alignment vertical="center"/>
    </xf>
    <xf numFmtId="0" fontId="0" fillId="0" borderId="0" xfId="59">
      <alignment/>
      <protection/>
    </xf>
    <xf numFmtId="0" fontId="0" fillId="0" borderId="0" xfId="59" applyFont="1">
      <alignment/>
      <protection/>
    </xf>
    <xf numFmtId="0" fontId="15" fillId="0" borderId="0" xfId="59" applyFont="1" applyFill="1" applyAlignment="1">
      <alignment horizontal="justify"/>
      <protection/>
    </xf>
    <xf numFmtId="0" fontId="15" fillId="0" borderId="0" xfId="59" applyFont="1" applyFill="1">
      <alignment/>
      <protection/>
    </xf>
    <xf numFmtId="0" fontId="15" fillId="0" borderId="0" xfId="59" applyFont="1" applyFill="1" applyAlignment="1">
      <alignment wrapText="1"/>
      <protection/>
    </xf>
    <xf numFmtId="0" fontId="15" fillId="0" borderId="0" xfId="59" applyFont="1" applyFill="1" applyAlignment="1">
      <alignment vertical="center" wrapText="1"/>
      <protection/>
    </xf>
    <xf numFmtId="0" fontId="10" fillId="0" borderId="0" xfId="59" applyFont="1" applyFill="1" applyAlignment="1">
      <alignment wrapText="1"/>
      <protection/>
    </xf>
    <xf numFmtId="0" fontId="10" fillId="0" borderId="0" xfId="59" applyFont="1" applyFill="1" applyAlignment="1">
      <alignment horizontal="center" wrapText="1"/>
      <protection/>
    </xf>
    <xf numFmtId="0" fontId="10" fillId="0" borderId="0" xfId="59" applyFont="1" applyFill="1" applyAlignment="1">
      <alignment horizontal="center" vertical="center" wrapText="1"/>
      <protection/>
    </xf>
    <xf numFmtId="0" fontId="10" fillId="0" borderId="0" xfId="59" applyFont="1" applyFill="1" applyAlignment="1">
      <alignment vertical="center" wrapText="1"/>
      <protection/>
    </xf>
    <xf numFmtId="0" fontId="17" fillId="0" borderId="0" xfId="0" applyFont="1" applyAlignment="1">
      <alignment/>
    </xf>
    <xf numFmtId="0" fontId="0" fillId="0" borderId="0" xfId="0" applyFill="1" applyAlignment="1">
      <alignment/>
    </xf>
    <xf numFmtId="0" fontId="2" fillId="0" borderId="0" xfId="0" applyFont="1" applyFill="1" applyBorder="1" applyAlignment="1">
      <alignment horizontal="center" vertical="center" wrapText="1"/>
    </xf>
    <xf numFmtId="3" fontId="0" fillId="0" borderId="0" xfId="0" applyNumberFormat="1" applyAlignment="1">
      <alignment horizontal="center" vertical="center" wrapText="1"/>
    </xf>
    <xf numFmtId="1" fontId="2" fillId="0" borderId="0" xfId="0" applyNumberFormat="1" applyFont="1" applyBorder="1" applyAlignment="1">
      <alignment horizontal="center" vertical="center" wrapText="1"/>
    </xf>
    <xf numFmtId="3" fontId="4" fillId="33" borderId="0" xfId="0" applyNumberFormat="1" applyFont="1" applyFill="1" applyBorder="1" applyAlignment="1">
      <alignment horizontal="center" vertical="center" wrapText="1"/>
    </xf>
    <xf numFmtId="3" fontId="2" fillId="33" borderId="0" xfId="0" applyNumberFormat="1" applyFont="1" applyFill="1" applyBorder="1" applyAlignment="1">
      <alignment horizontal="center" vertical="center" wrapText="1"/>
    </xf>
    <xf numFmtId="1" fontId="2" fillId="33" borderId="0" xfId="0" applyNumberFormat="1" applyFont="1" applyFill="1" applyBorder="1" applyAlignment="1">
      <alignment horizontal="center" vertical="center" wrapText="1"/>
    </xf>
    <xf numFmtId="9" fontId="4" fillId="33" borderId="0" xfId="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xf>
    <xf numFmtId="3" fontId="4" fillId="33" borderId="0" xfId="0" applyNumberFormat="1" applyFont="1" applyFill="1" applyBorder="1" applyAlignment="1">
      <alignment horizontal="left" vertical="center" wrapText="1"/>
    </xf>
    <xf numFmtId="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wrapText="1"/>
    </xf>
    <xf numFmtId="0" fontId="0" fillId="33" borderId="0" xfId="0" applyFill="1" applyBorder="1" applyAlignment="1">
      <alignment/>
    </xf>
    <xf numFmtId="0" fontId="8" fillId="0"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59" applyFont="1" applyBorder="1" applyAlignment="1">
      <alignment horizontal="center" vertical="center" wrapText="1"/>
      <protection/>
    </xf>
    <xf numFmtId="0" fontId="0" fillId="0" borderId="0" xfId="0" applyFill="1" applyAlignment="1">
      <alignment wrapText="1"/>
    </xf>
    <xf numFmtId="174" fontId="0" fillId="0" borderId="0" xfId="51" applyNumberFormat="1" applyFont="1" applyFill="1" applyAlignment="1">
      <alignment/>
    </xf>
    <xf numFmtId="0" fontId="0" fillId="0" borderId="0" xfId="0" applyFill="1" applyBorder="1" applyAlignment="1">
      <alignment/>
    </xf>
    <xf numFmtId="0" fontId="0" fillId="0" borderId="0" xfId="0" applyFont="1" applyFill="1" applyAlignment="1">
      <alignment/>
    </xf>
    <xf numFmtId="0" fontId="19" fillId="0" borderId="0" xfId="0" applyFont="1" applyFill="1" applyBorder="1" applyAlignment="1">
      <alignment horizontal="center" vertical="center" wrapText="1"/>
    </xf>
    <xf numFmtId="174" fontId="0" fillId="0" borderId="0" xfId="51" applyNumberFormat="1" applyFont="1" applyFill="1" applyAlignment="1">
      <alignment horizontal="center"/>
    </xf>
    <xf numFmtId="1" fontId="0" fillId="0" borderId="0" xfId="51" applyNumberFormat="1" applyFont="1" applyFill="1" applyAlignment="1">
      <alignment/>
    </xf>
    <xf numFmtId="1" fontId="0" fillId="0" borderId="0" xfId="0" applyNumberForma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0" fontId="0" fillId="0" borderId="12" xfId="59" applyFont="1" applyBorder="1" applyAlignment="1">
      <alignment horizontal="center" vertical="center" wrapText="1"/>
      <protection/>
    </xf>
    <xf numFmtId="14" fontId="8" fillId="0" borderId="10" xfId="0" applyNumberFormat="1" applyFont="1" applyFill="1" applyBorder="1" applyAlignment="1">
      <alignment horizontal="center" vertical="center" wrapText="1"/>
    </xf>
    <xf numFmtId="0" fontId="0" fillId="0" borderId="0" xfId="59" applyFont="1" applyFill="1">
      <alignment/>
      <protection/>
    </xf>
    <xf numFmtId="0" fontId="0" fillId="0" borderId="0" xfId="59" applyFont="1" applyFill="1" applyAlignment="1">
      <alignment wrapText="1"/>
      <protection/>
    </xf>
    <xf numFmtId="0" fontId="0" fillId="0" borderId="0" xfId="59" applyFont="1" applyFill="1" applyBorder="1">
      <alignment/>
      <protection/>
    </xf>
    <xf numFmtId="0" fontId="2" fillId="0" borderId="0" xfId="59" applyFont="1" applyFill="1">
      <alignment/>
      <protection/>
    </xf>
    <xf numFmtId="0" fontId="2" fillId="0" borderId="0" xfId="59" applyFont="1" applyFill="1" applyBorder="1" applyAlignment="1">
      <alignment horizontal="center" vertical="center" wrapText="1"/>
      <protection/>
    </xf>
    <xf numFmtId="0" fontId="0" fillId="0" borderId="0" xfId="59" applyFont="1" applyFill="1" applyAlignment="1">
      <alignment horizontal="justify"/>
      <protection/>
    </xf>
    <xf numFmtId="0" fontId="3" fillId="0" borderId="0" xfId="59" applyFont="1" applyFill="1" applyAlignment="1">
      <alignment wrapText="1"/>
      <protection/>
    </xf>
    <xf numFmtId="0" fontId="3" fillId="0" borderId="0" xfId="59" applyFont="1" applyFill="1" applyAlignment="1">
      <alignment vertical="center" wrapText="1"/>
      <protection/>
    </xf>
    <xf numFmtId="0" fontId="16" fillId="0" borderId="0" xfId="59" applyFont="1" applyFill="1" applyAlignment="1">
      <alignment wrapText="1"/>
      <protection/>
    </xf>
    <xf numFmtId="0" fontId="16" fillId="0" borderId="0" xfId="59" applyFont="1" applyFill="1" applyAlignment="1">
      <alignment horizontal="center" wrapText="1"/>
      <protection/>
    </xf>
    <xf numFmtId="0" fontId="3" fillId="0" borderId="0" xfId="59" applyFont="1" applyFill="1">
      <alignment/>
      <protection/>
    </xf>
    <xf numFmtId="0" fontId="0" fillId="0" borderId="0" xfId="59" applyFill="1">
      <alignment/>
      <protection/>
    </xf>
    <xf numFmtId="0" fontId="5" fillId="0" borderId="0" xfId="59" applyFont="1" applyFill="1">
      <alignment/>
      <protection/>
    </xf>
    <xf numFmtId="49" fontId="5" fillId="0" borderId="0" xfId="59" applyNumberFormat="1" applyFont="1" applyFill="1">
      <alignment/>
      <protection/>
    </xf>
    <xf numFmtId="49" fontId="4" fillId="33" borderId="0" xfId="0" applyNumberFormat="1" applyFont="1" applyFill="1" applyBorder="1" applyAlignment="1">
      <alignment horizontal="center" vertical="center" wrapText="1"/>
    </xf>
    <xf numFmtId="0" fontId="0" fillId="0" borderId="0" xfId="0" applyFill="1" applyAlignment="1">
      <alignment horizontal="center"/>
    </xf>
    <xf numFmtId="49" fontId="8" fillId="0" borderId="10" xfId="59" applyNumberFormat="1" applyFont="1" applyFill="1" applyBorder="1" applyAlignment="1">
      <alignment horizontal="center" vertical="center" wrapText="1"/>
      <protection/>
    </xf>
    <xf numFmtId="1" fontId="5" fillId="0" borderId="10" xfId="59" applyNumberFormat="1" applyFont="1" applyFill="1" applyBorder="1" applyAlignment="1">
      <alignment horizontal="center" vertical="center" wrapText="1"/>
      <protection/>
    </xf>
    <xf numFmtId="9" fontId="5" fillId="0" borderId="10" xfId="59" applyNumberFormat="1" applyFont="1" applyFill="1" applyBorder="1" applyAlignment="1">
      <alignment horizontal="center" vertical="center"/>
      <protection/>
    </xf>
    <xf numFmtId="0" fontId="6" fillId="0" borderId="10" xfId="0" applyFont="1" applyBorder="1" applyAlignment="1">
      <alignment horizontal="center" vertical="center" wrapText="1"/>
    </xf>
    <xf numFmtId="10" fontId="6" fillId="0" borderId="10" xfId="51"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0" fontId="8" fillId="0" borderId="10" xfId="59" applyFont="1" applyFill="1" applyBorder="1" applyAlignment="1">
      <alignment horizontal="center" vertical="center" wrapText="1"/>
      <protection/>
    </xf>
    <xf numFmtId="49" fontId="8" fillId="33" borderId="10" xfId="59" applyNumberFormat="1" applyFont="1" applyFill="1" applyBorder="1" applyAlignment="1">
      <alignment horizontal="center" vertical="center" wrapText="1"/>
      <protection/>
    </xf>
    <xf numFmtId="0" fontId="5" fillId="33" borderId="10" xfId="59" applyFont="1" applyFill="1" applyBorder="1" applyAlignment="1">
      <alignment horizontal="center" vertical="center" wrapText="1"/>
      <protection/>
    </xf>
    <xf numFmtId="0" fontId="9" fillId="0" borderId="10" xfId="59" applyFont="1" applyFill="1" applyBorder="1" applyAlignment="1">
      <alignment horizontal="center"/>
      <protection/>
    </xf>
    <xf numFmtId="3" fontId="8" fillId="0" borderId="10"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10" fontId="6" fillId="0" borderId="10" xfId="0" applyNumberFormat="1" applyFont="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1" fontId="8"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33" borderId="10" xfId="0" applyNumberFormat="1" applyFont="1" applyFill="1" applyBorder="1" applyAlignment="1">
      <alignment horizontal="center" vertical="center" wrapText="1"/>
    </xf>
    <xf numFmtId="0" fontId="9" fillId="0" borderId="10" xfId="0" applyFont="1" applyFill="1" applyBorder="1" applyAlignment="1">
      <alignment horizontal="center"/>
    </xf>
    <xf numFmtId="167" fontId="9" fillId="0" borderId="10" xfId="0" applyNumberFormat="1" applyFont="1" applyFill="1" applyBorder="1" applyAlignment="1">
      <alignment horizontal="center"/>
    </xf>
    <xf numFmtId="3" fontId="8" fillId="0" borderId="10" xfId="0" applyNumberFormat="1" applyFont="1" applyFill="1" applyBorder="1" applyAlignment="1">
      <alignment horizontal="center"/>
    </xf>
    <xf numFmtId="0" fontId="7" fillId="34" borderId="13" xfId="0" applyFont="1" applyFill="1" applyBorder="1" applyAlignment="1">
      <alignment horizontal="center" vertical="center" wrapText="1"/>
    </xf>
    <xf numFmtId="174" fontId="7" fillId="34" borderId="13" xfId="51" applyNumberFormat="1" applyFont="1" applyFill="1" applyBorder="1" applyAlignment="1">
      <alignment horizontal="center" vertical="center" wrapText="1"/>
    </xf>
    <xf numFmtId="1" fontId="7" fillId="34" borderId="13" xfId="51" applyNumberFormat="1" applyFont="1" applyFill="1" applyBorder="1" applyAlignment="1">
      <alignment horizontal="center" vertical="center" wrapText="1"/>
    </xf>
    <xf numFmtId="0" fontId="25" fillId="34" borderId="13" xfId="0" applyFont="1" applyFill="1" applyBorder="1" applyAlignment="1">
      <alignment horizontal="center" vertical="center" wrapText="1"/>
    </xf>
    <xf numFmtId="174" fontId="25" fillId="34" borderId="13" xfId="51" applyNumberFormat="1"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7" fillId="34" borderId="14" xfId="0" applyFont="1" applyFill="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0" xfId="0" applyNumberFormat="1" applyFont="1" applyFill="1" applyBorder="1" applyAlignment="1">
      <alignment horizontal="center"/>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67" fontId="6" fillId="0" borderId="10" xfId="0" applyNumberFormat="1" applyFont="1" applyFill="1" applyBorder="1" applyAlignment="1">
      <alignment horizontal="center" vertical="center"/>
    </xf>
    <xf numFmtId="167"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167" fontId="6" fillId="0" borderId="10" xfId="0" applyNumberFormat="1" applyFont="1" applyFill="1" applyBorder="1" applyAlignment="1">
      <alignment horizontal="center" vertical="center" wrapText="1"/>
    </xf>
    <xf numFmtId="169" fontId="8"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2" fontId="8" fillId="0" borderId="10" xfId="0" applyNumberFormat="1"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169" fontId="8"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3" xfId="0" applyFont="1" applyBorder="1" applyAlignment="1">
      <alignment wrapText="1"/>
    </xf>
    <xf numFmtId="169" fontId="8" fillId="0" borderId="13" xfId="0" applyNumberFormat="1" applyFont="1" applyBorder="1" applyAlignment="1">
      <alignment vertical="center" wrapText="1"/>
    </xf>
    <xf numFmtId="0" fontId="8" fillId="0" borderId="10" xfId="0" applyFont="1" applyBorder="1" applyAlignment="1">
      <alignment vertical="center" wrapText="1"/>
    </xf>
    <xf numFmtId="169" fontId="8" fillId="0" borderId="10" xfId="0" applyNumberFormat="1" applyFont="1" applyBorder="1" applyAlignment="1">
      <alignment vertical="center" wrapText="1"/>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0" fontId="6" fillId="33" borderId="10" xfId="0" applyFont="1" applyFill="1" applyBorder="1" applyAlignment="1">
      <alignment horizontal="center" vertical="center" wrapText="1"/>
    </xf>
    <xf numFmtId="3" fontId="9"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3" fontId="9" fillId="33"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xf>
    <xf numFmtId="0" fontId="7" fillId="34" borderId="10" xfId="0" applyFont="1" applyFill="1" applyBorder="1" applyAlignment="1">
      <alignment horizontal="center" vertical="center" wrapText="1"/>
    </xf>
    <xf numFmtId="0" fontId="0" fillId="34" borderId="10" xfId="0" applyFill="1" applyBorder="1" applyAlignment="1">
      <alignment/>
    </xf>
    <xf numFmtId="0" fontId="2" fillId="34" borderId="1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8" fillId="0" borderId="13" xfId="0" applyFont="1" applyBorder="1" applyAlignment="1">
      <alignment horizontal="center" vertical="center" wrapText="1"/>
    </xf>
    <xf numFmtId="9" fontId="8" fillId="0" borderId="10" xfId="0" applyNumberFormat="1" applyFont="1" applyBorder="1" applyAlignment="1">
      <alignment horizontal="center" vertical="center" wrapText="1"/>
    </xf>
    <xf numFmtId="3" fontId="8" fillId="33" borderId="10"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wrapText="1"/>
    </xf>
    <xf numFmtId="9" fontId="6" fillId="0" borderId="10" xfId="0" applyNumberFormat="1" applyFont="1" applyBorder="1" applyAlignment="1">
      <alignment horizontal="center" vertical="center" wrapText="1"/>
    </xf>
    <xf numFmtId="9" fontId="6" fillId="0"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1" fontId="6" fillId="0" borderId="10" xfId="0" applyNumberFormat="1" applyFont="1" applyBorder="1" applyAlignment="1">
      <alignment horizontal="center" vertical="center" wrapText="1"/>
    </xf>
    <xf numFmtId="3" fontId="6" fillId="33" borderId="10" xfId="0" applyNumberFormat="1" applyFont="1" applyFill="1" applyBorder="1" applyAlignment="1">
      <alignment horizontal="center" vertical="center"/>
    </xf>
    <xf numFmtId="9" fontId="6" fillId="33" borderId="10" xfId="64" applyFont="1" applyFill="1" applyBorder="1" applyAlignment="1">
      <alignment horizontal="center" vertical="center" wrapText="1"/>
    </xf>
    <xf numFmtId="49" fontId="8" fillId="0" borderId="13" xfId="0" applyNumberFormat="1" applyFont="1" applyBorder="1" applyAlignment="1">
      <alignment horizontal="center" vertical="center" wrapText="1"/>
    </xf>
    <xf numFmtId="0" fontId="9" fillId="34" borderId="10" xfId="0" applyFont="1" applyFill="1" applyBorder="1" applyAlignment="1">
      <alignment horizontal="center" vertical="center"/>
    </xf>
    <xf numFmtId="0" fontId="8" fillId="0" borderId="15" xfId="0" applyFont="1" applyFill="1" applyBorder="1" applyAlignment="1">
      <alignment horizontal="center" vertical="center"/>
    </xf>
    <xf numFmtId="2" fontId="5" fillId="0" borderId="11" xfId="0" applyNumberFormat="1" applyFont="1" applyBorder="1" applyAlignment="1">
      <alignment horizontal="center" vertical="center" wrapText="1"/>
    </xf>
    <xf numFmtId="0" fontId="8" fillId="33" borderId="15" xfId="0" applyFont="1" applyFill="1" applyBorder="1" applyAlignment="1">
      <alignment horizontal="center" vertical="center" wrapText="1"/>
    </xf>
    <xf numFmtId="0" fontId="8" fillId="33" borderId="15" xfId="0" applyFont="1" applyFill="1" applyBorder="1" applyAlignment="1">
      <alignment horizontal="center" vertical="center"/>
    </xf>
    <xf numFmtId="0" fontId="9" fillId="0" borderId="16" xfId="0" applyFont="1" applyBorder="1" applyAlignment="1">
      <alignment horizontal="center" vertical="center"/>
    </xf>
    <xf numFmtId="9" fontId="9" fillId="0" borderId="17" xfId="0" applyNumberFormat="1" applyFont="1" applyBorder="1" applyAlignment="1">
      <alignment horizontal="center" vertical="center"/>
    </xf>
    <xf numFmtId="3" fontId="9" fillId="0" borderId="17"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9" fillId="34" borderId="18" xfId="0" applyFont="1" applyFill="1" applyBorder="1" applyAlignment="1">
      <alignment horizontal="center" vertical="center"/>
    </xf>
    <xf numFmtId="0" fontId="5" fillId="0" borderId="10" xfId="59" applyFont="1" applyFill="1" applyBorder="1" applyAlignment="1">
      <alignment horizontal="center" vertical="center" wrapText="1"/>
      <protection/>
    </xf>
    <xf numFmtId="0" fontId="5" fillId="0" borderId="10" xfId="59" applyFont="1" applyFill="1" applyBorder="1" applyAlignment="1">
      <alignment horizontal="center" vertical="center"/>
      <protection/>
    </xf>
    <xf numFmtId="9" fontId="5" fillId="0" borderId="10" xfId="59" applyNumberFormat="1" applyFont="1" applyFill="1" applyBorder="1" applyAlignment="1">
      <alignment horizontal="center" vertical="center" wrapText="1"/>
      <protection/>
    </xf>
    <xf numFmtId="0" fontId="5" fillId="33" borderId="19" xfId="59" applyFont="1" applyFill="1" applyBorder="1" applyAlignment="1">
      <alignment horizontal="center" vertical="center" wrapText="1"/>
      <protection/>
    </xf>
    <xf numFmtId="0" fontId="2" fillId="34" borderId="17" xfId="59" applyFont="1" applyFill="1" applyBorder="1" applyAlignment="1">
      <alignment horizontal="center" vertical="center" wrapText="1"/>
      <protection/>
    </xf>
    <xf numFmtId="0" fontId="2" fillId="34" borderId="18" xfId="59" applyFont="1" applyFill="1" applyBorder="1" applyAlignment="1">
      <alignment horizontal="center" vertical="center" wrapText="1"/>
      <protection/>
    </xf>
    <xf numFmtId="0" fontId="7" fillId="34" borderId="16" xfId="59" applyFont="1" applyFill="1" applyBorder="1" applyAlignment="1">
      <alignment horizontal="center" vertical="center" wrapText="1"/>
      <protection/>
    </xf>
    <xf numFmtId="0" fontId="4" fillId="34" borderId="17" xfId="59" applyFont="1" applyFill="1" applyBorder="1" applyAlignment="1">
      <alignment horizontal="center" vertical="center" wrapText="1"/>
      <protection/>
    </xf>
    <xf numFmtId="0" fontId="4" fillId="34" borderId="18" xfId="59" applyFont="1" applyFill="1" applyBorder="1" applyAlignment="1">
      <alignment horizontal="center" vertical="center" wrapText="1"/>
      <protection/>
    </xf>
    <xf numFmtId="9" fontId="8" fillId="0" borderId="10" xfId="59" applyNumberFormat="1" applyFont="1" applyFill="1" applyBorder="1" applyAlignment="1">
      <alignment horizontal="center" vertical="center" wrapText="1"/>
      <protection/>
    </xf>
    <xf numFmtId="1" fontId="8" fillId="0" borderId="10" xfId="59" applyNumberFormat="1" applyFont="1" applyFill="1" applyBorder="1" applyAlignment="1">
      <alignment horizontal="center" vertical="center" wrapText="1"/>
      <protection/>
    </xf>
    <xf numFmtId="164" fontId="8" fillId="0"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3" fontId="5" fillId="0" borderId="10" xfId="59" applyNumberFormat="1" applyFont="1" applyFill="1" applyBorder="1" applyAlignment="1">
      <alignment horizontal="center" vertical="center" wrapText="1"/>
      <protection/>
    </xf>
    <xf numFmtId="174" fontId="5" fillId="0" borderId="10" xfId="59" applyNumberFormat="1" applyFont="1" applyFill="1" applyBorder="1" applyAlignment="1">
      <alignment horizontal="center" vertical="center" wrapText="1"/>
      <protection/>
    </xf>
    <xf numFmtId="0" fontId="6" fillId="0" borderId="10" xfId="59" applyFont="1" applyFill="1" applyBorder="1" applyAlignment="1">
      <alignment horizontal="center" vertical="center" wrapText="1"/>
      <protection/>
    </xf>
    <xf numFmtId="167" fontId="6" fillId="0" borderId="10" xfId="59" applyNumberFormat="1" applyFont="1" applyFill="1" applyBorder="1" applyAlignment="1">
      <alignment horizontal="center" vertical="center"/>
      <protection/>
    </xf>
    <xf numFmtId="167" fontId="6" fillId="0" borderId="10" xfId="59" applyNumberFormat="1" applyFont="1" applyFill="1" applyBorder="1" applyAlignment="1">
      <alignment horizontal="center" vertical="center" wrapText="1"/>
      <protection/>
    </xf>
    <xf numFmtId="3" fontId="6" fillId="33" borderId="19" xfId="59" applyNumberFormat="1" applyFont="1" applyFill="1" applyBorder="1" applyAlignment="1">
      <alignment horizontal="center" vertical="center" wrapText="1"/>
      <protection/>
    </xf>
    <xf numFmtId="3" fontId="6" fillId="33" borderId="19" xfId="63" applyNumberFormat="1" applyFont="1" applyFill="1" applyBorder="1" applyAlignment="1">
      <alignment horizontal="center" vertical="center" wrapText="1"/>
    </xf>
    <xf numFmtId="3" fontId="6" fillId="33" borderId="10" xfId="59" applyNumberFormat="1" applyFont="1" applyFill="1" applyBorder="1" applyAlignment="1">
      <alignment horizontal="center" vertical="center" wrapText="1"/>
      <protection/>
    </xf>
    <xf numFmtId="3" fontId="6" fillId="33" borderId="10" xfId="63" applyNumberFormat="1" applyFont="1" applyFill="1" applyBorder="1" applyAlignment="1">
      <alignment horizontal="center" vertical="center" wrapText="1"/>
    </xf>
    <xf numFmtId="0" fontId="6" fillId="0" borderId="10" xfId="59" applyNumberFormat="1" applyFont="1" applyFill="1" applyBorder="1" applyAlignment="1">
      <alignment horizontal="center" vertical="center" wrapText="1"/>
      <protection/>
    </xf>
    <xf numFmtId="3" fontId="6" fillId="0" borderId="10" xfId="59" applyNumberFormat="1" applyFont="1" applyFill="1" applyBorder="1" applyAlignment="1">
      <alignment horizontal="center" vertical="center" wrapText="1"/>
      <protection/>
    </xf>
    <xf numFmtId="0" fontId="6" fillId="0" borderId="10" xfId="63" applyNumberFormat="1" applyFont="1" applyFill="1" applyBorder="1" applyAlignment="1">
      <alignment horizontal="center" vertical="center" wrapText="1"/>
    </xf>
    <xf numFmtId="10" fontId="6" fillId="0" borderId="10" xfId="59" applyNumberFormat="1" applyFont="1" applyFill="1" applyBorder="1" applyAlignment="1">
      <alignment horizontal="center" vertical="center" wrapText="1"/>
      <protection/>
    </xf>
    <xf numFmtId="174" fontId="6" fillId="0" borderId="10" xfId="52" applyNumberFormat="1" applyFont="1" applyFill="1" applyBorder="1" applyAlignment="1">
      <alignment horizontal="center" vertical="center" wrapText="1"/>
    </xf>
    <xf numFmtId="9" fontId="6" fillId="0" borderId="10" xfId="59" applyNumberFormat="1" applyFont="1" applyFill="1" applyBorder="1" applyAlignment="1">
      <alignment horizontal="center" vertical="center" wrapText="1"/>
      <protection/>
    </xf>
    <xf numFmtId="1" fontId="6" fillId="0" borderId="10" xfId="59" applyNumberFormat="1" applyFont="1" applyFill="1" applyBorder="1" applyAlignment="1">
      <alignment horizontal="center" vertical="center" wrapText="1"/>
      <protection/>
    </xf>
    <xf numFmtId="9" fontId="6" fillId="0" borderId="10" xfId="63" applyFont="1" applyFill="1" applyBorder="1" applyAlignment="1">
      <alignment horizontal="center" vertical="center" wrapText="1"/>
    </xf>
    <xf numFmtId="170" fontId="6" fillId="0" borderId="10" xfId="59" applyNumberFormat="1" applyFont="1" applyFill="1" applyBorder="1" applyAlignment="1">
      <alignment horizontal="center" vertical="center" wrapText="1"/>
      <protection/>
    </xf>
    <xf numFmtId="171" fontId="6" fillId="0" borderId="10" xfId="59" applyNumberFormat="1" applyFont="1" applyFill="1" applyBorder="1" applyAlignment="1">
      <alignment horizontal="center" vertical="center" wrapText="1"/>
      <protection/>
    </xf>
    <xf numFmtId="1" fontId="6" fillId="0" borderId="10" xfId="63" applyNumberFormat="1" applyFont="1" applyFill="1" applyBorder="1" applyAlignment="1">
      <alignment horizontal="center" vertical="center" wrapText="1"/>
    </xf>
    <xf numFmtId="3" fontId="6" fillId="0" borderId="10" xfId="59" applyNumberFormat="1" applyFont="1" applyFill="1" applyBorder="1" applyAlignment="1">
      <alignment horizontal="center" wrapText="1"/>
      <protection/>
    </xf>
    <xf numFmtId="3" fontId="6" fillId="33" borderId="19" xfId="52" applyNumberFormat="1" applyFont="1" applyFill="1" applyBorder="1" applyAlignment="1" applyProtection="1">
      <alignment horizontal="center" vertical="center" wrapText="1"/>
      <protection locked="0"/>
    </xf>
    <xf numFmtId="3" fontId="6" fillId="33" borderId="10" xfId="52" applyNumberFormat="1" applyFont="1" applyFill="1" applyBorder="1" applyAlignment="1" applyProtection="1">
      <alignment horizontal="center" vertical="center" wrapText="1"/>
      <protection locked="0"/>
    </xf>
    <xf numFmtId="3" fontId="6" fillId="0" borderId="10" xfId="52" applyNumberFormat="1" applyFont="1" applyFill="1" applyBorder="1" applyAlignment="1" applyProtection="1">
      <alignment horizontal="center" vertical="center" wrapText="1"/>
      <protection locked="0"/>
    </xf>
    <xf numFmtId="3" fontId="9" fillId="33" borderId="19" xfId="63" applyNumberFormat="1" applyFont="1" applyFill="1" applyBorder="1" applyAlignment="1" applyProtection="1">
      <alignment horizontal="center" vertical="center" wrapText="1"/>
      <protection locked="0"/>
    </xf>
    <xf numFmtId="3" fontId="9" fillId="33" borderId="10" xfId="63" applyNumberFormat="1" applyFont="1" applyFill="1" applyBorder="1" applyAlignment="1" applyProtection="1">
      <alignment horizontal="center" vertical="center" wrapText="1"/>
      <protection locked="0"/>
    </xf>
    <xf numFmtId="3" fontId="9" fillId="0" borderId="10" xfId="63" applyNumberFormat="1" applyFont="1" applyFill="1" applyBorder="1" applyAlignment="1" applyProtection="1">
      <alignment horizontal="center" vertical="center" wrapText="1"/>
      <protection locked="0"/>
    </xf>
    <xf numFmtId="3" fontId="9" fillId="0" borderId="10" xfId="59" applyNumberFormat="1" applyFont="1" applyFill="1" applyBorder="1" applyAlignment="1">
      <alignment horizontal="center" wrapText="1"/>
      <protection/>
    </xf>
    <xf numFmtId="0" fontId="0" fillId="34" borderId="10" xfId="59" applyFont="1" applyFill="1" applyBorder="1" applyAlignment="1">
      <alignment wrapText="1"/>
      <protection/>
    </xf>
    <xf numFmtId="0" fontId="7" fillId="33" borderId="10" xfId="59" applyFont="1" applyFill="1" applyBorder="1" applyAlignment="1">
      <alignment vertical="center" wrapText="1"/>
      <protection/>
    </xf>
    <xf numFmtId="167" fontId="9" fillId="0" borderId="10" xfId="59" applyNumberFormat="1" applyFont="1" applyFill="1" applyBorder="1" applyAlignment="1">
      <alignment horizontal="center"/>
      <protection/>
    </xf>
    <xf numFmtId="0" fontId="8" fillId="0" borderId="15" xfId="0" applyFont="1" applyBorder="1" applyAlignment="1">
      <alignment horizontal="center" vertical="center" wrapText="1"/>
    </xf>
    <xf numFmtId="0" fontId="8" fillId="33" borderId="15" xfId="0" applyFont="1" applyFill="1" applyBorder="1" applyAlignment="1">
      <alignment vertical="center" wrapText="1"/>
    </xf>
    <xf numFmtId="3" fontId="6" fillId="0" borderId="10" xfId="0" applyNumberFormat="1" applyFont="1" applyBorder="1" applyAlignment="1">
      <alignment horizontal="center" vertical="center"/>
    </xf>
    <xf numFmtId="9" fontId="9" fillId="0" borderId="10" xfId="0" applyNumberFormat="1" applyFont="1" applyBorder="1" applyAlignment="1">
      <alignment horizontal="center"/>
    </xf>
    <xf numFmtId="3" fontId="6" fillId="0" borderId="10" xfId="0" applyNumberFormat="1" applyFont="1" applyBorder="1" applyAlignment="1">
      <alignment horizontal="center"/>
    </xf>
    <xf numFmtId="3" fontId="9" fillId="0" borderId="10" xfId="0" applyNumberFormat="1" applyFont="1" applyBorder="1" applyAlignment="1">
      <alignment horizontal="center"/>
    </xf>
    <xf numFmtId="3" fontId="0" fillId="34" borderId="10" xfId="0" applyNumberFormat="1" applyFill="1" applyBorder="1" applyAlignment="1">
      <alignment/>
    </xf>
    <xf numFmtId="0" fontId="7" fillId="34" borderId="10" xfId="0" applyFont="1" applyFill="1" applyBorder="1" applyAlignment="1">
      <alignment horizontal="center" vertical="center"/>
    </xf>
    <xf numFmtId="167" fontId="9" fillId="0" borderId="10" xfId="0" applyNumberFormat="1" applyFont="1" applyBorder="1" applyAlignment="1">
      <alignment horizontal="center" vertical="center"/>
    </xf>
    <xf numFmtId="3" fontId="9" fillId="0" borderId="10" xfId="0" applyNumberFormat="1" applyFont="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Border="1" applyAlignment="1">
      <alignment horizontal="center" wrapText="1"/>
    </xf>
    <xf numFmtId="0" fontId="8" fillId="33" borderId="20" xfId="0" applyFont="1" applyFill="1" applyBorder="1" applyAlignment="1">
      <alignment vertical="center" wrapText="1"/>
    </xf>
    <xf numFmtId="167" fontId="6" fillId="0" borderId="13" xfId="0" applyNumberFormat="1" applyFont="1" applyFill="1" applyBorder="1" applyAlignment="1">
      <alignment horizontal="center" vertical="center" wrapText="1"/>
    </xf>
    <xf numFmtId="167" fontId="6" fillId="33" borderId="10"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wrapText="1"/>
    </xf>
    <xf numFmtId="3" fontId="6" fillId="0" borderId="2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xf>
    <xf numFmtId="1"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3" fontId="9" fillId="0" borderId="13"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10" fontId="9" fillId="0" borderId="10" xfId="0" applyNumberFormat="1" applyFont="1" applyFill="1" applyBorder="1" applyAlignment="1">
      <alignment horizontal="center" vertical="center"/>
    </xf>
    <xf numFmtId="0" fontId="0" fillId="0" borderId="22" xfId="59" applyFont="1" applyBorder="1" applyAlignment="1">
      <alignment horizontal="center" vertical="center" wrapText="1"/>
      <protection/>
    </xf>
    <xf numFmtId="167" fontId="8" fillId="33" borderId="10" xfId="59" applyNumberFormat="1" applyFont="1" applyFill="1" applyBorder="1" applyAlignment="1">
      <alignment horizontal="center" vertical="center" wrapText="1"/>
      <protection/>
    </xf>
    <xf numFmtId="173" fontId="8" fillId="0" borderId="10" xfId="0" applyNumberFormat="1" applyFont="1" applyBorder="1" applyAlignment="1">
      <alignment horizontal="center" vertical="center" wrapText="1"/>
    </xf>
    <xf numFmtId="171" fontId="8" fillId="0" borderId="10" xfId="0" applyNumberFormat="1" applyFont="1" applyBorder="1" applyAlignment="1">
      <alignment horizontal="center" vertical="center" wrapText="1"/>
    </xf>
    <xf numFmtId="49" fontId="8" fillId="0" borderId="13" xfId="59" applyNumberFormat="1" applyFont="1" applyBorder="1" applyAlignment="1">
      <alignment horizontal="center" vertical="center" wrapText="1"/>
      <protection/>
    </xf>
    <xf numFmtId="49" fontId="8" fillId="0" borderId="10" xfId="59" applyNumberFormat="1" applyFont="1" applyBorder="1" applyAlignment="1">
      <alignment horizontal="center" vertical="center" wrapText="1"/>
      <protection/>
    </xf>
    <xf numFmtId="3" fontId="8" fillId="0" borderId="10" xfId="59" applyNumberFormat="1" applyFont="1" applyBorder="1" applyAlignment="1">
      <alignment horizontal="center" vertical="center"/>
      <protection/>
    </xf>
    <xf numFmtId="3" fontId="8" fillId="0" borderId="10" xfId="59" applyNumberFormat="1" applyFont="1" applyBorder="1" applyAlignment="1">
      <alignment horizontal="center" vertical="center" wrapText="1"/>
      <protection/>
    </xf>
    <xf numFmtId="0" fontId="8" fillId="0" borderId="10" xfId="59" applyFont="1" applyBorder="1" applyAlignment="1">
      <alignment horizontal="center" vertical="center" wrapText="1"/>
      <protection/>
    </xf>
    <xf numFmtId="3" fontId="8" fillId="0" borderId="13" xfId="59" applyNumberFormat="1" applyFont="1" applyBorder="1" applyAlignment="1">
      <alignment horizontal="center" vertical="center" wrapText="1"/>
      <protection/>
    </xf>
    <xf numFmtId="3"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xf>
    <xf numFmtId="0" fontId="8" fillId="33" borderId="15" xfId="59" applyFont="1" applyFill="1" applyBorder="1" applyAlignment="1">
      <alignment horizontal="center" vertical="center" wrapText="1"/>
      <protection/>
    </xf>
    <xf numFmtId="0" fontId="8" fillId="0" borderId="15" xfId="59" applyFont="1" applyFill="1" applyBorder="1" applyAlignment="1">
      <alignment horizontal="center" vertical="center" wrapText="1"/>
      <protection/>
    </xf>
    <xf numFmtId="167" fontId="6" fillId="0" borderId="10" xfId="59" applyNumberFormat="1" applyFont="1" applyBorder="1" applyAlignment="1">
      <alignment horizontal="center" vertical="center"/>
      <protection/>
    </xf>
    <xf numFmtId="2" fontId="6" fillId="33" borderId="10" xfId="59" applyNumberFormat="1" applyFont="1" applyFill="1" applyBorder="1" applyAlignment="1">
      <alignment horizontal="center" vertical="center" wrapText="1"/>
      <protection/>
    </xf>
    <xf numFmtId="167" fontId="6" fillId="33" borderId="10" xfId="59" applyNumberFormat="1" applyFont="1" applyFill="1" applyBorder="1" applyAlignment="1">
      <alignment horizontal="center" vertical="center" wrapText="1"/>
      <protection/>
    </xf>
    <xf numFmtId="3" fontId="9" fillId="33" borderId="10" xfId="59" applyNumberFormat="1" applyFont="1" applyFill="1" applyBorder="1" applyAlignment="1">
      <alignment horizontal="center" vertical="center" wrapText="1"/>
      <protection/>
    </xf>
    <xf numFmtId="3" fontId="6" fillId="0" borderId="10" xfId="59" applyNumberFormat="1" applyFont="1" applyBorder="1" applyAlignment="1">
      <alignment horizontal="center" vertical="center"/>
      <protection/>
    </xf>
    <xf numFmtId="3" fontId="6" fillId="0" borderId="10" xfId="59" applyNumberFormat="1" applyFont="1" applyBorder="1" applyAlignment="1">
      <alignment horizontal="center" vertical="center" wrapText="1"/>
      <protection/>
    </xf>
    <xf numFmtId="3" fontId="6" fillId="0" borderId="19" xfId="59" applyNumberFormat="1" applyFont="1" applyBorder="1" applyAlignment="1">
      <alignment horizontal="center" vertical="center"/>
      <protection/>
    </xf>
    <xf numFmtId="3" fontId="6" fillId="0" borderId="13" xfId="59" applyNumberFormat="1" applyFont="1" applyBorder="1" applyAlignment="1">
      <alignment horizontal="center" vertical="center" wrapText="1"/>
      <protection/>
    </xf>
    <xf numFmtId="1" fontId="6" fillId="0" borderId="10" xfId="0" applyNumberFormat="1" applyFont="1" applyBorder="1" applyAlignment="1">
      <alignment horizontal="center" vertical="center"/>
    </xf>
    <xf numFmtId="0" fontId="21" fillId="33" borderId="15" xfId="59" applyFont="1" applyFill="1" applyBorder="1" applyAlignment="1">
      <alignment horizontal="center" vertical="center" wrapText="1"/>
      <protection/>
    </xf>
    <xf numFmtId="0" fontId="9" fillId="0" borderId="19" xfId="59" applyFont="1" applyBorder="1" applyAlignment="1">
      <alignment horizontal="center"/>
      <protection/>
    </xf>
    <xf numFmtId="167" fontId="9" fillId="0" borderId="19" xfId="59" applyNumberFormat="1" applyFont="1" applyBorder="1" applyAlignment="1">
      <alignment horizontal="center"/>
      <protection/>
    </xf>
    <xf numFmtId="3" fontId="9" fillId="0" borderId="19" xfId="59" applyNumberFormat="1" applyFont="1" applyBorder="1" applyAlignment="1">
      <alignment horizontal="center"/>
      <protection/>
    </xf>
    <xf numFmtId="0" fontId="0" fillId="34" borderId="19" xfId="59" applyFill="1" applyBorder="1">
      <alignment/>
      <protection/>
    </xf>
    <xf numFmtId="0" fontId="0" fillId="33" borderId="11" xfId="59" applyFont="1" applyFill="1" applyBorder="1" applyAlignment="1">
      <alignment horizontal="center" vertical="center" wrapText="1"/>
      <protection/>
    </xf>
    <xf numFmtId="49" fontId="8" fillId="0" borderId="17"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xf>
    <xf numFmtId="3" fontId="9" fillId="33" borderId="17" xfId="59" applyNumberFormat="1" applyFont="1" applyFill="1" applyBorder="1" applyAlignment="1">
      <alignment horizontal="center" vertical="center" wrapText="1"/>
      <protection/>
    </xf>
    <xf numFmtId="3" fontId="6" fillId="0" borderId="17" xfId="0" applyNumberFormat="1" applyFont="1" applyBorder="1" applyAlignment="1">
      <alignment horizontal="center" vertical="center"/>
    </xf>
    <xf numFmtId="0" fontId="21" fillId="0" borderId="10" xfId="0" applyFont="1" applyFill="1" applyBorder="1" applyAlignment="1">
      <alignment horizontal="center" vertical="center" wrapText="1"/>
    </xf>
    <xf numFmtId="169" fontId="8" fillId="0" borderId="13" xfId="0" applyNumberFormat="1" applyFont="1" applyBorder="1" applyAlignment="1">
      <alignment horizontal="center" vertical="center" wrapText="1"/>
    </xf>
    <xf numFmtId="169" fontId="6" fillId="0" borderId="10" xfId="0" applyNumberFormat="1" applyFont="1" applyBorder="1" applyAlignment="1">
      <alignment horizontal="center" vertical="center"/>
    </xf>
    <xf numFmtId="169" fontId="6" fillId="0" borderId="13" xfId="0" applyNumberFormat="1" applyFont="1" applyBorder="1" applyAlignment="1">
      <alignment horizontal="center" vertical="center"/>
    </xf>
    <xf numFmtId="168" fontId="6" fillId="0" borderId="13" xfId="0" applyNumberFormat="1" applyFont="1" applyBorder="1" applyAlignment="1">
      <alignment horizontal="center" vertical="center"/>
    </xf>
    <xf numFmtId="168" fontId="6" fillId="0" borderId="13" xfId="0" applyNumberFormat="1" applyFont="1" applyBorder="1" applyAlignment="1">
      <alignment horizontal="center" vertical="center" wrapText="1"/>
    </xf>
    <xf numFmtId="3" fontId="6" fillId="0" borderId="13"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3" fontId="9" fillId="33" borderId="21" xfId="0" applyNumberFormat="1" applyFont="1" applyFill="1" applyBorder="1" applyAlignment="1">
      <alignment horizontal="center" vertical="center" wrapText="1"/>
    </xf>
    <xf numFmtId="3" fontId="9" fillId="33" borderId="13" xfId="0" applyNumberFormat="1" applyFont="1" applyFill="1" applyBorder="1" applyAlignment="1">
      <alignment horizontal="center" vertical="center" wrapText="1"/>
    </xf>
    <xf numFmtId="0" fontId="8" fillId="0" borderId="15" xfId="59" applyFont="1" applyBorder="1" applyAlignment="1">
      <alignment horizontal="center" vertical="center" wrapText="1"/>
      <protection/>
    </xf>
    <xf numFmtId="0" fontId="8" fillId="0" borderId="11" xfId="0" applyFont="1" applyBorder="1" applyAlignment="1">
      <alignment horizontal="center" vertical="center" wrapText="1"/>
    </xf>
    <xf numFmtId="0" fontId="6" fillId="0" borderId="10" xfId="59" applyNumberFormat="1" applyFont="1" applyBorder="1" applyAlignment="1">
      <alignment horizontal="center" vertical="center" wrapText="1"/>
      <protection/>
    </xf>
    <xf numFmtId="1" fontId="6" fillId="0" borderId="10" xfId="59" applyNumberFormat="1" applyFont="1" applyBorder="1" applyAlignment="1">
      <alignment horizontal="center" vertical="center"/>
      <protection/>
    </xf>
    <xf numFmtId="1" fontId="6" fillId="0" borderId="10" xfId="59" applyNumberFormat="1" applyFont="1" applyBorder="1" applyAlignment="1">
      <alignment horizontal="center" vertical="center" wrapText="1"/>
      <protection/>
    </xf>
    <xf numFmtId="3" fontId="6" fillId="0" borderId="21" xfId="59" applyNumberFormat="1" applyFont="1" applyBorder="1" applyAlignment="1">
      <alignment horizontal="center" vertical="center" wrapText="1"/>
      <protection/>
    </xf>
    <xf numFmtId="3" fontId="6" fillId="0" borderId="21" xfId="0" applyNumberFormat="1" applyFont="1" applyBorder="1" applyAlignment="1">
      <alignment horizontal="center" vertical="center" wrapText="1"/>
    </xf>
    <xf numFmtId="3" fontId="6" fillId="0" borderId="21" xfId="59" applyNumberFormat="1" applyFont="1" applyFill="1" applyBorder="1" applyAlignment="1">
      <alignment horizontal="center" vertical="center" wrapText="1"/>
      <protection/>
    </xf>
    <xf numFmtId="3" fontId="6" fillId="0" borderId="14" xfId="59" applyNumberFormat="1" applyFont="1" applyFill="1" applyBorder="1" applyAlignment="1">
      <alignment horizontal="center" vertical="center" wrapText="1"/>
      <protection/>
    </xf>
    <xf numFmtId="49" fontId="8" fillId="0" borderId="13" xfId="59" applyNumberFormat="1" applyFont="1" applyFill="1" applyBorder="1" applyAlignment="1">
      <alignment horizontal="center" vertical="center" wrapText="1"/>
      <protection/>
    </xf>
    <xf numFmtId="1" fontId="6" fillId="0" borderId="13" xfId="59" applyNumberFormat="1" applyFont="1" applyFill="1" applyBorder="1" applyAlignment="1">
      <alignment horizontal="center" vertical="center" wrapText="1"/>
      <protection/>
    </xf>
    <xf numFmtId="0" fontId="9" fillId="0" borderId="10" xfId="59" applyFont="1" applyBorder="1" applyAlignment="1">
      <alignment horizontal="center" vertical="center"/>
      <protection/>
    </xf>
    <xf numFmtId="167" fontId="9" fillId="0" borderId="10" xfId="59" applyNumberFormat="1" applyFont="1" applyBorder="1" applyAlignment="1">
      <alignment horizontal="center" vertical="center"/>
      <protection/>
    </xf>
    <xf numFmtId="3" fontId="9" fillId="0" borderId="21" xfId="59" applyNumberFormat="1" applyFont="1" applyBorder="1" applyAlignment="1">
      <alignment horizontal="center" vertical="center" wrapText="1"/>
      <protection/>
    </xf>
    <xf numFmtId="3" fontId="9" fillId="0" borderId="14" xfId="59" applyNumberFormat="1" applyFont="1" applyBorder="1" applyAlignment="1">
      <alignment horizontal="center" vertical="center" wrapText="1"/>
      <protection/>
    </xf>
    <xf numFmtId="3" fontId="9" fillId="0" borderId="10" xfId="59" applyNumberFormat="1" applyFont="1" applyBorder="1" applyAlignment="1">
      <alignment horizontal="center" vertical="center" wrapText="1"/>
      <protection/>
    </xf>
    <xf numFmtId="0" fontId="0" fillId="34" borderId="10" xfId="59" applyFill="1" applyBorder="1">
      <alignment/>
      <protection/>
    </xf>
    <xf numFmtId="0" fontId="9" fillId="0" borderId="19" xfId="59" applyFont="1" applyFill="1" applyBorder="1" applyAlignment="1">
      <alignment horizontal="center" vertical="center"/>
      <protection/>
    </xf>
    <xf numFmtId="167" fontId="9" fillId="0" borderId="19" xfId="59" applyNumberFormat="1" applyFont="1" applyFill="1" applyBorder="1" applyAlignment="1">
      <alignment horizontal="center" vertical="center"/>
      <protection/>
    </xf>
    <xf numFmtId="0" fontId="22" fillId="0" borderId="10" xfId="0"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62"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3" fontId="9" fillId="0" borderId="19" xfId="59" applyNumberFormat="1" applyFont="1" applyFill="1" applyBorder="1" applyAlignment="1">
      <alignment horizontal="center" vertical="center" wrapText="1"/>
      <protection/>
    </xf>
    <xf numFmtId="3" fontId="6" fillId="0" borderId="19" xfId="59" applyNumberFormat="1" applyFont="1" applyFill="1" applyBorder="1" applyAlignment="1">
      <alignment horizontal="center" vertical="center" wrapText="1"/>
      <protection/>
    </xf>
    <xf numFmtId="0" fontId="0" fillId="0" borderId="10" xfId="59" applyFill="1" applyBorder="1">
      <alignment/>
      <protection/>
    </xf>
    <xf numFmtId="0" fontId="0" fillId="0" borderId="0" xfId="0" applyFont="1" applyAlignment="1">
      <alignment/>
    </xf>
    <xf numFmtId="0" fontId="38" fillId="35" borderId="23" xfId="0" applyFont="1" applyFill="1" applyBorder="1" applyAlignment="1">
      <alignment horizontal="center" vertical="center" wrapText="1"/>
    </xf>
    <xf numFmtId="0" fontId="38" fillId="35" borderId="23" xfId="0" applyFont="1" applyFill="1" applyBorder="1" applyAlignment="1">
      <alignment horizontal="center"/>
    </xf>
    <xf numFmtId="0" fontId="38" fillId="35" borderId="24" xfId="0" applyFont="1" applyFill="1" applyBorder="1" applyAlignment="1">
      <alignment horizontal="center"/>
    </xf>
    <xf numFmtId="0" fontId="32" fillId="34" borderId="25" xfId="0" applyFont="1" applyFill="1" applyBorder="1" applyAlignment="1">
      <alignment horizontal="center" vertical="center"/>
    </xf>
    <xf numFmtId="0" fontId="12" fillId="34" borderId="26" xfId="0" applyFont="1" applyFill="1" applyBorder="1" applyAlignment="1">
      <alignment vertical="center"/>
    </xf>
    <xf numFmtId="9" fontId="39" fillId="35" borderId="27" xfId="59" applyNumberFormat="1" applyFont="1" applyFill="1" applyBorder="1" applyAlignment="1">
      <alignment horizontal="center" vertical="center"/>
      <protection/>
    </xf>
    <xf numFmtId="9" fontId="39" fillId="35" borderId="28" xfId="59" applyNumberFormat="1" applyFont="1" applyFill="1" applyBorder="1" applyAlignment="1">
      <alignment horizontal="center" vertical="center"/>
      <protection/>
    </xf>
    <xf numFmtId="0" fontId="0" fillId="0" borderId="0" xfId="0" applyAlignment="1">
      <alignment/>
    </xf>
    <xf numFmtId="167" fontId="6" fillId="33" borderId="10" xfId="59" applyNumberFormat="1" applyFont="1" applyFill="1" applyBorder="1" applyAlignment="1">
      <alignment horizontal="center" vertical="center"/>
      <protection/>
    </xf>
    <xf numFmtId="0" fontId="7" fillId="34" borderId="10" xfId="59"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0" fontId="7" fillId="34" borderId="10" xfId="59" applyFont="1" applyFill="1" applyBorder="1" applyAlignment="1">
      <alignment horizontal="center" vertical="center"/>
      <protection/>
    </xf>
    <xf numFmtId="0" fontId="21" fillId="0" borderId="10" xfId="59" applyFont="1" applyFill="1" applyBorder="1" applyAlignment="1">
      <alignment horizontal="center" vertical="center" wrapText="1"/>
      <protection/>
    </xf>
    <xf numFmtId="0" fontId="6" fillId="0" borderId="10" xfId="59" applyFont="1" applyFill="1" applyBorder="1" applyAlignment="1">
      <alignment horizontal="center" vertical="center"/>
      <protection/>
    </xf>
    <xf numFmtId="3" fontId="6" fillId="0" borderId="10" xfId="59" applyNumberFormat="1" applyFont="1" applyFill="1" applyBorder="1" applyAlignment="1">
      <alignment horizontal="center" vertical="center"/>
      <protection/>
    </xf>
    <xf numFmtId="3" fontId="9" fillId="33" borderId="21" xfId="59" applyNumberFormat="1" applyFont="1" applyFill="1" applyBorder="1" applyAlignment="1">
      <alignment horizontal="center" vertical="center" wrapText="1"/>
      <protection/>
    </xf>
    <xf numFmtId="0" fontId="21" fillId="0" borderId="19" xfId="59" applyFont="1" applyFill="1" applyBorder="1" applyAlignment="1">
      <alignment horizontal="center" vertical="center" wrapText="1"/>
      <protection/>
    </xf>
    <xf numFmtId="169" fontId="6" fillId="0" borderId="10" xfId="59" applyNumberFormat="1" applyFont="1" applyBorder="1" applyAlignment="1">
      <alignment horizontal="center" vertical="center"/>
      <protection/>
    </xf>
    <xf numFmtId="167" fontId="6" fillId="0" borderId="10" xfId="59" applyNumberFormat="1" applyFont="1" applyBorder="1" applyAlignment="1">
      <alignment horizontal="center" vertical="center" wrapText="1"/>
      <protection/>
    </xf>
    <xf numFmtId="9" fontId="6" fillId="0" borderId="10" xfId="59" applyNumberFormat="1" applyFont="1" applyBorder="1" applyAlignment="1">
      <alignment horizontal="center" vertical="center" wrapText="1"/>
      <protection/>
    </xf>
    <xf numFmtId="169" fontId="8" fillId="0" borderId="10" xfId="59" applyNumberFormat="1" applyFont="1" applyBorder="1" applyAlignment="1">
      <alignment horizontal="center" vertical="center" wrapText="1"/>
      <protection/>
    </xf>
    <xf numFmtId="49" fontId="8" fillId="33" borderId="10" xfId="59" applyNumberFormat="1" applyFont="1" applyFill="1" applyBorder="1" applyAlignment="1">
      <alignment vertical="center" wrapText="1"/>
      <protection/>
    </xf>
    <xf numFmtId="169" fontId="6" fillId="33" borderId="10" xfId="59" applyNumberFormat="1" applyFont="1" applyFill="1" applyBorder="1" applyAlignment="1">
      <alignment horizontal="center" vertical="center"/>
      <protection/>
    </xf>
    <xf numFmtId="167" fontId="8" fillId="33" borderId="10" xfId="59" applyNumberFormat="1" applyFont="1" applyFill="1" applyBorder="1" applyAlignment="1">
      <alignment horizontal="left" vertical="center" wrapText="1"/>
      <protection/>
    </xf>
    <xf numFmtId="3" fontId="6" fillId="33" borderId="10" xfId="59" applyNumberFormat="1" applyFont="1" applyFill="1" applyBorder="1" applyAlignment="1">
      <alignment horizontal="center" vertical="center"/>
      <protection/>
    </xf>
    <xf numFmtId="167" fontId="6" fillId="33" borderId="10" xfId="59" applyNumberFormat="1" applyFont="1" applyFill="1" applyBorder="1" applyAlignment="1">
      <alignment vertical="center"/>
      <protection/>
    </xf>
    <xf numFmtId="49" fontId="8" fillId="33" borderId="10" xfId="59" applyNumberFormat="1" applyFont="1" applyFill="1" applyBorder="1" applyAlignment="1">
      <alignment horizontal="left" vertical="center" wrapText="1"/>
      <protection/>
    </xf>
    <xf numFmtId="0" fontId="6" fillId="33" borderId="10" xfId="59" applyFont="1" applyFill="1" applyBorder="1" applyAlignment="1">
      <alignment horizontal="center" vertical="center"/>
      <protection/>
    </xf>
    <xf numFmtId="164" fontId="6" fillId="33" borderId="10" xfId="54" applyNumberFormat="1" applyFont="1" applyFill="1" applyBorder="1" applyAlignment="1">
      <alignment horizontal="center" vertical="center"/>
    </xf>
    <xf numFmtId="0" fontId="8" fillId="33" borderId="10" xfId="59" applyFont="1" applyFill="1" applyBorder="1" applyAlignment="1">
      <alignment horizontal="center" vertical="center" wrapText="1"/>
      <protection/>
    </xf>
    <xf numFmtId="0" fontId="8" fillId="0" borderId="0" xfId="59" applyFont="1" applyAlignment="1">
      <alignment horizontal="center" vertical="center" wrapText="1"/>
      <protection/>
    </xf>
    <xf numFmtId="168" fontId="6" fillId="0" borderId="10" xfId="59" applyNumberFormat="1" applyFont="1" applyBorder="1" applyAlignment="1">
      <alignment horizontal="center" vertical="center"/>
      <protection/>
    </xf>
    <xf numFmtId="168" fontId="6" fillId="0" borderId="10" xfId="59" applyNumberFormat="1" applyFont="1" applyBorder="1" applyAlignment="1">
      <alignment horizontal="center" vertical="center" wrapText="1"/>
      <protection/>
    </xf>
    <xf numFmtId="49" fontId="6" fillId="0" borderId="10" xfId="59" applyNumberFormat="1" applyFont="1" applyBorder="1" applyAlignment="1">
      <alignment horizontal="center" vertical="center" wrapText="1"/>
      <protection/>
    </xf>
    <xf numFmtId="0" fontId="9" fillId="33" borderId="10" xfId="59" applyFont="1" applyFill="1" applyBorder="1" applyAlignment="1">
      <alignment horizontal="center" vertical="center" wrapText="1"/>
      <protection/>
    </xf>
    <xf numFmtId="3" fontId="9" fillId="0" borderId="10" xfId="59" applyNumberFormat="1" applyFont="1" applyBorder="1" applyAlignment="1">
      <alignment horizontal="center"/>
      <protection/>
    </xf>
    <xf numFmtId="3" fontId="6" fillId="0" borderId="10" xfId="59" applyNumberFormat="1" applyFont="1" applyBorder="1" applyAlignment="1">
      <alignment horizontal="center"/>
      <protection/>
    </xf>
    <xf numFmtId="0" fontId="0" fillId="0" borderId="0" xfId="60">
      <alignment/>
      <protection/>
    </xf>
    <xf numFmtId="0" fontId="0" fillId="0" borderId="0" xfId="60" applyAlignment="1">
      <alignment horizontal="center" vertical="center"/>
      <protection/>
    </xf>
    <xf numFmtId="3" fontId="6" fillId="0" borderId="0" xfId="60" applyNumberFormat="1" applyFont="1" applyAlignment="1">
      <alignment horizontal="center" vertical="center"/>
      <protection/>
    </xf>
    <xf numFmtId="0" fontId="0" fillId="0" borderId="0" xfId="60" applyAlignment="1">
      <alignment horizontal="center" vertical="center" wrapText="1"/>
      <protection/>
    </xf>
    <xf numFmtId="0" fontId="9" fillId="36" borderId="10" xfId="60" applyFont="1" applyFill="1" applyBorder="1" applyAlignment="1">
      <alignment horizontal="center" vertical="center" wrapText="1"/>
      <protection/>
    </xf>
    <xf numFmtId="0" fontId="7" fillId="36" borderId="10" xfId="60" applyFont="1" applyFill="1" applyBorder="1" applyAlignment="1">
      <alignment horizontal="center" vertical="center" wrapText="1"/>
      <protection/>
    </xf>
    <xf numFmtId="3" fontId="9" fillId="0" borderId="17" xfId="60" applyNumberFormat="1" applyFont="1" applyBorder="1" applyAlignment="1">
      <alignment horizontal="center" vertical="center"/>
      <protection/>
    </xf>
    <xf numFmtId="3" fontId="6" fillId="0" borderId="17" xfId="60" applyNumberFormat="1" applyFont="1" applyBorder="1" applyAlignment="1">
      <alignment horizontal="center" vertical="center"/>
      <protection/>
    </xf>
    <xf numFmtId="0" fontId="0" fillId="37" borderId="17" xfId="60" applyFill="1" applyBorder="1" applyAlignment="1">
      <alignment horizontal="center" vertical="center" wrapText="1"/>
      <protection/>
    </xf>
    <xf numFmtId="0" fontId="3" fillId="0" borderId="0" xfId="0" applyFont="1" applyFill="1" applyAlignment="1">
      <alignment/>
    </xf>
    <xf numFmtId="0" fontId="8" fillId="38" borderId="10" xfId="0" applyFont="1" applyFill="1" applyBorder="1" applyAlignment="1">
      <alignment horizontal="center" vertical="center" wrapText="1"/>
    </xf>
    <xf numFmtId="10" fontId="6" fillId="38" borderId="10" xfId="0" applyNumberFormat="1" applyFont="1" applyFill="1" applyBorder="1" applyAlignment="1">
      <alignment horizontal="center" vertical="center" wrapText="1"/>
    </xf>
    <xf numFmtId="3" fontId="8" fillId="33" borderId="29"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shrinkToFit="1"/>
    </xf>
    <xf numFmtId="3" fontId="9" fillId="33" borderId="10" xfId="0" applyNumberFormat="1" applyFont="1" applyFill="1" applyBorder="1" applyAlignment="1">
      <alignment horizontal="center" vertical="center"/>
    </xf>
    <xf numFmtId="9" fontId="6" fillId="33" borderId="10" xfId="0" applyNumberFormat="1" applyFont="1" applyFill="1" applyBorder="1" applyAlignment="1">
      <alignment horizontal="center" vertical="center" wrapText="1"/>
    </xf>
    <xf numFmtId="9" fontId="6" fillId="33" borderId="13" xfId="0" applyNumberFormat="1" applyFont="1" applyFill="1" applyBorder="1" applyAlignment="1">
      <alignment horizontal="center" vertical="center" wrapText="1"/>
    </xf>
    <xf numFmtId="10" fontId="6" fillId="33" borderId="10" xfId="0" applyNumberFormat="1" applyFont="1" applyFill="1" applyBorder="1" applyAlignment="1">
      <alignment horizontal="center" vertical="center" wrapText="1"/>
    </xf>
    <xf numFmtId="169" fontId="6" fillId="33" borderId="10" xfId="0" applyNumberFormat="1" applyFont="1" applyFill="1" applyBorder="1" applyAlignment="1">
      <alignment horizontal="center" vertical="center"/>
    </xf>
    <xf numFmtId="167" fontId="6" fillId="33" borderId="10" xfId="0" applyNumberFormat="1" applyFont="1" applyFill="1" applyBorder="1" applyAlignment="1">
      <alignment horizontal="center" vertical="center" wrapText="1"/>
    </xf>
    <xf numFmtId="0" fontId="21" fillId="33" borderId="19" xfId="59" applyFont="1" applyFill="1" applyBorder="1" applyAlignment="1">
      <alignment horizontal="center" vertical="center" wrapText="1"/>
      <protection/>
    </xf>
    <xf numFmtId="169" fontId="8" fillId="33" borderId="10" xfId="59" applyNumberFormat="1" applyFont="1" applyFill="1" applyBorder="1" applyAlignment="1">
      <alignment horizontal="center" vertical="center" wrapText="1"/>
      <protection/>
    </xf>
    <xf numFmtId="169" fontId="8" fillId="33" borderId="19" xfId="59" applyNumberFormat="1" applyFont="1" applyFill="1" applyBorder="1" applyAlignment="1">
      <alignment horizontal="center" vertical="center" wrapText="1"/>
      <protection/>
    </xf>
    <xf numFmtId="0" fontId="8" fillId="39" borderId="10" xfId="60" applyFont="1" applyFill="1" applyBorder="1" applyAlignment="1">
      <alignment horizontal="center" vertical="center" wrapText="1"/>
      <protection/>
    </xf>
    <xf numFmtId="9" fontId="6" fillId="39" borderId="10" xfId="60" applyNumberFormat="1" applyFont="1" applyFill="1" applyBorder="1" applyAlignment="1">
      <alignment horizontal="center" vertical="center" wrapText="1"/>
      <protection/>
    </xf>
    <xf numFmtId="3" fontId="9" fillId="39" borderId="10" xfId="60" applyNumberFormat="1" applyFont="1" applyFill="1" applyBorder="1" applyAlignment="1">
      <alignment horizontal="center" vertical="center" wrapText="1"/>
      <protection/>
    </xf>
    <xf numFmtId="3" fontId="6" fillId="33" borderId="10" xfId="60" applyNumberFormat="1" applyFont="1" applyFill="1" applyBorder="1" applyAlignment="1">
      <alignment horizontal="center" vertical="center"/>
      <protection/>
    </xf>
    <xf numFmtId="3" fontId="6" fillId="39" borderId="10" xfId="60" applyNumberFormat="1" applyFont="1" applyFill="1" applyBorder="1" applyAlignment="1">
      <alignment horizontal="center" vertical="center" wrapText="1"/>
      <protection/>
    </xf>
    <xf numFmtId="10" fontId="6" fillId="39" borderId="10" xfId="60" applyNumberFormat="1" applyFont="1" applyFill="1" applyBorder="1" applyAlignment="1">
      <alignment horizontal="center" vertical="center" wrapText="1"/>
      <protection/>
    </xf>
    <xf numFmtId="3" fontId="8" fillId="39" borderId="10" xfId="60" applyNumberFormat="1" applyFont="1" applyFill="1" applyBorder="1" applyAlignment="1">
      <alignment horizontal="center" vertical="center" wrapText="1"/>
      <protection/>
    </xf>
    <xf numFmtId="0" fontId="6" fillId="39" borderId="10" xfId="60" applyFont="1" applyFill="1" applyBorder="1" applyAlignment="1">
      <alignment horizontal="center" vertical="center" wrapText="1"/>
      <protection/>
    </xf>
    <xf numFmtId="0" fontId="8" fillId="39" borderId="11" xfId="60" applyFont="1" applyFill="1" applyBorder="1" applyAlignment="1">
      <alignment horizontal="center" vertical="center" wrapText="1"/>
      <protection/>
    </xf>
    <xf numFmtId="49" fontId="8" fillId="39" borderId="10" xfId="60" applyNumberFormat="1" applyFont="1" applyFill="1" applyBorder="1" applyAlignment="1">
      <alignment horizontal="center" vertical="center" wrapText="1"/>
      <protection/>
    </xf>
    <xf numFmtId="1" fontId="8" fillId="39" borderId="10" xfId="60" applyNumberFormat="1" applyFont="1" applyFill="1" applyBorder="1" applyAlignment="1">
      <alignment horizontal="center" vertical="center" wrapText="1"/>
      <protection/>
    </xf>
    <xf numFmtId="49" fontId="5" fillId="39" borderId="10" xfId="60" applyNumberFormat="1" applyFont="1" applyFill="1" applyBorder="1" applyAlignment="1">
      <alignment horizontal="center" vertical="center" wrapText="1"/>
      <protection/>
    </xf>
    <xf numFmtId="9" fontId="8" fillId="39" borderId="10" xfId="60" applyNumberFormat="1" applyFont="1" applyFill="1" applyBorder="1" applyAlignment="1">
      <alignment horizontal="center" vertical="center" wrapText="1"/>
      <protection/>
    </xf>
    <xf numFmtId="167" fontId="6" fillId="39" borderId="10" xfId="60" applyNumberFormat="1" applyFont="1" applyFill="1" applyBorder="1" applyAlignment="1">
      <alignment horizontal="center" vertical="center" wrapText="1"/>
      <protection/>
    </xf>
    <xf numFmtId="169" fontId="6" fillId="39" borderId="10" xfId="60" applyNumberFormat="1" applyFont="1" applyFill="1" applyBorder="1" applyAlignment="1">
      <alignment horizontal="center" vertical="center" wrapText="1"/>
      <protection/>
    </xf>
    <xf numFmtId="167" fontId="8" fillId="39" borderId="10" xfId="60" applyNumberFormat="1" applyFont="1" applyFill="1" applyBorder="1" applyAlignment="1">
      <alignment horizontal="center" vertical="center" wrapText="1"/>
      <protection/>
    </xf>
    <xf numFmtId="10" fontId="8" fillId="39" borderId="10" xfId="60" applyNumberFormat="1" applyFont="1" applyFill="1" applyBorder="1" applyAlignment="1">
      <alignment horizontal="center" vertical="center" wrapText="1"/>
      <protection/>
    </xf>
    <xf numFmtId="1" fontId="6" fillId="39" borderId="10" xfId="60" applyNumberFormat="1" applyFont="1" applyFill="1" applyBorder="1" applyAlignment="1">
      <alignment horizontal="center" vertical="center" wrapText="1"/>
      <protection/>
    </xf>
    <xf numFmtId="3" fontId="6" fillId="33" borderId="10" xfId="55" applyNumberFormat="1" applyFont="1" applyFill="1" applyBorder="1" applyAlignment="1">
      <alignment horizontal="center" vertical="center"/>
    </xf>
    <xf numFmtId="3" fontId="8" fillId="39" borderId="10" xfId="55" applyNumberFormat="1" applyFont="1" applyFill="1" applyBorder="1" applyAlignment="1" applyProtection="1">
      <alignment horizontal="center" vertical="center" wrapText="1"/>
      <protection/>
    </xf>
    <xf numFmtId="3" fontId="6" fillId="39" borderId="10" xfId="55" applyNumberFormat="1" applyFont="1" applyFill="1" applyBorder="1" applyAlignment="1" applyProtection="1">
      <alignment horizontal="center" vertical="center" wrapText="1"/>
      <protection/>
    </xf>
    <xf numFmtId="3" fontId="6" fillId="39" borderId="10" xfId="60" applyNumberFormat="1" applyFont="1" applyFill="1" applyBorder="1" applyAlignment="1">
      <alignment horizontal="center" vertical="center"/>
      <protection/>
    </xf>
    <xf numFmtId="167" fontId="6" fillId="39" borderId="10" xfId="60" applyNumberFormat="1" applyFont="1" applyFill="1" applyBorder="1" applyAlignment="1">
      <alignment horizontal="center" vertical="center"/>
      <protection/>
    </xf>
    <xf numFmtId="167" fontId="8" fillId="39" borderId="11" xfId="60" applyNumberFormat="1" applyFont="1" applyFill="1" applyBorder="1" applyAlignment="1">
      <alignment horizontal="center" vertical="center" wrapText="1"/>
      <protection/>
    </xf>
    <xf numFmtId="167" fontId="8" fillId="39" borderId="10" xfId="60" applyNumberFormat="1" applyFont="1" applyFill="1" applyBorder="1" applyAlignment="1">
      <alignment horizontal="center" vertical="center"/>
      <protection/>
    </xf>
    <xf numFmtId="169" fontId="8" fillId="39" borderId="10" xfId="60" applyNumberFormat="1" applyFont="1" applyFill="1" applyBorder="1" applyAlignment="1">
      <alignment horizontal="center" vertical="center"/>
      <protection/>
    </xf>
    <xf numFmtId="49" fontId="8" fillId="33" borderId="10" xfId="60" applyNumberFormat="1" applyFont="1" applyFill="1" applyBorder="1" applyAlignment="1">
      <alignment horizontal="center" vertical="center" wrapText="1"/>
      <protection/>
    </xf>
    <xf numFmtId="167" fontId="6" fillId="33" borderId="10" xfId="60" applyNumberFormat="1" applyFont="1" applyFill="1" applyBorder="1" applyAlignment="1">
      <alignment horizontal="center" vertical="center"/>
      <protection/>
    </xf>
    <xf numFmtId="167" fontId="8" fillId="33" borderId="11" xfId="60" applyNumberFormat="1" applyFont="1" applyFill="1" applyBorder="1" applyAlignment="1">
      <alignment horizontal="center" vertical="center" wrapText="1"/>
      <protection/>
    </xf>
    <xf numFmtId="49" fontId="5" fillId="33" borderId="10" xfId="60" applyNumberFormat="1" applyFont="1" applyFill="1" applyBorder="1" applyAlignment="1">
      <alignment horizontal="center" vertical="center" wrapText="1"/>
      <protection/>
    </xf>
    <xf numFmtId="49" fontId="6" fillId="33" borderId="10" xfId="60" applyNumberFormat="1" applyFont="1" applyFill="1" applyBorder="1" applyAlignment="1">
      <alignment horizontal="center" vertical="center" wrapText="1"/>
      <protection/>
    </xf>
    <xf numFmtId="49" fontId="0" fillId="33" borderId="10" xfId="60" applyNumberFormat="1" applyFont="1" applyFill="1" applyBorder="1" applyAlignment="1">
      <alignment horizontal="center" vertical="center" wrapText="1"/>
      <protection/>
    </xf>
    <xf numFmtId="0" fontId="8" fillId="39" borderId="10" xfId="60" applyFont="1" applyFill="1" applyBorder="1" applyAlignment="1">
      <alignment horizontal="center" vertical="center"/>
      <protection/>
    </xf>
    <xf numFmtId="0" fontId="8" fillId="33" borderId="10" xfId="60" applyFont="1" applyFill="1" applyBorder="1" applyAlignment="1">
      <alignment horizontal="center" vertical="center" wrapText="1"/>
      <protection/>
    </xf>
    <xf numFmtId="9" fontId="8" fillId="33" borderId="10" xfId="60" applyNumberFormat="1" applyFont="1" applyFill="1" applyBorder="1" applyAlignment="1">
      <alignment horizontal="center" vertical="center" wrapText="1"/>
      <protection/>
    </xf>
    <xf numFmtId="3" fontId="6" fillId="33" borderId="10" xfId="60" applyNumberFormat="1" applyFont="1" applyFill="1" applyBorder="1" applyAlignment="1">
      <alignment horizontal="center" vertical="center" wrapText="1"/>
      <protection/>
    </xf>
    <xf numFmtId="9" fontId="6" fillId="33" borderId="10" xfId="60" applyNumberFormat="1" applyFont="1" applyFill="1" applyBorder="1" applyAlignment="1">
      <alignment horizontal="center" vertical="center" wrapText="1"/>
      <protection/>
    </xf>
    <xf numFmtId="0" fontId="8" fillId="33" borderId="11" xfId="60" applyFont="1" applyFill="1" applyBorder="1" applyAlignment="1">
      <alignment horizontal="center" vertical="center" wrapText="1"/>
      <protection/>
    </xf>
    <xf numFmtId="3" fontId="8" fillId="33" borderId="10" xfId="60" applyNumberFormat="1" applyFont="1" applyFill="1" applyBorder="1" applyAlignment="1">
      <alignment horizontal="center" vertical="center" wrapText="1"/>
      <protection/>
    </xf>
    <xf numFmtId="0" fontId="8" fillId="40" borderId="10" xfId="60" applyFont="1" applyFill="1" applyBorder="1" applyAlignment="1">
      <alignment horizontal="center" vertical="center" wrapText="1"/>
      <protection/>
    </xf>
    <xf numFmtId="49" fontId="8" fillId="40" borderId="10" xfId="60" applyNumberFormat="1" applyFont="1" applyFill="1" applyBorder="1" applyAlignment="1">
      <alignment horizontal="center" vertical="center" wrapText="1"/>
      <protection/>
    </xf>
    <xf numFmtId="3" fontId="6" fillId="40" borderId="10" xfId="60" applyNumberFormat="1" applyFont="1" applyFill="1" applyBorder="1" applyAlignment="1">
      <alignment horizontal="center" vertical="center" wrapText="1"/>
      <protection/>
    </xf>
    <xf numFmtId="3" fontId="9" fillId="40" borderId="10" xfId="60" applyNumberFormat="1" applyFont="1" applyFill="1" applyBorder="1" applyAlignment="1">
      <alignment horizontal="center" vertical="center" wrapText="1"/>
      <protection/>
    </xf>
    <xf numFmtId="170" fontId="8" fillId="39" borderId="10" xfId="60" applyNumberFormat="1" applyFont="1" applyFill="1" applyBorder="1" applyAlignment="1">
      <alignment horizontal="center" vertical="center" wrapText="1"/>
      <protection/>
    </xf>
    <xf numFmtId="170" fontId="6" fillId="39" borderId="10" xfId="60" applyNumberFormat="1" applyFont="1" applyFill="1" applyBorder="1" applyAlignment="1">
      <alignment horizontal="center" vertical="center" wrapText="1"/>
      <protection/>
    </xf>
    <xf numFmtId="0" fontId="5" fillId="33" borderId="10" xfId="60" applyFont="1" applyFill="1" applyBorder="1" applyAlignment="1">
      <alignment horizontal="center" vertical="center" wrapText="1"/>
      <protection/>
    </xf>
    <xf numFmtId="0" fontId="8" fillId="40" borderId="22" xfId="60" applyFont="1" applyFill="1" applyBorder="1" applyAlignment="1">
      <alignment horizontal="center" vertical="center" wrapText="1"/>
      <protection/>
    </xf>
    <xf numFmtId="3" fontId="8" fillId="40" borderId="10" xfId="60" applyNumberFormat="1" applyFont="1" applyFill="1" applyBorder="1" applyAlignment="1">
      <alignment horizontal="center" vertical="center" wrapText="1"/>
      <protection/>
    </xf>
    <xf numFmtId="170" fontId="6" fillId="40" borderId="10" xfId="60" applyNumberFormat="1" applyFont="1" applyFill="1" applyBorder="1" applyAlignment="1">
      <alignment horizontal="center" vertical="center" wrapText="1"/>
      <protection/>
    </xf>
    <xf numFmtId="0" fontId="0" fillId="40" borderId="10" xfId="60" applyFont="1" applyFill="1" applyBorder="1" applyAlignment="1">
      <alignment horizontal="center" vertical="center" wrapText="1"/>
      <protection/>
    </xf>
    <xf numFmtId="0" fontId="8" fillId="40" borderId="11" xfId="60" applyFont="1" applyFill="1" applyBorder="1" applyAlignment="1">
      <alignment horizontal="center" vertical="center" wrapText="1"/>
      <protection/>
    </xf>
    <xf numFmtId="0" fontId="6" fillId="40" borderId="10" xfId="60" applyFont="1" applyFill="1" applyBorder="1" applyAlignment="1">
      <alignment horizontal="center" vertical="center" wrapText="1"/>
      <protection/>
    </xf>
    <xf numFmtId="169" fontId="6" fillId="40" borderId="10" xfId="60" applyNumberFormat="1" applyFont="1" applyFill="1" applyBorder="1" applyAlignment="1">
      <alignment horizontal="center" vertical="center" wrapText="1"/>
      <protection/>
    </xf>
    <xf numFmtId="0" fontId="6" fillId="40" borderId="10" xfId="60" applyNumberFormat="1" applyFont="1" applyFill="1" applyBorder="1" applyAlignment="1">
      <alignment horizontal="center" vertical="center" wrapText="1"/>
      <protection/>
    </xf>
    <xf numFmtId="0" fontId="30" fillId="40" borderId="10" xfId="60" applyFont="1" applyFill="1" applyBorder="1" applyAlignment="1">
      <alignment horizontal="center" vertical="center" wrapText="1"/>
      <protection/>
    </xf>
    <xf numFmtId="0" fontId="14" fillId="40" borderId="10" xfId="60" applyFont="1" applyFill="1" applyBorder="1" applyAlignment="1">
      <alignment horizontal="center" vertical="center" wrapText="1"/>
      <protection/>
    </xf>
    <xf numFmtId="3" fontId="8" fillId="33" borderId="11" xfId="60" applyNumberFormat="1" applyFont="1" applyFill="1" applyBorder="1" applyAlignment="1">
      <alignment horizontal="center" vertical="center" wrapText="1"/>
      <protection/>
    </xf>
    <xf numFmtId="9" fontId="8" fillId="40" borderId="10" xfId="60" applyNumberFormat="1" applyFont="1" applyFill="1" applyBorder="1" applyAlignment="1">
      <alignment horizontal="center" vertical="center" wrapText="1"/>
      <protection/>
    </xf>
    <xf numFmtId="9" fontId="6" fillId="40" borderId="10" xfId="60" applyNumberFormat="1" applyFont="1" applyFill="1" applyBorder="1" applyAlignment="1">
      <alignment horizontal="center" vertical="center" wrapText="1"/>
      <protection/>
    </xf>
    <xf numFmtId="1" fontId="8" fillId="40" borderId="10" xfId="60" applyNumberFormat="1" applyFont="1" applyFill="1" applyBorder="1" applyAlignment="1">
      <alignment horizontal="center" vertical="center" wrapText="1"/>
      <protection/>
    </xf>
    <xf numFmtId="0" fontId="8" fillId="41" borderId="10" xfId="60" applyFont="1" applyFill="1" applyBorder="1" applyAlignment="1">
      <alignment horizontal="center" vertical="center" wrapText="1"/>
      <protection/>
    </xf>
    <xf numFmtId="0" fontId="6" fillId="41" borderId="10" xfId="60" applyFont="1" applyFill="1" applyBorder="1" applyAlignment="1">
      <alignment horizontal="center" vertical="center" wrapText="1"/>
      <protection/>
    </xf>
    <xf numFmtId="3" fontId="9" fillId="41" borderId="10" xfId="60" applyNumberFormat="1" applyFont="1" applyFill="1" applyBorder="1" applyAlignment="1">
      <alignment horizontal="center" vertical="center" wrapText="1"/>
      <protection/>
    </xf>
    <xf numFmtId="0" fontId="8" fillId="41" borderId="11" xfId="60" applyFont="1" applyFill="1" applyBorder="1" applyAlignment="1">
      <alignment horizontal="center" vertical="center" wrapText="1"/>
      <protection/>
    </xf>
    <xf numFmtId="49" fontId="8" fillId="41" borderId="10" xfId="60" applyNumberFormat="1" applyFont="1" applyFill="1" applyBorder="1" applyAlignment="1">
      <alignment horizontal="center" vertical="center" wrapText="1"/>
      <protection/>
    </xf>
    <xf numFmtId="3" fontId="8" fillId="41" borderId="10" xfId="60" applyNumberFormat="1" applyFont="1" applyFill="1" applyBorder="1" applyAlignment="1">
      <alignment horizontal="center" vertical="center" wrapText="1"/>
      <protection/>
    </xf>
    <xf numFmtId="0" fontId="6" fillId="41" borderId="10" xfId="60" applyNumberFormat="1" applyFont="1" applyFill="1" applyBorder="1" applyAlignment="1">
      <alignment horizontal="center" vertical="center" wrapText="1"/>
      <protection/>
    </xf>
    <xf numFmtId="3" fontId="6" fillId="41" borderId="10" xfId="60" applyNumberFormat="1" applyFont="1" applyFill="1" applyBorder="1" applyAlignment="1">
      <alignment horizontal="center" vertical="center" wrapText="1"/>
      <protection/>
    </xf>
    <xf numFmtId="9" fontId="6" fillId="41" borderId="10" xfId="60" applyNumberFormat="1" applyFont="1" applyFill="1" applyBorder="1" applyAlignment="1">
      <alignment horizontal="center" vertical="center" wrapText="1"/>
      <protection/>
    </xf>
    <xf numFmtId="3" fontId="22" fillId="40" borderId="10" xfId="60" applyNumberFormat="1" applyFont="1" applyFill="1" applyBorder="1" applyAlignment="1">
      <alignment horizontal="center" vertical="center" wrapText="1"/>
      <protection/>
    </xf>
    <xf numFmtId="3" fontId="22" fillId="33" borderId="10" xfId="60" applyNumberFormat="1" applyFont="1" applyFill="1" applyBorder="1" applyAlignment="1">
      <alignment horizontal="center" vertical="center"/>
      <protection/>
    </xf>
    <xf numFmtId="0" fontId="21" fillId="40" borderId="11" xfId="60" applyFont="1" applyFill="1" applyBorder="1" applyAlignment="1">
      <alignment horizontal="center" vertical="center" wrapText="1"/>
      <protection/>
    </xf>
    <xf numFmtId="1" fontId="6" fillId="33" borderId="10" xfId="60" applyNumberFormat="1" applyFont="1" applyFill="1" applyBorder="1" applyAlignment="1">
      <alignment horizontal="center" vertical="center"/>
      <protection/>
    </xf>
    <xf numFmtId="9" fontId="6" fillId="33" borderId="10" xfId="60" applyNumberFormat="1" applyFont="1" applyFill="1" applyBorder="1" applyAlignment="1">
      <alignment horizontal="center" vertical="center"/>
      <protection/>
    </xf>
    <xf numFmtId="49" fontId="8" fillId="42" borderId="10" xfId="60" applyNumberFormat="1" applyFont="1" applyFill="1" applyBorder="1" applyAlignment="1">
      <alignment horizontal="center" vertical="center" wrapText="1"/>
      <protection/>
    </xf>
    <xf numFmtId="0" fontId="8" fillId="42" borderId="10" xfId="60" applyFont="1" applyFill="1" applyBorder="1" applyAlignment="1">
      <alignment horizontal="center" vertical="center" wrapText="1"/>
      <protection/>
    </xf>
    <xf numFmtId="0" fontId="6" fillId="42" borderId="10" xfId="60" applyFont="1" applyFill="1" applyBorder="1" applyAlignment="1">
      <alignment horizontal="center" vertical="center" wrapText="1"/>
      <protection/>
    </xf>
    <xf numFmtId="169" fontId="6" fillId="42" borderId="10" xfId="60" applyNumberFormat="1" applyFont="1" applyFill="1" applyBorder="1" applyAlignment="1">
      <alignment horizontal="center" vertical="center" wrapText="1"/>
      <protection/>
    </xf>
    <xf numFmtId="0" fontId="6" fillId="42" borderId="10" xfId="60" applyNumberFormat="1" applyFont="1" applyFill="1" applyBorder="1" applyAlignment="1">
      <alignment horizontal="center" vertical="center" wrapText="1"/>
      <protection/>
    </xf>
    <xf numFmtId="9" fontId="6" fillId="42" borderId="10" xfId="60" applyNumberFormat="1" applyFont="1" applyFill="1" applyBorder="1" applyAlignment="1">
      <alignment horizontal="center" vertical="center" wrapText="1"/>
      <protection/>
    </xf>
    <xf numFmtId="3" fontId="43" fillId="33" borderId="10" xfId="60" applyNumberFormat="1" applyFont="1" applyFill="1" applyBorder="1" applyAlignment="1">
      <alignment horizontal="center" vertical="center"/>
      <protection/>
    </xf>
    <xf numFmtId="0" fontId="5" fillId="42" borderId="10" xfId="60" applyFont="1" applyFill="1" applyBorder="1" applyAlignment="1">
      <alignment horizontal="center" vertical="center" wrapText="1"/>
      <protection/>
    </xf>
    <xf numFmtId="9" fontId="8" fillId="42" borderId="10" xfId="60" applyNumberFormat="1" applyFont="1" applyFill="1" applyBorder="1" applyAlignment="1">
      <alignment horizontal="center" vertical="center" wrapText="1"/>
      <protection/>
    </xf>
    <xf numFmtId="0" fontId="8" fillId="42" borderId="11" xfId="60" applyFont="1" applyFill="1" applyBorder="1" applyAlignment="1">
      <alignment horizontal="center" vertical="center" wrapText="1"/>
      <protection/>
    </xf>
    <xf numFmtId="0" fontId="8" fillId="42" borderId="13" xfId="60" applyFont="1" applyFill="1" applyBorder="1" applyAlignment="1">
      <alignment horizontal="center" vertical="center" wrapText="1"/>
      <protection/>
    </xf>
    <xf numFmtId="0" fontId="6" fillId="42" borderId="13" xfId="60" applyFont="1" applyFill="1" applyBorder="1" applyAlignment="1">
      <alignment horizontal="center" vertical="center" wrapText="1"/>
      <protection/>
    </xf>
    <xf numFmtId="3" fontId="9" fillId="42" borderId="10" xfId="60" applyNumberFormat="1" applyFont="1" applyFill="1" applyBorder="1" applyAlignment="1">
      <alignment horizontal="center" vertical="center" wrapText="1"/>
      <protection/>
    </xf>
    <xf numFmtId="3" fontId="6" fillId="33" borderId="13" xfId="60" applyNumberFormat="1" applyFont="1" applyFill="1" applyBorder="1" applyAlignment="1">
      <alignment horizontal="center" vertical="center"/>
      <protection/>
    </xf>
    <xf numFmtId="9" fontId="8" fillId="42" borderId="13" xfId="60" applyNumberFormat="1" applyFont="1" applyFill="1" applyBorder="1" applyAlignment="1">
      <alignment horizontal="center" vertical="center" wrapText="1"/>
      <protection/>
    </xf>
    <xf numFmtId="170" fontId="6" fillId="42" borderId="13" xfId="60" applyNumberFormat="1" applyFont="1" applyFill="1" applyBorder="1" applyAlignment="1">
      <alignment horizontal="center" vertical="center" wrapText="1"/>
      <protection/>
    </xf>
    <xf numFmtId="3" fontId="6" fillId="42" borderId="13" xfId="60" applyNumberFormat="1" applyFont="1" applyFill="1" applyBorder="1" applyAlignment="1">
      <alignment horizontal="center" vertical="center" wrapText="1"/>
      <protection/>
    </xf>
    <xf numFmtId="9" fontId="6" fillId="42" borderId="13" xfId="60" applyNumberFormat="1" applyFont="1" applyFill="1" applyBorder="1" applyAlignment="1">
      <alignment horizontal="center" vertical="center" wrapText="1"/>
      <protection/>
    </xf>
    <xf numFmtId="169" fontId="8" fillId="33" borderId="10" xfId="60" applyNumberFormat="1" applyFont="1" applyFill="1" applyBorder="1" applyAlignment="1">
      <alignment horizontal="center" vertical="center"/>
      <protection/>
    </xf>
    <xf numFmtId="169" fontId="6" fillId="33" borderId="10" xfId="60" applyNumberFormat="1" applyFont="1" applyFill="1" applyBorder="1" applyAlignment="1">
      <alignment horizontal="center" vertical="center"/>
      <protection/>
    </xf>
    <xf numFmtId="0" fontId="6" fillId="33" borderId="10" xfId="60" applyFont="1" applyFill="1" applyBorder="1" applyAlignment="1">
      <alignment horizontal="center" vertical="center"/>
      <protection/>
    </xf>
    <xf numFmtId="167" fontId="8" fillId="33" borderId="10" xfId="60" applyNumberFormat="1" applyFont="1" applyFill="1" applyBorder="1" applyAlignment="1">
      <alignment horizontal="center" vertical="center"/>
      <protection/>
    </xf>
    <xf numFmtId="3" fontId="8" fillId="33" borderId="10" xfId="60" applyNumberFormat="1" applyFont="1" applyFill="1" applyBorder="1" applyAlignment="1">
      <alignment horizontal="center" vertical="center"/>
      <protection/>
    </xf>
    <xf numFmtId="0" fontId="35" fillId="42" borderId="30" xfId="60" applyFont="1" applyFill="1" applyBorder="1" applyAlignment="1">
      <alignment horizontal="center" vertical="center" textRotation="90" wrapText="1"/>
      <protection/>
    </xf>
    <xf numFmtId="0" fontId="29" fillId="42" borderId="29" xfId="60" applyFont="1" applyFill="1" applyBorder="1" applyAlignment="1">
      <alignment horizontal="center" vertical="center" textRotation="90" wrapText="1"/>
      <protection/>
    </xf>
    <xf numFmtId="0" fontId="0" fillId="33" borderId="10" xfId="60" applyFill="1" applyBorder="1" applyAlignment="1">
      <alignment horizontal="center" vertical="center" wrapText="1"/>
      <protection/>
    </xf>
    <xf numFmtId="49" fontId="5" fillId="33" borderId="13" xfId="60" applyNumberFormat="1" applyFont="1" applyFill="1" applyBorder="1" applyAlignment="1">
      <alignment horizontal="center" vertical="center" wrapText="1"/>
      <protection/>
    </xf>
    <xf numFmtId="3" fontId="8" fillId="33" borderId="13" xfId="60" applyNumberFormat="1" applyFont="1" applyFill="1" applyBorder="1" applyAlignment="1">
      <alignment horizontal="center" vertical="center"/>
      <protection/>
    </xf>
    <xf numFmtId="169" fontId="6" fillId="33" borderId="13" xfId="60" applyNumberFormat="1" applyFont="1" applyFill="1" applyBorder="1" applyAlignment="1">
      <alignment horizontal="center" vertical="center"/>
      <protection/>
    </xf>
    <xf numFmtId="0" fontId="6" fillId="33" borderId="13" xfId="60" applyFont="1" applyFill="1" applyBorder="1" applyAlignment="1">
      <alignment horizontal="center" vertical="center"/>
      <protection/>
    </xf>
    <xf numFmtId="3" fontId="6" fillId="33" borderId="13" xfId="60" applyNumberFormat="1" applyFont="1" applyFill="1" applyBorder="1" applyAlignment="1">
      <alignment horizontal="center" vertical="center" wrapText="1"/>
      <protection/>
    </xf>
    <xf numFmtId="0" fontId="8" fillId="40" borderId="21" xfId="60" applyFont="1" applyFill="1" applyBorder="1" applyAlignment="1">
      <alignment horizontal="center" vertical="center" wrapText="1"/>
      <protection/>
    </xf>
    <xf numFmtId="14" fontId="30" fillId="33" borderId="10" xfId="60" applyNumberFormat="1" applyFont="1" applyFill="1" applyBorder="1" applyAlignment="1">
      <alignment horizontal="center" vertical="center" textRotation="90" wrapText="1"/>
      <protection/>
    </xf>
    <xf numFmtId="0" fontId="8" fillId="33" borderId="13" xfId="60" applyFont="1" applyFill="1" applyBorder="1" applyAlignment="1">
      <alignment horizontal="center" vertical="center" wrapText="1"/>
      <protection/>
    </xf>
    <xf numFmtId="0" fontId="8" fillId="33" borderId="13" xfId="60" applyFont="1" applyFill="1" applyBorder="1" applyAlignment="1">
      <alignment horizontal="center" vertical="center"/>
      <protection/>
    </xf>
    <xf numFmtId="3" fontId="9" fillId="33" borderId="10" xfId="60" applyNumberFormat="1" applyFont="1" applyFill="1" applyBorder="1" applyAlignment="1">
      <alignment horizontal="center" vertical="center"/>
      <protection/>
    </xf>
    <xf numFmtId="49" fontId="8" fillId="42" borderId="13" xfId="60" applyNumberFormat="1" applyFont="1" applyFill="1" applyBorder="1" applyAlignment="1">
      <alignment horizontal="center" vertical="center" wrapText="1"/>
      <protection/>
    </xf>
    <xf numFmtId="3" fontId="9" fillId="33" borderId="13" xfId="60" applyNumberFormat="1" applyFont="1" applyFill="1" applyBorder="1" applyAlignment="1">
      <alignment horizontal="center" vertical="center"/>
      <protection/>
    </xf>
    <xf numFmtId="0" fontId="37" fillId="38" borderId="0" xfId="46" applyFont="1" applyFill="1" applyAlignment="1" applyProtection="1">
      <alignment/>
      <protection/>
    </xf>
    <xf numFmtId="0" fontId="0" fillId="38" borderId="0" xfId="60" applyFill="1">
      <alignment/>
      <protection/>
    </xf>
    <xf numFmtId="3" fontId="27" fillId="0" borderId="13" xfId="0" applyNumberFormat="1" applyFont="1" applyFill="1" applyBorder="1" applyAlignment="1">
      <alignment horizontal="center" vertical="center" wrapText="1"/>
    </xf>
    <xf numFmtId="49" fontId="8" fillId="43" borderId="10" xfId="59" applyNumberFormat="1" applyFont="1" applyFill="1" applyBorder="1" applyAlignment="1">
      <alignment horizontal="center" vertical="center" wrapText="1"/>
      <protection/>
    </xf>
    <xf numFmtId="49" fontId="8" fillId="44" borderId="10" xfId="59" applyNumberFormat="1" applyFont="1" applyFill="1" applyBorder="1" applyAlignment="1">
      <alignment horizontal="center" vertical="center" wrapText="1"/>
      <protection/>
    </xf>
    <xf numFmtId="2" fontId="6" fillId="44" borderId="10" xfId="59" applyNumberFormat="1" applyFont="1" applyFill="1" applyBorder="1" applyAlignment="1">
      <alignment horizontal="center" vertical="center" wrapText="1"/>
      <protection/>
    </xf>
    <xf numFmtId="167" fontId="6" fillId="44" borderId="10" xfId="59" applyNumberFormat="1" applyFont="1" applyFill="1" applyBorder="1" applyAlignment="1">
      <alignment horizontal="center" vertical="center" wrapText="1"/>
      <protection/>
    </xf>
    <xf numFmtId="49" fontId="81" fillId="33" borderId="10" xfId="59" applyNumberFormat="1" applyFont="1" applyFill="1" applyBorder="1" applyAlignment="1">
      <alignment horizontal="center" vertical="center" wrapText="1"/>
      <protection/>
    </xf>
    <xf numFmtId="0" fontId="32" fillId="34" borderId="31" xfId="0" applyFont="1" applyFill="1" applyBorder="1" applyAlignment="1">
      <alignment horizontal="center" vertical="center"/>
    </xf>
    <xf numFmtId="0" fontId="31" fillId="45" borderId="32" xfId="0" applyFont="1" applyFill="1" applyBorder="1" applyAlignment="1">
      <alignment horizontal="center"/>
    </xf>
    <xf numFmtId="0" fontId="31" fillId="45" borderId="33" xfId="0" applyFont="1" applyFill="1" applyBorder="1" applyAlignment="1">
      <alignment horizontal="center"/>
    </xf>
    <xf numFmtId="0" fontId="31" fillId="45" borderId="34" xfId="0" applyFont="1" applyFill="1" applyBorder="1" applyAlignment="1">
      <alignment horizontal="center"/>
    </xf>
    <xf numFmtId="0" fontId="31" fillId="45" borderId="23" xfId="0" applyFont="1" applyFill="1" applyBorder="1" applyAlignment="1">
      <alignment horizontal="center"/>
    </xf>
    <xf numFmtId="0" fontId="31" fillId="45" borderId="0" xfId="0" applyFont="1" applyFill="1" applyBorder="1" applyAlignment="1">
      <alignment horizontal="center"/>
    </xf>
    <xf numFmtId="0" fontId="31" fillId="45" borderId="27" xfId="0" applyFont="1" applyFill="1" applyBorder="1" applyAlignment="1">
      <alignment horizontal="center"/>
    </xf>
    <xf numFmtId="0" fontId="31" fillId="45" borderId="24" xfId="0" applyFont="1" applyFill="1" applyBorder="1" applyAlignment="1">
      <alignment horizontal="center"/>
    </xf>
    <xf numFmtId="0" fontId="31" fillId="45" borderId="35" xfId="0" applyFont="1" applyFill="1" applyBorder="1" applyAlignment="1">
      <alignment horizontal="center"/>
    </xf>
    <xf numFmtId="0" fontId="31" fillId="45" borderId="28" xfId="0" applyFont="1" applyFill="1" applyBorder="1" applyAlignment="1">
      <alignment horizontal="center"/>
    </xf>
    <xf numFmtId="0" fontId="42" fillId="35" borderId="0" xfId="46" applyFont="1" applyFill="1" applyBorder="1" applyAlignment="1" applyProtection="1">
      <alignment horizontal="left" vertical="center" wrapText="1"/>
      <protection/>
    </xf>
    <xf numFmtId="0" fontId="0" fillId="0" borderId="35" xfId="0" applyBorder="1" applyAlignment="1">
      <alignment horizontal="center"/>
    </xf>
    <xf numFmtId="0" fontId="40" fillId="45" borderId="36" xfId="0" applyFont="1" applyFill="1" applyBorder="1" applyAlignment="1">
      <alignment horizontal="center" vertical="center" wrapText="1"/>
    </xf>
    <xf numFmtId="0" fontId="40" fillId="45" borderId="37" xfId="0" applyFont="1" applyFill="1" applyBorder="1" applyAlignment="1">
      <alignment horizontal="center" vertical="center" wrapText="1"/>
    </xf>
    <xf numFmtId="0" fontId="40" fillId="45" borderId="38" xfId="0" applyFont="1" applyFill="1" applyBorder="1" applyAlignment="1">
      <alignment horizontal="center" vertical="center" wrapText="1"/>
    </xf>
    <xf numFmtId="0" fontId="41" fillId="45" borderId="39" xfId="0" applyFont="1" applyFill="1" applyBorder="1" applyAlignment="1">
      <alignment horizontal="center" vertical="center"/>
    </xf>
    <xf numFmtId="0" fontId="41" fillId="45" borderId="40" xfId="0" applyFont="1" applyFill="1" applyBorder="1" applyAlignment="1">
      <alignment horizontal="center" vertical="center"/>
    </xf>
    <xf numFmtId="0" fontId="41" fillId="45" borderId="41" xfId="0" applyFont="1" applyFill="1" applyBorder="1" applyAlignment="1">
      <alignment horizontal="center" vertical="center"/>
    </xf>
    <xf numFmtId="0" fontId="36" fillId="45" borderId="32" xfId="0" applyFont="1" applyFill="1" applyBorder="1" applyAlignment="1">
      <alignment horizontal="center" vertical="center"/>
    </xf>
    <xf numFmtId="0" fontId="36" fillId="45" borderId="33" xfId="0" applyFont="1" applyFill="1" applyBorder="1" applyAlignment="1">
      <alignment horizontal="center" vertical="center"/>
    </xf>
    <xf numFmtId="0" fontId="36" fillId="45" borderId="34" xfId="0" applyFont="1" applyFill="1" applyBorder="1" applyAlignment="1">
      <alignment horizontal="center" vertical="center"/>
    </xf>
    <xf numFmtId="0" fontId="36" fillId="45" borderId="42" xfId="0" applyFont="1" applyFill="1" applyBorder="1" applyAlignment="1">
      <alignment horizontal="center" vertical="center"/>
    </xf>
    <xf numFmtId="0" fontId="36" fillId="45" borderId="43" xfId="0" applyFont="1" applyFill="1" applyBorder="1" applyAlignment="1">
      <alignment horizontal="center" vertical="center"/>
    </xf>
    <xf numFmtId="0" fontId="36" fillId="45" borderId="44" xfId="0" applyFont="1" applyFill="1" applyBorder="1" applyAlignment="1">
      <alignment horizontal="center" vertical="center"/>
    </xf>
    <xf numFmtId="0" fontId="31" fillId="45" borderId="20" xfId="0" applyFont="1" applyFill="1" applyBorder="1" applyAlignment="1">
      <alignment horizontal="center"/>
    </xf>
    <xf numFmtId="0" fontId="31" fillId="45" borderId="13" xfId="0" applyFont="1" applyFill="1" applyBorder="1" applyAlignment="1">
      <alignment horizontal="center"/>
    </xf>
    <xf numFmtId="0" fontId="31" fillId="45" borderId="12" xfId="0" applyFont="1" applyFill="1" applyBorder="1" applyAlignment="1">
      <alignment horizontal="center"/>
    </xf>
    <xf numFmtId="0" fontId="31" fillId="0" borderId="33" xfId="0" applyFont="1" applyBorder="1" applyAlignment="1">
      <alignment horizontal="center"/>
    </xf>
    <xf numFmtId="0" fontId="31" fillId="0" borderId="0" xfId="0" applyFont="1" applyBorder="1" applyAlignment="1">
      <alignment horizontal="center"/>
    </xf>
    <xf numFmtId="0" fontId="42" fillId="35" borderId="35" xfId="46" applyFont="1" applyFill="1" applyBorder="1" applyAlignment="1" applyProtection="1">
      <alignment horizontal="left" vertical="center" wrapText="1"/>
      <protection/>
    </xf>
    <xf numFmtId="0" fontId="9" fillId="34" borderId="16" xfId="0" applyFont="1" applyFill="1" applyBorder="1" applyAlignment="1">
      <alignment horizontal="center"/>
    </xf>
    <xf numFmtId="0" fontId="9" fillId="34" borderId="17" xfId="0" applyFont="1" applyFill="1" applyBorder="1" applyAlignment="1">
      <alignment horizontal="center"/>
    </xf>
    <xf numFmtId="0" fontId="9" fillId="34" borderId="18" xfId="0" applyFont="1" applyFill="1" applyBorder="1" applyAlignment="1">
      <alignment horizontal="center"/>
    </xf>
    <xf numFmtId="10" fontId="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 fontId="6" fillId="0" borderId="10" xfId="51"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35" fillId="38" borderId="45" xfId="0" applyFont="1" applyFill="1" applyBorder="1" applyAlignment="1">
      <alignment horizontal="center"/>
    </xf>
    <xf numFmtId="0" fontId="35" fillId="38" borderId="46" xfId="0" applyFont="1" applyFill="1" applyBorder="1" applyAlignment="1">
      <alignment horizontal="center"/>
    </xf>
    <xf numFmtId="0" fontId="35" fillId="38" borderId="47" xfId="0" applyFont="1" applyFill="1" applyBorder="1" applyAlignment="1">
      <alignment horizontal="center"/>
    </xf>
    <xf numFmtId="0" fontId="35" fillId="46" borderId="15" xfId="0" applyFont="1" applyFill="1" applyBorder="1" applyAlignment="1">
      <alignment horizontal="center"/>
    </xf>
    <xf numFmtId="0" fontId="35" fillId="46" borderId="10" xfId="0" applyFont="1" applyFill="1" applyBorder="1" applyAlignment="1">
      <alignment horizontal="center"/>
    </xf>
    <xf numFmtId="0" fontId="35" fillId="46" borderId="11" xfId="0" applyFont="1" applyFill="1" applyBorder="1" applyAlignment="1">
      <alignment horizontal="center"/>
    </xf>
    <xf numFmtId="0" fontId="35" fillId="47" borderId="15" xfId="0" applyFont="1" applyFill="1" applyBorder="1" applyAlignment="1">
      <alignment horizontal="center"/>
    </xf>
    <xf numFmtId="0" fontId="35" fillId="47" borderId="10" xfId="0" applyFont="1" applyFill="1" applyBorder="1" applyAlignment="1">
      <alignment horizontal="center"/>
    </xf>
    <xf numFmtId="0" fontId="35" fillId="47" borderId="11" xfId="0" applyFont="1" applyFill="1" applyBorder="1" applyAlignment="1">
      <alignment horizontal="center"/>
    </xf>
    <xf numFmtId="0" fontId="5" fillId="34" borderId="21" xfId="0" applyFont="1" applyFill="1" applyBorder="1" applyAlignment="1">
      <alignment horizontal="center"/>
    </xf>
    <xf numFmtId="0" fontId="5" fillId="34" borderId="37" xfId="0" applyFont="1" applyFill="1" applyBorder="1" applyAlignment="1">
      <alignment horizontal="center"/>
    </xf>
    <xf numFmtId="0" fontId="5" fillId="34" borderId="48" xfId="0" applyFont="1" applyFill="1" applyBorder="1" applyAlignment="1">
      <alignment horizontal="center"/>
    </xf>
    <xf numFmtId="0" fontId="7" fillId="34" borderId="49"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50" xfId="0" applyFont="1" applyFill="1" applyBorder="1" applyAlignment="1">
      <alignment horizontal="center" vertical="center"/>
    </xf>
    <xf numFmtId="167"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167" fontId="6" fillId="0" borderId="10" xfId="0" applyNumberFormat="1" applyFont="1" applyFill="1" applyBorder="1" applyAlignment="1">
      <alignment horizontal="center" vertical="center" wrapText="1"/>
    </xf>
    <xf numFmtId="10" fontId="6" fillId="0" borderId="10" xfId="51" applyNumberFormat="1" applyFont="1" applyFill="1" applyBorder="1" applyAlignment="1">
      <alignment horizontal="center" vertical="center" wrapText="1"/>
    </xf>
    <xf numFmtId="0" fontId="37" fillId="38" borderId="0" xfId="46" applyFont="1" applyFill="1" applyAlignment="1" applyProtection="1">
      <alignment horizontal="center"/>
      <protection/>
    </xf>
    <xf numFmtId="0" fontId="8" fillId="33"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0" fontId="0" fillId="0" borderId="0" xfId="0" applyFill="1" applyAlignment="1">
      <alignment horizontal="center"/>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7" fillId="34" borderId="19" xfId="0" applyFont="1" applyFill="1" applyBorder="1" applyAlignment="1">
      <alignment horizontal="center" vertical="center"/>
    </xf>
    <xf numFmtId="0" fontId="7" fillId="34" borderId="51"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29" xfId="0" applyFont="1" applyFill="1" applyBorder="1" applyAlignment="1">
      <alignment horizontal="center" vertical="center" wrapText="1"/>
    </xf>
    <xf numFmtId="1" fontId="7" fillId="34" borderId="29" xfId="0" applyNumberFormat="1" applyFont="1" applyFill="1" applyBorder="1" applyAlignment="1">
      <alignment horizontal="center" vertical="center" wrapText="1"/>
    </xf>
    <xf numFmtId="0" fontId="7" fillId="34" borderId="52" xfId="0" applyFont="1" applyFill="1" applyBorder="1" applyAlignment="1">
      <alignment horizontal="center" vertical="center"/>
    </xf>
    <xf numFmtId="49" fontId="20" fillId="0" borderId="13" xfId="0" applyNumberFormat="1" applyFont="1" applyFill="1" applyBorder="1" applyAlignment="1">
      <alignment horizontal="center" vertical="center" textRotation="90" wrapText="1"/>
    </xf>
    <xf numFmtId="49" fontId="20" fillId="0" borderId="29" xfId="0" applyNumberFormat="1" applyFont="1" applyFill="1" applyBorder="1" applyAlignment="1">
      <alignment horizontal="center" vertical="center" textRotation="90" wrapText="1"/>
    </xf>
    <xf numFmtId="49" fontId="20" fillId="0" borderId="19" xfId="0" applyNumberFormat="1" applyFont="1" applyFill="1" applyBorder="1" applyAlignment="1">
      <alignment horizontal="center" vertical="center" textRotation="90" wrapText="1"/>
    </xf>
    <xf numFmtId="0" fontId="7" fillId="34" borderId="22" xfId="0" applyFont="1" applyFill="1" applyBorder="1" applyAlignment="1">
      <alignment horizontal="center" vertical="center"/>
    </xf>
    <xf numFmtId="0" fontId="7" fillId="34" borderId="12" xfId="0" applyFont="1" applyFill="1" applyBorder="1" applyAlignment="1">
      <alignment horizontal="center" vertical="center"/>
    </xf>
    <xf numFmtId="3" fontId="8" fillId="0" borderId="13"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9" fillId="34" borderId="53" xfId="0" applyFont="1" applyFill="1" applyBorder="1" applyAlignment="1">
      <alignment horizontal="center" vertical="center"/>
    </xf>
    <xf numFmtId="0" fontId="9" fillId="34" borderId="54" xfId="0" applyFont="1" applyFill="1" applyBorder="1" applyAlignment="1">
      <alignment horizontal="center" vertical="center"/>
    </xf>
    <xf numFmtId="0" fontId="9" fillId="34" borderId="55" xfId="0" applyFont="1" applyFill="1" applyBorder="1" applyAlignment="1">
      <alignment horizontal="center" vertical="center"/>
    </xf>
    <xf numFmtId="2" fontId="5" fillId="0" borderId="12"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56" xfId="0" applyNumberFormat="1" applyFont="1" applyFill="1" applyBorder="1" applyAlignment="1">
      <alignment horizontal="center" vertical="center" wrapText="1"/>
    </xf>
    <xf numFmtId="2" fontId="5" fillId="0" borderId="22"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2" fontId="5" fillId="33" borderId="56"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shrinkToFit="1"/>
    </xf>
    <xf numFmtId="0" fontId="8" fillId="33" borderId="15" xfId="0" applyFont="1" applyFill="1" applyBorder="1" applyAlignment="1">
      <alignment horizontal="center" vertical="center" wrapText="1"/>
    </xf>
    <xf numFmtId="2" fontId="5" fillId="0" borderId="56" xfId="0" applyNumberFormat="1" applyFont="1" applyBorder="1" applyAlignment="1">
      <alignment horizontal="center" vertical="center" wrapText="1"/>
    </xf>
    <xf numFmtId="0" fontId="7" fillId="34" borderId="47"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46" xfId="0" applyFont="1" applyFill="1" applyBorder="1" applyAlignment="1">
      <alignment horizontal="center" vertical="center" wrapText="1"/>
    </xf>
    <xf numFmtId="0" fontId="8" fillId="34" borderId="10" xfId="0" applyFont="1" applyFill="1" applyBorder="1" applyAlignment="1">
      <alignment horizontal="center" vertical="center" wrapText="1"/>
    </xf>
    <xf numFmtId="169" fontId="8"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8" fillId="0" borderId="15" xfId="0" applyNumberFormat="1"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7" fillId="34" borderId="46" xfId="0" applyFont="1" applyFill="1" applyBorder="1" applyAlignment="1">
      <alignment horizontal="center" vertical="center"/>
    </xf>
    <xf numFmtId="0" fontId="8" fillId="34" borderId="46" xfId="0" applyFont="1" applyFill="1" applyBorder="1" applyAlignment="1">
      <alignment horizontal="center" vertical="center"/>
    </xf>
    <xf numFmtId="0" fontId="7" fillId="34" borderId="10" xfId="0"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15" xfId="0" applyFont="1" applyFill="1" applyBorder="1" applyAlignment="1">
      <alignment horizontal="center" vertical="center" wrapText="1"/>
    </xf>
    <xf numFmtId="169" fontId="8"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3" fontId="4" fillId="33" borderId="0"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xf>
    <xf numFmtId="0" fontId="8" fillId="33" borderId="20" xfId="0" applyFont="1" applyFill="1" applyBorder="1" applyAlignment="1">
      <alignment horizontal="center" vertical="center" wrapText="1" shrinkToFit="1"/>
    </xf>
    <xf numFmtId="0" fontId="8" fillId="33" borderId="51" xfId="0" applyFont="1" applyFill="1" applyBorder="1" applyAlignment="1">
      <alignment horizontal="center" vertical="center" wrapText="1" shrinkToFit="1"/>
    </xf>
    <xf numFmtId="9" fontId="6" fillId="0" borderId="13" xfId="0" applyNumberFormat="1" applyFont="1" applyBorder="1" applyAlignment="1">
      <alignment horizontal="center" vertical="center" wrapText="1"/>
    </xf>
    <xf numFmtId="9" fontId="6" fillId="0" borderId="19"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51" xfId="0" applyFont="1" applyBorder="1" applyAlignment="1">
      <alignment horizontal="center" vertical="center" wrapText="1"/>
    </xf>
    <xf numFmtId="0" fontId="7" fillId="33" borderId="10" xfId="59" applyFont="1" applyFill="1" applyBorder="1" applyAlignment="1">
      <alignment horizontal="center" vertical="center" wrapText="1"/>
      <protection/>
    </xf>
    <xf numFmtId="167" fontId="6" fillId="0"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center" vertical="center" wrapText="1"/>
      <protection/>
    </xf>
    <xf numFmtId="167" fontId="6" fillId="0" borderId="10" xfId="59" applyNumberFormat="1" applyFont="1" applyFill="1" applyBorder="1" applyAlignment="1">
      <alignment horizontal="center" vertical="center" wrapText="1"/>
      <protection/>
    </xf>
    <xf numFmtId="0" fontId="6" fillId="0" borderId="10" xfId="59" applyFont="1" applyFill="1" applyBorder="1" applyAlignment="1">
      <alignment horizontal="center" vertical="center" wrapText="1"/>
      <protection/>
    </xf>
    <xf numFmtId="3" fontId="6" fillId="0" borderId="10" xfId="52" applyNumberFormat="1" applyFont="1" applyFill="1" applyBorder="1" applyAlignment="1" applyProtection="1">
      <alignment horizontal="center" vertical="center" wrapText="1"/>
      <protection locked="0"/>
    </xf>
    <xf numFmtId="3" fontId="6" fillId="0" borderId="10"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wrapText="1"/>
      <protection/>
    </xf>
    <xf numFmtId="0" fontId="0" fillId="34" borderId="21" xfId="59" applyFont="1" applyFill="1" applyBorder="1" applyAlignment="1">
      <alignment horizontal="center" wrapText="1"/>
      <protection/>
    </xf>
    <xf numFmtId="0" fontId="0" fillId="34" borderId="37" xfId="59" applyFont="1" applyFill="1" applyBorder="1" applyAlignment="1">
      <alignment horizontal="center" wrapText="1"/>
      <protection/>
    </xf>
    <xf numFmtId="0" fontId="0" fillId="34" borderId="48" xfId="59" applyFont="1" applyFill="1" applyBorder="1" applyAlignment="1">
      <alignment horizontal="center" wrapText="1"/>
      <protection/>
    </xf>
    <xf numFmtId="3" fontId="9" fillId="0" borderId="10" xfId="63" applyNumberFormat="1" applyFont="1" applyFill="1" applyBorder="1" applyAlignment="1" applyProtection="1">
      <alignment horizontal="center" vertical="center" wrapText="1"/>
      <protection locked="0"/>
    </xf>
    <xf numFmtId="0" fontId="5" fillId="0" borderId="10" xfId="59" applyFont="1" applyFill="1" applyBorder="1" applyAlignment="1">
      <alignment horizontal="center" vertical="center"/>
      <protection/>
    </xf>
    <xf numFmtId="9" fontId="5" fillId="0" borderId="10" xfId="59" applyNumberFormat="1" applyFont="1" applyFill="1" applyBorder="1" applyAlignment="1">
      <alignment horizontal="center" vertical="center"/>
      <protection/>
    </xf>
    <xf numFmtId="1" fontId="5" fillId="0" borderId="10" xfId="59" applyNumberFormat="1" applyFont="1" applyFill="1" applyBorder="1" applyAlignment="1">
      <alignment horizontal="center" vertical="center" wrapText="1"/>
      <protection/>
    </xf>
    <xf numFmtId="9" fontId="5" fillId="0" borderId="10" xfId="59" applyNumberFormat="1" applyFont="1" applyFill="1" applyBorder="1" applyAlignment="1">
      <alignment horizontal="center" vertical="center" wrapText="1"/>
      <protection/>
    </xf>
    <xf numFmtId="9" fontId="7" fillId="33" borderId="10" xfId="59" applyNumberFormat="1" applyFont="1" applyFill="1" applyBorder="1" applyAlignment="1">
      <alignment horizontal="center" vertical="center" wrapText="1"/>
      <protection/>
    </xf>
    <xf numFmtId="0" fontId="7" fillId="33" borderId="10" xfId="59" applyFont="1" applyFill="1" applyBorder="1" applyAlignment="1">
      <alignment horizontal="center" vertical="center" wrapText="1" readingOrder="1"/>
      <protection/>
    </xf>
    <xf numFmtId="10" fontId="6" fillId="0" borderId="10" xfId="59" applyNumberFormat="1" applyFont="1" applyFill="1" applyBorder="1" applyAlignment="1">
      <alignment horizontal="center" vertical="center" wrapText="1"/>
      <protection/>
    </xf>
    <xf numFmtId="10" fontId="6" fillId="0" borderId="10" xfId="63" applyNumberFormat="1" applyFont="1" applyFill="1" applyBorder="1" applyAlignment="1">
      <alignment horizontal="center" vertical="center" wrapText="1"/>
    </xf>
    <xf numFmtId="164" fontId="5" fillId="0" borderId="10" xfId="52" applyNumberFormat="1" applyFont="1" applyFill="1" applyBorder="1" applyAlignment="1">
      <alignment horizontal="center" vertical="center" wrapText="1"/>
    </xf>
    <xf numFmtId="0" fontId="6" fillId="0" borderId="10" xfId="59" applyNumberFormat="1" applyFont="1" applyFill="1" applyBorder="1" applyAlignment="1">
      <alignment horizontal="center" vertical="center" wrapText="1"/>
      <protection/>
    </xf>
    <xf numFmtId="0" fontId="6" fillId="0" borderId="10" xfId="63" applyNumberFormat="1" applyFont="1" applyFill="1" applyBorder="1" applyAlignment="1">
      <alignment horizontal="center" vertical="center" wrapText="1"/>
    </xf>
    <xf numFmtId="0" fontId="7" fillId="34" borderId="34" xfId="59" applyFont="1" applyFill="1" applyBorder="1" applyAlignment="1">
      <alignment horizontal="center" vertical="center" wrapText="1"/>
      <protection/>
    </xf>
    <xf numFmtId="0" fontId="7" fillId="34" borderId="28" xfId="59" applyFont="1" applyFill="1" applyBorder="1" applyAlignment="1">
      <alignment horizontal="center" vertical="center" wrapText="1"/>
      <protection/>
    </xf>
    <xf numFmtId="0" fontId="7" fillId="34" borderId="40" xfId="59" applyFont="1" applyFill="1" applyBorder="1" applyAlignment="1">
      <alignment horizontal="center" vertical="center" wrapText="1"/>
      <protection/>
    </xf>
    <xf numFmtId="0" fontId="7" fillId="34" borderId="54" xfId="59" applyFont="1" applyFill="1" applyBorder="1" applyAlignment="1">
      <alignment horizontal="center" vertical="center" wrapText="1"/>
      <protection/>
    </xf>
    <xf numFmtId="0" fontId="7" fillId="34" borderId="45" xfId="59" applyFont="1" applyFill="1" applyBorder="1" applyAlignment="1">
      <alignment horizontal="center" vertical="center" wrapText="1"/>
      <protection/>
    </xf>
    <xf numFmtId="0" fontId="7" fillId="34" borderId="46" xfId="59" applyFont="1" applyFill="1" applyBorder="1" applyAlignment="1">
      <alignment horizontal="center" vertical="center" wrapText="1"/>
      <protection/>
    </xf>
    <xf numFmtId="0" fontId="7" fillId="34" borderId="47" xfId="59" applyFont="1" applyFill="1" applyBorder="1" applyAlignment="1">
      <alignment horizontal="center" vertical="center" wrapText="1"/>
      <protection/>
    </xf>
    <xf numFmtId="0" fontId="4" fillId="33" borderId="19" xfId="59" applyFont="1" applyFill="1" applyBorder="1" applyAlignment="1">
      <alignment horizontal="center" vertical="center" wrapText="1"/>
      <protection/>
    </xf>
    <xf numFmtId="0" fontId="4" fillId="33" borderId="10" xfId="59" applyFont="1" applyFill="1" applyBorder="1" applyAlignment="1">
      <alignment horizontal="center" vertical="center" wrapText="1"/>
      <protection/>
    </xf>
    <xf numFmtId="167" fontId="6" fillId="33" borderId="19" xfId="59" applyNumberFormat="1" applyFont="1" applyFill="1" applyBorder="1" applyAlignment="1">
      <alignment horizontal="center" vertical="center"/>
      <protection/>
    </xf>
    <xf numFmtId="167" fontId="6" fillId="33" borderId="10" xfId="59" applyNumberFormat="1" applyFont="1" applyFill="1" applyBorder="1" applyAlignment="1">
      <alignment horizontal="center" vertical="center"/>
      <protection/>
    </xf>
    <xf numFmtId="0" fontId="7" fillId="34" borderId="45" xfId="59" applyFont="1" applyFill="1" applyBorder="1" applyAlignment="1">
      <alignment horizontal="center" vertical="center"/>
      <protection/>
    </xf>
    <xf numFmtId="0" fontId="7" fillId="34" borderId="16" xfId="59" applyFont="1" applyFill="1" applyBorder="1" applyAlignment="1">
      <alignment horizontal="center" vertical="center"/>
      <protection/>
    </xf>
    <xf numFmtId="0" fontId="7" fillId="34" borderId="17" xfId="59" applyFont="1" applyFill="1" applyBorder="1" applyAlignment="1">
      <alignment horizontal="center" vertical="center" wrapText="1"/>
      <protection/>
    </xf>
    <xf numFmtId="0" fontId="7" fillId="34" borderId="49" xfId="59" applyFont="1" applyFill="1" applyBorder="1" applyAlignment="1">
      <alignment horizontal="center" vertical="center" wrapText="1"/>
      <protection/>
    </xf>
    <xf numFmtId="0" fontId="7" fillId="34" borderId="53" xfId="59" applyFont="1" applyFill="1" applyBorder="1" applyAlignment="1">
      <alignment horizontal="center" vertical="center" wrapText="1"/>
      <protection/>
    </xf>
    <xf numFmtId="0" fontId="8" fillId="0" borderId="12" xfId="0" applyNumberFormat="1" applyFont="1" applyBorder="1" applyAlignment="1">
      <alignment horizontal="center" vertical="center" wrapText="1"/>
    </xf>
    <xf numFmtId="0" fontId="8" fillId="0" borderId="56"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0" fillId="34" borderId="21" xfId="0" applyFill="1" applyBorder="1" applyAlignment="1">
      <alignment horizontal="center"/>
    </xf>
    <xf numFmtId="0" fontId="0" fillId="34" borderId="37" xfId="0" applyFill="1" applyBorder="1" applyAlignment="1">
      <alignment horizontal="center"/>
    </xf>
    <xf numFmtId="0" fontId="0" fillId="34" borderId="48" xfId="0" applyFill="1" applyBorder="1" applyAlignment="1">
      <alignment horizontal="center"/>
    </xf>
    <xf numFmtId="0" fontId="7" fillId="34" borderId="10" xfId="0" applyFont="1" applyFill="1" applyBorder="1" applyAlignment="1">
      <alignment horizontal="center" vertical="center"/>
    </xf>
    <xf numFmtId="3" fontId="6" fillId="0" borderId="13"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10" xfId="0" applyNumberFormat="1" applyFont="1" applyBorder="1" applyAlignment="1">
      <alignment horizontal="center" vertical="center"/>
    </xf>
    <xf numFmtId="3"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56"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9" xfId="0" applyFont="1" applyBorder="1" applyAlignment="1">
      <alignment horizontal="center" vertical="center" wrapText="1"/>
    </xf>
    <xf numFmtId="9" fontId="6" fillId="0" borderId="13" xfId="0" applyNumberFormat="1" applyFont="1" applyBorder="1" applyAlignment="1">
      <alignment horizontal="center" vertical="center"/>
    </xf>
    <xf numFmtId="9" fontId="6" fillId="0" borderId="29" xfId="0" applyNumberFormat="1" applyFont="1" applyBorder="1" applyAlignment="1">
      <alignment horizontal="center" vertical="center"/>
    </xf>
    <xf numFmtId="9" fontId="6" fillId="0" borderId="19" xfId="0" applyNumberFormat="1"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3" fontId="6" fillId="0" borderId="1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9" xfId="0"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167" fontId="8" fillId="0" borderId="12" xfId="0" applyNumberFormat="1" applyFont="1" applyFill="1" applyBorder="1" applyAlignment="1">
      <alignment horizontal="center" vertical="center" wrapText="1"/>
    </xf>
    <xf numFmtId="167" fontId="8" fillId="0" borderId="2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9" fillId="34" borderId="21" xfId="0" applyFont="1" applyFill="1" applyBorder="1" applyAlignment="1">
      <alignment horizontal="center" vertical="center"/>
    </xf>
    <xf numFmtId="0" fontId="9" fillId="34" borderId="37" xfId="0" applyFont="1" applyFill="1" applyBorder="1" applyAlignment="1">
      <alignment horizontal="center" vertical="center"/>
    </xf>
    <xf numFmtId="0" fontId="9" fillId="34" borderId="48" xfId="0" applyFont="1" applyFill="1" applyBorder="1" applyAlignment="1">
      <alignment horizontal="center" vertical="center"/>
    </xf>
    <xf numFmtId="167" fontId="8" fillId="3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67"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29"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 fontId="6" fillId="0" borderId="29" xfId="0" applyNumberFormat="1"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167" fontId="6" fillId="33" borderId="10" xfId="0" applyNumberFormat="1" applyFont="1" applyFill="1" applyBorder="1" applyAlignment="1">
      <alignment horizontal="center" vertical="center"/>
    </xf>
    <xf numFmtId="0" fontId="8" fillId="33" borderId="2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51" xfId="0" applyFont="1" applyFill="1" applyBorder="1" applyAlignment="1">
      <alignment horizontal="center" vertical="center" wrapText="1"/>
    </xf>
    <xf numFmtId="167" fontId="6" fillId="0" borderId="13" xfId="0" applyNumberFormat="1" applyFont="1" applyFill="1" applyBorder="1" applyAlignment="1">
      <alignment horizontal="center" vertical="center" wrapText="1"/>
    </xf>
    <xf numFmtId="167" fontId="6" fillId="0" borderId="29" xfId="0" applyNumberFormat="1" applyFont="1" applyFill="1" applyBorder="1" applyAlignment="1">
      <alignment horizontal="center" vertical="center" wrapText="1"/>
    </xf>
    <xf numFmtId="167" fontId="6" fillId="0" borderId="19"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0" fontId="37" fillId="38" borderId="0" xfId="46" applyFont="1" applyFill="1" applyAlignment="1" applyProtection="1">
      <alignment horizontal="center"/>
      <protection/>
    </xf>
    <xf numFmtId="3" fontId="6" fillId="33" borderId="13" xfId="0" applyNumberFormat="1" applyFont="1" applyFill="1" applyBorder="1" applyAlignment="1">
      <alignment horizontal="center" vertical="center" wrapText="1"/>
    </xf>
    <xf numFmtId="3" fontId="6" fillId="33" borderId="19" xfId="0" applyNumberFormat="1" applyFont="1" applyFill="1" applyBorder="1" applyAlignment="1">
      <alignment horizontal="center" vertical="center" wrapText="1"/>
    </xf>
    <xf numFmtId="3" fontId="6" fillId="33" borderId="13" xfId="0" applyNumberFormat="1" applyFont="1" applyFill="1" applyBorder="1" applyAlignment="1">
      <alignment horizontal="center" vertical="center"/>
    </xf>
    <xf numFmtId="3" fontId="6" fillId="33" borderId="19" xfId="0" applyNumberFormat="1" applyFont="1" applyFill="1" applyBorder="1" applyAlignment="1">
      <alignment horizontal="center" vertical="center"/>
    </xf>
    <xf numFmtId="3" fontId="9" fillId="33" borderId="13" xfId="0" applyNumberFormat="1" applyFont="1" applyFill="1" applyBorder="1" applyAlignment="1">
      <alignment horizontal="center" vertical="center" wrapText="1"/>
    </xf>
    <xf numFmtId="3" fontId="9" fillId="33" borderId="19"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10" fontId="6" fillId="33" borderId="13" xfId="0" applyNumberFormat="1" applyFont="1" applyFill="1" applyBorder="1" applyAlignment="1">
      <alignment horizontal="center" vertical="center"/>
    </xf>
    <xf numFmtId="10" fontId="6" fillId="33" borderId="19"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wrapText="1"/>
    </xf>
    <xf numFmtId="10" fontId="6" fillId="33" borderId="10" xfId="0" applyNumberFormat="1" applyFont="1" applyFill="1" applyBorder="1" applyAlignment="1">
      <alignment horizontal="center" vertical="center"/>
    </xf>
    <xf numFmtId="10" fontId="6" fillId="0" borderId="13" xfId="0" applyNumberFormat="1" applyFont="1" applyFill="1" applyBorder="1" applyAlignment="1">
      <alignment horizontal="center" vertical="center"/>
    </xf>
    <xf numFmtId="10" fontId="6" fillId="0" borderId="19" xfId="0" applyNumberFormat="1" applyFont="1" applyFill="1" applyBorder="1" applyAlignment="1">
      <alignment horizontal="center" vertical="center"/>
    </xf>
    <xf numFmtId="11" fontId="8" fillId="33" borderId="13" xfId="0" applyNumberFormat="1" applyFont="1" applyFill="1" applyBorder="1" applyAlignment="1">
      <alignment horizontal="center" vertical="center" wrapText="1"/>
    </xf>
    <xf numFmtId="11" fontId="8" fillId="33" borderId="19" xfId="0" applyNumberFormat="1" applyFont="1" applyFill="1" applyBorder="1" applyAlignment="1">
      <alignment horizontal="center" vertical="center" wrapText="1"/>
    </xf>
    <xf numFmtId="11" fontId="8" fillId="33" borderId="10"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9" xfId="0" applyFont="1" applyFill="1" applyBorder="1" applyAlignment="1">
      <alignment horizontal="center" vertical="center" wrapText="1"/>
    </xf>
    <xf numFmtId="9" fontId="6" fillId="33" borderId="13" xfId="0" applyNumberFormat="1" applyFont="1" applyFill="1" applyBorder="1" applyAlignment="1">
      <alignment horizontal="center" vertical="center" wrapText="1"/>
    </xf>
    <xf numFmtId="9" fontId="6" fillId="33" borderId="19" xfId="0" applyNumberFormat="1" applyFont="1" applyFill="1" applyBorder="1" applyAlignment="1">
      <alignment horizontal="center" vertical="center" wrapText="1"/>
    </xf>
    <xf numFmtId="3" fontId="8" fillId="33" borderId="13" xfId="0" applyNumberFormat="1" applyFont="1" applyFill="1" applyBorder="1" applyAlignment="1">
      <alignment horizontal="center" vertical="center" wrapText="1"/>
    </xf>
    <xf numFmtId="3" fontId="8" fillId="33" borderId="19" xfId="0" applyNumberFormat="1" applyFont="1" applyFill="1" applyBorder="1" applyAlignment="1">
      <alignment horizontal="center" vertical="center" wrapText="1"/>
    </xf>
    <xf numFmtId="10" fontId="6" fillId="38" borderId="13" xfId="0" applyNumberFormat="1" applyFont="1" applyFill="1" applyBorder="1" applyAlignment="1">
      <alignment horizontal="center" vertical="center" wrapText="1"/>
    </xf>
    <xf numFmtId="10" fontId="6" fillId="38" borderId="29" xfId="0" applyNumberFormat="1" applyFont="1" applyFill="1" applyBorder="1" applyAlignment="1">
      <alignment horizontal="center" vertical="center" wrapText="1"/>
    </xf>
    <xf numFmtId="10" fontId="6" fillId="38" borderId="19" xfId="0" applyNumberFormat="1" applyFont="1" applyFill="1" applyBorder="1" applyAlignment="1">
      <alignment horizontal="center" vertical="center" wrapText="1"/>
    </xf>
    <xf numFmtId="3" fontId="8" fillId="33" borderId="29" xfId="0" applyNumberFormat="1" applyFont="1" applyFill="1" applyBorder="1" applyAlignment="1">
      <alignment horizontal="center" vertical="center" wrapText="1"/>
    </xf>
    <xf numFmtId="9" fontId="6" fillId="33" borderId="29" xfId="0" applyNumberFormat="1" applyFont="1" applyFill="1" applyBorder="1" applyAlignment="1">
      <alignment horizontal="center" vertical="center" wrapText="1"/>
    </xf>
    <xf numFmtId="0" fontId="6" fillId="33" borderId="29" xfId="0" applyFont="1" applyFill="1" applyBorder="1" applyAlignment="1">
      <alignment horizontal="center" vertical="center" wrapText="1"/>
    </xf>
    <xf numFmtId="3" fontId="6" fillId="33" borderId="29" xfId="0" applyNumberFormat="1" applyFont="1" applyFill="1" applyBorder="1" applyAlignment="1">
      <alignment horizontal="center" vertical="center" wrapText="1"/>
    </xf>
    <xf numFmtId="3" fontId="9" fillId="33" borderId="29"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3" fontId="8" fillId="0" borderId="29" xfId="0" applyNumberFormat="1" applyFont="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29" xfId="0" applyNumberFormat="1" applyFont="1" applyFill="1" applyBorder="1" applyAlignment="1">
      <alignment horizontal="center" vertical="center" wrapText="1"/>
    </xf>
    <xf numFmtId="10" fontId="6" fillId="0" borderId="29"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xf>
    <xf numFmtId="3" fontId="6" fillId="0" borderId="29"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xf numFmtId="0" fontId="35" fillId="38" borderId="45" xfId="0" applyFont="1" applyFill="1" applyBorder="1" applyAlignment="1">
      <alignment horizontal="left" wrapText="1"/>
    </xf>
    <xf numFmtId="0" fontId="35" fillId="38" borderId="46" xfId="0" applyFont="1" applyFill="1" applyBorder="1" applyAlignment="1">
      <alignment horizontal="left" wrapText="1"/>
    </xf>
    <xf numFmtId="0" fontId="35" fillId="38" borderId="47" xfId="0" applyFont="1" applyFill="1" applyBorder="1" applyAlignment="1">
      <alignment horizontal="left" wrapText="1"/>
    </xf>
    <xf numFmtId="0" fontId="35" fillId="46" borderId="15" xfId="0" applyFont="1" applyFill="1" applyBorder="1" applyAlignment="1">
      <alignment horizontal="left" wrapText="1"/>
    </xf>
    <xf numFmtId="0" fontId="35" fillId="46" borderId="10" xfId="0" applyFont="1" applyFill="1" applyBorder="1" applyAlignment="1">
      <alignment horizontal="left" wrapText="1"/>
    </xf>
    <xf numFmtId="0" fontId="35" fillId="46" borderId="11" xfId="0" applyFont="1" applyFill="1" applyBorder="1" applyAlignment="1">
      <alignment horizontal="left" wrapText="1"/>
    </xf>
    <xf numFmtId="0" fontId="35" fillId="47" borderId="15" xfId="0" applyFont="1" applyFill="1" applyBorder="1" applyAlignment="1">
      <alignment horizontal="left" wrapText="1"/>
    </xf>
    <xf numFmtId="0" fontId="35" fillId="47" borderId="10" xfId="0" applyFont="1" applyFill="1" applyBorder="1" applyAlignment="1">
      <alignment horizontal="left" wrapText="1"/>
    </xf>
    <xf numFmtId="0" fontId="35" fillId="47" borderId="11" xfId="0" applyFont="1" applyFill="1" applyBorder="1" applyAlignment="1">
      <alignment horizontal="left" wrapText="1"/>
    </xf>
    <xf numFmtId="0" fontId="9" fillId="34" borderId="16" xfId="0" applyFont="1" applyFill="1" applyBorder="1" applyAlignment="1">
      <alignment horizontal="left"/>
    </xf>
    <xf numFmtId="0" fontId="9" fillId="34" borderId="17" xfId="0" applyFont="1" applyFill="1" applyBorder="1" applyAlignment="1">
      <alignment horizontal="left"/>
    </xf>
    <xf numFmtId="0" fontId="9" fillId="34" borderId="18" xfId="0" applyFont="1" applyFill="1" applyBorder="1" applyAlignment="1">
      <alignment horizontal="left"/>
    </xf>
    <xf numFmtId="0" fontId="7" fillId="0" borderId="1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9" xfId="0" applyFont="1" applyFill="1" applyBorder="1" applyAlignment="1">
      <alignment horizontal="center" vertical="center" wrapText="1"/>
    </xf>
    <xf numFmtId="49" fontId="8" fillId="33" borderId="10" xfId="59" applyNumberFormat="1" applyFont="1" applyFill="1" applyBorder="1" applyAlignment="1">
      <alignment horizontal="center" vertical="center" wrapText="1"/>
      <protection/>
    </xf>
    <xf numFmtId="1" fontId="8" fillId="33" borderId="10" xfId="59" applyNumberFormat="1" applyFont="1" applyFill="1" applyBorder="1" applyAlignment="1">
      <alignment horizontal="center" vertical="center"/>
      <protection/>
    </xf>
    <xf numFmtId="0" fontId="6" fillId="33" borderId="20" xfId="59" applyFont="1" applyFill="1" applyBorder="1" applyAlignment="1">
      <alignment horizontal="center" vertical="center" wrapText="1"/>
      <protection/>
    </xf>
    <xf numFmtId="0" fontId="6" fillId="33" borderId="57" xfId="59" applyFont="1" applyFill="1" applyBorder="1" applyAlignment="1">
      <alignment horizontal="center" vertical="center" wrapText="1"/>
      <protection/>
    </xf>
    <xf numFmtId="0" fontId="6" fillId="33" borderId="51" xfId="59" applyFont="1" applyFill="1" applyBorder="1" applyAlignment="1">
      <alignment horizontal="center" vertical="center" wrapText="1"/>
      <protection/>
    </xf>
    <xf numFmtId="167" fontId="6" fillId="33" borderId="13" xfId="59" applyNumberFormat="1" applyFont="1" applyFill="1" applyBorder="1" applyAlignment="1">
      <alignment horizontal="center" vertical="center"/>
      <protection/>
    </xf>
    <xf numFmtId="167" fontId="6" fillId="33" borderId="29" xfId="59" applyNumberFormat="1" applyFont="1" applyFill="1" applyBorder="1" applyAlignment="1">
      <alignment horizontal="center" vertical="center"/>
      <protection/>
    </xf>
    <xf numFmtId="0" fontId="0" fillId="0" borderId="19" xfId="0" applyBorder="1" applyAlignment="1">
      <alignment/>
    </xf>
    <xf numFmtId="9"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2" xfId="0" applyFont="1" applyBorder="1" applyAlignment="1">
      <alignment horizontal="center" vertical="center" wrapText="1"/>
    </xf>
    <xf numFmtId="0" fontId="8" fillId="33" borderId="12" xfId="59" applyFont="1" applyFill="1" applyBorder="1" applyAlignment="1">
      <alignment horizontal="center" vertical="center" wrapText="1"/>
      <protection/>
    </xf>
    <xf numFmtId="0" fontId="8" fillId="33" borderId="56" xfId="59" applyFont="1" applyFill="1" applyBorder="1" applyAlignment="1">
      <alignment horizontal="center" vertical="center" wrapText="1"/>
      <protection/>
    </xf>
    <xf numFmtId="0" fontId="8" fillId="33" borderId="22" xfId="59" applyFont="1" applyFill="1" applyBorder="1" applyAlignment="1">
      <alignment horizontal="center" vertical="center" wrapText="1"/>
      <protection/>
    </xf>
    <xf numFmtId="9" fontId="8" fillId="0" borderId="10" xfId="0" applyNumberFormat="1" applyFont="1" applyFill="1" applyBorder="1" applyAlignment="1">
      <alignment horizontal="center" vertical="center" wrapText="1"/>
    </xf>
    <xf numFmtId="9" fontId="8" fillId="0" borderId="17"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167" fontId="6" fillId="0" borderId="13" xfId="59" applyNumberFormat="1" applyFont="1" applyBorder="1" applyAlignment="1">
      <alignment horizontal="center" vertical="center"/>
      <protection/>
    </xf>
    <xf numFmtId="167" fontId="6" fillId="0" borderId="29" xfId="59" applyNumberFormat="1" applyFont="1" applyBorder="1" applyAlignment="1">
      <alignment horizontal="center" vertical="center"/>
      <protection/>
    </xf>
    <xf numFmtId="167" fontId="6" fillId="0" borderId="19" xfId="59" applyNumberFormat="1" applyFont="1" applyBorder="1" applyAlignment="1">
      <alignment horizontal="center" vertical="center"/>
      <protection/>
    </xf>
    <xf numFmtId="1" fontId="8" fillId="0" borderId="13" xfId="0" applyNumberFormat="1" applyFont="1" applyBorder="1" applyAlignment="1">
      <alignment horizontal="center" vertical="center" wrapText="1"/>
    </xf>
    <xf numFmtId="0" fontId="0" fillId="34" borderId="52" xfId="59" applyFill="1" applyBorder="1" applyAlignment="1">
      <alignment horizontal="center"/>
      <protection/>
    </xf>
    <xf numFmtId="0" fontId="0" fillId="34" borderId="43" xfId="59" applyFill="1" applyBorder="1" applyAlignment="1">
      <alignment horizontal="center"/>
      <protection/>
    </xf>
    <xf numFmtId="0" fontId="0" fillId="34" borderId="58" xfId="59" applyFill="1" applyBorder="1" applyAlignment="1">
      <alignment horizontal="center"/>
      <protection/>
    </xf>
    <xf numFmtId="0" fontId="8" fillId="33" borderId="20" xfId="59" applyFont="1" applyFill="1" applyBorder="1" applyAlignment="1">
      <alignment horizontal="center" vertical="center" wrapText="1"/>
      <protection/>
    </xf>
    <xf numFmtId="0" fontId="8" fillId="33" borderId="51" xfId="59" applyFont="1" applyFill="1" applyBorder="1" applyAlignment="1">
      <alignment horizontal="center" vertical="center" wrapText="1"/>
      <protection/>
    </xf>
    <xf numFmtId="3" fontId="0" fillId="0" borderId="12" xfId="0" applyNumberFormat="1" applyFont="1" applyBorder="1" applyAlignment="1">
      <alignment horizontal="center" vertical="center" wrapText="1"/>
    </xf>
    <xf numFmtId="3" fontId="0" fillId="0" borderId="56" xfId="0" applyNumberFormat="1" applyFont="1" applyBorder="1" applyAlignment="1">
      <alignment horizontal="center" vertical="center" wrapText="1"/>
    </xf>
    <xf numFmtId="3" fontId="0" fillId="0" borderId="59" xfId="0" applyNumberFormat="1" applyFont="1" applyBorder="1" applyAlignment="1">
      <alignment horizontal="center" vertical="center" wrapText="1"/>
    </xf>
    <xf numFmtId="9" fontId="6" fillId="0" borderId="29" xfId="0" applyNumberFormat="1" applyFont="1" applyBorder="1" applyAlignment="1">
      <alignment horizontal="center" vertical="center" wrapText="1"/>
    </xf>
    <xf numFmtId="3" fontId="8" fillId="0" borderId="13" xfId="59" applyNumberFormat="1" applyFont="1" applyBorder="1" applyAlignment="1">
      <alignment horizontal="center" vertical="center"/>
      <protection/>
    </xf>
    <xf numFmtId="3" fontId="8" fillId="0" borderId="19" xfId="59" applyNumberFormat="1" applyFont="1" applyBorder="1" applyAlignment="1">
      <alignment horizontal="center" vertical="center"/>
      <protection/>
    </xf>
    <xf numFmtId="3" fontId="8" fillId="0" borderId="13"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49" fontId="8" fillId="0" borderId="13" xfId="59" applyNumberFormat="1" applyFont="1" applyBorder="1" applyAlignment="1">
      <alignment horizontal="center" vertical="center" wrapText="1"/>
      <protection/>
    </xf>
    <xf numFmtId="49" fontId="8" fillId="0" borderId="19" xfId="59" applyNumberFormat="1" applyFont="1" applyBorder="1" applyAlignment="1">
      <alignment horizontal="center" vertical="center" wrapText="1"/>
      <protection/>
    </xf>
    <xf numFmtId="0" fontId="8" fillId="33" borderId="16" xfId="0" applyFont="1" applyFill="1" applyBorder="1" applyAlignment="1">
      <alignment horizontal="center" vertical="center" wrapText="1"/>
    </xf>
    <xf numFmtId="167" fontId="6" fillId="0" borderId="10" xfId="0" applyNumberFormat="1" applyFont="1" applyBorder="1" applyAlignment="1">
      <alignment horizontal="center" vertical="center"/>
    </xf>
    <xf numFmtId="167" fontId="6" fillId="0" borderId="17" xfId="0" applyNumberFormat="1" applyFont="1" applyBorder="1" applyAlignment="1">
      <alignment horizontal="center" vertical="center"/>
    </xf>
    <xf numFmtId="0" fontId="8" fillId="33" borderId="57" xfId="59" applyFont="1" applyFill="1" applyBorder="1" applyAlignment="1">
      <alignment horizontal="center" vertical="center" wrapText="1"/>
      <protection/>
    </xf>
    <xf numFmtId="0" fontId="8" fillId="0" borderId="20" xfId="59" applyFont="1" applyBorder="1" applyAlignment="1">
      <alignment horizontal="center" vertical="center" wrapText="1"/>
      <protection/>
    </xf>
    <xf numFmtId="0" fontId="8" fillId="0" borderId="57" xfId="59" applyFont="1" applyBorder="1" applyAlignment="1">
      <alignment horizontal="center" vertical="center" wrapText="1"/>
      <protection/>
    </xf>
    <xf numFmtId="0" fontId="8" fillId="0" borderId="51" xfId="59" applyFont="1" applyBorder="1" applyAlignment="1">
      <alignment horizontal="center" vertical="center" wrapText="1"/>
      <protection/>
    </xf>
    <xf numFmtId="0" fontId="8" fillId="0" borderId="13" xfId="59" applyFont="1" applyBorder="1" applyAlignment="1">
      <alignment horizontal="center" vertical="center" wrapText="1"/>
      <protection/>
    </xf>
    <xf numFmtId="0" fontId="8" fillId="0" borderId="19" xfId="59" applyFont="1" applyBorder="1" applyAlignment="1">
      <alignment horizontal="center" vertical="center" wrapText="1"/>
      <protection/>
    </xf>
    <xf numFmtId="3" fontId="6" fillId="0" borderId="13" xfId="59" applyNumberFormat="1" applyFont="1" applyBorder="1" applyAlignment="1">
      <alignment horizontal="center" vertical="center" wrapText="1"/>
      <protection/>
    </xf>
    <xf numFmtId="3" fontId="6" fillId="0" borderId="29" xfId="59" applyNumberFormat="1" applyFont="1" applyBorder="1" applyAlignment="1">
      <alignment horizontal="center" vertical="center" wrapText="1"/>
      <protection/>
    </xf>
    <xf numFmtId="3" fontId="6" fillId="0" borderId="19" xfId="59" applyNumberFormat="1" applyFont="1" applyBorder="1" applyAlignment="1">
      <alignment horizontal="center" vertical="center" wrapText="1"/>
      <protection/>
    </xf>
    <xf numFmtId="3" fontId="6" fillId="0" borderId="13" xfId="0" applyNumberFormat="1" applyFont="1" applyBorder="1" applyAlignment="1">
      <alignment horizontal="center" vertical="center"/>
    </xf>
    <xf numFmtId="3" fontId="6" fillId="0" borderId="19" xfId="0" applyNumberFormat="1" applyFont="1" applyBorder="1" applyAlignment="1">
      <alignment horizontal="center" vertical="center"/>
    </xf>
    <xf numFmtId="1" fontId="6" fillId="0" borderId="13" xfId="0" applyNumberFormat="1" applyFont="1" applyBorder="1" applyAlignment="1">
      <alignment horizontal="center" vertical="center" wrapText="1"/>
    </xf>
    <xf numFmtId="3" fontId="9" fillId="33" borderId="13" xfId="59" applyNumberFormat="1" applyFont="1" applyFill="1" applyBorder="1" applyAlignment="1">
      <alignment horizontal="center" vertical="center"/>
      <protection/>
    </xf>
    <xf numFmtId="3" fontId="9" fillId="33" borderId="19" xfId="59" applyNumberFormat="1" applyFont="1" applyFill="1" applyBorder="1" applyAlignment="1">
      <alignment horizontal="center" vertical="center"/>
      <protection/>
    </xf>
    <xf numFmtId="0" fontId="8" fillId="0" borderId="51" xfId="0" applyFont="1" applyBorder="1" applyAlignment="1">
      <alignment horizontal="center" vertical="center"/>
    </xf>
    <xf numFmtId="0" fontId="0" fillId="0" borderId="12"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 xfId="59" applyFont="1" applyBorder="1" applyAlignment="1">
      <alignment horizontal="center" vertical="center" wrapText="1"/>
      <protection/>
    </xf>
    <xf numFmtId="3" fontId="9" fillId="33" borderId="13" xfId="59" applyNumberFormat="1" applyFont="1" applyFill="1" applyBorder="1" applyAlignment="1">
      <alignment horizontal="center" vertical="center" wrapText="1"/>
      <protection/>
    </xf>
    <xf numFmtId="3" fontId="9" fillId="33" borderId="29" xfId="59" applyNumberFormat="1" applyFont="1" applyFill="1" applyBorder="1" applyAlignment="1">
      <alignment horizontal="center" vertical="center" wrapText="1"/>
      <protection/>
    </xf>
    <xf numFmtId="3" fontId="9" fillId="33" borderId="19" xfId="59" applyNumberFormat="1"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22" xfId="59" applyFont="1" applyBorder="1" applyAlignment="1">
      <alignment horizontal="center" vertical="center" wrapText="1"/>
      <protection/>
    </xf>
    <xf numFmtId="0" fontId="8" fillId="0" borderId="12" xfId="59" applyFont="1" applyBorder="1" applyAlignment="1">
      <alignment horizontal="center" vertical="center" wrapText="1"/>
      <protection/>
    </xf>
    <xf numFmtId="0" fontId="8" fillId="0" borderId="56" xfId="59" applyFont="1" applyBorder="1" applyAlignment="1">
      <alignment horizontal="center" vertical="center" wrapText="1"/>
      <protection/>
    </xf>
    <xf numFmtId="49" fontId="8" fillId="0" borderId="29" xfId="59" applyNumberFormat="1" applyFont="1" applyBorder="1" applyAlignment="1">
      <alignment horizontal="center" vertical="center" wrapText="1"/>
      <protection/>
    </xf>
    <xf numFmtId="0" fontId="0" fillId="34" borderId="21" xfId="59" applyFill="1" applyBorder="1" applyAlignment="1">
      <alignment horizontal="center"/>
      <protection/>
    </xf>
    <xf numFmtId="0" fontId="0" fillId="34" borderId="37" xfId="59" applyFill="1" applyBorder="1" applyAlignment="1">
      <alignment horizontal="center"/>
      <protection/>
    </xf>
    <xf numFmtId="0" fontId="0" fillId="34" borderId="48" xfId="59" applyFill="1" applyBorder="1" applyAlignment="1">
      <alignment horizontal="center"/>
      <protection/>
    </xf>
    <xf numFmtId="169" fontId="8" fillId="0" borderId="13" xfId="59" applyNumberFormat="1" applyFont="1" applyBorder="1" applyAlignment="1">
      <alignment horizontal="center" vertical="center" wrapText="1"/>
      <protection/>
    </xf>
    <xf numFmtId="169" fontId="8" fillId="0" borderId="19" xfId="59" applyNumberFormat="1" applyFont="1" applyBorder="1" applyAlignment="1">
      <alignment horizontal="center" vertical="center" wrapText="1"/>
      <protection/>
    </xf>
    <xf numFmtId="168" fontId="6" fillId="0" borderId="13" xfId="59" applyNumberFormat="1" applyFont="1" applyBorder="1" applyAlignment="1">
      <alignment horizontal="center" vertical="center"/>
      <protection/>
    </xf>
    <xf numFmtId="168" fontId="6" fillId="0" borderId="19" xfId="59" applyNumberFormat="1" applyFont="1" applyBorder="1" applyAlignment="1">
      <alignment horizontal="center" vertical="center"/>
      <protection/>
    </xf>
    <xf numFmtId="168" fontId="6" fillId="0" borderId="13" xfId="59" applyNumberFormat="1" applyFont="1" applyBorder="1" applyAlignment="1">
      <alignment horizontal="center" vertical="center" wrapText="1"/>
      <protection/>
    </xf>
    <xf numFmtId="168" fontId="6" fillId="0" borderId="19" xfId="59" applyNumberFormat="1" applyFont="1" applyBorder="1" applyAlignment="1">
      <alignment horizontal="center" vertical="center" wrapText="1"/>
      <protection/>
    </xf>
    <xf numFmtId="0" fontId="8" fillId="0" borderId="29" xfId="59" applyFont="1" applyBorder="1" applyAlignment="1">
      <alignment horizontal="center" vertical="center" wrapText="1"/>
      <protection/>
    </xf>
    <xf numFmtId="3" fontId="6" fillId="0" borderId="13" xfId="59" applyNumberFormat="1" applyFont="1" applyBorder="1" applyAlignment="1">
      <alignment horizontal="center" vertical="center"/>
      <protection/>
    </xf>
    <xf numFmtId="3" fontId="6" fillId="0" borderId="19" xfId="59" applyNumberFormat="1" applyFont="1" applyBorder="1" applyAlignment="1">
      <alignment horizontal="center" vertical="center"/>
      <protection/>
    </xf>
    <xf numFmtId="169" fontId="6" fillId="0" borderId="13" xfId="59" applyNumberFormat="1" applyFont="1" applyBorder="1" applyAlignment="1">
      <alignment horizontal="center" vertical="center"/>
      <protection/>
    </xf>
    <xf numFmtId="169" fontId="6" fillId="0" borderId="19" xfId="59" applyNumberFormat="1" applyFont="1" applyBorder="1" applyAlignment="1">
      <alignment horizontal="center" vertical="center"/>
      <protection/>
    </xf>
    <xf numFmtId="49" fontId="8" fillId="0" borderId="10" xfId="59" applyNumberFormat="1" applyFont="1" applyBorder="1" applyAlignment="1">
      <alignment horizontal="center" vertical="center" wrapText="1"/>
      <protection/>
    </xf>
    <xf numFmtId="49" fontId="8" fillId="33" borderId="10" xfId="59" applyNumberFormat="1" applyFont="1" applyFill="1" applyBorder="1" applyAlignment="1">
      <alignment vertical="center" wrapText="1"/>
      <protection/>
    </xf>
    <xf numFmtId="167" fontId="8" fillId="33" borderId="10" xfId="59" applyNumberFormat="1" applyFont="1" applyFill="1" applyBorder="1" applyAlignment="1">
      <alignment horizontal="center" vertical="center" wrapText="1"/>
      <protection/>
    </xf>
    <xf numFmtId="169" fontId="6" fillId="33" borderId="10" xfId="59" applyNumberFormat="1" applyFont="1" applyFill="1" applyBorder="1" applyAlignment="1">
      <alignment horizontal="center" vertical="center"/>
      <protection/>
    </xf>
    <xf numFmtId="3" fontId="6" fillId="33" borderId="10" xfId="59" applyNumberFormat="1" applyFont="1" applyFill="1" applyBorder="1" applyAlignment="1">
      <alignment horizontal="center" vertical="center" wrapText="1"/>
      <protection/>
    </xf>
    <xf numFmtId="0" fontId="6" fillId="33" borderId="10" xfId="59" applyFont="1" applyFill="1" applyBorder="1" applyAlignment="1">
      <alignment horizontal="center" vertical="center"/>
      <protection/>
    </xf>
    <xf numFmtId="49" fontId="8" fillId="33" borderId="10" xfId="59" applyNumberFormat="1" applyFont="1" applyFill="1" applyBorder="1" applyAlignment="1">
      <alignment horizontal="left" vertical="center" wrapText="1"/>
      <protection/>
    </xf>
    <xf numFmtId="169" fontId="8" fillId="33" borderId="13" xfId="59" applyNumberFormat="1" applyFont="1" applyFill="1" applyBorder="1" applyAlignment="1">
      <alignment horizontal="center" vertical="center" wrapText="1"/>
      <protection/>
    </xf>
    <xf numFmtId="169" fontId="8" fillId="33" borderId="19" xfId="59" applyNumberFormat="1" applyFont="1" applyFill="1" applyBorder="1" applyAlignment="1">
      <alignment horizontal="center" vertical="center" wrapText="1"/>
      <protection/>
    </xf>
    <xf numFmtId="1" fontId="6" fillId="33" borderId="13" xfId="59" applyNumberFormat="1" applyFont="1" applyFill="1" applyBorder="1" applyAlignment="1">
      <alignment horizontal="center" vertical="center" wrapText="1"/>
      <protection/>
    </xf>
    <xf numFmtId="1" fontId="6" fillId="33" borderId="29" xfId="59" applyNumberFormat="1" applyFont="1" applyFill="1" applyBorder="1" applyAlignment="1">
      <alignment horizontal="center" vertical="center" wrapText="1"/>
      <protection/>
    </xf>
    <xf numFmtId="1" fontId="6" fillId="33" borderId="19" xfId="59" applyNumberFormat="1" applyFont="1" applyFill="1" applyBorder="1" applyAlignment="1">
      <alignment horizontal="center" vertical="center" wrapText="1"/>
      <protection/>
    </xf>
    <xf numFmtId="49" fontId="8" fillId="33" borderId="13" xfId="59" applyNumberFormat="1" applyFont="1" applyFill="1" applyBorder="1" applyAlignment="1">
      <alignment horizontal="center" vertical="center" wrapText="1"/>
      <protection/>
    </xf>
    <xf numFmtId="49" fontId="8" fillId="33" borderId="29" xfId="59" applyNumberFormat="1" applyFont="1" applyFill="1" applyBorder="1" applyAlignment="1">
      <alignment horizontal="center" vertical="center" wrapText="1"/>
      <protection/>
    </xf>
    <xf numFmtId="49" fontId="8" fillId="33" borderId="19" xfId="59" applyNumberFormat="1" applyFont="1" applyFill="1" applyBorder="1" applyAlignment="1">
      <alignment horizontal="center" vertical="center" wrapText="1"/>
      <protection/>
    </xf>
    <xf numFmtId="0" fontId="8" fillId="0" borderId="10" xfId="59" applyFont="1" applyBorder="1" applyAlignment="1">
      <alignment horizontal="center" vertical="center" wrapText="1"/>
      <protection/>
    </xf>
    <xf numFmtId="167" fontId="6" fillId="0" borderId="10" xfId="59" applyNumberFormat="1" applyFont="1" applyBorder="1" applyAlignment="1">
      <alignment horizontal="center" vertical="center"/>
      <protection/>
    </xf>
    <xf numFmtId="0" fontId="21" fillId="0" borderId="13" xfId="59" applyFont="1" applyFill="1" applyBorder="1" applyAlignment="1">
      <alignment horizontal="center" vertical="center" wrapText="1"/>
      <protection/>
    </xf>
    <xf numFmtId="0" fontId="21" fillId="0" borderId="29" xfId="59" applyFont="1" applyFill="1" applyBorder="1" applyAlignment="1">
      <alignment horizontal="center" vertical="center" wrapText="1"/>
      <protection/>
    </xf>
    <xf numFmtId="0" fontId="21" fillId="0" borderId="19" xfId="59" applyFont="1" applyFill="1" applyBorder="1" applyAlignment="1">
      <alignment horizontal="center" vertical="center" wrapText="1"/>
      <protection/>
    </xf>
    <xf numFmtId="0" fontId="7" fillId="34" borderId="10" xfId="59" applyFont="1" applyFill="1" applyBorder="1" applyAlignment="1">
      <alignment horizontal="center" vertical="center" wrapText="1"/>
      <protection/>
    </xf>
    <xf numFmtId="172" fontId="21" fillId="0" borderId="13" xfId="59" applyNumberFormat="1" applyFont="1" applyFill="1" applyBorder="1" applyAlignment="1">
      <alignment horizontal="center" vertical="center" wrapText="1"/>
      <protection/>
    </xf>
    <xf numFmtId="172" fontId="21" fillId="0" borderId="29" xfId="59" applyNumberFormat="1" applyFont="1" applyFill="1" applyBorder="1" applyAlignment="1">
      <alignment horizontal="center" vertical="center" wrapText="1"/>
      <protection/>
    </xf>
    <xf numFmtId="172" fontId="21" fillId="0" borderId="19" xfId="59" applyNumberFormat="1" applyFont="1" applyFill="1" applyBorder="1" applyAlignment="1">
      <alignment horizontal="center" vertical="center" wrapText="1"/>
      <protection/>
    </xf>
    <xf numFmtId="0" fontId="7" fillId="34" borderId="46" xfId="59" applyFont="1" applyFill="1" applyBorder="1" applyAlignment="1">
      <alignment horizontal="center" vertical="center"/>
      <protection/>
    </xf>
    <xf numFmtId="9" fontId="21" fillId="0" borderId="13" xfId="63" applyFont="1" applyFill="1" applyBorder="1" applyAlignment="1">
      <alignment horizontal="center" vertical="center" wrapText="1"/>
    </xf>
    <xf numFmtId="9" fontId="21" fillId="0" borderId="29" xfId="63" applyFont="1" applyFill="1" applyBorder="1" applyAlignment="1">
      <alignment horizontal="center" vertical="center" wrapText="1"/>
    </xf>
    <xf numFmtId="9" fontId="21" fillId="0" borderId="19" xfId="63" applyFont="1" applyFill="1" applyBorder="1" applyAlignment="1">
      <alignment horizontal="center" vertical="center" wrapText="1"/>
    </xf>
    <xf numFmtId="0" fontId="7" fillId="34" borderId="15" xfId="59" applyFont="1" applyFill="1" applyBorder="1" applyAlignment="1">
      <alignment horizontal="center" vertical="center" wrapText="1"/>
      <protection/>
    </xf>
    <xf numFmtId="0" fontId="7" fillId="34" borderId="47" xfId="59" applyFont="1" applyFill="1" applyBorder="1" applyAlignment="1">
      <alignment horizontal="center" vertical="center"/>
      <protection/>
    </xf>
    <xf numFmtId="0" fontId="7" fillId="34" borderId="11" xfId="59" applyFont="1" applyFill="1" applyBorder="1" applyAlignment="1">
      <alignment horizontal="center" vertical="center"/>
      <protection/>
    </xf>
    <xf numFmtId="0" fontId="6" fillId="0" borderId="0" xfId="59" applyFont="1" applyAlignment="1">
      <alignment horizontal="left"/>
      <protection/>
    </xf>
    <xf numFmtId="0" fontId="35" fillId="38" borderId="45" xfId="59" applyFont="1" applyFill="1" applyBorder="1" applyAlignment="1">
      <alignment horizontal="center"/>
      <protection/>
    </xf>
    <xf numFmtId="0" fontId="35" fillId="38" borderId="46" xfId="59" applyFont="1" applyFill="1" applyBorder="1" applyAlignment="1">
      <alignment horizontal="center"/>
      <protection/>
    </xf>
    <xf numFmtId="0" fontId="35" fillId="38" borderId="47" xfId="59" applyFont="1" applyFill="1" applyBorder="1" applyAlignment="1">
      <alignment horizontal="center"/>
      <protection/>
    </xf>
    <xf numFmtId="0" fontId="44" fillId="46" borderId="15" xfId="59" applyFont="1" applyFill="1" applyBorder="1" applyAlignment="1">
      <alignment horizontal="center"/>
      <protection/>
    </xf>
    <xf numFmtId="0" fontId="44" fillId="46" borderId="10" xfId="59" applyFont="1" applyFill="1" applyBorder="1" applyAlignment="1">
      <alignment horizontal="center"/>
      <protection/>
    </xf>
    <xf numFmtId="0" fontId="44" fillId="46" borderId="11" xfId="59" applyFont="1" applyFill="1" applyBorder="1" applyAlignment="1">
      <alignment horizontal="center"/>
      <protection/>
    </xf>
    <xf numFmtId="0" fontId="35" fillId="47" borderId="15" xfId="59" applyFont="1" applyFill="1" applyBorder="1" applyAlignment="1">
      <alignment horizontal="center"/>
      <protection/>
    </xf>
    <xf numFmtId="0" fontId="35" fillId="47" borderId="10" xfId="59" applyFont="1" applyFill="1" applyBorder="1" applyAlignment="1">
      <alignment horizontal="center"/>
      <protection/>
    </xf>
    <xf numFmtId="0" fontId="35" fillId="47" borderId="11" xfId="59" applyFont="1" applyFill="1" applyBorder="1" applyAlignment="1">
      <alignment horizontal="center"/>
      <protection/>
    </xf>
    <xf numFmtId="0" fontId="9" fillId="34" borderId="16" xfId="59" applyFont="1" applyFill="1" applyBorder="1" applyAlignment="1">
      <alignment horizontal="center"/>
      <protection/>
    </xf>
    <xf numFmtId="0" fontId="9" fillId="34" borderId="17" xfId="59" applyFont="1" applyFill="1" applyBorder="1" applyAlignment="1">
      <alignment horizontal="center"/>
      <protection/>
    </xf>
    <xf numFmtId="0" fontId="9" fillId="34" borderId="18" xfId="59" applyFont="1" applyFill="1" applyBorder="1" applyAlignment="1">
      <alignment horizontal="center"/>
      <protection/>
    </xf>
    <xf numFmtId="0" fontId="21" fillId="0" borderId="20" xfId="59" applyFont="1" applyBorder="1" applyAlignment="1">
      <alignment horizontal="center" vertical="center" wrapText="1"/>
      <protection/>
    </xf>
    <xf numFmtId="0" fontId="21" fillId="0" borderId="57" xfId="59" applyFont="1" applyBorder="1" applyAlignment="1">
      <alignment horizontal="center" vertical="center" wrapText="1"/>
      <protection/>
    </xf>
    <xf numFmtId="49" fontId="8" fillId="0" borderId="10" xfId="59" applyNumberFormat="1" applyFont="1" applyFill="1" applyBorder="1" applyAlignment="1">
      <alignment horizontal="center" vertical="center" wrapText="1"/>
      <protection/>
    </xf>
    <xf numFmtId="49" fontId="8" fillId="0" borderId="13" xfId="59" applyNumberFormat="1" applyFont="1" applyFill="1" applyBorder="1" applyAlignment="1">
      <alignment horizontal="center" vertical="center" wrapText="1"/>
      <protection/>
    </xf>
    <xf numFmtId="0" fontId="8" fillId="0" borderId="22" xfId="59" applyFont="1" applyBorder="1" applyAlignment="1">
      <alignment horizontal="center" vertical="center" wrapText="1"/>
      <protection/>
    </xf>
    <xf numFmtId="1" fontId="6" fillId="0" borderId="10" xfId="59" applyNumberFormat="1" applyFont="1" applyFill="1" applyBorder="1" applyAlignment="1">
      <alignment horizontal="center" vertical="center" wrapText="1"/>
      <protection/>
    </xf>
    <xf numFmtId="1" fontId="6" fillId="0" borderId="13" xfId="59" applyNumberFormat="1" applyFont="1" applyFill="1" applyBorder="1" applyAlignment="1">
      <alignment horizontal="center" vertical="center" wrapText="1"/>
      <protection/>
    </xf>
    <xf numFmtId="0" fontId="29" fillId="39" borderId="10" xfId="60" applyFont="1" applyFill="1" applyBorder="1" applyAlignment="1">
      <alignment horizontal="center" vertical="center" textRotation="90" wrapText="1"/>
      <protection/>
    </xf>
    <xf numFmtId="0" fontId="8" fillId="40" borderId="10" xfId="60" applyFont="1" applyFill="1" applyBorder="1" applyAlignment="1">
      <alignment horizontal="center" vertical="center" wrapText="1"/>
      <protection/>
    </xf>
    <xf numFmtId="0" fontId="29" fillId="40" borderId="10" xfId="60" applyFont="1" applyFill="1" applyBorder="1" applyAlignment="1">
      <alignment horizontal="center" vertical="center" textRotation="90" wrapText="1"/>
      <protection/>
    </xf>
    <xf numFmtId="0" fontId="13" fillId="40" borderId="10" xfId="60" applyFont="1" applyFill="1" applyBorder="1" applyAlignment="1">
      <alignment horizontal="center" vertical="center" textRotation="90" wrapText="1"/>
      <protection/>
    </xf>
    <xf numFmtId="49" fontId="8" fillId="40" borderId="10" xfId="60" applyNumberFormat="1" applyFont="1" applyFill="1" applyBorder="1" applyAlignment="1">
      <alignment horizontal="center" vertical="center" wrapText="1"/>
      <protection/>
    </xf>
    <xf numFmtId="0" fontId="8" fillId="39" borderId="10" xfId="60" applyFont="1" applyFill="1" applyBorder="1" applyAlignment="1">
      <alignment horizontal="center" vertical="center" wrapText="1"/>
      <protection/>
    </xf>
    <xf numFmtId="49" fontId="8" fillId="39" borderId="10" xfId="60" applyNumberFormat="1" applyFont="1" applyFill="1" applyBorder="1" applyAlignment="1">
      <alignment horizontal="center" vertical="center" wrapText="1"/>
      <protection/>
    </xf>
    <xf numFmtId="49" fontId="8" fillId="42" borderId="10" xfId="60" applyNumberFormat="1" applyFont="1" applyFill="1" applyBorder="1" applyAlignment="1">
      <alignment horizontal="center" vertical="center" wrapText="1"/>
      <protection/>
    </xf>
    <xf numFmtId="0" fontId="8" fillId="42" borderId="10" xfId="60" applyFont="1" applyFill="1" applyBorder="1" applyAlignment="1">
      <alignment horizontal="center" vertical="center" wrapText="1"/>
      <protection/>
    </xf>
    <xf numFmtId="0" fontId="8" fillId="39" borderId="29" xfId="60" applyFont="1" applyFill="1" applyBorder="1" applyAlignment="1">
      <alignment horizontal="center" vertical="center" wrapText="1"/>
      <protection/>
    </xf>
    <xf numFmtId="0" fontId="8" fillId="39" borderId="19" xfId="60" applyFont="1" applyFill="1" applyBorder="1" applyAlignment="1">
      <alignment horizontal="center" vertical="center" wrapText="1"/>
      <protection/>
    </xf>
    <xf numFmtId="0" fontId="7" fillId="39" borderId="13" xfId="60" applyFont="1" applyFill="1" applyBorder="1" applyAlignment="1">
      <alignment horizontal="center" vertical="center" wrapText="1"/>
      <protection/>
    </xf>
    <xf numFmtId="0" fontId="7" fillId="39" borderId="29" xfId="60" applyFont="1" applyFill="1" applyBorder="1" applyAlignment="1">
      <alignment horizontal="center" vertical="center" wrapText="1"/>
      <protection/>
    </xf>
    <xf numFmtId="0" fontId="8" fillId="33" borderId="10" xfId="60" applyFont="1" applyFill="1" applyBorder="1" applyAlignment="1">
      <alignment horizontal="center" vertical="center" wrapText="1"/>
      <protection/>
    </xf>
    <xf numFmtId="49" fontId="5" fillId="33" borderId="10" xfId="60" applyNumberFormat="1" applyFont="1" applyFill="1" applyBorder="1" applyAlignment="1">
      <alignment horizontal="center" vertical="center" wrapText="1"/>
      <protection/>
    </xf>
    <xf numFmtId="0" fontId="8" fillId="39" borderId="13" xfId="60" applyFont="1" applyFill="1" applyBorder="1" applyAlignment="1">
      <alignment horizontal="center" vertical="center" wrapText="1"/>
      <protection/>
    </xf>
    <xf numFmtId="0" fontId="5" fillId="33" borderId="10" xfId="60" applyFont="1" applyFill="1" applyBorder="1" applyAlignment="1">
      <alignment horizontal="center" vertical="center" wrapText="1"/>
      <protection/>
    </xf>
    <xf numFmtId="3" fontId="8" fillId="33" borderId="10" xfId="60" applyNumberFormat="1" applyFont="1" applyFill="1" applyBorder="1" applyAlignment="1">
      <alignment horizontal="center" vertical="center" wrapText="1"/>
      <protection/>
    </xf>
    <xf numFmtId="3" fontId="6" fillId="33" borderId="10" xfId="60" applyNumberFormat="1" applyFont="1" applyFill="1" applyBorder="1" applyAlignment="1">
      <alignment horizontal="center" vertical="center"/>
      <protection/>
    </xf>
    <xf numFmtId="0" fontId="8" fillId="40" borderId="11" xfId="60" applyFont="1" applyFill="1" applyBorder="1" applyAlignment="1">
      <alignment horizontal="center" vertical="center" wrapText="1"/>
      <protection/>
    </xf>
    <xf numFmtId="0" fontId="8" fillId="42" borderId="11" xfId="60" applyFont="1" applyFill="1" applyBorder="1" applyAlignment="1">
      <alignment horizontal="center" vertical="center" wrapText="1"/>
      <protection/>
    </xf>
    <xf numFmtId="0" fontId="8" fillId="42" borderId="13" xfId="60" applyFont="1" applyFill="1" applyBorder="1" applyAlignment="1">
      <alignment horizontal="center" vertical="center" wrapText="1"/>
      <protection/>
    </xf>
    <xf numFmtId="0" fontId="8" fillId="42" borderId="29" xfId="60" applyFont="1" applyFill="1" applyBorder="1" applyAlignment="1">
      <alignment horizontal="center" vertical="center" wrapText="1"/>
      <protection/>
    </xf>
    <xf numFmtId="9" fontId="8" fillId="42" borderId="10" xfId="60" applyNumberFormat="1" applyFont="1" applyFill="1" applyBorder="1" applyAlignment="1">
      <alignment horizontal="center" vertical="center" wrapText="1"/>
      <protection/>
    </xf>
    <xf numFmtId="3" fontId="8" fillId="40" borderId="10" xfId="60" applyNumberFormat="1" applyFont="1" applyFill="1" applyBorder="1" applyAlignment="1">
      <alignment horizontal="center" vertical="center" wrapText="1"/>
      <protection/>
    </xf>
    <xf numFmtId="0" fontId="30" fillId="39" borderId="10" xfId="60" applyFont="1" applyFill="1" applyBorder="1" applyAlignment="1">
      <alignment horizontal="center" vertical="center" wrapText="1"/>
      <protection/>
    </xf>
    <xf numFmtId="0" fontId="30" fillId="39" borderId="10" xfId="60" applyFont="1" applyFill="1" applyBorder="1" applyAlignment="1">
      <alignment horizontal="center" vertical="center"/>
      <protection/>
    </xf>
    <xf numFmtId="169" fontId="8" fillId="39" borderId="10" xfId="60" applyNumberFormat="1" applyFont="1" applyFill="1" applyBorder="1" applyAlignment="1">
      <alignment horizontal="center" vertical="center"/>
      <protection/>
    </xf>
    <xf numFmtId="167" fontId="8" fillId="39" borderId="10" xfId="60" applyNumberFormat="1" applyFont="1" applyFill="1" applyBorder="1" applyAlignment="1">
      <alignment horizontal="center" vertical="center"/>
      <protection/>
    </xf>
    <xf numFmtId="0" fontId="9" fillId="36" borderId="49" xfId="60" applyFont="1" applyFill="1" applyBorder="1" applyAlignment="1">
      <alignment horizontal="center" vertical="center"/>
      <protection/>
    </xf>
    <xf numFmtId="0" fontId="9" fillId="36" borderId="40" xfId="60" applyFont="1" applyFill="1" applyBorder="1" applyAlignment="1">
      <alignment horizontal="center" vertical="center"/>
      <protection/>
    </xf>
    <xf numFmtId="0" fontId="9" fillId="36" borderId="50" xfId="60" applyFont="1" applyFill="1" applyBorder="1" applyAlignment="1">
      <alignment horizontal="center" vertical="center"/>
      <protection/>
    </xf>
    <xf numFmtId="3" fontId="8" fillId="39" borderId="10" xfId="60" applyNumberFormat="1" applyFont="1" applyFill="1" applyBorder="1" applyAlignment="1">
      <alignment horizontal="center" vertical="center" wrapText="1"/>
      <protection/>
    </xf>
    <xf numFmtId="0" fontId="9" fillId="36" borderId="60" xfId="60" applyFont="1" applyFill="1" applyBorder="1" applyAlignment="1">
      <alignment horizontal="center" vertical="center" wrapText="1"/>
      <protection/>
    </xf>
    <xf numFmtId="0" fontId="9" fillId="36" borderId="19" xfId="60" applyFont="1" applyFill="1" applyBorder="1" applyAlignment="1">
      <alignment horizontal="center" vertical="center" wrapText="1"/>
      <protection/>
    </xf>
    <xf numFmtId="49" fontId="8" fillId="39" borderId="13" xfId="60" applyNumberFormat="1" applyFont="1" applyFill="1" applyBorder="1" applyAlignment="1">
      <alignment horizontal="center" vertical="center" wrapText="1"/>
      <protection/>
    </xf>
    <xf numFmtId="49" fontId="8" fillId="39" borderId="29" xfId="60" applyNumberFormat="1" applyFont="1" applyFill="1" applyBorder="1" applyAlignment="1">
      <alignment horizontal="center" vertical="center" wrapText="1"/>
      <protection/>
    </xf>
    <xf numFmtId="49" fontId="8" fillId="39" borderId="19" xfId="60" applyNumberFormat="1" applyFont="1" applyFill="1" applyBorder="1" applyAlignment="1">
      <alignment horizontal="center" vertical="center" wrapText="1"/>
      <protection/>
    </xf>
    <xf numFmtId="0" fontId="0" fillId="39" borderId="10" xfId="60" applyFont="1" applyFill="1" applyBorder="1" applyAlignment="1">
      <alignment horizontal="center" vertical="center"/>
      <protection/>
    </xf>
    <xf numFmtId="9" fontId="8" fillId="39" borderId="10" xfId="60" applyNumberFormat="1" applyFont="1" applyFill="1" applyBorder="1" applyAlignment="1">
      <alignment horizontal="center" vertical="center" wrapText="1"/>
      <protection/>
    </xf>
    <xf numFmtId="0" fontId="9" fillId="36" borderId="61" xfId="60" applyFont="1" applyFill="1" applyBorder="1" applyAlignment="1">
      <alignment horizontal="center" vertical="center" textRotation="90" wrapText="1"/>
      <protection/>
    </xf>
    <xf numFmtId="0" fontId="9" fillId="36" borderId="51" xfId="60" applyFont="1" applyFill="1" applyBorder="1" applyAlignment="1">
      <alignment horizontal="center" vertical="center" textRotation="90" wrapText="1"/>
      <protection/>
    </xf>
    <xf numFmtId="0" fontId="7" fillId="36" borderId="60" xfId="60" applyFont="1" applyFill="1" applyBorder="1" applyAlignment="1">
      <alignment horizontal="center" vertical="center" textRotation="90" wrapText="1"/>
      <protection/>
    </xf>
    <xf numFmtId="0" fontId="7" fillId="36" borderId="19" xfId="60" applyFont="1" applyFill="1" applyBorder="1" applyAlignment="1">
      <alignment horizontal="center" vertical="center" textRotation="90" wrapText="1"/>
      <protection/>
    </xf>
    <xf numFmtId="0" fontId="0" fillId="33" borderId="29" xfId="60" applyFill="1" applyBorder="1" applyAlignment="1">
      <alignment horizontal="center" vertical="center"/>
      <protection/>
    </xf>
    <xf numFmtId="0" fontId="0" fillId="33" borderId="19" xfId="60" applyFill="1" applyBorder="1" applyAlignment="1">
      <alignment horizontal="center" vertical="center"/>
      <protection/>
    </xf>
    <xf numFmtId="0" fontId="7" fillId="36" borderId="47" xfId="60" applyFont="1" applyFill="1" applyBorder="1" applyAlignment="1">
      <alignment horizontal="center" vertical="center" wrapText="1"/>
      <protection/>
    </xf>
    <xf numFmtId="0" fontId="7" fillId="36" borderId="11" xfId="60" applyFont="1" applyFill="1" applyBorder="1" applyAlignment="1">
      <alignment horizontal="center" vertical="center" wrapText="1"/>
      <protection/>
    </xf>
    <xf numFmtId="0" fontId="8" fillId="39" borderId="11" xfId="60" applyFont="1" applyFill="1" applyBorder="1" applyAlignment="1">
      <alignment horizontal="center" vertical="center" wrapText="1"/>
      <protection/>
    </xf>
    <xf numFmtId="3" fontId="6" fillId="40" borderId="10" xfId="60" applyNumberFormat="1" applyFont="1" applyFill="1" applyBorder="1" applyAlignment="1">
      <alignment horizontal="center" vertical="center" wrapText="1"/>
      <protection/>
    </xf>
    <xf numFmtId="0" fontId="6" fillId="40" borderId="10" xfId="60" applyFont="1" applyFill="1" applyBorder="1" applyAlignment="1">
      <alignment horizontal="center" vertical="center" wrapText="1"/>
      <protection/>
    </xf>
    <xf numFmtId="0" fontId="8" fillId="39" borderId="10" xfId="60" applyFont="1" applyFill="1" applyBorder="1" applyAlignment="1">
      <alignment horizontal="center" vertical="center"/>
      <protection/>
    </xf>
    <xf numFmtId="3" fontId="6" fillId="33" borderId="13" xfId="60" applyNumberFormat="1" applyFont="1" applyFill="1" applyBorder="1" applyAlignment="1">
      <alignment horizontal="center" vertical="center" wrapText="1"/>
      <protection/>
    </xf>
    <xf numFmtId="3" fontId="6" fillId="33" borderId="19" xfId="60" applyNumberFormat="1" applyFont="1" applyFill="1" applyBorder="1" applyAlignment="1">
      <alignment horizontal="center" vertical="center" wrapText="1"/>
      <protection/>
    </xf>
    <xf numFmtId="3" fontId="6" fillId="39" borderId="10" xfId="60" applyNumberFormat="1" applyFont="1" applyFill="1" applyBorder="1" applyAlignment="1">
      <alignment horizontal="center" vertical="center"/>
      <protection/>
    </xf>
    <xf numFmtId="3" fontId="8" fillId="33" borderId="10" xfId="60" applyNumberFormat="1" applyFont="1" applyFill="1" applyBorder="1" applyAlignment="1">
      <alignment horizontal="center" vertical="center"/>
      <protection/>
    </xf>
    <xf numFmtId="3" fontId="9" fillId="40" borderId="10" xfId="60" applyNumberFormat="1" applyFont="1" applyFill="1" applyBorder="1" applyAlignment="1">
      <alignment horizontal="center" vertical="center" wrapText="1"/>
      <protection/>
    </xf>
    <xf numFmtId="0" fontId="8" fillId="41" borderId="10" xfId="60" applyFont="1" applyFill="1" applyBorder="1" applyAlignment="1">
      <alignment horizontal="center" vertical="center" wrapText="1"/>
      <protection/>
    </xf>
    <xf numFmtId="0" fontId="6" fillId="41" borderId="10" xfId="60" applyFont="1" applyFill="1" applyBorder="1" applyAlignment="1">
      <alignment horizontal="center" vertical="center" wrapText="1"/>
      <protection/>
    </xf>
    <xf numFmtId="9" fontId="8" fillId="40" borderId="10" xfId="60" applyNumberFormat="1" applyFont="1" applyFill="1" applyBorder="1" applyAlignment="1">
      <alignment horizontal="center" vertical="center" wrapText="1"/>
      <protection/>
    </xf>
    <xf numFmtId="1" fontId="8" fillId="40" borderId="10" xfId="60" applyNumberFormat="1" applyFont="1" applyFill="1" applyBorder="1" applyAlignment="1">
      <alignment horizontal="center" vertical="center" wrapText="1"/>
      <protection/>
    </xf>
    <xf numFmtId="0" fontId="28" fillId="40" borderId="15" xfId="60" applyFont="1" applyFill="1" applyBorder="1" applyAlignment="1">
      <alignment horizontal="center" vertical="center" textRotation="90" wrapText="1"/>
      <protection/>
    </xf>
    <xf numFmtId="0" fontId="8" fillId="40" borderId="13" xfId="60" applyFont="1" applyFill="1" applyBorder="1" applyAlignment="1">
      <alignment horizontal="center" vertical="center" wrapText="1"/>
      <protection/>
    </xf>
    <xf numFmtId="0" fontId="8" fillId="40" borderId="29" xfId="60" applyFont="1" applyFill="1" applyBorder="1" applyAlignment="1">
      <alignment horizontal="center" vertical="center" wrapText="1"/>
      <protection/>
    </xf>
    <xf numFmtId="0" fontId="8" fillId="40" borderId="19" xfId="60" applyFont="1" applyFill="1" applyBorder="1" applyAlignment="1">
      <alignment horizontal="center" vertical="center" wrapText="1"/>
      <protection/>
    </xf>
    <xf numFmtId="0" fontId="8" fillId="41" borderId="11" xfId="60" applyFont="1" applyFill="1" applyBorder="1" applyAlignment="1">
      <alignment horizontal="center" vertical="center" wrapText="1"/>
      <protection/>
    </xf>
    <xf numFmtId="3" fontId="9" fillId="41" borderId="10" xfId="60" applyNumberFormat="1" applyFont="1" applyFill="1" applyBorder="1" applyAlignment="1">
      <alignment horizontal="center" vertical="center" wrapText="1"/>
      <protection/>
    </xf>
    <xf numFmtId="3" fontId="9" fillId="39" borderId="10" xfId="60" applyNumberFormat="1" applyFont="1" applyFill="1" applyBorder="1" applyAlignment="1">
      <alignment horizontal="center" vertical="center" wrapText="1"/>
      <protection/>
    </xf>
    <xf numFmtId="0" fontId="28" fillId="39" borderId="20" xfId="60" applyFont="1" applyFill="1" applyBorder="1" applyAlignment="1">
      <alignment horizontal="center" vertical="center" textRotation="90" wrapText="1"/>
      <protection/>
    </xf>
    <xf numFmtId="0" fontId="28" fillId="39" borderId="57" xfId="60" applyFont="1" applyFill="1" applyBorder="1" applyAlignment="1">
      <alignment horizontal="center" vertical="center" textRotation="90" wrapText="1"/>
      <protection/>
    </xf>
    <xf numFmtId="0" fontId="28" fillId="39" borderId="51" xfId="60" applyFont="1" applyFill="1" applyBorder="1" applyAlignment="1">
      <alignment horizontal="center" vertical="center" textRotation="90" wrapText="1"/>
      <protection/>
    </xf>
    <xf numFmtId="0" fontId="28" fillId="40" borderId="20" xfId="60" applyFont="1" applyFill="1" applyBorder="1" applyAlignment="1">
      <alignment horizontal="center" vertical="center" textRotation="90" wrapText="1"/>
      <protection/>
    </xf>
    <xf numFmtId="0" fontId="28" fillId="40" borderId="57" xfId="60" applyFont="1" applyFill="1" applyBorder="1" applyAlignment="1">
      <alignment horizontal="center" vertical="center" textRotation="90" wrapText="1"/>
      <protection/>
    </xf>
    <xf numFmtId="0" fontId="28" fillId="40" borderId="51" xfId="60" applyFont="1" applyFill="1" applyBorder="1" applyAlignment="1">
      <alignment horizontal="center" vertical="center" textRotation="90" wrapText="1"/>
      <protection/>
    </xf>
    <xf numFmtId="0" fontId="29" fillId="41" borderId="10" xfId="60" applyFont="1" applyFill="1" applyBorder="1" applyAlignment="1">
      <alignment horizontal="center" vertical="center" textRotation="90" wrapText="1"/>
      <protection/>
    </xf>
    <xf numFmtId="0" fontId="44" fillId="46" borderId="23" xfId="0" applyFont="1" applyFill="1" applyBorder="1" applyAlignment="1">
      <alignment horizontal="center"/>
    </xf>
    <xf numFmtId="0" fontId="44" fillId="46" borderId="0" xfId="0" applyFont="1" applyFill="1" applyBorder="1" applyAlignment="1">
      <alignment horizontal="center"/>
    </xf>
    <xf numFmtId="0" fontId="44" fillId="46" borderId="62" xfId="0" applyFont="1" applyFill="1" applyBorder="1" applyAlignment="1">
      <alignment horizontal="center"/>
    </xf>
    <xf numFmtId="0" fontId="35" fillId="47" borderId="23" xfId="0" applyFont="1" applyFill="1" applyBorder="1" applyAlignment="1">
      <alignment horizontal="center"/>
    </xf>
    <xf numFmtId="0" fontId="35" fillId="47" borderId="0" xfId="0" applyFont="1" applyFill="1" applyBorder="1" applyAlignment="1">
      <alignment horizontal="center"/>
    </xf>
    <xf numFmtId="0" fontId="35" fillId="47" borderId="62" xfId="0" applyFont="1" applyFill="1" applyBorder="1" applyAlignment="1">
      <alignment horizontal="center"/>
    </xf>
    <xf numFmtId="0" fontId="9" fillId="34" borderId="24" xfId="0" applyFont="1" applyFill="1" applyBorder="1" applyAlignment="1">
      <alignment horizontal="center"/>
    </xf>
    <xf numFmtId="0" fontId="9" fillId="34" borderId="35" xfId="0" applyFont="1" applyFill="1" applyBorder="1" applyAlignment="1">
      <alignment horizontal="center"/>
    </xf>
    <xf numFmtId="0" fontId="9" fillId="34" borderId="63" xfId="0" applyFont="1" applyFill="1" applyBorder="1" applyAlignment="1">
      <alignment horizontal="center"/>
    </xf>
    <xf numFmtId="0" fontId="35" fillId="38" borderId="23" xfId="0" applyFont="1" applyFill="1" applyBorder="1" applyAlignment="1">
      <alignment horizontal="center"/>
    </xf>
    <xf numFmtId="0" fontId="35" fillId="38" borderId="0" xfId="0" applyFont="1" applyFill="1" applyBorder="1" applyAlignment="1">
      <alignment horizontal="center"/>
    </xf>
    <xf numFmtId="0" fontId="35" fillId="38" borderId="62" xfId="0" applyFont="1" applyFill="1" applyBorder="1" applyAlignment="1">
      <alignment horizontal="center"/>
    </xf>
    <xf numFmtId="0" fontId="8" fillId="40" borderId="12" xfId="60" applyFont="1" applyFill="1" applyBorder="1" applyAlignment="1">
      <alignment horizontal="center" vertical="center" wrapText="1"/>
      <protection/>
    </xf>
    <xf numFmtId="0" fontId="8" fillId="40" borderId="56" xfId="60" applyFont="1" applyFill="1" applyBorder="1" applyAlignment="1">
      <alignment horizontal="center" vertical="center" wrapText="1"/>
      <protection/>
    </xf>
    <xf numFmtId="0" fontId="8" fillId="42" borderId="19" xfId="60" applyFont="1" applyFill="1" applyBorder="1" applyAlignment="1">
      <alignment horizontal="center" vertical="center" wrapText="1"/>
      <protection/>
    </xf>
    <xf numFmtId="0" fontId="35" fillId="42" borderId="20" xfId="60" applyFont="1" applyFill="1" applyBorder="1" applyAlignment="1">
      <alignment horizontal="center" vertical="center" textRotation="90" wrapText="1"/>
      <protection/>
    </xf>
    <xf numFmtId="0" fontId="35" fillId="42" borderId="57" xfId="60" applyFont="1" applyFill="1" applyBorder="1" applyAlignment="1">
      <alignment horizontal="center" vertical="center" textRotation="90" wrapText="1"/>
      <protection/>
    </xf>
    <xf numFmtId="0" fontId="29" fillId="42" borderId="13" xfId="60" applyFont="1" applyFill="1" applyBorder="1" applyAlignment="1">
      <alignment horizontal="center" vertical="center" textRotation="90" wrapText="1"/>
      <protection/>
    </xf>
    <xf numFmtId="0" fontId="29" fillId="42" borderId="29" xfId="60" applyFont="1" applyFill="1" applyBorder="1" applyAlignment="1">
      <alignment horizontal="center" vertical="center" textRotation="90" wrapText="1"/>
      <protection/>
    </xf>
    <xf numFmtId="0" fontId="0" fillId="33" borderId="10" xfId="60" applyFill="1" applyBorder="1" applyAlignment="1">
      <alignment horizontal="center" vertical="center"/>
      <protection/>
    </xf>
    <xf numFmtId="0" fontId="29" fillId="42" borderId="19" xfId="60" applyFont="1" applyFill="1" applyBorder="1" applyAlignment="1">
      <alignment horizontal="center" vertical="center" textRotation="90" wrapText="1"/>
      <protection/>
    </xf>
    <xf numFmtId="0" fontId="9" fillId="42" borderId="13" xfId="60" applyFont="1" applyFill="1" applyBorder="1" applyAlignment="1">
      <alignment horizontal="center" vertical="center" textRotation="90" wrapText="1"/>
      <protection/>
    </xf>
    <xf numFmtId="0" fontId="9" fillId="42" borderId="29" xfId="60" applyFont="1" applyFill="1" applyBorder="1" applyAlignment="1">
      <alignment horizontal="center" vertical="center" textRotation="90" wrapText="1"/>
      <protection/>
    </xf>
    <xf numFmtId="0" fontId="9" fillId="42" borderId="19" xfId="60" applyFont="1" applyFill="1" applyBorder="1" applyAlignment="1">
      <alignment horizontal="center" vertical="center" textRotation="90" wrapText="1"/>
      <protection/>
    </xf>
    <xf numFmtId="0" fontId="9" fillId="33" borderId="10" xfId="60" applyFont="1" applyFill="1" applyBorder="1" applyAlignment="1">
      <alignment horizontal="center" vertical="center" textRotation="90" wrapText="1"/>
      <protection/>
    </xf>
    <xf numFmtId="0" fontId="9" fillId="33" borderId="13" xfId="60" applyFont="1" applyFill="1" applyBorder="1" applyAlignment="1">
      <alignment horizontal="center" vertical="center" textRotation="90" wrapText="1"/>
      <protection/>
    </xf>
    <xf numFmtId="0" fontId="8" fillId="42" borderId="10" xfId="60" applyFont="1" applyFill="1" applyBorder="1" applyAlignment="1">
      <alignment horizontal="center" vertical="center" textRotation="90" wrapText="1"/>
      <protection/>
    </xf>
    <xf numFmtId="0" fontId="8" fillId="42" borderId="13" xfId="60" applyFont="1" applyFill="1" applyBorder="1" applyAlignment="1">
      <alignment horizontal="center" vertical="center" textRotation="90" wrapText="1"/>
      <protection/>
    </xf>
    <xf numFmtId="0" fontId="8" fillId="33" borderId="13" xfId="60" applyFont="1" applyFill="1" applyBorder="1" applyAlignment="1">
      <alignment horizontal="center" vertical="center" wrapText="1"/>
      <protection/>
    </xf>
    <xf numFmtId="0" fontId="0" fillId="37" borderId="17" xfId="60" applyFill="1" applyBorder="1" applyAlignment="1">
      <alignment horizontal="center"/>
      <protection/>
    </xf>
    <xf numFmtId="9" fontId="8" fillId="42" borderId="13" xfId="60" applyNumberFormat="1" applyFont="1" applyFill="1" applyBorder="1" applyAlignment="1">
      <alignment horizontal="center" vertical="center" wrapText="1"/>
      <protection/>
    </xf>
    <xf numFmtId="9" fontId="8" fillId="42" borderId="29" xfId="60" applyNumberFormat="1" applyFont="1" applyFill="1" applyBorder="1" applyAlignment="1">
      <alignment horizontal="center" vertical="center" wrapText="1"/>
      <protection/>
    </xf>
    <xf numFmtId="49" fontId="8" fillId="42" borderId="13" xfId="60" applyNumberFormat="1" applyFont="1" applyFill="1" applyBorder="1" applyAlignment="1">
      <alignment horizontal="center" vertical="center" wrapText="1"/>
      <protection/>
    </xf>
    <xf numFmtId="49" fontId="8" fillId="42" borderId="29" xfId="60" applyNumberFormat="1" applyFont="1" applyFill="1" applyBorder="1" applyAlignment="1">
      <alignment horizontal="center" vertical="center" wrapText="1"/>
      <protection/>
    </xf>
    <xf numFmtId="0" fontId="8" fillId="0" borderId="13" xfId="59" applyFont="1" applyFill="1" applyBorder="1" applyAlignment="1">
      <alignment horizontal="center" vertical="center" wrapText="1"/>
      <protection/>
    </xf>
    <xf numFmtId="0" fontId="8" fillId="0" borderId="29" xfId="59" applyFont="1" applyFill="1" applyBorder="1" applyAlignment="1">
      <alignment horizontal="center" vertical="center" wrapText="1"/>
      <protection/>
    </xf>
    <xf numFmtId="0" fontId="8" fillId="0" borderId="19" xfId="59" applyFont="1" applyFill="1" applyBorder="1" applyAlignment="1">
      <alignment horizontal="center" vertical="center" wrapText="1"/>
      <protection/>
    </xf>
    <xf numFmtId="167" fontId="6" fillId="0" borderId="13" xfId="59" applyNumberFormat="1" applyFont="1" applyFill="1" applyBorder="1" applyAlignment="1">
      <alignment horizontal="center" vertical="center" wrapText="1"/>
      <protection/>
    </xf>
    <xf numFmtId="167" fontId="6" fillId="0" borderId="29" xfId="59" applyNumberFormat="1" applyFont="1" applyFill="1" applyBorder="1" applyAlignment="1">
      <alignment horizontal="center" vertical="center" wrapText="1"/>
      <protection/>
    </xf>
    <xf numFmtId="167" fontId="6" fillId="0" borderId="19" xfId="59" applyNumberFormat="1"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19" xfId="0" applyBorder="1" applyAlignment="1">
      <alignment horizontal="center" vertical="center" wrapText="1"/>
    </xf>
    <xf numFmtId="1" fontId="6" fillId="0" borderId="13" xfId="59" applyNumberFormat="1" applyFont="1" applyBorder="1" applyAlignment="1">
      <alignment horizontal="center" vertical="center"/>
      <protection/>
    </xf>
    <xf numFmtId="1" fontId="6" fillId="0" borderId="29" xfId="59" applyNumberFormat="1" applyFont="1" applyBorder="1" applyAlignment="1">
      <alignment horizontal="center" vertical="center"/>
      <protection/>
    </xf>
    <xf numFmtId="1" fontId="6" fillId="0" borderId="19" xfId="59" applyNumberFormat="1" applyFont="1" applyBorder="1" applyAlignment="1">
      <alignment horizontal="center" vertical="center"/>
      <protection/>
    </xf>
    <xf numFmtId="49" fontId="5" fillId="34" borderId="21" xfId="59" applyNumberFormat="1" applyFont="1" applyFill="1" applyBorder="1" applyAlignment="1">
      <alignment horizontal="center" vertical="center" wrapText="1"/>
      <protection/>
    </xf>
    <xf numFmtId="49" fontId="5" fillId="34" borderId="37" xfId="59" applyNumberFormat="1" applyFont="1" applyFill="1" applyBorder="1" applyAlignment="1">
      <alignment horizontal="center" vertical="center" wrapText="1"/>
      <protection/>
    </xf>
    <xf numFmtId="49" fontId="5" fillId="34" borderId="48" xfId="59" applyNumberFormat="1" applyFont="1" applyFill="1" applyBorder="1" applyAlignment="1">
      <alignment horizontal="center" vertical="center" wrapText="1"/>
      <protection/>
    </xf>
    <xf numFmtId="49" fontId="8" fillId="0" borderId="29" xfId="59" applyNumberFormat="1" applyFont="1" applyFill="1" applyBorder="1" applyAlignment="1">
      <alignment horizontal="center" vertical="center" wrapText="1"/>
      <protection/>
    </xf>
    <xf numFmtId="49" fontId="8" fillId="0" borderId="19" xfId="59" applyNumberFormat="1" applyFont="1" applyFill="1" applyBorder="1" applyAlignment="1">
      <alignment horizontal="center" vertical="center" wrapText="1"/>
      <protection/>
    </xf>
    <xf numFmtId="169" fontId="6" fillId="0" borderId="29" xfId="59" applyNumberFormat="1" applyFont="1" applyBorder="1" applyAlignment="1">
      <alignment horizontal="center" vertical="center"/>
      <protection/>
    </xf>
    <xf numFmtId="0" fontId="6" fillId="0" borderId="10" xfId="0" applyNumberFormat="1" applyFont="1" applyFill="1" applyBorder="1" applyAlignment="1">
      <alignment horizontal="center" vertical="center" wrapText="1"/>
    </xf>
    <xf numFmtId="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_eje 10 INFANCIA Y ADOLESCENCIA - IBAGUE2008 N" xfId="55"/>
    <cellStyle name="Currency" xfId="56"/>
    <cellStyle name="Currency [0]" xfId="57"/>
    <cellStyle name="Neutral" xfId="58"/>
    <cellStyle name="Normal 2" xfId="59"/>
    <cellStyle name="Normal_eje 10 INFANCIA Y ADOLESCENCIA - IBAGUE2008 N" xfId="60"/>
    <cellStyle name="Notas" xfId="61"/>
    <cellStyle name="Percent" xfId="62"/>
    <cellStyle name="Porcentual 2" xfId="63"/>
    <cellStyle name="Porcentual 3"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180975</xdr:rowOff>
    </xdr:from>
    <xdr:to>
      <xdr:col>6</xdr:col>
      <xdr:colOff>600075</xdr:colOff>
      <xdr:row>15</xdr:row>
      <xdr:rowOff>66675</xdr:rowOff>
    </xdr:to>
    <xdr:pic>
      <xdr:nvPicPr>
        <xdr:cNvPr id="1" name="Picture 16"/>
        <xdr:cNvPicPr preferRelativeResize="1">
          <a:picLocks noChangeAspect="1"/>
        </xdr:cNvPicPr>
      </xdr:nvPicPr>
      <xdr:blipFill>
        <a:blip r:embed="rId1"/>
        <a:stretch>
          <a:fillRect/>
        </a:stretch>
      </xdr:blipFill>
      <xdr:spPr>
        <a:xfrm>
          <a:off x="152400" y="3952875"/>
          <a:ext cx="5019675" cy="2886075"/>
        </a:xfrm>
        <a:prstGeom prst="rect">
          <a:avLst/>
        </a:prstGeom>
        <a:noFill/>
        <a:ln w="9525" cmpd="sng">
          <a:noFill/>
        </a:ln>
      </xdr:spPr>
    </xdr:pic>
    <xdr:clientData/>
  </xdr:twoCellAnchor>
  <xdr:twoCellAnchor editAs="oneCell">
    <xdr:from>
      <xdr:col>7</xdr:col>
      <xdr:colOff>219075</xdr:colOff>
      <xdr:row>1</xdr:row>
      <xdr:rowOff>190500</xdr:rowOff>
    </xdr:from>
    <xdr:to>
      <xdr:col>13</xdr:col>
      <xdr:colOff>695325</xdr:colOff>
      <xdr:row>2</xdr:row>
      <xdr:rowOff>1409700</xdr:rowOff>
    </xdr:to>
    <xdr:pic>
      <xdr:nvPicPr>
        <xdr:cNvPr id="2" name="Picture 3"/>
        <xdr:cNvPicPr preferRelativeResize="1">
          <a:picLocks noChangeAspect="1"/>
        </xdr:cNvPicPr>
      </xdr:nvPicPr>
      <xdr:blipFill>
        <a:blip r:embed="rId2"/>
        <a:stretch>
          <a:fillRect/>
        </a:stretch>
      </xdr:blipFill>
      <xdr:spPr>
        <a:xfrm>
          <a:off x="5553075" y="266700"/>
          <a:ext cx="972502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0</xdr:rowOff>
    </xdr:from>
    <xdr:to>
      <xdr:col>0</xdr:col>
      <xdr:colOff>0</xdr:colOff>
      <xdr:row>81</xdr:row>
      <xdr:rowOff>0</xdr:rowOff>
    </xdr:to>
    <xdr:pic>
      <xdr:nvPicPr>
        <xdr:cNvPr id="1" name="Imagen 1" descr="logotipo alcaldia version para documentos word"/>
        <xdr:cNvPicPr preferRelativeResize="1">
          <a:picLocks noChangeAspect="1"/>
        </xdr:cNvPicPr>
      </xdr:nvPicPr>
      <xdr:blipFill>
        <a:blip r:embed="rId1"/>
        <a:stretch>
          <a:fillRect/>
        </a:stretch>
      </xdr:blipFill>
      <xdr:spPr>
        <a:xfrm>
          <a:off x="0" y="52435125"/>
          <a:ext cx="0" cy="0"/>
        </a:xfrm>
        <a:prstGeom prst="rect">
          <a:avLst/>
        </a:prstGeom>
        <a:noFill/>
        <a:ln w="9525" cmpd="sng">
          <a:noFill/>
        </a:ln>
      </xdr:spPr>
    </xdr:pic>
    <xdr:clientData/>
  </xdr:twoCellAnchor>
  <xdr:twoCellAnchor>
    <xdr:from>
      <xdr:col>20</xdr:col>
      <xdr:colOff>104775</xdr:colOff>
      <xdr:row>78</xdr:row>
      <xdr:rowOff>0</xdr:rowOff>
    </xdr:from>
    <xdr:to>
      <xdr:col>22</xdr:col>
      <xdr:colOff>200025</xdr:colOff>
      <xdr:row>78</xdr:row>
      <xdr:rowOff>0</xdr:rowOff>
    </xdr:to>
    <xdr:pic>
      <xdr:nvPicPr>
        <xdr:cNvPr id="2" name="Picture 4" descr="Presentación1"/>
        <xdr:cNvPicPr preferRelativeResize="1">
          <a:picLocks noChangeAspect="1"/>
        </xdr:cNvPicPr>
      </xdr:nvPicPr>
      <xdr:blipFill>
        <a:blip r:embed="rId2"/>
        <a:stretch>
          <a:fillRect/>
        </a:stretch>
      </xdr:blipFill>
      <xdr:spPr>
        <a:xfrm>
          <a:off x="27508200" y="50444400"/>
          <a:ext cx="2238375" cy="0"/>
        </a:xfrm>
        <a:prstGeom prst="rect">
          <a:avLst/>
        </a:prstGeom>
        <a:noFill/>
        <a:ln w="9525" cmpd="sng">
          <a:noFill/>
        </a:ln>
      </xdr:spPr>
    </xdr:pic>
    <xdr:clientData/>
  </xdr:twoCellAnchor>
  <xdr:twoCellAnchor>
    <xdr:from>
      <xdr:col>12</xdr:col>
      <xdr:colOff>133350</xdr:colOff>
      <xdr:row>104</xdr:row>
      <xdr:rowOff>0</xdr:rowOff>
    </xdr:from>
    <xdr:to>
      <xdr:col>12</xdr:col>
      <xdr:colOff>257175</xdr:colOff>
      <xdr:row>104</xdr:row>
      <xdr:rowOff>0</xdr:rowOff>
    </xdr:to>
    <xdr:sp>
      <xdr:nvSpPr>
        <xdr:cNvPr id="3" name="Line 5"/>
        <xdr:cNvSpPr>
          <a:spLocks/>
        </xdr:cNvSpPr>
      </xdr:nvSpPr>
      <xdr:spPr>
        <a:xfrm>
          <a:off x="19316700" y="669226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104</xdr:row>
      <xdr:rowOff>0</xdr:rowOff>
    </xdr:from>
    <xdr:to>
      <xdr:col>14</xdr:col>
      <xdr:colOff>314325</xdr:colOff>
      <xdr:row>104</xdr:row>
      <xdr:rowOff>0</xdr:rowOff>
    </xdr:to>
    <xdr:sp>
      <xdr:nvSpPr>
        <xdr:cNvPr id="4" name="Line 6"/>
        <xdr:cNvSpPr>
          <a:spLocks/>
        </xdr:cNvSpPr>
      </xdr:nvSpPr>
      <xdr:spPr>
        <a:xfrm>
          <a:off x="21145500" y="669226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104</xdr:row>
      <xdr:rowOff>0</xdr:rowOff>
    </xdr:from>
    <xdr:to>
      <xdr:col>13</xdr:col>
      <xdr:colOff>295275</xdr:colOff>
      <xdr:row>104</xdr:row>
      <xdr:rowOff>0</xdr:rowOff>
    </xdr:to>
    <xdr:sp>
      <xdr:nvSpPr>
        <xdr:cNvPr id="5" name="Line 7"/>
        <xdr:cNvSpPr>
          <a:spLocks/>
        </xdr:cNvSpPr>
      </xdr:nvSpPr>
      <xdr:spPr>
        <a:xfrm>
          <a:off x="20240625" y="66922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111</xdr:row>
      <xdr:rowOff>0</xdr:rowOff>
    </xdr:from>
    <xdr:to>
      <xdr:col>13</xdr:col>
      <xdr:colOff>257175</xdr:colOff>
      <xdr:row>111</xdr:row>
      <xdr:rowOff>0</xdr:rowOff>
    </xdr:to>
    <xdr:sp>
      <xdr:nvSpPr>
        <xdr:cNvPr id="6" name="Line 8"/>
        <xdr:cNvSpPr>
          <a:spLocks/>
        </xdr:cNvSpPr>
      </xdr:nvSpPr>
      <xdr:spPr>
        <a:xfrm>
          <a:off x="20164425" y="70504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111</xdr:row>
      <xdr:rowOff>0</xdr:rowOff>
    </xdr:from>
    <xdr:to>
      <xdr:col>11</xdr:col>
      <xdr:colOff>295275</xdr:colOff>
      <xdr:row>111</xdr:row>
      <xdr:rowOff>0</xdr:rowOff>
    </xdr:to>
    <xdr:sp>
      <xdr:nvSpPr>
        <xdr:cNvPr id="7" name="Line 9"/>
        <xdr:cNvSpPr>
          <a:spLocks/>
        </xdr:cNvSpPr>
      </xdr:nvSpPr>
      <xdr:spPr>
        <a:xfrm>
          <a:off x="18392775"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111</xdr:row>
      <xdr:rowOff>0</xdr:rowOff>
    </xdr:from>
    <xdr:to>
      <xdr:col>11</xdr:col>
      <xdr:colOff>257175</xdr:colOff>
      <xdr:row>111</xdr:row>
      <xdr:rowOff>0</xdr:rowOff>
    </xdr:to>
    <xdr:sp>
      <xdr:nvSpPr>
        <xdr:cNvPr id="8" name="Line 10"/>
        <xdr:cNvSpPr>
          <a:spLocks/>
        </xdr:cNvSpPr>
      </xdr:nvSpPr>
      <xdr:spPr>
        <a:xfrm>
          <a:off x="18345150" y="705040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111</xdr:row>
      <xdr:rowOff>0</xdr:rowOff>
    </xdr:from>
    <xdr:to>
      <xdr:col>11</xdr:col>
      <xdr:colOff>257175</xdr:colOff>
      <xdr:row>111</xdr:row>
      <xdr:rowOff>0</xdr:rowOff>
    </xdr:to>
    <xdr:sp>
      <xdr:nvSpPr>
        <xdr:cNvPr id="9" name="Line 11"/>
        <xdr:cNvSpPr>
          <a:spLocks/>
        </xdr:cNvSpPr>
      </xdr:nvSpPr>
      <xdr:spPr>
        <a:xfrm>
          <a:off x="18345150" y="705040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111</xdr:row>
      <xdr:rowOff>0</xdr:rowOff>
    </xdr:from>
    <xdr:to>
      <xdr:col>11</xdr:col>
      <xdr:colOff>295275</xdr:colOff>
      <xdr:row>111</xdr:row>
      <xdr:rowOff>0</xdr:rowOff>
    </xdr:to>
    <xdr:sp>
      <xdr:nvSpPr>
        <xdr:cNvPr id="10" name="Line 12"/>
        <xdr:cNvSpPr>
          <a:spLocks/>
        </xdr:cNvSpPr>
      </xdr:nvSpPr>
      <xdr:spPr>
        <a:xfrm>
          <a:off x="18392775"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104</xdr:row>
      <xdr:rowOff>0</xdr:rowOff>
    </xdr:from>
    <xdr:to>
      <xdr:col>21</xdr:col>
      <xdr:colOff>180975</xdr:colOff>
      <xdr:row>104</xdr:row>
      <xdr:rowOff>0</xdr:rowOff>
    </xdr:to>
    <xdr:sp>
      <xdr:nvSpPr>
        <xdr:cNvPr id="11" name="Line 17"/>
        <xdr:cNvSpPr>
          <a:spLocks/>
        </xdr:cNvSpPr>
      </xdr:nvSpPr>
      <xdr:spPr>
        <a:xfrm>
          <a:off x="28832175" y="669226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104</xdr:row>
      <xdr:rowOff>0</xdr:rowOff>
    </xdr:from>
    <xdr:to>
      <xdr:col>21</xdr:col>
      <xdr:colOff>190500</xdr:colOff>
      <xdr:row>104</xdr:row>
      <xdr:rowOff>0</xdr:rowOff>
    </xdr:to>
    <xdr:sp>
      <xdr:nvSpPr>
        <xdr:cNvPr id="12" name="Line 22"/>
        <xdr:cNvSpPr>
          <a:spLocks/>
        </xdr:cNvSpPr>
      </xdr:nvSpPr>
      <xdr:spPr>
        <a:xfrm>
          <a:off x="28851225" y="669226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104</xdr:row>
      <xdr:rowOff>0</xdr:rowOff>
    </xdr:from>
    <xdr:to>
      <xdr:col>21</xdr:col>
      <xdr:colOff>190500</xdr:colOff>
      <xdr:row>104</xdr:row>
      <xdr:rowOff>0</xdr:rowOff>
    </xdr:to>
    <xdr:sp>
      <xdr:nvSpPr>
        <xdr:cNvPr id="13" name="Line 25"/>
        <xdr:cNvSpPr>
          <a:spLocks/>
        </xdr:cNvSpPr>
      </xdr:nvSpPr>
      <xdr:spPr>
        <a:xfrm>
          <a:off x="28832175" y="669226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104</xdr:row>
      <xdr:rowOff>0</xdr:rowOff>
    </xdr:from>
    <xdr:to>
      <xdr:col>21</xdr:col>
      <xdr:colOff>171450</xdr:colOff>
      <xdr:row>104</xdr:row>
      <xdr:rowOff>0</xdr:rowOff>
    </xdr:to>
    <xdr:sp>
      <xdr:nvSpPr>
        <xdr:cNvPr id="14" name="Line 30"/>
        <xdr:cNvSpPr>
          <a:spLocks/>
        </xdr:cNvSpPr>
      </xdr:nvSpPr>
      <xdr:spPr>
        <a:xfrm>
          <a:off x="28822650" y="669226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104</xdr:row>
      <xdr:rowOff>0</xdr:rowOff>
    </xdr:from>
    <xdr:to>
      <xdr:col>21</xdr:col>
      <xdr:colOff>161925</xdr:colOff>
      <xdr:row>104</xdr:row>
      <xdr:rowOff>0</xdr:rowOff>
    </xdr:to>
    <xdr:sp>
      <xdr:nvSpPr>
        <xdr:cNvPr id="15" name="Line 37"/>
        <xdr:cNvSpPr>
          <a:spLocks/>
        </xdr:cNvSpPr>
      </xdr:nvSpPr>
      <xdr:spPr>
        <a:xfrm>
          <a:off x="28822650" y="669226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104</xdr:row>
      <xdr:rowOff>0</xdr:rowOff>
    </xdr:from>
    <xdr:to>
      <xdr:col>21</xdr:col>
      <xdr:colOff>200025</xdr:colOff>
      <xdr:row>104</xdr:row>
      <xdr:rowOff>0</xdr:rowOff>
    </xdr:to>
    <xdr:sp>
      <xdr:nvSpPr>
        <xdr:cNvPr id="16" name="Line 42"/>
        <xdr:cNvSpPr>
          <a:spLocks/>
        </xdr:cNvSpPr>
      </xdr:nvSpPr>
      <xdr:spPr>
        <a:xfrm>
          <a:off x="28822650" y="669226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152400</xdr:colOff>
      <xdr:row>111</xdr:row>
      <xdr:rowOff>0</xdr:rowOff>
    </xdr:to>
    <xdr:sp>
      <xdr:nvSpPr>
        <xdr:cNvPr id="17" name="Line 48"/>
        <xdr:cNvSpPr>
          <a:spLocks/>
        </xdr:cNvSpPr>
      </xdr:nvSpPr>
      <xdr:spPr>
        <a:xfrm>
          <a:off x="28822650" y="70504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111</xdr:row>
      <xdr:rowOff>0</xdr:rowOff>
    </xdr:from>
    <xdr:to>
      <xdr:col>12</xdr:col>
      <xdr:colOff>285750</xdr:colOff>
      <xdr:row>111</xdr:row>
      <xdr:rowOff>0</xdr:rowOff>
    </xdr:to>
    <xdr:sp>
      <xdr:nvSpPr>
        <xdr:cNvPr id="18" name="Line 49"/>
        <xdr:cNvSpPr>
          <a:spLocks/>
        </xdr:cNvSpPr>
      </xdr:nvSpPr>
      <xdr:spPr>
        <a:xfrm>
          <a:off x="19297650"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111</xdr:row>
      <xdr:rowOff>0</xdr:rowOff>
    </xdr:from>
    <xdr:to>
      <xdr:col>14</xdr:col>
      <xdr:colOff>276225</xdr:colOff>
      <xdr:row>111</xdr:row>
      <xdr:rowOff>0</xdr:rowOff>
    </xdr:to>
    <xdr:sp>
      <xdr:nvSpPr>
        <xdr:cNvPr id="19" name="Line 50"/>
        <xdr:cNvSpPr>
          <a:spLocks/>
        </xdr:cNvSpPr>
      </xdr:nvSpPr>
      <xdr:spPr>
        <a:xfrm>
          <a:off x="21097875" y="70504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111</xdr:row>
      <xdr:rowOff>0</xdr:rowOff>
    </xdr:from>
    <xdr:to>
      <xdr:col>11</xdr:col>
      <xdr:colOff>295275</xdr:colOff>
      <xdr:row>111</xdr:row>
      <xdr:rowOff>0</xdr:rowOff>
    </xdr:to>
    <xdr:sp>
      <xdr:nvSpPr>
        <xdr:cNvPr id="20" name="Line 51"/>
        <xdr:cNvSpPr>
          <a:spLocks/>
        </xdr:cNvSpPr>
      </xdr:nvSpPr>
      <xdr:spPr>
        <a:xfrm>
          <a:off x="18392775"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209550</xdr:colOff>
      <xdr:row>111</xdr:row>
      <xdr:rowOff>0</xdr:rowOff>
    </xdr:to>
    <xdr:sp>
      <xdr:nvSpPr>
        <xdr:cNvPr id="21" name="Line 55"/>
        <xdr:cNvSpPr>
          <a:spLocks/>
        </xdr:cNvSpPr>
      </xdr:nvSpPr>
      <xdr:spPr>
        <a:xfrm>
          <a:off x="28822650"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111</xdr:row>
      <xdr:rowOff>0</xdr:rowOff>
    </xdr:from>
    <xdr:to>
      <xdr:col>11</xdr:col>
      <xdr:colOff>295275</xdr:colOff>
      <xdr:row>111</xdr:row>
      <xdr:rowOff>0</xdr:rowOff>
    </xdr:to>
    <xdr:sp>
      <xdr:nvSpPr>
        <xdr:cNvPr id="22" name="Line 59"/>
        <xdr:cNvSpPr>
          <a:spLocks/>
        </xdr:cNvSpPr>
      </xdr:nvSpPr>
      <xdr:spPr>
        <a:xfrm>
          <a:off x="18392775"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209550</xdr:colOff>
      <xdr:row>111</xdr:row>
      <xdr:rowOff>0</xdr:rowOff>
    </xdr:to>
    <xdr:sp>
      <xdr:nvSpPr>
        <xdr:cNvPr id="23" name="Line 64"/>
        <xdr:cNvSpPr>
          <a:spLocks/>
        </xdr:cNvSpPr>
      </xdr:nvSpPr>
      <xdr:spPr>
        <a:xfrm>
          <a:off x="28822650"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111</xdr:row>
      <xdr:rowOff>0</xdr:rowOff>
    </xdr:from>
    <xdr:to>
      <xdr:col>13</xdr:col>
      <xdr:colOff>257175</xdr:colOff>
      <xdr:row>111</xdr:row>
      <xdr:rowOff>0</xdr:rowOff>
    </xdr:to>
    <xdr:sp>
      <xdr:nvSpPr>
        <xdr:cNvPr id="24" name="Line 68"/>
        <xdr:cNvSpPr>
          <a:spLocks/>
        </xdr:cNvSpPr>
      </xdr:nvSpPr>
      <xdr:spPr>
        <a:xfrm>
          <a:off x="20164425" y="70504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152400</xdr:colOff>
      <xdr:row>111</xdr:row>
      <xdr:rowOff>0</xdr:rowOff>
    </xdr:to>
    <xdr:sp>
      <xdr:nvSpPr>
        <xdr:cNvPr id="25" name="Line 71"/>
        <xdr:cNvSpPr>
          <a:spLocks/>
        </xdr:cNvSpPr>
      </xdr:nvSpPr>
      <xdr:spPr>
        <a:xfrm>
          <a:off x="28822650" y="70504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111</xdr:row>
      <xdr:rowOff>0</xdr:rowOff>
    </xdr:from>
    <xdr:to>
      <xdr:col>12</xdr:col>
      <xdr:colOff>285750</xdr:colOff>
      <xdr:row>111</xdr:row>
      <xdr:rowOff>0</xdr:rowOff>
    </xdr:to>
    <xdr:sp>
      <xdr:nvSpPr>
        <xdr:cNvPr id="26" name="Line 72"/>
        <xdr:cNvSpPr>
          <a:spLocks/>
        </xdr:cNvSpPr>
      </xdr:nvSpPr>
      <xdr:spPr>
        <a:xfrm>
          <a:off x="19297650"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111</xdr:row>
      <xdr:rowOff>0</xdr:rowOff>
    </xdr:from>
    <xdr:to>
      <xdr:col>14</xdr:col>
      <xdr:colOff>276225</xdr:colOff>
      <xdr:row>111</xdr:row>
      <xdr:rowOff>0</xdr:rowOff>
    </xdr:to>
    <xdr:sp>
      <xdr:nvSpPr>
        <xdr:cNvPr id="27" name="Line 73"/>
        <xdr:cNvSpPr>
          <a:spLocks/>
        </xdr:cNvSpPr>
      </xdr:nvSpPr>
      <xdr:spPr>
        <a:xfrm>
          <a:off x="21097875" y="70504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209550</xdr:colOff>
      <xdr:row>111</xdr:row>
      <xdr:rowOff>0</xdr:rowOff>
    </xdr:to>
    <xdr:sp>
      <xdr:nvSpPr>
        <xdr:cNvPr id="28" name="Line 80"/>
        <xdr:cNvSpPr>
          <a:spLocks/>
        </xdr:cNvSpPr>
      </xdr:nvSpPr>
      <xdr:spPr>
        <a:xfrm>
          <a:off x="28822650"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111</xdr:row>
      <xdr:rowOff>0</xdr:rowOff>
    </xdr:from>
    <xdr:to>
      <xdr:col>13</xdr:col>
      <xdr:colOff>257175</xdr:colOff>
      <xdr:row>111</xdr:row>
      <xdr:rowOff>0</xdr:rowOff>
    </xdr:to>
    <xdr:sp>
      <xdr:nvSpPr>
        <xdr:cNvPr id="29" name="Line 84"/>
        <xdr:cNvSpPr>
          <a:spLocks/>
        </xdr:cNvSpPr>
      </xdr:nvSpPr>
      <xdr:spPr>
        <a:xfrm>
          <a:off x="20164425" y="70504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152400</xdr:colOff>
      <xdr:row>111</xdr:row>
      <xdr:rowOff>0</xdr:rowOff>
    </xdr:to>
    <xdr:sp>
      <xdr:nvSpPr>
        <xdr:cNvPr id="30" name="Line 87"/>
        <xdr:cNvSpPr>
          <a:spLocks/>
        </xdr:cNvSpPr>
      </xdr:nvSpPr>
      <xdr:spPr>
        <a:xfrm>
          <a:off x="28822650" y="70504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111</xdr:row>
      <xdr:rowOff>0</xdr:rowOff>
    </xdr:from>
    <xdr:to>
      <xdr:col>12</xdr:col>
      <xdr:colOff>285750</xdr:colOff>
      <xdr:row>111</xdr:row>
      <xdr:rowOff>0</xdr:rowOff>
    </xdr:to>
    <xdr:sp>
      <xdr:nvSpPr>
        <xdr:cNvPr id="31" name="Line 88"/>
        <xdr:cNvSpPr>
          <a:spLocks/>
        </xdr:cNvSpPr>
      </xdr:nvSpPr>
      <xdr:spPr>
        <a:xfrm>
          <a:off x="19297650" y="705040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111</xdr:row>
      <xdr:rowOff>0</xdr:rowOff>
    </xdr:from>
    <xdr:to>
      <xdr:col>14</xdr:col>
      <xdr:colOff>276225</xdr:colOff>
      <xdr:row>111</xdr:row>
      <xdr:rowOff>0</xdr:rowOff>
    </xdr:to>
    <xdr:sp>
      <xdr:nvSpPr>
        <xdr:cNvPr id="32" name="Line 89"/>
        <xdr:cNvSpPr>
          <a:spLocks/>
        </xdr:cNvSpPr>
      </xdr:nvSpPr>
      <xdr:spPr>
        <a:xfrm>
          <a:off x="21097875" y="70504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111</xdr:row>
      <xdr:rowOff>0</xdr:rowOff>
    </xdr:from>
    <xdr:to>
      <xdr:col>11</xdr:col>
      <xdr:colOff>304800</xdr:colOff>
      <xdr:row>111</xdr:row>
      <xdr:rowOff>0</xdr:rowOff>
    </xdr:to>
    <xdr:sp>
      <xdr:nvSpPr>
        <xdr:cNvPr id="33" name="Line 90"/>
        <xdr:cNvSpPr>
          <a:spLocks/>
        </xdr:cNvSpPr>
      </xdr:nvSpPr>
      <xdr:spPr>
        <a:xfrm>
          <a:off x="18364200" y="70504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111</xdr:row>
      <xdr:rowOff>0</xdr:rowOff>
    </xdr:from>
    <xdr:to>
      <xdr:col>12</xdr:col>
      <xdr:colOff>257175</xdr:colOff>
      <xdr:row>111</xdr:row>
      <xdr:rowOff>0</xdr:rowOff>
    </xdr:to>
    <xdr:sp>
      <xdr:nvSpPr>
        <xdr:cNvPr id="34" name="Line 91"/>
        <xdr:cNvSpPr>
          <a:spLocks/>
        </xdr:cNvSpPr>
      </xdr:nvSpPr>
      <xdr:spPr>
        <a:xfrm>
          <a:off x="19316700" y="705040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111</xdr:row>
      <xdr:rowOff>0</xdr:rowOff>
    </xdr:from>
    <xdr:to>
      <xdr:col>14</xdr:col>
      <xdr:colOff>314325</xdr:colOff>
      <xdr:row>111</xdr:row>
      <xdr:rowOff>0</xdr:rowOff>
    </xdr:to>
    <xdr:sp>
      <xdr:nvSpPr>
        <xdr:cNvPr id="35" name="Line 92"/>
        <xdr:cNvSpPr>
          <a:spLocks/>
        </xdr:cNvSpPr>
      </xdr:nvSpPr>
      <xdr:spPr>
        <a:xfrm>
          <a:off x="21145500" y="705040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111</xdr:row>
      <xdr:rowOff>0</xdr:rowOff>
    </xdr:from>
    <xdr:to>
      <xdr:col>13</xdr:col>
      <xdr:colOff>266700</xdr:colOff>
      <xdr:row>111</xdr:row>
      <xdr:rowOff>0</xdr:rowOff>
    </xdr:to>
    <xdr:sp>
      <xdr:nvSpPr>
        <xdr:cNvPr id="36" name="Line 93"/>
        <xdr:cNvSpPr>
          <a:spLocks/>
        </xdr:cNvSpPr>
      </xdr:nvSpPr>
      <xdr:spPr>
        <a:xfrm>
          <a:off x="20212050" y="705040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110</xdr:row>
      <xdr:rowOff>0</xdr:rowOff>
    </xdr:from>
    <xdr:to>
      <xdr:col>24</xdr:col>
      <xdr:colOff>0</xdr:colOff>
      <xdr:row>110</xdr:row>
      <xdr:rowOff>0</xdr:rowOff>
    </xdr:to>
    <xdr:sp>
      <xdr:nvSpPr>
        <xdr:cNvPr id="37" name="Line 94"/>
        <xdr:cNvSpPr>
          <a:spLocks/>
        </xdr:cNvSpPr>
      </xdr:nvSpPr>
      <xdr:spPr>
        <a:xfrm>
          <a:off x="31070550" y="6993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161925</xdr:colOff>
      <xdr:row>111</xdr:row>
      <xdr:rowOff>0</xdr:rowOff>
    </xdr:to>
    <xdr:sp>
      <xdr:nvSpPr>
        <xdr:cNvPr id="38" name="Line 102"/>
        <xdr:cNvSpPr>
          <a:spLocks/>
        </xdr:cNvSpPr>
      </xdr:nvSpPr>
      <xdr:spPr>
        <a:xfrm>
          <a:off x="28822650" y="705040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111</xdr:row>
      <xdr:rowOff>0</xdr:rowOff>
    </xdr:from>
    <xdr:to>
      <xdr:col>21</xdr:col>
      <xdr:colOff>200025</xdr:colOff>
      <xdr:row>111</xdr:row>
      <xdr:rowOff>0</xdr:rowOff>
    </xdr:to>
    <xdr:sp>
      <xdr:nvSpPr>
        <xdr:cNvPr id="39" name="Line 107"/>
        <xdr:cNvSpPr>
          <a:spLocks/>
        </xdr:cNvSpPr>
      </xdr:nvSpPr>
      <xdr:spPr>
        <a:xfrm>
          <a:off x="28822650" y="705040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78</xdr:row>
      <xdr:rowOff>0</xdr:rowOff>
    </xdr:from>
    <xdr:to>
      <xdr:col>22</xdr:col>
      <xdr:colOff>200025</xdr:colOff>
      <xdr:row>78</xdr:row>
      <xdr:rowOff>0</xdr:rowOff>
    </xdr:to>
    <xdr:pic>
      <xdr:nvPicPr>
        <xdr:cNvPr id="40" name="Picture 108" descr="Presentación1"/>
        <xdr:cNvPicPr preferRelativeResize="1">
          <a:picLocks noChangeAspect="1"/>
        </xdr:cNvPicPr>
      </xdr:nvPicPr>
      <xdr:blipFill>
        <a:blip r:embed="rId2"/>
        <a:stretch>
          <a:fillRect/>
        </a:stretch>
      </xdr:blipFill>
      <xdr:spPr>
        <a:xfrm>
          <a:off x="27508200" y="50444400"/>
          <a:ext cx="22383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0"/>
  <sheetViews>
    <sheetView zoomScale="71" zoomScaleNormal="71" zoomScalePageLayoutView="0" workbookViewId="0" topLeftCell="A1">
      <pane xSplit="14" ySplit="16" topLeftCell="O18" activePane="bottomRight" state="frozen"/>
      <selection pane="topLeft" activeCell="A1" sqref="A1"/>
      <selection pane="topRight" activeCell="O1" sqref="O1"/>
      <selection pane="bottomLeft" activeCell="A17" sqref="A17"/>
      <selection pane="bottomRight" activeCell="I16" sqref="I16:M16"/>
    </sheetView>
  </sheetViews>
  <sheetFormatPr defaultColWidth="11.421875" defaultRowHeight="12.75"/>
  <cols>
    <col min="13" max="13" width="81.57421875" style="0" customWidth="1"/>
    <col min="14" max="14" width="13.00390625" style="0" bestFit="1" customWidth="1"/>
  </cols>
  <sheetData>
    <row r="1" spans="1:14" ht="6" customHeight="1" thickBot="1">
      <c r="A1" s="482"/>
      <c r="B1" s="482"/>
      <c r="C1" s="482"/>
      <c r="D1" s="482"/>
      <c r="E1" s="482"/>
      <c r="F1" s="482"/>
      <c r="G1" s="482"/>
      <c r="H1" s="482"/>
      <c r="I1" s="482"/>
      <c r="J1" s="482"/>
      <c r="K1" s="482"/>
      <c r="L1" s="482"/>
      <c r="M1" s="482"/>
      <c r="N1" s="482"/>
    </row>
    <row r="2" spans="1:21" ht="157.5" customHeight="1">
      <c r="A2" s="486" t="s">
        <v>1543</v>
      </c>
      <c r="B2" s="487"/>
      <c r="C2" s="487"/>
      <c r="D2" s="487"/>
      <c r="E2" s="487"/>
      <c r="F2" s="487"/>
      <c r="G2" s="488"/>
      <c r="H2" s="489"/>
      <c r="I2" s="490"/>
      <c r="J2" s="490"/>
      <c r="K2" s="490"/>
      <c r="L2" s="490"/>
      <c r="M2" s="490"/>
      <c r="N2" s="491"/>
      <c r="O2" s="298"/>
      <c r="P2" s="298"/>
      <c r="Q2" s="298"/>
      <c r="R2" s="298"/>
      <c r="S2" s="298"/>
      <c r="T2" s="298"/>
      <c r="U2" s="298"/>
    </row>
    <row r="3" spans="1:21" ht="123.75" customHeight="1">
      <c r="A3" s="483" t="s">
        <v>1527</v>
      </c>
      <c r="B3" s="484"/>
      <c r="C3" s="484"/>
      <c r="D3" s="484"/>
      <c r="E3" s="484"/>
      <c r="F3" s="484"/>
      <c r="G3" s="485"/>
      <c r="H3" s="492"/>
      <c r="I3" s="493"/>
      <c r="J3" s="493"/>
      <c r="K3" s="493"/>
      <c r="L3" s="493"/>
      <c r="M3" s="493"/>
      <c r="N3" s="494"/>
      <c r="O3" s="298"/>
      <c r="P3" s="298"/>
      <c r="Q3" s="298"/>
      <c r="R3" s="298"/>
      <c r="S3" s="298"/>
      <c r="T3" s="298"/>
      <c r="U3" s="298"/>
    </row>
    <row r="4" spans="1:21" ht="9.75" customHeight="1" thickBot="1">
      <c r="A4" s="495"/>
      <c r="B4" s="496"/>
      <c r="C4" s="496"/>
      <c r="D4" s="496"/>
      <c r="E4" s="496"/>
      <c r="F4" s="496"/>
      <c r="G4" s="496"/>
      <c r="H4" s="496"/>
      <c r="I4" s="496"/>
      <c r="J4" s="496"/>
      <c r="K4" s="496"/>
      <c r="L4" s="496"/>
      <c r="M4" s="496"/>
      <c r="N4" s="497"/>
      <c r="O4" s="298"/>
      <c r="P4" s="298"/>
      <c r="Q4" s="298"/>
      <c r="R4" s="298"/>
      <c r="S4" s="298"/>
      <c r="T4" s="298"/>
      <c r="U4" s="298"/>
    </row>
    <row r="5" spans="1:21" ht="26.25" customHeight="1" thickBot="1">
      <c r="A5" s="472"/>
      <c r="B5" s="473"/>
      <c r="C5" s="473"/>
      <c r="D5" s="473"/>
      <c r="E5" s="473"/>
      <c r="F5" s="473"/>
      <c r="G5" s="474"/>
      <c r="H5" s="294" t="s">
        <v>1528</v>
      </c>
      <c r="I5" s="471" t="s">
        <v>1533</v>
      </c>
      <c r="J5" s="471"/>
      <c r="K5" s="471"/>
      <c r="L5" s="471"/>
      <c r="M5" s="471"/>
      <c r="N5" s="295" t="s">
        <v>1542</v>
      </c>
      <c r="O5" s="298"/>
      <c r="P5" s="298"/>
      <c r="Q5" s="298"/>
      <c r="R5" s="298"/>
      <c r="S5" s="298"/>
      <c r="T5" s="298"/>
      <c r="U5" s="298"/>
    </row>
    <row r="6" spans="1:21" ht="21" customHeight="1">
      <c r="A6" s="475"/>
      <c r="B6" s="476"/>
      <c r="C6" s="476"/>
      <c r="D6" s="476"/>
      <c r="E6" s="476"/>
      <c r="F6" s="476"/>
      <c r="G6" s="477"/>
      <c r="H6" s="291">
        <v>1</v>
      </c>
      <c r="I6" s="481" t="s">
        <v>1366</v>
      </c>
      <c r="J6" s="481"/>
      <c r="K6" s="481"/>
      <c r="L6" s="481"/>
      <c r="M6" s="481"/>
      <c r="N6" s="296">
        <v>0.17</v>
      </c>
      <c r="O6" s="298"/>
      <c r="P6" s="298"/>
      <c r="Q6" s="298"/>
      <c r="R6" s="298"/>
      <c r="S6" s="298"/>
      <c r="T6" s="298"/>
      <c r="U6" s="298"/>
    </row>
    <row r="7" spans="1:21" ht="21" customHeight="1">
      <c r="A7" s="475"/>
      <c r="B7" s="476"/>
      <c r="C7" s="476"/>
      <c r="D7" s="476"/>
      <c r="E7" s="476"/>
      <c r="F7" s="476"/>
      <c r="G7" s="477"/>
      <c r="H7" s="292">
        <v>2</v>
      </c>
      <c r="I7" s="481" t="s">
        <v>1529</v>
      </c>
      <c r="J7" s="481"/>
      <c r="K7" s="481"/>
      <c r="L7" s="481"/>
      <c r="M7" s="481"/>
      <c r="N7" s="296">
        <v>0.1</v>
      </c>
      <c r="O7" s="298"/>
      <c r="P7" s="298"/>
      <c r="Q7" s="298"/>
      <c r="R7" s="298"/>
      <c r="S7" s="298"/>
      <c r="T7" s="298"/>
      <c r="U7" s="298"/>
    </row>
    <row r="8" spans="1:21" ht="21" customHeight="1">
      <c r="A8" s="475"/>
      <c r="B8" s="476"/>
      <c r="C8" s="476"/>
      <c r="D8" s="476"/>
      <c r="E8" s="476"/>
      <c r="F8" s="476"/>
      <c r="G8" s="477"/>
      <c r="H8" s="292">
        <v>3</v>
      </c>
      <c r="I8" s="481" t="s">
        <v>1367</v>
      </c>
      <c r="J8" s="481"/>
      <c r="K8" s="481"/>
      <c r="L8" s="481"/>
      <c r="M8" s="481"/>
      <c r="N8" s="296">
        <v>0.15</v>
      </c>
      <c r="O8" s="298"/>
      <c r="P8" s="298"/>
      <c r="Q8" s="298"/>
      <c r="R8" s="298"/>
      <c r="S8" s="298"/>
      <c r="T8" s="298"/>
      <c r="U8" s="298"/>
    </row>
    <row r="9" spans="1:21" ht="21" customHeight="1">
      <c r="A9" s="475"/>
      <c r="B9" s="476"/>
      <c r="C9" s="476"/>
      <c r="D9" s="476"/>
      <c r="E9" s="476"/>
      <c r="F9" s="476"/>
      <c r="G9" s="477"/>
      <c r="H9" s="292">
        <v>4</v>
      </c>
      <c r="I9" s="481" t="s">
        <v>1368</v>
      </c>
      <c r="J9" s="481"/>
      <c r="K9" s="481"/>
      <c r="L9" s="481"/>
      <c r="M9" s="481"/>
      <c r="N9" s="296">
        <v>0.05</v>
      </c>
      <c r="O9" s="298"/>
      <c r="P9" s="298"/>
      <c r="Q9" s="298"/>
      <c r="R9" s="298"/>
      <c r="S9" s="298"/>
      <c r="T9" s="298"/>
      <c r="U9" s="298"/>
    </row>
    <row r="10" spans="1:21" ht="21" customHeight="1">
      <c r="A10" s="475"/>
      <c r="B10" s="476"/>
      <c r="C10" s="476"/>
      <c r="D10" s="476"/>
      <c r="E10" s="476"/>
      <c r="F10" s="476"/>
      <c r="G10" s="477"/>
      <c r="H10" s="292">
        <v>5</v>
      </c>
      <c r="I10" s="481" t="s">
        <v>1369</v>
      </c>
      <c r="J10" s="481"/>
      <c r="K10" s="481"/>
      <c r="L10" s="481"/>
      <c r="M10" s="481"/>
      <c r="N10" s="296">
        <v>0.08</v>
      </c>
      <c r="O10" s="298"/>
      <c r="P10" s="298"/>
      <c r="Q10" s="298"/>
      <c r="R10" s="298"/>
      <c r="S10" s="298"/>
      <c r="T10" s="298"/>
      <c r="U10" s="298"/>
    </row>
    <row r="11" spans="1:21" ht="21" customHeight="1">
      <c r="A11" s="475"/>
      <c r="B11" s="476"/>
      <c r="C11" s="476"/>
      <c r="D11" s="476"/>
      <c r="E11" s="476"/>
      <c r="F11" s="476"/>
      <c r="G11" s="477"/>
      <c r="H11" s="292">
        <v>6</v>
      </c>
      <c r="I11" s="481" t="s">
        <v>1370</v>
      </c>
      <c r="J11" s="481"/>
      <c r="K11" s="481"/>
      <c r="L11" s="481"/>
      <c r="M11" s="481"/>
      <c r="N11" s="296">
        <v>0.14</v>
      </c>
      <c r="O11" s="298"/>
      <c r="P11" s="298"/>
      <c r="Q11" s="298"/>
      <c r="R11" s="298"/>
      <c r="S11" s="298"/>
      <c r="T11" s="298"/>
      <c r="U11" s="298"/>
    </row>
    <row r="12" spans="1:21" ht="21" customHeight="1">
      <c r="A12" s="475"/>
      <c r="B12" s="476"/>
      <c r="C12" s="476"/>
      <c r="D12" s="476"/>
      <c r="E12" s="476"/>
      <c r="F12" s="476"/>
      <c r="G12" s="477"/>
      <c r="H12" s="292">
        <v>7</v>
      </c>
      <c r="I12" s="481" t="s">
        <v>1371</v>
      </c>
      <c r="J12" s="481"/>
      <c r="K12" s="481"/>
      <c r="L12" s="481"/>
      <c r="M12" s="481"/>
      <c r="N12" s="296">
        <v>0.09</v>
      </c>
      <c r="O12" s="298"/>
      <c r="P12" s="298"/>
      <c r="Q12" s="298"/>
      <c r="R12" s="298"/>
      <c r="S12" s="298"/>
      <c r="T12" s="298"/>
      <c r="U12" s="298"/>
    </row>
    <row r="13" spans="1:21" ht="21" customHeight="1">
      <c r="A13" s="475"/>
      <c r="B13" s="476"/>
      <c r="C13" s="476"/>
      <c r="D13" s="476"/>
      <c r="E13" s="476"/>
      <c r="F13" s="476"/>
      <c r="G13" s="477"/>
      <c r="H13" s="292">
        <v>8</v>
      </c>
      <c r="I13" s="481" t="s">
        <v>1530</v>
      </c>
      <c r="J13" s="481"/>
      <c r="K13" s="481"/>
      <c r="L13" s="481"/>
      <c r="M13" s="481"/>
      <c r="N13" s="296">
        <v>0.1</v>
      </c>
      <c r="O13" s="298"/>
      <c r="P13" s="298"/>
      <c r="Q13" s="298"/>
      <c r="R13" s="298"/>
      <c r="S13" s="298"/>
      <c r="T13" s="298"/>
      <c r="U13" s="298"/>
    </row>
    <row r="14" spans="1:21" ht="21" customHeight="1">
      <c r="A14" s="475"/>
      <c r="B14" s="476"/>
      <c r="C14" s="476"/>
      <c r="D14" s="476"/>
      <c r="E14" s="476"/>
      <c r="F14" s="476"/>
      <c r="G14" s="477"/>
      <c r="H14" s="292">
        <v>9</v>
      </c>
      <c r="I14" s="481" t="s">
        <v>1372</v>
      </c>
      <c r="J14" s="481"/>
      <c r="K14" s="481"/>
      <c r="L14" s="481"/>
      <c r="M14" s="481"/>
      <c r="N14" s="296">
        <v>0.05</v>
      </c>
      <c r="O14" s="298"/>
      <c r="P14" s="298"/>
      <c r="Q14" s="298"/>
      <c r="R14" s="298"/>
      <c r="S14" s="298"/>
      <c r="T14" s="298"/>
      <c r="U14" s="298"/>
    </row>
    <row r="15" spans="1:21" ht="21" customHeight="1">
      <c r="A15" s="475"/>
      <c r="B15" s="476"/>
      <c r="C15" s="476"/>
      <c r="D15" s="476"/>
      <c r="E15" s="476"/>
      <c r="F15" s="476"/>
      <c r="G15" s="477"/>
      <c r="H15" s="292">
        <v>10</v>
      </c>
      <c r="I15" s="481" t="s">
        <v>1531</v>
      </c>
      <c r="J15" s="481"/>
      <c r="K15" s="481"/>
      <c r="L15" s="481"/>
      <c r="M15" s="481"/>
      <c r="N15" s="296">
        <v>0.05</v>
      </c>
      <c r="O15" s="298"/>
      <c r="P15" s="298"/>
      <c r="Q15" s="298"/>
      <c r="R15" s="298"/>
      <c r="S15" s="298"/>
      <c r="T15" s="298"/>
      <c r="U15" s="298"/>
    </row>
    <row r="16" spans="1:21" ht="21" customHeight="1" thickBot="1">
      <c r="A16" s="478"/>
      <c r="B16" s="479"/>
      <c r="C16" s="479"/>
      <c r="D16" s="479"/>
      <c r="E16" s="479"/>
      <c r="F16" s="479"/>
      <c r="G16" s="480"/>
      <c r="H16" s="293">
        <v>11</v>
      </c>
      <c r="I16" s="500" t="s">
        <v>1373</v>
      </c>
      <c r="J16" s="500"/>
      <c r="K16" s="500"/>
      <c r="L16" s="500"/>
      <c r="M16" s="500"/>
      <c r="N16" s="297">
        <v>0.02</v>
      </c>
      <c r="O16" s="298"/>
      <c r="P16" s="298"/>
      <c r="Q16" s="298"/>
      <c r="R16" s="298"/>
      <c r="S16" s="298"/>
      <c r="T16" s="298"/>
      <c r="U16" s="298"/>
    </row>
    <row r="17" spans="1:21" ht="12.75" customHeight="1">
      <c r="A17" s="498"/>
      <c r="B17" s="498"/>
      <c r="C17" s="498"/>
      <c r="D17" s="498"/>
      <c r="E17" s="498"/>
      <c r="F17" s="498"/>
      <c r="G17" s="498"/>
      <c r="H17" s="499"/>
      <c r="I17" s="499"/>
      <c r="J17" s="499"/>
      <c r="K17" s="499"/>
      <c r="L17" s="499"/>
      <c r="M17" s="499"/>
      <c r="N17" s="499"/>
      <c r="O17" s="298"/>
      <c r="P17" s="298"/>
      <c r="Q17" s="298"/>
      <c r="R17" s="298"/>
      <c r="S17" s="298"/>
      <c r="T17" s="298"/>
      <c r="U17" s="298"/>
    </row>
    <row r="18" spans="1:21" ht="36.75" customHeight="1">
      <c r="A18" s="499"/>
      <c r="B18" s="499"/>
      <c r="C18" s="499"/>
      <c r="D18" s="499"/>
      <c r="E18" s="499"/>
      <c r="F18" s="499"/>
      <c r="G18" s="499"/>
      <c r="H18" s="499"/>
      <c r="I18" s="499"/>
      <c r="J18" s="499"/>
      <c r="K18" s="499"/>
      <c r="L18" s="499"/>
      <c r="M18" s="499"/>
      <c r="N18" s="499"/>
      <c r="O18" s="298"/>
      <c r="P18" s="298"/>
      <c r="Q18" s="298"/>
      <c r="R18" s="298"/>
      <c r="S18" s="298"/>
      <c r="T18" s="298"/>
      <c r="U18" s="298"/>
    </row>
    <row r="19" spans="1:21" ht="12.75" customHeight="1">
      <c r="A19" s="499"/>
      <c r="B19" s="499"/>
      <c r="C19" s="499"/>
      <c r="D19" s="499"/>
      <c r="E19" s="499"/>
      <c r="F19" s="499"/>
      <c r="G19" s="499"/>
      <c r="H19" s="499"/>
      <c r="I19" s="499"/>
      <c r="J19" s="499"/>
      <c r="K19" s="499"/>
      <c r="L19" s="499"/>
      <c r="M19" s="499"/>
      <c r="N19" s="499"/>
      <c r="O19" s="298"/>
      <c r="P19" s="298"/>
      <c r="Q19" s="298"/>
      <c r="R19" s="298"/>
      <c r="S19" s="298"/>
      <c r="T19" s="298"/>
      <c r="U19" s="298"/>
    </row>
    <row r="20" spans="1:21" ht="12.75" customHeight="1">
      <c r="A20" s="499"/>
      <c r="B20" s="499"/>
      <c r="C20" s="499"/>
      <c r="D20" s="499"/>
      <c r="E20" s="499"/>
      <c r="F20" s="499"/>
      <c r="G20" s="499"/>
      <c r="H20" s="499"/>
      <c r="I20" s="499"/>
      <c r="J20" s="499"/>
      <c r="K20" s="499"/>
      <c r="L20" s="499"/>
      <c r="M20" s="499"/>
      <c r="N20" s="499"/>
      <c r="O20" s="298"/>
      <c r="P20" s="298"/>
      <c r="Q20" s="298"/>
      <c r="R20" s="298"/>
      <c r="S20" s="298"/>
      <c r="T20" s="298"/>
      <c r="U20" s="298"/>
    </row>
    <row r="21" spans="1:21" ht="12.75" customHeight="1">
      <c r="A21" s="499"/>
      <c r="B21" s="499"/>
      <c r="C21" s="499"/>
      <c r="D21" s="499"/>
      <c r="E21" s="499"/>
      <c r="F21" s="499"/>
      <c r="G21" s="499"/>
      <c r="H21" s="499"/>
      <c r="I21" s="499"/>
      <c r="J21" s="499"/>
      <c r="K21" s="499"/>
      <c r="L21" s="499"/>
      <c r="M21" s="499"/>
      <c r="N21" s="499"/>
      <c r="O21" s="298"/>
      <c r="P21" s="298"/>
      <c r="Q21" s="298"/>
      <c r="R21" s="298"/>
      <c r="S21" s="298"/>
      <c r="T21" s="298"/>
      <c r="U21" s="298"/>
    </row>
    <row r="22" spans="1:21" ht="12.75" customHeight="1">
      <c r="A22" s="499"/>
      <c r="B22" s="499"/>
      <c r="C22" s="499"/>
      <c r="D22" s="499"/>
      <c r="E22" s="499"/>
      <c r="F22" s="499"/>
      <c r="G22" s="499"/>
      <c r="H22" s="499"/>
      <c r="I22" s="499"/>
      <c r="J22" s="499"/>
      <c r="K22" s="499"/>
      <c r="L22" s="499"/>
      <c r="M22" s="499"/>
      <c r="N22" s="499"/>
      <c r="O22" s="298"/>
      <c r="P22" s="298"/>
      <c r="Q22" s="298"/>
      <c r="R22" s="298"/>
      <c r="S22" s="298"/>
      <c r="T22" s="298"/>
      <c r="U22" s="298"/>
    </row>
    <row r="23" spans="1:21" ht="12.75" customHeight="1">
      <c r="A23" s="499"/>
      <c r="B23" s="499"/>
      <c r="C23" s="499"/>
      <c r="D23" s="499"/>
      <c r="E23" s="499"/>
      <c r="F23" s="499"/>
      <c r="G23" s="499"/>
      <c r="H23" s="499"/>
      <c r="I23" s="499"/>
      <c r="J23" s="499"/>
      <c r="K23" s="499"/>
      <c r="L23" s="499"/>
      <c r="M23" s="499"/>
      <c r="N23" s="499"/>
      <c r="O23" s="298"/>
      <c r="P23" s="298"/>
      <c r="Q23" s="298"/>
      <c r="R23" s="298"/>
      <c r="S23" s="298"/>
      <c r="T23" s="298"/>
      <c r="U23" s="298"/>
    </row>
    <row r="24" spans="1:21" ht="12.75" customHeight="1">
      <c r="A24" s="499"/>
      <c r="B24" s="499"/>
      <c r="C24" s="499"/>
      <c r="D24" s="499"/>
      <c r="E24" s="499"/>
      <c r="F24" s="499"/>
      <c r="G24" s="499"/>
      <c r="H24" s="499"/>
      <c r="I24" s="499"/>
      <c r="J24" s="499"/>
      <c r="K24" s="499"/>
      <c r="L24" s="499"/>
      <c r="M24" s="499"/>
      <c r="N24" s="499"/>
      <c r="O24" s="298"/>
      <c r="P24" s="298"/>
      <c r="Q24" s="298"/>
      <c r="R24" s="298"/>
      <c r="S24" s="298"/>
      <c r="T24" s="298"/>
      <c r="U24" s="298"/>
    </row>
    <row r="25" spans="1:21" ht="12.75" customHeight="1">
      <c r="A25" s="499"/>
      <c r="B25" s="499"/>
      <c r="C25" s="499"/>
      <c r="D25" s="499"/>
      <c r="E25" s="499"/>
      <c r="F25" s="499"/>
      <c r="G25" s="499"/>
      <c r="H25" s="499"/>
      <c r="I25" s="499"/>
      <c r="J25" s="499"/>
      <c r="K25" s="499"/>
      <c r="L25" s="499"/>
      <c r="M25" s="499"/>
      <c r="N25" s="499"/>
      <c r="O25" s="298"/>
      <c r="P25" s="298"/>
      <c r="Q25" s="298"/>
      <c r="R25" s="298"/>
      <c r="S25" s="298"/>
      <c r="T25" s="298"/>
      <c r="U25" s="298"/>
    </row>
    <row r="26" spans="1:21" ht="12.75" customHeight="1">
      <c r="A26" s="499"/>
      <c r="B26" s="499"/>
      <c r="C26" s="499"/>
      <c r="D26" s="499"/>
      <c r="E26" s="499"/>
      <c r="F26" s="499"/>
      <c r="G26" s="499"/>
      <c r="H26" s="499"/>
      <c r="I26" s="499"/>
      <c r="J26" s="499"/>
      <c r="K26" s="499"/>
      <c r="L26" s="499"/>
      <c r="M26" s="499"/>
      <c r="N26" s="499"/>
      <c r="O26" s="298"/>
      <c r="P26" s="298"/>
      <c r="Q26" s="298"/>
      <c r="R26" s="298"/>
      <c r="S26" s="298"/>
      <c r="T26" s="298"/>
      <c r="U26" s="298"/>
    </row>
    <row r="27" spans="1:21" ht="13.5" customHeight="1">
      <c r="A27" s="499"/>
      <c r="B27" s="499"/>
      <c r="C27" s="499"/>
      <c r="D27" s="499"/>
      <c r="E27" s="499"/>
      <c r="F27" s="499"/>
      <c r="G27" s="499"/>
      <c r="H27" s="499"/>
      <c r="I27" s="499"/>
      <c r="J27" s="499"/>
      <c r="K27" s="499"/>
      <c r="L27" s="499"/>
      <c r="M27" s="499"/>
      <c r="N27" s="499"/>
      <c r="O27" s="298"/>
      <c r="P27" s="298"/>
      <c r="Q27" s="298"/>
      <c r="R27" s="298"/>
      <c r="S27" s="298"/>
      <c r="T27" s="298"/>
      <c r="U27" s="298"/>
    </row>
    <row r="28" spans="1:21" ht="12.75">
      <c r="A28" s="499"/>
      <c r="B28" s="499"/>
      <c r="C28" s="499"/>
      <c r="D28" s="499"/>
      <c r="E28" s="499"/>
      <c r="F28" s="499"/>
      <c r="G28" s="499"/>
      <c r="H28" s="499"/>
      <c r="I28" s="499"/>
      <c r="J28" s="499"/>
      <c r="K28" s="499"/>
      <c r="L28" s="499"/>
      <c r="M28" s="499"/>
      <c r="N28" s="499"/>
      <c r="O28" s="298"/>
      <c r="P28" s="298"/>
      <c r="Q28" s="298"/>
      <c r="R28" s="298"/>
      <c r="S28" s="298"/>
      <c r="T28" s="298"/>
      <c r="U28" s="298"/>
    </row>
    <row r="29" spans="2:3" ht="12.75">
      <c r="B29" s="290"/>
      <c r="C29" s="290"/>
    </row>
    <row r="30" ht="12.75">
      <c r="C30" s="290"/>
    </row>
  </sheetData>
  <sheetProtection password="E09B" sheet="1"/>
  <mergeCells count="19">
    <mergeCell ref="I10:M10"/>
    <mergeCell ref="I11:M11"/>
    <mergeCell ref="A4:N4"/>
    <mergeCell ref="A17:N28"/>
    <mergeCell ref="I6:M6"/>
    <mergeCell ref="I7:M7"/>
    <mergeCell ref="I8:M8"/>
    <mergeCell ref="I9:M9"/>
    <mergeCell ref="I16:M16"/>
    <mergeCell ref="I5:M5"/>
    <mergeCell ref="A5:G16"/>
    <mergeCell ref="I15:M15"/>
    <mergeCell ref="A1:N1"/>
    <mergeCell ref="I12:M12"/>
    <mergeCell ref="I13:M13"/>
    <mergeCell ref="I14:M14"/>
    <mergeCell ref="A3:G3"/>
    <mergeCell ref="A2:G2"/>
    <mergeCell ref="H2:N3"/>
  </mergeCells>
  <hyperlinks>
    <hyperlink ref="I6:M6" location="'EJE IBAGUE EDUCADORA'!A1" display="IBAGUE EDUCADORA"/>
    <hyperlink ref="I7:M7" location="'EJE IBAGUE TURISTICA Y COMER'!A1" display="IBAGUE TURISTICA, EMPRESARIAL Y COMERCIAL PARA LA GENERACION DE EMPLEO"/>
    <hyperlink ref="I8:M8" location="'IBAGUE SALUDABLE'!A1" display="IBAGUE SALUDABLE"/>
    <hyperlink ref="I9:M9" location="'IBAGUÉ CONSTRUYE SU VIVIENDA'!A1" display="IBAGUE CONSTRUYE SU VIVIENDA"/>
    <hyperlink ref="I10:M10" location="'IBAGUÉ AGROPECUARIO'!A1" display="IBAGUE AGROPECUARIO"/>
    <hyperlink ref="I11:M11" location="'IBAGUE CIUDAD SEGURA Y  PAR'!A1" display="IBAGUE CIUDAD SEGURA Y PARTICIPATIVA"/>
    <hyperlink ref="I12:M12" location="'IBAGUE ACOGEDORA CON CALIDAD AM'!A1" display="IBAGUE ACOGEDORA CON CALIDAD AMBIENTAL"/>
    <hyperlink ref="I13:M13" location="'IBAGUE CENTRO LOGIST, PR Y COM2'!Área_de_impresión" display="IBAGUE CENTRO LOGISTICO PRODUCTIVO Y COMPETITIVO"/>
    <hyperlink ref="I14:M14" location="'EJE IBAGUE JOVEN'!A1" display="IBAGUE JOVEN"/>
    <hyperlink ref="I15:M15" location="'PQ IBAGUE LOS DERECHOS DE LOS '!A1" display="PORQUE EN IBAGUE LOS DERECHOS DE LOS NIÑOS, NIÑAS Y ADOLESCENTES ESTAN PRIMERO"/>
    <hyperlink ref="I16:M16" location="'DESARROLLO INSTITUCIONAL'!A1" display="DESARROLLO INSTITUCIONAL"/>
  </hyperlinks>
  <printOptions/>
  <pageMargins left="0.7" right="0.7" top="0.75" bottom="0.75" header="0.3" footer="0.3"/>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2:U28"/>
  <sheetViews>
    <sheetView zoomScale="75" zoomScaleNormal="75" zoomScalePageLayoutView="0" workbookViewId="0" topLeftCell="A1">
      <selection activeCell="D28" sqref="D28:E28"/>
    </sheetView>
  </sheetViews>
  <sheetFormatPr defaultColWidth="11.421875" defaultRowHeight="12.75"/>
  <cols>
    <col min="1" max="1" width="40.8515625" style="2" customWidth="1"/>
    <col min="2" max="2" width="15.8515625" style="2" customWidth="1"/>
    <col min="3" max="3" width="40.7109375" style="2" customWidth="1"/>
    <col min="4" max="4" width="30.57421875" style="2" customWidth="1"/>
    <col min="5" max="7" width="13.7109375" style="2" customWidth="1"/>
    <col min="8" max="8" width="40.7109375" style="2" customWidth="1"/>
    <col min="9" max="9" width="30.57421875" style="2" customWidth="1"/>
    <col min="10" max="10" width="12.421875" style="2" customWidth="1"/>
    <col min="11" max="15" width="10.7109375" style="2" customWidth="1"/>
    <col min="16" max="20" width="15.7109375" style="2" customWidth="1"/>
    <col min="21" max="21" width="20.7109375" style="2" customWidth="1"/>
    <col min="22" max="16384" width="11.421875" style="2"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1389</v>
      </c>
      <c r="B4" s="516"/>
      <c r="C4" s="516"/>
      <c r="D4" s="516"/>
      <c r="E4" s="516"/>
      <c r="F4" s="516"/>
      <c r="G4" s="516"/>
      <c r="H4" s="516"/>
      <c r="I4" s="516"/>
      <c r="J4" s="516"/>
      <c r="K4" s="516"/>
      <c r="L4" s="516"/>
      <c r="M4" s="516"/>
      <c r="N4" s="516"/>
      <c r="O4" s="516"/>
      <c r="P4" s="516"/>
      <c r="Q4" s="516"/>
      <c r="R4" s="516"/>
      <c r="S4" s="516"/>
      <c r="T4" s="516"/>
      <c r="U4" s="517"/>
    </row>
    <row r="5" spans="1:21" ht="18.75" thickBot="1">
      <c r="A5" s="501" t="s">
        <v>1537</v>
      </c>
      <c r="B5" s="502"/>
      <c r="C5" s="502"/>
      <c r="D5" s="502"/>
      <c r="E5" s="502"/>
      <c r="F5" s="502"/>
      <c r="G5" s="502"/>
      <c r="H5" s="502"/>
      <c r="I5" s="502"/>
      <c r="J5" s="502"/>
      <c r="K5" s="502"/>
      <c r="L5" s="502"/>
      <c r="M5" s="502"/>
      <c r="N5" s="502"/>
      <c r="O5" s="502"/>
      <c r="P5" s="502"/>
      <c r="Q5" s="502"/>
      <c r="R5" s="502"/>
      <c r="S5" s="502"/>
      <c r="T5" s="502"/>
      <c r="U5" s="503"/>
    </row>
    <row r="6" spans="1:21" ht="38.25" customHeight="1">
      <c r="A6" s="581" t="s">
        <v>1647</v>
      </c>
      <c r="B6" s="571" t="s">
        <v>1820</v>
      </c>
      <c r="C6" s="571" t="s">
        <v>1823</v>
      </c>
      <c r="D6" s="577" t="s">
        <v>1818</v>
      </c>
      <c r="E6" s="577"/>
      <c r="F6" s="577"/>
      <c r="G6" s="577"/>
      <c r="H6" s="571" t="s">
        <v>1822</v>
      </c>
      <c r="I6" s="577" t="s">
        <v>1828</v>
      </c>
      <c r="J6" s="577"/>
      <c r="K6" s="577"/>
      <c r="L6" s="577"/>
      <c r="M6" s="577"/>
      <c r="N6" s="577"/>
      <c r="O6" s="577"/>
      <c r="P6" s="577" t="s">
        <v>1378</v>
      </c>
      <c r="Q6" s="577"/>
      <c r="R6" s="577"/>
      <c r="S6" s="577"/>
      <c r="T6" s="577"/>
      <c r="U6" s="569" t="s">
        <v>1835</v>
      </c>
    </row>
    <row r="7" spans="1:21" ht="73.5" customHeight="1">
      <c r="A7" s="582"/>
      <c r="B7" s="579"/>
      <c r="C7" s="579"/>
      <c r="D7" s="124" t="s">
        <v>1819</v>
      </c>
      <c r="E7" s="126" t="s">
        <v>1841</v>
      </c>
      <c r="F7" s="126" t="s">
        <v>1839</v>
      </c>
      <c r="G7" s="126" t="s">
        <v>1821</v>
      </c>
      <c r="H7" s="579"/>
      <c r="I7" s="124" t="s">
        <v>1819</v>
      </c>
      <c r="J7" s="126" t="s">
        <v>1839</v>
      </c>
      <c r="K7" s="126" t="s">
        <v>1827</v>
      </c>
      <c r="L7" s="126" t="s">
        <v>1824</v>
      </c>
      <c r="M7" s="126" t="s">
        <v>1825</v>
      </c>
      <c r="N7" s="126" t="s">
        <v>1826</v>
      </c>
      <c r="O7" s="126" t="s">
        <v>1821</v>
      </c>
      <c r="P7" s="124" t="s">
        <v>819</v>
      </c>
      <c r="Q7" s="200">
        <v>2008</v>
      </c>
      <c r="R7" s="200">
        <v>2009</v>
      </c>
      <c r="S7" s="200">
        <v>2010</v>
      </c>
      <c r="T7" s="200">
        <v>2011</v>
      </c>
      <c r="U7" s="570"/>
    </row>
    <row r="8" spans="1:21" ht="35.25" customHeight="1">
      <c r="A8" s="261" t="s">
        <v>1795</v>
      </c>
      <c r="B8" s="231">
        <v>0.05</v>
      </c>
      <c r="C8" s="222" t="s">
        <v>272</v>
      </c>
      <c r="D8" s="222" t="s">
        <v>273</v>
      </c>
      <c r="E8" s="263">
        <v>0</v>
      </c>
      <c r="F8" s="263">
        <v>0</v>
      </c>
      <c r="G8" s="263">
        <v>1</v>
      </c>
      <c r="H8" s="222" t="s">
        <v>272</v>
      </c>
      <c r="I8" s="222" t="s">
        <v>273</v>
      </c>
      <c r="J8" s="265" t="s">
        <v>1771</v>
      </c>
      <c r="K8" s="265" t="s">
        <v>1771</v>
      </c>
      <c r="L8" s="265" t="s">
        <v>412</v>
      </c>
      <c r="M8" s="265" t="s">
        <v>412</v>
      </c>
      <c r="N8" s="265" t="s">
        <v>412</v>
      </c>
      <c r="O8" s="265" t="s">
        <v>412</v>
      </c>
      <c r="P8" s="274">
        <f>SUM(Q8:T8)</f>
        <v>55000</v>
      </c>
      <c r="Q8" s="266">
        <v>0</v>
      </c>
      <c r="R8" s="266">
        <v>35000</v>
      </c>
      <c r="S8" s="266">
        <v>10000</v>
      </c>
      <c r="T8" s="266">
        <v>10000</v>
      </c>
      <c r="U8" s="824" t="s">
        <v>1388</v>
      </c>
    </row>
    <row r="9" spans="1:21" ht="39" customHeight="1">
      <c r="A9" s="261" t="s">
        <v>1796</v>
      </c>
      <c r="B9" s="231">
        <v>0.3</v>
      </c>
      <c r="C9" s="222" t="s">
        <v>274</v>
      </c>
      <c r="D9" s="222" t="s">
        <v>275</v>
      </c>
      <c r="E9" s="264">
        <v>0</v>
      </c>
      <c r="F9" s="264">
        <v>0</v>
      </c>
      <c r="G9" s="264">
        <v>1</v>
      </c>
      <c r="H9" s="222" t="s">
        <v>276</v>
      </c>
      <c r="I9" s="222" t="s">
        <v>275</v>
      </c>
      <c r="J9" s="264">
        <v>0</v>
      </c>
      <c r="K9" s="264">
        <v>0</v>
      </c>
      <c r="L9" s="264">
        <v>1</v>
      </c>
      <c r="M9" s="264">
        <v>1</v>
      </c>
      <c r="N9" s="264">
        <v>1</v>
      </c>
      <c r="O9" s="265" t="s">
        <v>412</v>
      </c>
      <c r="P9" s="274">
        <f aca="true" t="shared" si="0" ref="P9:P24">SUM(Q9:T9)</f>
        <v>0</v>
      </c>
      <c r="Q9" s="266">
        <v>0</v>
      </c>
      <c r="R9" s="266">
        <v>0</v>
      </c>
      <c r="S9" s="266">
        <v>0</v>
      </c>
      <c r="T9" s="266">
        <v>0</v>
      </c>
      <c r="U9" s="825"/>
    </row>
    <row r="10" spans="1:21" ht="72.75" customHeight="1">
      <c r="A10" s="801" t="s">
        <v>1797</v>
      </c>
      <c r="B10" s="778">
        <v>0.05</v>
      </c>
      <c r="C10" s="222" t="s">
        <v>277</v>
      </c>
      <c r="D10" s="222" t="s">
        <v>278</v>
      </c>
      <c r="E10" s="264">
        <v>0</v>
      </c>
      <c r="F10" s="264">
        <v>0</v>
      </c>
      <c r="G10" s="264">
        <v>20</v>
      </c>
      <c r="H10" s="222" t="s">
        <v>277</v>
      </c>
      <c r="I10" s="222" t="s">
        <v>278</v>
      </c>
      <c r="J10" s="264">
        <v>0</v>
      </c>
      <c r="K10" s="264">
        <v>0</v>
      </c>
      <c r="L10" s="264">
        <v>5</v>
      </c>
      <c r="M10" s="264">
        <v>15</v>
      </c>
      <c r="N10" s="264">
        <v>20</v>
      </c>
      <c r="O10" s="265" t="s">
        <v>1645</v>
      </c>
      <c r="P10" s="274">
        <f t="shared" si="0"/>
        <v>7000</v>
      </c>
      <c r="Q10" s="266">
        <v>1000</v>
      </c>
      <c r="R10" s="266">
        <v>2000</v>
      </c>
      <c r="S10" s="266">
        <v>2000</v>
      </c>
      <c r="T10" s="266">
        <v>2000</v>
      </c>
      <c r="U10" s="889"/>
    </row>
    <row r="11" spans="1:21" ht="72.75" customHeight="1">
      <c r="A11" s="803"/>
      <c r="B11" s="780"/>
      <c r="C11" s="93" t="s">
        <v>1192</v>
      </c>
      <c r="D11" s="93" t="s">
        <v>1193</v>
      </c>
      <c r="E11" s="73">
        <v>0</v>
      </c>
      <c r="F11" s="73">
        <v>0</v>
      </c>
      <c r="G11" s="73">
        <v>1</v>
      </c>
      <c r="H11" s="93" t="s">
        <v>1192</v>
      </c>
      <c r="I11" s="93" t="s">
        <v>1193</v>
      </c>
      <c r="J11" s="73">
        <v>0</v>
      </c>
      <c r="K11" s="73">
        <v>0</v>
      </c>
      <c r="L11" s="73">
        <v>0</v>
      </c>
      <c r="M11" s="73">
        <v>1</v>
      </c>
      <c r="N11" s="73">
        <v>1</v>
      </c>
      <c r="O11" s="73" t="s">
        <v>412</v>
      </c>
      <c r="P11" s="274">
        <f t="shared" si="0"/>
        <v>60000</v>
      </c>
      <c r="Q11" s="267">
        <v>15000</v>
      </c>
      <c r="R11" s="267">
        <v>15000</v>
      </c>
      <c r="S11" s="267">
        <v>15000</v>
      </c>
      <c r="T11" s="267">
        <v>15000</v>
      </c>
      <c r="U11" s="262" t="s">
        <v>1194</v>
      </c>
    </row>
    <row r="12" spans="1:21" ht="45" customHeight="1">
      <c r="A12" s="261" t="s">
        <v>1798</v>
      </c>
      <c r="B12" s="231">
        <v>0.02</v>
      </c>
      <c r="C12" s="222" t="s">
        <v>279</v>
      </c>
      <c r="D12" s="222" t="s">
        <v>280</v>
      </c>
      <c r="E12" s="264">
        <v>0</v>
      </c>
      <c r="F12" s="264">
        <v>0</v>
      </c>
      <c r="G12" s="264">
        <v>40</v>
      </c>
      <c r="H12" s="222" t="s">
        <v>279</v>
      </c>
      <c r="I12" s="222" t="s">
        <v>280</v>
      </c>
      <c r="J12" s="264">
        <v>0</v>
      </c>
      <c r="K12" s="264">
        <v>0</v>
      </c>
      <c r="L12" s="264">
        <v>2</v>
      </c>
      <c r="M12" s="264">
        <v>20</v>
      </c>
      <c r="N12" s="264">
        <v>30</v>
      </c>
      <c r="O12" s="265" t="s">
        <v>52</v>
      </c>
      <c r="P12" s="274">
        <f t="shared" si="0"/>
        <v>7000</v>
      </c>
      <c r="Q12" s="266">
        <v>1000</v>
      </c>
      <c r="R12" s="266">
        <v>2000</v>
      </c>
      <c r="S12" s="266">
        <v>2000</v>
      </c>
      <c r="T12" s="266">
        <v>2000</v>
      </c>
      <c r="U12" s="824" t="s">
        <v>1388</v>
      </c>
    </row>
    <row r="13" spans="1:21" ht="48" customHeight="1">
      <c r="A13" s="261" t="s">
        <v>1799</v>
      </c>
      <c r="B13" s="231">
        <v>0.02</v>
      </c>
      <c r="C13" s="222" t="s">
        <v>281</v>
      </c>
      <c r="D13" s="222" t="s">
        <v>282</v>
      </c>
      <c r="E13" s="264">
        <v>0</v>
      </c>
      <c r="F13" s="264">
        <v>0</v>
      </c>
      <c r="G13" s="264">
        <v>6</v>
      </c>
      <c r="H13" s="222" t="s">
        <v>281</v>
      </c>
      <c r="I13" s="222" t="s">
        <v>282</v>
      </c>
      <c r="J13" s="264">
        <v>0</v>
      </c>
      <c r="K13" s="264">
        <v>0</v>
      </c>
      <c r="L13" s="264">
        <v>0</v>
      </c>
      <c r="M13" s="264">
        <v>2</v>
      </c>
      <c r="N13" s="264">
        <v>4</v>
      </c>
      <c r="O13" s="265">
        <v>6</v>
      </c>
      <c r="P13" s="274">
        <f t="shared" si="0"/>
        <v>6000</v>
      </c>
      <c r="Q13" s="266">
        <v>0</v>
      </c>
      <c r="R13" s="266">
        <v>2000</v>
      </c>
      <c r="S13" s="266">
        <v>2000</v>
      </c>
      <c r="T13" s="266">
        <v>2000</v>
      </c>
      <c r="U13" s="825"/>
    </row>
    <row r="14" spans="1:21" ht="46.5" customHeight="1">
      <c r="A14" s="261" t="s">
        <v>1800</v>
      </c>
      <c r="B14" s="231">
        <v>0.1</v>
      </c>
      <c r="C14" s="222" t="s">
        <v>283</v>
      </c>
      <c r="D14" s="222" t="s">
        <v>284</v>
      </c>
      <c r="E14" s="264">
        <v>0</v>
      </c>
      <c r="F14" s="264">
        <v>0</v>
      </c>
      <c r="G14" s="264">
        <v>20</v>
      </c>
      <c r="H14" s="222" t="s">
        <v>283</v>
      </c>
      <c r="I14" s="222" t="s">
        <v>284</v>
      </c>
      <c r="J14" s="264">
        <v>0</v>
      </c>
      <c r="K14" s="264">
        <v>0</v>
      </c>
      <c r="L14" s="264">
        <v>5</v>
      </c>
      <c r="M14" s="264">
        <v>10</v>
      </c>
      <c r="N14" s="264">
        <v>15</v>
      </c>
      <c r="O14" s="264">
        <v>20</v>
      </c>
      <c r="P14" s="274">
        <f t="shared" si="0"/>
        <v>8000</v>
      </c>
      <c r="Q14" s="266">
        <v>2000</v>
      </c>
      <c r="R14" s="266">
        <v>2000</v>
      </c>
      <c r="S14" s="266">
        <v>2000</v>
      </c>
      <c r="T14" s="266">
        <v>2000</v>
      </c>
      <c r="U14" s="825"/>
    </row>
    <row r="15" spans="1:21" ht="41.25" customHeight="1">
      <c r="A15" s="261" t="s">
        <v>1801</v>
      </c>
      <c r="B15" s="231">
        <v>0.1</v>
      </c>
      <c r="C15" s="222" t="s">
        <v>285</v>
      </c>
      <c r="D15" s="222" t="s">
        <v>286</v>
      </c>
      <c r="E15" s="264">
        <v>0</v>
      </c>
      <c r="F15" s="264">
        <v>0</v>
      </c>
      <c r="G15" s="264">
        <v>1</v>
      </c>
      <c r="H15" s="222" t="s">
        <v>285</v>
      </c>
      <c r="I15" s="222" t="s">
        <v>286</v>
      </c>
      <c r="J15" s="264">
        <v>0</v>
      </c>
      <c r="K15" s="264">
        <v>0</v>
      </c>
      <c r="L15" s="264">
        <v>1</v>
      </c>
      <c r="M15" s="264">
        <v>1</v>
      </c>
      <c r="N15" s="264">
        <v>1</v>
      </c>
      <c r="O15" s="265" t="s">
        <v>412</v>
      </c>
      <c r="P15" s="274">
        <f t="shared" si="0"/>
        <v>0</v>
      </c>
      <c r="Q15" s="266">
        <v>0</v>
      </c>
      <c r="R15" s="266">
        <v>0</v>
      </c>
      <c r="S15" s="266">
        <v>0</v>
      </c>
      <c r="T15" s="266">
        <v>0</v>
      </c>
      <c r="U15" s="825"/>
    </row>
    <row r="16" spans="1:21" ht="40.5" customHeight="1">
      <c r="A16" s="261" t="s">
        <v>1802</v>
      </c>
      <c r="B16" s="231">
        <v>0.1</v>
      </c>
      <c r="C16" s="222" t="s">
        <v>287</v>
      </c>
      <c r="D16" s="222" t="s">
        <v>287</v>
      </c>
      <c r="E16" s="264">
        <v>0</v>
      </c>
      <c r="F16" s="264">
        <v>0</v>
      </c>
      <c r="G16" s="264">
        <v>1</v>
      </c>
      <c r="H16" s="222" t="s">
        <v>287</v>
      </c>
      <c r="I16" s="222" t="s">
        <v>287</v>
      </c>
      <c r="J16" s="264">
        <v>0</v>
      </c>
      <c r="K16" s="264">
        <v>0</v>
      </c>
      <c r="L16" s="264">
        <v>1</v>
      </c>
      <c r="M16" s="264">
        <v>1</v>
      </c>
      <c r="N16" s="264">
        <v>1</v>
      </c>
      <c r="O16" s="265" t="s">
        <v>412</v>
      </c>
      <c r="P16" s="274">
        <f t="shared" si="0"/>
        <v>0</v>
      </c>
      <c r="Q16" s="266">
        <v>0</v>
      </c>
      <c r="R16" s="266">
        <v>0</v>
      </c>
      <c r="S16" s="266">
        <v>0</v>
      </c>
      <c r="T16" s="266">
        <v>0</v>
      </c>
      <c r="U16" s="825"/>
    </row>
    <row r="17" spans="1:21" ht="64.5" customHeight="1">
      <c r="A17" s="801" t="s">
        <v>1803</v>
      </c>
      <c r="B17" s="778">
        <v>0.1</v>
      </c>
      <c r="C17" s="222" t="s">
        <v>288</v>
      </c>
      <c r="D17" s="222" t="s">
        <v>289</v>
      </c>
      <c r="E17" s="264">
        <v>0</v>
      </c>
      <c r="F17" s="264">
        <v>0</v>
      </c>
      <c r="G17" s="264">
        <v>4</v>
      </c>
      <c r="H17" s="222" t="s">
        <v>288</v>
      </c>
      <c r="I17" s="222" t="s">
        <v>289</v>
      </c>
      <c r="J17" s="264">
        <v>0</v>
      </c>
      <c r="K17" s="264">
        <v>0</v>
      </c>
      <c r="L17" s="264">
        <v>0</v>
      </c>
      <c r="M17" s="264">
        <v>2</v>
      </c>
      <c r="N17" s="264">
        <v>3</v>
      </c>
      <c r="O17" s="265" t="s">
        <v>1980</v>
      </c>
      <c r="P17" s="274">
        <f t="shared" si="0"/>
        <v>240000</v>
      </c>
      <c r="Q17" s="266">
        <v>0</v>
      </c>
      <c r="R17" s="266">
        <v>60000</v>
      </c>
      <c r="S17" s="266">
        <v>80000</v>
      </c>
      <c r="T17" s="266">
        <v>100000</v>
      </c>
      <c r="U17" s="825"/>
    </row>
    <row r="18" spans="1:21" ht="48.75" customHeight="1">
      <c r="A18" s="803"/>
      <c r="B18" s="780"/>
      <c r="C18" s="222" t="s">
        <v>290</v>
      </c>
      <c r="D18" s="222" t="s">
        <v>291</v>
      </c>
      <c r="E18" s="264">
        <v>0</v>
      </c>
      <c r="F18" s="264">
        <v>0</v>
      </c>
      <c r="G18" s="264">
        <v>1</v>
      </c>
      <c r="H18" s="222" t="s">
        <v>290</v>
      </c>
      <c r="I18" s="222" t="s">
        <v>291</v>
      </c>
      <c r="J18" s="264">
        <v>0</v>
      </c>
      <c r="K18" s="264">
        <v>0</v>
      </c>
      <c r="L18" s="264">
        <v>1</v>
      </c>
      <c r="M18" s="264">
        <v>1</v>
      </c>
      <c r="N18" s="264">
        <v>1</v>
      </c>
      <c r="O18" s="265" t="s">
        <v>412</v>
      </c>
      <c r="P18" s="274">
        <f t="shared" si="0"/>
        <v>200000</v>
      </c>
      <c r="Q18" s="266">
        <v>50000</v>
      </c>
      <c r="R18" s="266">
        <v>50000</v>
      </c>
      <c r="S18" s="266">
        <v>50000</v>
      </c>
      <c r="T18" s="266">
        <v>50000</v>
      </c>
      <c r="U18" s="825"/>
    </row>
    <row r="19" spans="1:21" ht="64.5" customHeight="1">
      <c r="A19" s="261" t="s">
        <v>1804</v>
      </c>
      <c r="B19" s="231">
        <v>0.01</v>
      </c>
      <c r="C19" s="222" t="s">
        <v>292</v>
      </c>
      <c r="D19" s="222" t="s">
        <v>1025</v>
      </c>
      <c r="E19" s="264">
        <v>0</v>
      </c>
      <c r="F19" s="264">
        <v>0</v>
      </c>
      <c r="G19" s="264">
        <v>4</v>
      </c>
      <c r="H19" s="222" t="s">
        <v>292</v>
      </c>
      <c r="I19" s="222" t="s">
        <v>1025</v>
      </c>
      <c r="J19" s="264">
        <v>0</v>
      </c>
      <c r="K19" s="264">
        <v>0</v>
      </c>
      <c r="L19" s="264">
        <v>2</v>
      </c>
      <c r="M19" s="264">
        <v>3</v>
      </c>
      <c r="N19" s="264">
        <v>4</v>
      </c>
      <c r="O19" s="265" t="s">
        <v>1980</v>
      </c>
      <c r="P19" s="274">
        <f t="shared" si="0"/>
        <v>30000</v>
      </c>
      <c r="Q19" s="266">
        <v>0</v>
      </c>
      <c r="R19" s="266">
        <v>10000</v>
      </c>
      <c r="S19" s="266">
        <v>10000</v>
      </c>
      <c r="T19" s="266">
        <v>10000</v>
      </c>
      <c r="U19" s="825"/>
    </row>
    <row r="20" spans="1:21" ht="81.75" customHeight="1">
      <c r="A20" s="261" t="s">
        <v>1805</v>
      </c>
      <c r="B20" s="231">
        <v>0.01</v>
      </c>
      <c r="C20" s="222" t="s">
        <v>1026</v>
      </c>
      <c r="D20" s="222" t="s">
        <v>967</v>
      </c>
      <c r="E20" s="264">
        <v>0</v>
      </c>
      <c r="F20" s="264">
        <v>0</v>
      </c>
      <c r="G20" s="264">
        <v>4</v>
      </c>
      <c r="H20" s="222" t="s">
        <v>1026</v>
      </c>
      <c r="I20" s="222" t="s">
        <v>967</v>
      </c>
      <c r="J20" s="264">
        <v>0</v>
      </c>
      <c r="K20" s="264">
        <v>0</v>
      </c>
      <c r="L20" s="264">
        <v>1</v>
      </c>
      <c r="M20" s="264">
        <v>2</v>
      </c>
      <c r="N20" s="264">
        <v>3</v>
      </c>
      <c r="O20" s="265" t="s">
        <v>1980</v>
      </c>
      <c r="P20" s="274">
        <f t="shared" si="0"/>
        <v>44000</v>
      </c>
      <c r="Q20" s="266">
        <v>8000</v>
      </c>
      <c r="R20" s="266">
        <v>10000</v>
      </c>
      <c r="S20" s="266">
        <v>12000</v>
      </c>
      <c r="T20" s="266">
        <v>14000</v>
      </c>
      <c r="U20" s="825"/>
    </row>
    <row r="21" spans="1:21" ht="75" customHeight="1">
      <c r="A21" s="261" t="s">
        <v>1806</v>
      </c>
      <c r="B21" s="231">
        <v>0.02</v>
      </c>
      <c r="C21" s="222" t="s">
        <v>1027</v>
      </c>
      <c r="D21" s="222" t="s">
        <v>1028</v>
      </c>
      <c r="E21" s="264">
        <v>0</v>
      </c>
      <c r="F21" s="264">
        <v>0</v>
      </c>
      <c r="G21" s="264">
        <v>3</v>
      </c>
      <c r="H21" s="222" t="s">
        <v>1027</v>
      </c>
      <c r="I21" s="222" t="s">
        <v>1028</v>
      </c>
      <c r="J21" s="264">
        <v>0</v>
      </c>
      <c r="K21" s="264">
        <v>0</v>
      </c>
      <c r="L21" s="264">
        <v>0</v>
      </c>
      <c r="M21" s="264">
        <v>1</v>
      </c>
      <c r="N21" s="264">
        <v>2</v>
      </c>
      <c r="O21" s="265" t="s">
        <v>1423</v>
      </c>
      <c r="P21" s="274">
        <f t="shared" si="0"/>
        <v>105000</v>
      </c>
      <c r="Q21" s="266">
        <v>0</v>
      </c>
      <c r="R21" s="266">
        <v>30000</v>
      </c>
      <c r="S21" s="266">
        <v>35000</v>
      </c>
      <c r="T21" s="266">
        <v>40000</v>
      </c>
      <c r="U21" s="825"/>
    </row>
    <row r="22" spans="1:21" ht="30">
      <c r="A22" s="261" t="s">
        <v>1807</v>
      </c>
      <c r="B22" s="231">
        <v>0.02</v>
      </c>
      <c r="C22" s="222" t="s">
        <v>1029</v>
      </c>
      <c r="D22" s="222" t="s">
        <v>1030</v>
      </c>
      <c r="E22" s="264">
        <v>0</v>
      </c>
      <c r="F22" s="264">
        <v>0</v>
      </c>
      <c r="G22" s="264">
        <v>1</v>
      </c>
      <c r="H22" s="222" t="s">
        <v>1031</v>
      </c>
      <c r="I22" s="222" t="s">
        <v>1032</v>
      </c>
      <c r="J22" s="264">
        <v>0</v>
      </c>
      <c r="K22" s="264">
        <v>0</v>
      </c>
      <c r="L22" s="264">
        <v>0</v>
      </c>
      <c r="M22" s="264">
        <v>1</v>
      </c>
      <c r="N22" s="264">
        <v>2</v>
      </c>
      <c r="O22" s="265" t="s">
        <v>1423</v>
      </c>
      <c r="P22" s="274">
        <f t="shared" si="0"/>
        <v>79000</v>
      </c>
      <c r="Q22" s="266">
        <v>4000</v>
      </c>
      <c r="R22" s="266">
        <v>20000</v>
      </c>
      <c r="S22" s="266">
        <v>25000</v>
      </c>
      <c r="T22" s="266">
        <v>30000</v>
      </c>
      <c r="U22" s="825"/>
    </row>
    <row r="23" spans="1:21" ht="45.75" customHeight="1">
      <c r="A23" s="885" t="s">
        <v>1387</v>
      </c>
      <c r="B23" s="778">
        <v>0.1</v>
      </c>
      <c r="C23" s="887" t="s">
        <v>1033</v>
      </c>
      <c r="D23" s="887" t="s">
        <v>637</v>
      </c>
      <c r="E23" s="890">
        <v>0</v>
      </c>
      <c r="F23" s="890">
        <v>0</v>
      </c>
      <c r="G23" s="890">
        <v>12</v>
      </c>
      <c r="H23" s="58" t="s">
        <v>75</v>
      </c>
      <c r="I23" s="58" t="s">
        <v>967</v>
      </c>
      <c r="J23" s="177">
        <v>0</v>
      </c>
      <c r="K23" s="177">
        <v>0</v>
      </c>
      <c r="L23" s="177">
        <v>3</v>
      </c>
      <c r="M23" s="177">
        <v>6</v>
      </c>
      <c r="N23" s="177">
        <v>9</v>
      </c>
      <c r="O23" s="177">
        <v>12</v>
      </c>
      <c r="P23" s="274">
        <f t="shared" si="0"/>
        <v>420000</v>
      </c>
      <c r="Q23" s="268">
        <v>80000</v>
      </c>
      <c r="R23" s="268">
        <v>90000</v>
      </c>
      <c r="S23" s="268">
        <v>100000</v>
      </c>
      <c r="T23" s="268">
        <v>150000</v>
      </c>
      <c r="U23" s="825"/>
    </row>
    <row r="24" spans="1:21" ht="47.25" customHeight="1">
      <c r="A24" s="886"/>
      <c r="B24" s="779"/>
      <c r="C24" s="888"/>
      <c r="D24" s="888"/>
      <c r="E24" s="891"/>
      <c r="F24" s="891"/>
      <c r="G24" s="891"/>
      <c r="H24" s="270" t="s">
        <v>76</v>
      </c>
      <c r="I24" s="270" t="s">
        <v>1034</v>
      </c>
      <c r="J24" s="271">
        <v>0</v>
      </c>
      <c r="K24" s="271">
        <v>0</v>
      </c>
      <c r="L24" s="271">
        <v>20</v>
      </c>
      <c r="M24" s="271">
        <v>20</v>
      </c>
      <c r="N24" s="271">
        <v>20</v>
      </c>
      <c r="O24" s="271">
        <v>20</v>
      </c>
      <c r="P24" s="275">
        <f t="shared" si="0"/>
        <v>24000</v>
      </c>
      <c r="Q24" s="269">
        <v>3000</v>
      </c>
      <c r="R24" s="269">
        <v>5000</v>
      </c>
      <c r="S24" s="269">
        <v>7000</v>
      </c>
      <c r="T24" s="269">
        <v>9000</v>
      </c>
      <c r="U24" s="889"/>
    </row>
    <row r="25" spans="1:21" ht="18">
      <c r="A25" s="272" t="s">
        <v>1365</v>
      </c>
      <c r="B25" s="273">
        <f>SUM(B8:B24)</f>
        <v>1</v>
      </c>
      <c r="C25" s="827"/>
      <c r="D25" s="828"/>
      <c r="E25" s="828"/>
      <c r="F25" s="828"/>
      <c r="G25" s="828"/>
      <c r="H25" s="828"/>
      <c r="I25" s="828"/>
      <c r="J25" s="828"/>
      <c r="K25" s="828"/>
      <c r="L25" s="828"/>
      <c r="M25" s="828"/>
      <c r="N25" s="828"/>
      <c r="O25" s="829"/>
      <c r="P25" s="276">
        <f>SUM(P8:P24)</f>
        <v>1285000</v>
      </c>
      <c r="Q25" s="236">
        <f>SUM(Q8:Q24)</f>
        <v>164000</v>
      </c>
      <c r="R25" s="236">
        <f>SUM(R8:R24)</f>
        <v>333000</v>
      </c>
      <c r="S25" s="236">
        <f>SUM(S8:S24)</f>
        <v>352000</v>
      </c>
      <c r="T25" s="236">
        <f>SUM(T8:T24)</f>
        <v>436000</v>
      </c>
      <c r="U25" s="277"/>
    </row>
    <row r="28" spans="4:5" ht="30">
      <c r="D28" s="528" t="s">
        <v>1532</v>
      </c>
      <c r="E28" s="528"/>
    </row>
  </sheetData>
  <sheetProtection password="E09B" sheet="1"/>
  <mergeCells count="27">
    <mergeCell ref="U8:U10"/>
    <mergeCell ref="U12:U24"/>
    <mergeCell ref="A6:A7"/>
    <mergeCell ref="B6:B7"/>
    <mergeCell ref="D6:G6"/>
    <mergeCell ref="F23:F24"/>
    <mergeCell ref="G23:G24"/>
    <mergeCell ref="D23:D24"/>
    <mergeCell ref="E23:E24"/>
    <mergeCell ref="A2:U2"/>
    <mergeCell ref="A3:U3"/>
    <mergeCell ref="A4:U4"/>
    <mergeCell ref="U6:U7"/>
    <mergeCell ref="I6:O6"/>
    <mergeCell ref="P6:T6"/>
    <mergeCell ref="H6:H7"/>
    <mergeCell ref="A5:U5"/>
    <mergeCell ref="C6:C7"/>
    <mergeCell ref="D28:E28"/>
    <mergeCell ref="A10:A11"/>
    <mergeCell ref="B10:B11"/>
    <mergeCell ref="A23:A24"/>
    <mergeCell ref="B23:B24"/>
    <mergeCell ref="C23:C24"/>
    <mergeCell ref="B17:B18"/>
    <mergeCell ref="C25:O25"/>
    <mergeCell ref="A17:A18"/>
  </mergeCells>
  <hyperlinks>
    <hyperlink ref="D28:E28" location="INICIO!A1" display="REGRESAR AL INICIO"/>
  </hyperlinks>
  <printOptions horizontalCentered="1" verticalCentered="1"/>
  <pageMargins left="0.984251968503937" right="0.3937007874015748" top="0.5118110236220472" bottom="0.5118110236220472" header="0.31496062992125984" footer="0.31496062992125984"/>
  <pageSetup horizontalDpi="600" verticalDpi="600" orientation="landscape" paperSize="5" scale="55" r:id="rId3"/>
  <legacyDrawing r:id="rId2"/>
</worksheet>
</file>

<file path=xl/worksheets/sheet11.xml><?xml version="1.0" encoding="utf-8"?>
<worksheet xmlns="http://schemas.openxmlformats.org/spreadsheetml/2006/main" xmlns:r="http://schemas.openxmlformats.org/officeDocument/2006/relationships">
  <dimension ref="A2:W143"/>
  <sheetViews>
    <sheetView zoomScale="75" zoomScaleNormal="75" zoomScalePageLayoutView="0" workbookViewId="0" topLeftCell="C1">
      <selection activeCell="J13" sqref="J13"/>
    </sheetView>
  </sheetViews>
  <sheetFormatPr defaultColWidth="11.421875" defaultRowHeight="12.75"/>
  <cols>
    <col min="1" max="1" width="8.00390625" style="328" customWidth="1"/>
    <col min="2" max="2" width="8.7109375" style="328" customWidth="1"/>
    <col min="3" max="3" width="15.00390625" style="329" customWidth="1"/>
    <col min="4" max="4" width="19.140625" style="328" customWidth="1"/>
    <col min="5" max="5" width="34.421875" style="328" customWidth="1"/>
    <col min="6" max="6" width="26.00390625" style="328" customWidth="1"/>
    <col min="7" max="7" width="13.421875" style="328" customWidth="1"/>
    <col min="8" max="8" width="14.140625" style="328" customWidth="1"/>
    <col min="9" max="9" width="13.28125" style="328" customWidth="1"/>
    <col min="10" max="10" width="38.140625" style="328" customWidth="1"/>
    <col min="11" max="11" width="30.57421875" style="328" customWidth="1"/>
    <col min="12" max="12" width="13.8515625" style="328" customWidth="1"/>
    <col min="13" max="13" width="14.28125" style="328" customWidth="1"/>
    <col min="14" max="14" width="14.7109375" style="328" customWidth="1"/>
    <col min="15" max="15" width="15.7109375" style="328" customWidth="1"/>
    <col min="16" max="16" width="17.00390625" style="328" customWidth="1"/>
    <col min="17" max="17" width="16.57421875" style="328" customWidth="1"/>
    <col min="18" max="18" width="19.28125" style="328" customWidth="1"/>
    <col min="19" max="19" width="21.421875" style="330" customWidth="1"/>
    <col min="20" max="20" width="19.28125" style="330" customWidth="1"/>
    <col min="21" max="21" width="19.00390625" style="330" customWidth="1"/>
    <col min="22" max="22" width="20.57421875" style="330" customWidth="1"/>
    <col min="23" max="23" width="21.00390625" style="331" customWidth="1"/>
    <col min="24" max="16384" width="11.421875" style="328" customWidth="1"/>
  </cols>
  <sheetData>
    <row r="1" ht="18"/>
    <row r="2" spans="1:23" ht="33.75">
      <c r="A2" s="976" t="s">
        <v>1829</v>
      </c>
      <c r="B2" s="977"/>
      <c r="C2" s="977"/>
      <c r="D2" s="977"/>
      <c r="E2" s="977"/>
      <c r="F2" s="977"/>
      <c r="G2" s="977"/>
      <c r="H2" s="977"/>
      <c r="I2" s="977"/>
      <c r="J2" s="977"/>
      <c r="K2" s="977"/>
      <c r="L2" s="977"/>
      <c r="M2" s="977"/>
      <c r="N2" s="977"/>
      <c r="O2" s="977"/>
      <c r="P2" s="977"/>
      <c r="Q2" s="977"/>
      <c r="R2" s="977"/>
      <c r="S2" s="977"/>
      <c r="T2" s="977"/>
      <c r="U2" s="977"/>
      <c r="V2" s="977"/>
      <c r="W2" s="978"/>
    </row>
    <row r="3" spans="1:23" ht="32.25" customHeight="1">
      <c r="A3" s="967" t="s">
        <v>1840</v>
      </c>
      <c r="B3" s="968"/>
      <c r="C3" s="968"/>
      <c r="D3" s="968"/>
      <c r="E3" s="968"/>
      <c r="F3" s="968"/>
      <c r="G3" s="968"/>
      <c r="H3" s="968"/>
      <c r="I3" s="968"/>
      <c r="J3" s="968"/>
      <c r="K3" s="968"/>
      <c r="L3" s="968"/>
      <c r="M3" s="968"/>
      <c r="N3" s="968"/>
      <c r="O3" s="968"/>
      <c r="P3" s="968"/>
      <c r="Q3" s="968"/>
      <c r="R3" s="968"/>
      <c r="S3" s="968"/>
      <c r="T3" s="968"/>
      <c r="U3" s="968"/>
      <c r="V3" s="968"/>
      <c r="W3" s="969"/>
    </row>
    <row r="4" spans="1:23" ht="29.25" customHeight="1">
      <c r="A4" s="970" t="s">
        <v>1658</v>
      </c>
      <c r="B4" s="971"/>
      <c r="C4" s="971"/>
      <c r="D4" s="971"/>
      <c r="E4" s="971"/>
      <c r="F4" s="971"/>
      <c r="G4" s="971"/>
      <c r="H4" s="971"/>
      <c r="I4" s="971"/>
      <c r="J4" s="971"/>
      <c r="K4" s="971"/>
      <c r="L4" s="971"/>
      <c r="M4" s="971"/>
      <c r="N4" s="971"/>
      <c r="O4" s="971"/>
      <c r="P4" s="971"/>
      <c r="Q4" s="971"/>
      <c r="R4" s="971"/>
      <c r="S4" s="971"/>
      <c r="T4" s="971"/>
      <c r="U4" s="971"/>
      <c r="V4" s="971"/>
      <c r="W4" s="972"/>
    </row>
    <row r="5" spans="1:23" ht="21" customHeight="1" thickBot="1">
      <c r="A5" s="973" t="s">
        <v>1537</v>
      </c>
      <c r="B5" s="974"/>
      <c r="C5" s="974"/>
      <c r="D5" s="974"/>
      <c r="E5" s="974"/>
      <c r="F5" s="974"/>
      <c r="G5" s="974"/>
      <c r="H5" s="974"/>
      <c r="I5" s="974"/>
      <c r="J5" s="974"/>
      <c r="K5" s="974"/>
      <c r="L5" s="974"/>
      <c r="M5" s="974"/>
      <c r="N5" s="974"/>
      <c r="O5" s="974"/>
      <c r="P5" s="974"/>
      <c r="Q5" s="974"/>
      <c r="R5" s="974"/>
      <c r="S5" s="974"/>
      <c r="T5" s="974"/>
      <c r="U5" s="974"/>
      <c r="V5" s="974"/>
      <c r="W5" s="975"/>
    </row>
    <row r="6" spans="1:23" ht="27.75" customHeight="1">
      <c r="A6" s="932" t="s">
        <v>6</v>
      </c>
      <c r="B6" s="934" t="s">
        <v>8</v>
      </c>
      <c r="C6" s="925" t="s">
        <v>1647</v>
      </c>
      <c r="D6" s="925" t="s">
        <v>1613</v>
      </c>
      <c r="E6" s="925" t="s">
        <v>1823</v>
      </c>
      <c r="F6" s="921" t="s">
        <v>1818</v>
      </c>
      <c r="G6" s="922"/>
      <c r="H6" s="922"/>
      <c r="I6" s="923"/>
      <c r="J6" s="925" t="s">
        <v>1822</v>
      </c>
      <c r="K6" s="921" t="s">
        <v>1828</v>
      </c>
      <c r="L6" s="922"/>
      <c r="M6" s="922"/>
      <c r="N6" s="922"/>
      <c r="O6" s="922"/>
      <c r="P6" s="922"/>
      <c r="Q6" s="923"/>
      <c r="R6" s="577" t="s">
        <v>1378</v>
      </c>
      <c r="S6" s="577"/>
      <c r="T6" s="577"/>
      <c r="U6" s="577"/>
      <c r="V6" s="577"/>
      <c r="W6" s="938" t="s">
        <v>1835</v>
      </c>
    </row>
    <row r="7" spans="1:23" ht="100.5" customHeight="1">
      <c r="A7" s="933"/>
      <c r="B7" s="935"/>
      <c r="C7" s="926"/>
      <c r="D7" s="926"/>
      <c r="E7" s="926"/>
      <c r="F7" s="332" t="s">
        <v>1819</v>
      </c>
      <c r="G7" s="333" t="s">
        <v>1841</v>
      </c>
      <c r="H7" s="333" t="s">
        <v>1839</v>
      </c>
      <c r="I7" s="333" t="s">
        <v>1821</v>
      </c>
      <c r="J7" s="926"/>
      <c r="K7" s="332" t="s">
        <v>1819</v>
      </c>
      <c r="L7" s="333" t="s">
        <v>1839</v>
      </c>
      <c r="M7" s="333" t="s">
        <v>1827</v>
      </c>
      <c r="N7" s="333" t="s">
        <v>1824</v>
      </c>
      <c r="O7" s="333" t="s">
        <v>1825</v>
      </c>
      <c r="P7" s="333" t="s">
        <v>1826</v>
      </c>
      <c r="Q7" s="333" t="s">
        <v>1821</v>
      </c>
      <c r="R7" s="124" t="s">
        <v>819</v>
      </c>
      <c r="S7" s="200">
        <v>2008</v>
      </c>
      <c r="T7" s="200">
        <v>2009</v>
      </c>
      <c r="U7" s="200">
        <v>2010</v>
      </c>
      <c r="V7" s="200">
        <v>2011</v>
      </c>
      <c r="W7" s="939"/>
    </row>
    <row r="8" spans="1:23" ht="51.75" customHeight="1">
      <c r="A8" s="960" t="s">
        <v>7</v>
      </c>
      <c r="B8" s="892" t="s">
        <v>10</v>
      </c>
      <c r="C8" s="892" t="s">
        <v>1126</v>
      </c>
      <c r="D8" s="897" t="s">
        <v>49</v>
      </c>
      <c r="E8" s="897" t="s">
        <v>44</v>
      </c>
      <c r="F8" s="897" t="s">
        <v>41</v>
      </c>
      <c r="G8" s="924" t="s">
        <v>42</v>
      </c>
      <c r="H8" s="924" t="s">
        <v>43</v>
      </c>
      <c r="I8" s="924" t="s">
        <v>42</v>
      </c>
      <c r="J8" s="351" t="s">
        <v>1622</v>
      </c>
      <c r="K8" s="351" t="s">
        <v>45</v>
      </c>
      <c r="L8" s="352">
        <v>0.98</v>
      </c>
      <c r="M8" s="352">
        <v>0.98</v>
      </c>
      <c r="N8" s="352">
        <v>0.98</v>
      </c>
      <c r="O8" s="352">
        <v>0.98</v>
      </c>
      <c r="P8" s="352">
        <v>0.98</v>
      </c>
      <c r="Q8" s="352">
        <v>0.98</v>
      </c>
      <c r="R8" s="353">
        <f aca="true" t="shared" si="0" ref="R8:R13">S8+T8+U8+V8</f>
        <v>86182</v>
      </c>
      <c r="S8" s="354">
        <v>20000</v>
      </c>
      <c r="T8" s="354">
        <v>21000</v>
      </c>
      <c r="U8" s="354">
        <v>22050</v>
      </c>
      <c r="V8" s="354">
        <v>23132</v>
      </c>
      <c r="W8" s="940" t="s">
        <v>1623</v>
      </c>
    </row>
    <row r="9" spans="1:23" ht="47.25" customHeight="1">
      <c r="A9" s="961"/>
      <c r="B9" s="892"/>
      <c r="C9" s="892"/>
      <c r="D9" s="897"/>
      <c r="E9" s="897"/>
      <c r="F9" s="897"/>
      <c r="G9" s="924"/>
      <c r="H9" s="924"/>
      <c r="I9" s="924"/>
      <c r="J9" s="351" t="s">
        <v>47</v>
      </c>
      <c r="K9" s="351" t="s">
        <v>46</v>
      </c>
      <c r="L9" s="355">
        <v>6394</v>
      </c>
      <c r="M9" s="356">
        <v>0.84</v>
      </c>
      <c r="N9" s="356">
        <v>0.85</v>
      </c>
      <c r="O9" s="356">
        <v>0.85</v>
      </c>
      <c r="P9" s="356">
        <v>0.85</v>
      </c>
      <c r="Q9" s="356">
        <v>0.85</v>
      </c>
      <c r="R9" s="353">
        <f t="shared" si="0"/>
        <v>0</v>
      </c>
      <c r="S9" s="354">
        <v>0</v>
      </c>
      <c r="T9" s="354">
        <v>0</v>
      </c>
      <c r="U9" s="354">
        <v>0</v>
      </c>
      <c r="V9" s="354">
        <v>0</v>
      </c>
      <c r="W9" s="940"/>
    </row>
    <row r="10" spans="1:23" ht="64.5" customHeight="1">
      <c r="A10" s="961"/>
      <c r="B10" s="892"/>
      <c r="C10" s="892"/>
      <c r="D10" s="351" t="s">
        <v>15</v>
      </c>
      <c r="E10" s="351" t="s">
        <v>1705</v>
      </c>
      <c r="F10" s="351" t="s">
        <v>33</v>
      </c>
      <c r="G10" s="357">
        <v>1100</v>
      </c>
      <c r="H10" s="357">
        <v>1100</v>
      </c>
      <c r="I10" s="357">
        <v>6200</v>
      </c>
      <c r="J10" s="351" t="s">
        <v>1706</v>
      </c>
      <c r="K10" s="351" t="s">
        <v>33</v>
      </c>
      <c r="L10" s="355">
        <v>1100</v>
      </c>
      <c r="M10" s="355">
        <v>1100</v>
      </c>
      <c r="N10" s="358">
        <v>1100</v>
      </c>
      <c r="O10" s="358">
        <v>2800</v>
      </c>
      <c r="P10" s="358">
        <v>4500</v>
      </c>
      <c r="Q10" s="358">
        <v>6200</v>
      </c>
      <c r="R10" s="353">
        <f t="shared" si="0"/>
        <v>580000</v>
      </c>
      <c r="S10" s="354">
        <v>0</v>
      </c>
      <c r="T10" s="354">
        <v>170000</v>
      </c>
      <c r="U10" s="354">
        <v>190000</v>
      </c>
      <c r="V10" s="354">
        <v>220000</v>
      </c>
      <c r="W10" s="359" t="s">
        <v>1127</v>
      </c>
    </row>
    <row r="11" spans="1:23" ht="51" customHeight="1">
      <c r="A11" s="961"/>
      <c r="B11" s="892"/>
      <c r="C11" s="892"/>
      <c r="D11" s="903" t="s">
        <v>27</v>
      </c>
      <c r="E11" s="360" t="s">
        <v>1411</v>
      </c>
      <c r="F11" s="360" t="s">
        <v>56</v>
      </c>
      <c r="G11" s="361">
        <v>1</v>
      </c>
      <c r="H11" s="361">
        <v>1</v>
      </c>
      <c r="I11" s="361">
        <v>4</v>
      </c>
      <c r="J11" s="361" t="s">
        <v>1690</v>
      </c>
      <c r="K11" s="351" t="s">
        <v>1412</v>
      </c>
      <c r="L11" s="355">
        <v>1</v>
      </c>
      <c r="M11" s="355">
        <v>1</v>
      </c>
      <c r="N11" s="355">
        <v>1</v>
      </c>
      <c r="O11" s="355">
        <v>2</v>
      </c>
      <c r="P11" s="355">
        <v>3</v>
      </c>
      <c r="Q11" s="355">
        <v>4</v>
      </c>
      <c r="R11" s="353">
        <f t="shared" si="0"/>
        <v>67668</v>
      </c>
      <c r="S11" s="354">
        <v>15700</v>
      </c>
      <c r="T11" s="354">
        <v>16485</v>
      </c>
      <c r="U11" s="354">
        <v>17309</v>
      </c>
      <c r="V11" s="354">
        <v>18174</v>
      </c>
      <c r="W11" s="940" t="s">
        <v>1623</v>
      </c>
    </row>
    <row r="12" spans="1:23" ht="51" customHeight="1">
      <c r="A12" s="961"/>
      <c r="B12" s="892"/>
      <c r="C12" s="892"/>
      <c r="D12" s="936"/>
      <c r="E12" s="362" t="s">
        <v>1413</v>
      </c>
      <c r="F12" s="360" t="s">
        <v>1691</v>
      </c>
      <c r="G12" s="357">
        <v>15</v>
      </c>
      <c r="H12" s="357">
        <v>15</v>
      </c>
      <c r="I12" s="357">
        <v>15</v>
      </c>
      <c r="J12" s="351" t="s">
        <v>1395</v>
      </c>
      <c r="K12" s="360" t="s">
        <v>1691</v>
      </c>
      <c r="L12" s="355">
        <v>15</v>
      </c>
      <c r="M12" s="355">
        <v>15</v>
      </c>
      <c r="N12" s="355">
        <v>15</v>
      </c>
      <c r="O12" s="355">
        <v>15</v>
      </c>
      <c r="P12" s="355">
        <v>15</v>
      </c>
      <c r="Q12" s="355">
        <v>15</v>
      </c>
      <c r="R12" s="353">
        <f t="shared" si="0"/>
        <v>0</v>
      </c>
      <c r="S12" s="354">
        <v>0</v>
      </c>
      <c r="T12" s="354">
        <v>0</v>
      </c>
      <c r="U12" s="354">
        <v>0</v>
      </c>
      <c r="V12" s="354">
        <v>0</v>
      </c>
      <c r="W12" s="940"/>
    </row>
    <row r="13" spans="1:23" ht="34.5" customHeight="1">
      <c r="A13" s="961"/>
      <c r="B13" s="892"/>
      <c r="C13" s="892"/>
      <c r="D13" s="936"/>
      <c r="E13" s="897" t="s">
        <v>62</v>
      </c>
      <c r="F13" s="897" t="s">
        <v>1692</v>
      </c>
      <c r="G13" s="897" t="s">
        <v>61</v>
      </c>
      <c r="H13" s="897">
        <v>485</v>
      </c>
      <c r="I13" s="931">
        <v>0.05</v>
      </c>
      <c r="J13" s="363" t="s">
        <v>1396</v>
      </c>
      <c r="K13" s="351" t="s">
        <v>60</v>
      </c>
      <c r="L13" s="355">
        <v>0</v>
      </c>
      <c r="M13" s="355">
        <v>0</v>
      </c>
      <c r="N13" s="355">
        <v>13</v>
      </c>
      <c r="O13" s="355">
        <v>13</v>
      </c>
      <c r="P13" s="355">
        <v>13</v>
      </c>
      <c r="Q13" s="355">
        <v>13</v>
      </c>
      <c r="R13" s="959">
        <f t="shared" si="0"/>
        <v>120000</v>
      </c>
      <c r="S13" s="910">
        <v>0</v>
      </c>
      <c r="T13" s="910">
        <v>35000</v>
      </c>
      <c r="U13" s="910">
        <v>40000</v>
      </c>
      <c r="V13" s="910">
        <v>45000</v>
      </c>
      <c r="W13" s="940"/>
    </row>
    <row r="14" spans="1:23" ht="71.25" customHeight="1">
      <c r="A14" s="961"/>
      <c r="B14" s="892"/>
      <c r="C14" s="892"/>
      <c r="D14" s="936"/>
      <c r="E14" s="897"/>
      <c r="F14" s="897"/>
      <c r="G14" s="897"/>
      <c r="H14" s="897"/>
      <c r="I14" s="931"/>
      <c r="J14" s="363" t="s">
        <v>63</v>
      </c>
      <c r="K14" s="351" t="s">
        <v>1397</v>
      </c>
      <c r="L14" s="355">
        <v>3</v>
      </c>
      <c r="M14" s="355">
        <v>3</v>
      </c>
      <c r="N14" s="355">
        <v>6</v>
      </c>
      <c r="O14" s="355">
        <v>6</v>
      </c>
      <c r="P14" s="355">
        <v>6</v>
      </c>
      <c r="Q14" s="355">
        <v>6</v>
      </c>
      <c r="R14" s="959"/>
      <c r="S14" s="910"/>
      <c r="T14" s="910"/>
      <c r="U14" s="910"/>
      <c r="V14" s="910"/>
      <c r="W14" s="940"/>
    </row>
    <row r="15" spans="1:23" ht="75" customHeight="1">
      <c r="A15" s="961"/>
      <c r="B15" s="892"/>
      <c r="C15" s="892"/>
      <c r="D15" s="936"/>
      <c r="E15" s="897"/>
      <c r="F15" s="897"/>
      <c r="G15" s="897"/>
      <c r="H15" s="897"/>
      <c r="I15" s="931"/>
      <c r="J15" s="351" t="s">
        <v>1398</v>
      </c>
      <c r="K15" s="351" t="s">
        <v>54</v>
      </c>
      <c r="L15" s="364">
        <v>0</v>
      </c>
      <c r="M15" s="364">
        <v>0</v>
      </c>
      <c r="N15" s="352">
        <v>1</v>
      </c>
      <c r="O15" s="352">
        <v>1</v>
      </c>
      <c r="P15" s="352">
        <v>1</v>
      </c>
      <c r="Q15" s="352">
        <v>1</v>
      </c>
      <c r="R15" s="959"/>
      <c r="S15" s="910"/>
      <c r="T15" s="910"/>
      <c r="U15" s="910"/>
      <c r="V15" s="910"/>
      <c r="W15" s="940"/>
    </row>
    <row r="16" spans="1:23" ht="63" customHeight="1">
      <c r="A16" s="961"/>
      <c r="B16" s="892"/>
      <c r="C16" s="892"/>
      <c r="D16" s="936"/>
      <c r="E16" s="351" t="s">
        <v>1399</v>
      </c>
      <c r="F16" s="351" t="s">
        <v>482</v>
      </c>
      <c r="G16" s="351">
        <v>5000</v>
      </c>
      <c r="H16" s="351">
        <v>5000</v>
      </c>
      <c r="I16" s="357">
        <v>12000</v>
      </c>
      <c r="J16" s="357" t="s">
        <v>1693</v>
      </c>
      <c r="K16" s="351" t="s">
        <v>483</v>
      </c>
      <c r="L16" s="355">
        <v>5000</v>
      </c>
      <c r="M16" s="355">
        <v>5000</v>
      </c>
      <c r="N16" s="355">
        <v>3000</v>
      </c>
      <c r="O16" s="355">
        <v>6000</v>
      </c>
      <c r="P16" s="355">
        <v>9000</v>
      </c>
      <c r="Q16" s="355">
        <v>12000</v>
      </c>
      <c r="R16" s="353">
        <f aca="true" t="shared" si="1" ref="R16:R22">S16+T16+U16+V16</f>
        <v>155240</v>
      </c>
      <c r="S16" s="354">
        <v>34000</v>
      </c>
      <c r="T16" s="354">
        <v>37200</v>
      </c>
      <c r="U16" s="354">
        <v>40410</v>
      </c>
      <c r="V16" s="354">
        <v>43630</v>
      </c>
      <c r="W16" s="940"/>
    </row>
    <row r="17" spans="1:23" ht="52.5" customHeight="1">
      <c r="A17" s="961"/>
      <c r="B17" s="892"/>
      <c r="C17" s="892"/>
      <c r="D17" s="936"/>
      <c r="E17" s="360" t="s">
        <v>1400</v>
      </c>
      <c r="F17" s="360" t="s">
        <v>1128</v>
      </c>
      <c r="G17" s="351">
        <v>0</v>
      </c>
      <c r="H17" s="351">
        <v>0</v>
      </c>
      <c r="I17" s="351">
        <v>12</v>
      </c>
      <c r="J17" s="351" t="s">
        <v>1401</v>
      </c>
      <c r="K17" s="351" t="s">
        <v>484</v>
      </c>
      <c r="L17" s="365">
        <v>0</v>
      </c>
      <c r="M17" s="365">
        <v>0</v>
      </c>
      <c r="N17" s="358">
        <v>3</v>
      </c>
      <c r="O17" s="358">
        <v>6</v>
      </c>
      <c r="P17" s="358">
        <v>9</v>
      </c>
      <c r="Q17" s="358">
        <v>12</v>
      </c>
      <c r="R17" s="353">
        <f t="shared" si="1"/>
        <v>23000</v>
      </c>
      <c r="S17" s="354">
        <v>5000</v>
      </c>
      <c r="T17" s="354">
        <v>5500</v>
      </c>
      <c r="U17" s="354">
        <v>6000</v>
      </c>
      <c r="V17" s="354">
        <v>6500</v>
      </c>
      <c r="W17" s="940"/>
    </row>
    <row r="18" spans="1:23" ht="33" customHeight="1">
      <c r="A18" s="961"/>
      <c r="B18" s="892"/>
      <c r="C18" s="892"/>
      <c r="D18" s="936"/>
      <c r="E18" s="897" t="s">
        <v>1402</v>
      </c>
      <c r="F18" s="897" t="s">
        <v>1694</v>
      </c>
      <c r="G18" s="917" t="s">
        <v>17</v>
      </c>
      <c r="H18" s="917" t="s">
        <v>24</v>
      </c>
      <c r="I18" s="917" t="s">
        <v>17</v>
      </c>
      <c r="J18" s="366" t="s">
        <v>1695</v>
      </c>
      <c r="K18" s="360" t="s">
        <v>1403</v>
      </c>
      <c r="L18" s="364">
        <v>1</v>
      </c>
      <c r="M18" s="364">
        <v>1</v>
      </c>
      <c r="N18" s="364">
        <v>1</v>
      </c>
      <c r="O18" s="364">
        <v>1</v>
      </c>
      <c r="P18" s="364">
        <v>1</v>
      </c>
      <c r="Q18" s="364">
        <v>1</v>
      </c>
      <c r="R18" s="959">
        <f t="shared" si="1"/>
        <v>6716550</v>
      </c>
      <c r="S18" s="910">
        <v>5000000</v>
      </c>
      <c r="T18" s="910">
        <v>505250</v>
      </c>
      <c r="U18" s="910">
        <v>605512</v>
      </c>
      <c r="V18" s="910">
        <v>605788</v>
      </c>
      <c r="W18" s="940"/>
    </row>
    <row r="19" spans="1:23" ht="72" customHeight="1">
      <c r="A19" s="961"/>
      <c r="B19" s="892"/>
      <c r="C19" s="892"/>
      <c r="D19" s="936"/>
      <c r="E19" s="930"/>
      <c r="F19" s="930"/>
      <c r="G19" s="917"/>
      <c r="H19" s="917"/>
      <c r="I19" s="917"/>
      <c r="J19" s="360" t="s">
        <v>28</v>
      </c>
      <c r="K19" s="360" t="s">
        <v>26</v>
      </c>
      <c r="L19" s="355">
        <v>48</v>
      </c>
      <c r="M19" s="355">
        <v>48</v>
      </c>
      <c r="N19" s="355">
        <v>100</v>
      </c>
      <c r="O19" s="355">
        <v>150</v>
      </c>
      <c r="P19" s="355">
        <v>200</v>
      </c>
      <c r="Q19" s="355">
        <v>200</v>
      </c>
      <c r="R19" s="959">
        <f t="shared" si="1"/>
        <v>0</v>
      </c>
      <c r="S19" s="910"/>
      <c r="T19" s="910"/>
      <c r="U19" s="910"/>
      <c r="V19" s="910"/>
      <c r="W19" s="940"/>
    </row>
    <row r="20" spans="1:23" ht="36.75" customHeight="1">
      <c r="A20" s="961"/>
      <c r="B20" s="892"/>
      <c r="C20" s="892"/>
      <c r="D20" s="936"/>
      <c r="E20" s="897" t="s">
        <v>1624</v>
      </c>
      <c r="F20" s="897" t="s">
        <v>1625</v>
      </c>
      <c r="G20" s="917" t="s">
        <v>21</v>
      </c>
      <c r="H20" s="917" t="s">
        <v>23</v>
      </c>
      <c r="I20" s="917" t="s">
        <v>21</v>
      </c>
      <c r="J20" s="367" t="s">
        <v>1404</v>
      </c>
      <c r="K20" s="360" t="s">
        <v>1626</v>
      </c>
      <c r="L20" s="355">
        <v>485</v>
      </c>
      <c r="M20" s="356">
        <v>0.064</v>
      </c>
      <c r="N20" s="352">
        <v>0.06</v>
      </c>
      <c r="O20" s="352">
        <v>0.06</v>
      </c>
      <c r="P20" s="352">
        <v>0.06</v>
      </c>
      <c r="Q20" s="352">
        <v>0.06</v>
      </c>
      <c r="R20" s="959">
        <f t="shared" si="1"/>
        <v>0</v>
      </c>
      <c r="S20" s="910"/>
      <c r="T20" s="910"/>
      <c r="U20" s="910"/>
      <c r="V20" s="910"/>
      <c r="W20" s="940"/>
    </row>
    <row r="21" spans="1:23" ht="69.75" customHeight="1">
      <c r="A21" s="961"/>
      <c r="B21" s="892"/>
      <c r="C21" s="892"/>
      <c r="D21" s="936"/>
      <c r="E21" s="930"/>
      <c r="F21" s="930"/>
      <c r="G21" s="917"/>
      <c r="H21" s="917"/>
      <c r="I21" s="917"/>
      <c r="J21" s="360" t="s">
        <v>1405</v>
      </c>
      <c r="K21" s="360" t="s">
        <v>1627</v>
      </c>
      <c r="L21" s="355">
        <v>100</v>
      </c>
      <c r="M21" s="355">
        <v>100</v>
      </c>
      <c r="N21" s="368">
        <v>70</v>
      </c>
      <c r="O21" s="368">
        <v>190</v>
      </c>
      <c r="P21" s="368">
        <v>290</v>
      </c>
      <c r="Q21" s="368">
        <v>400</v>
      </c>
      <c r="R21" s="959">
        <f t="shared" si="1"/>
        <v>0</v>
      </c>
      <c r="S21" s="910"/>
      <c r="T21" s="910"/>
      <c r="U21" s="910"/>
      <c r="V21" s="910"/>
      <c r="W21" s="940"/>
    </row>
    <row r="22" spans="1:23" ht="46.5" customHeight="1">
      <c r="A22" s="961"/>
      <c r="B22" s="892"/>
      <c r="C22" s="892"/>
      <c r="D22" s="936"/>
      <c r="E22" s="931" t="s">
        <v>1628</v>
      </c>
      <c r="F22" s="897" t="s">
        <v>1629</v>
      </c>
      <c r="G22" s="917" t="s">
        <v>20</v>
      </c>
      <c r="H22" s="917" t="s">
        <v>22</v>
      </c>
      <c r="I22" s="917" t="s">
        <v>22</v>
      </c>
      <c r="J22" s="366" t="s">
        <v>1406</v>
      </c>
      <c r="K22" s="360" t="s">
        <v>1630</v>
      </c>
      <c r="L22" s="364">
        <v>0.95</v>
      </c>
      <c r="M22" s="364">
        <v>0.95</v>
      </c>
      <c r="N22" s="352">
        <v>0.95</v>
      </c>
      <c r="O22" s="352">
        <v>0.95</v>
      </c>
      <c r="P22" s="352">
        <v>0.95</v>
      </c>
      <c r="Q22" s="352">
        <v>0.95</v>
      </c>
      <c r="R22" s="959">
        <f t="shared" si="1"/>
        <v>17240</v>
      </c>
      <c r="S22" s="910">
        <v>4000</v>
      </c>
      <c r="T22" s="910">
        <v>4200</v>
      </c>
      <c r="U22" s="910">
        <v>4410</v>
      </c>
      <c r="V22" s="910">
        <v>4630</v>
      </c>
      <c r="W22" s="940"/>
    </row>
    <row r="23" spans="1:23" ht="72.75" customHeight="1">
      <c r="A23" s="961"/>
      <c r="B23" s="892"/>
      <c r="C23" s="892"/>
      <c r="D23" s="936"/>
      <c r="E23" s="930"/>
      <c r="F23" s="930"/>
      <c r="G23" s="918"/>
      <c r="H23" s="918"/>
      <c r="I23" s="918"/>
      <c r="J23" s="366" t="s">
        <v>1407</v>
      </c>
      <c r="K23" s="360" t="s">
        <v>480</v>
      </c>
      <c r="L23" s="364">
        <v>0.95</v>
      </c>
      <c r="M23" s="364">
        <v>0.95</v>
      </c>
      <c r="N23" s="352">
        <v>0.95</v>
      </c>
      <c r="O23" s="352">
        <v>0.95</v>
      </c>
      <c r="P23" s="352">
        <v>0.95</v>
      </c>
      <c r="Q23" s="352">
        <v>0.95</v>
      </c>
      <c r="R23" s="959"/>
      <c r="S23" s="910"/>
      <c r="T23" s="910"/>
      <c r="U23" s="910"/>
      <c r="V23" s="910"/>
      <c r="W23" s="940"/>
    </row>
    <row r="24" spans="1:23" ht="73.5" customHeight="1">
      <c r="A24" s="961"/>
      <c r="B24" s="892"/>
      <c r="C24" s="892"/>
      <c r="D24" s="937"/>
      <c r="E24" s="930"/>
      <c r="F24" s="930"/>
      <c r="G24" s="918"/>
      <c r="H24" s="918"/>
      <c r="I24" s="918"/>
      <c r="J24" s="366" t="s">
        <v>1408</v>
      </c>
      <c r="K24" s="360" t="s">
        <v>481</v>
      </c>
      <c r="L24" s="364">
        <v>0.95</v>
      </c>
      <c r="M24" s="364">
        <v>0.95</v>
      </c>
      <c r="N24" s="352">
        <v>0.95</v>
      </c>
      <c r="O24" s="352">
        <v>0.95</v>
      </c>
      <c r="P24" s="352">
        <v>0.95</v>
      </c>
      <c r="Q24" s="352">
        <v>0.95</v>
      </c>
      <c r="R24" s="959"/>
      <c r="S24" s="910"/>
      <c r="T24" s="910"/>
      <c r="U24" s="910"/>
      <c r="V24" s="910"/>
      <c r="W24" s="940"/>
    </row>
    <row r="25" spans="1:23" ht="32.25" customHeight="1">
      <c r="A25" s="961"/>
      <c r="B25" s="892"/>
      <c r="C25" s="892"/>
      <c r="D25" s="897" t="s">
        <v>1617</v>
      </c>
      <c r="E25" s="897" t="s">
        <v>199</v>
      </c>
      <c r="F25" s="897" t="s">
        <v>40</v>
      </c>
      <c r="G25" s="924">
        <v>1933</v>
      </c>
      <c r="H25" s="924">
        <v>1933</v>
      </c>
      <c r="I25" s="924">
        <v>2990</v>
      </c>
      <c r="J25" s="351" t="s">
        <v>199</v>
      </c>
      <c r="K25" s="351" t="s">
        <v>40</v>
      </c>
      <c r="L25" s="355">
        <v>1933</v>
      </c>
      <c r="M25" s="355">
        <v>1933</v>
      </c>
      <c r="N25" s="358">
        <v>2090</v>
      </c>
      <c r="O25" s="358">
        <v>2390</v>
      </c>
      <c r="P25" s="358">
        <v>2690</v>
      </c>
      <c r="Q25" s="358">
        <v>2990</v>
      </c>
      <c r="R25" s="353">
        <f>S25+T25+U25+V25</f>
        <v>2295500</v>
      </c>
      <c r="S25" s="354">
        <v>495000</v>
      </c>
      <c r="T25" s="369">
        <v>544000</v>
      </c>
      <c r="U25" s="354">
        <v>598500</v>
      </c>
      <c r="V25" s="354">
        <v>658000</v>
      </c>
      <c r="W25" s="940" t="s">
        <v>1765</v>
      </c>
    </row>
    <row r="26" spans="1:23" ht="63.75" customHeight="1">
      <c r="A26" s="961"/>
      <c r="B26" s="892"/>
      <c r="C26" s="892"/>
      <c r="D26" s="897"/>
      <c r="E26" s="897"/>
      <c r="F26" s="897"/>
      <c r="G26" s="924"/>
      <c r="H26" s="924"/>
      <c r="I26" s="924"/>
      <c r="J26" s="351" t="s">
        <v>200</v>
      </c>
      <c r="K26" s="351" t="s">
        <v>40</v>
      </c>
      <c r="L26" s="355">
        <v>1933</v>
      </c>
      <c r="M26" s="355">
        <v>1933</v>
      </c>
      <c r="N26" s="358">
        <v>2090</v>
      </c>
      <c r="O26" s="358">
        <v>2390</v>
      </c>
      <c r="P26" s="358">
        <v>2690</v>
      </c>
      <c r="Q26" s="358">
        <v>2990</v>
      </c>
      <c r="R26" s="353">
        <f aca="true" t="shared" si="2" ref="R26:R60">S26+T26+U26+V26</f>
        <v>255200</v>
      </c>
      <c r="S26" s="354">
        <v>55000</v>
      </c>
      <c r="T26" s="354">
        <v>60500</v>
      </c>
      <c r="U26" s="354">
        <v>66500</v>
      </c>
      <c r="V26" s="354">
        <v>73200</v>
      </c>
      <c r="W26" s="940"/>
    </row>
    <row r="27" spans="1:23" ht="64.5" customHeight="1">
      <c r="A27" s="961"/>
      <c r="B27" s="892"/>
      <c r="C27" s="892"/>
      <c r="D27" s="351" t="s">
        <v>1618</v>
      </c>
      <c r="E27" s="351" t="s">
        <v>1619</v>
      </c>
      <c r="F27" s="351" t="s">
        <v>1620</v>
      </c>
      <c r="G27" s="370">
        <v>9950407</v>
      </c>
      <c r="H27" s="370">
        <v>9950407</v>
      </c>
      <c r="I27" s="357">
        <v>17960800</v>
      </c>
      <c r="J27" s="351" t="s">
        <v>1619</v>
      </c>
      <c r="K27" s="351" t="s">
        <v>1620</v>
      </c>
      <c r="L27" s="371">
        <v>9950407</v>
      </c>
      <c r="M27" s="371">
        <v>9950407</v>
      </c>
      <c r="N27" s="355">
        <v>4301800</v>
      </c>
      <c r="O27" s="355">
        <v>8697800</v>
      </c>
      <c r="P27" s="355">
        <v>13250800</v>
      </c>
      <c r="Q27" s="355">
        <v>17960800</v>
      </c>
      <c r="R27" s="353">
        <f t="shared" si="2"/>
        <v>8144000</v>
      </c>
      <c r="S27" s="354">
        <v>1881000</v>
      </c>
      <c r="T27" s="354">
        <v>1981000</v>
      </c>
      <c r="U27" s="354">
        <v>2086000</v>
      </c>
      <c r="V27" s="354">
        <v>2196000</v>
      </c>
      <c r="W27" s="359" t="s">
        <v>1621</v>
      </c>
    </row>
    <row r="28" spans="1:23" ht="105" customHeight="1">
      <c r="A28" s="961"/>
      <c r="B28" s="892"/>
      <c r="C28" s="892"/>
      <c r="D28" s="351" t="s">
        <v>1129</v>
      </c>
      <c r="E28" s="360" t="s">
        <v>485</v>
      </c>
      <c r="F28" s="360" t="s">
        <v>1409</v>
      </c>
      <c r="G28" s="351">
        <v>0</v>
      </c>
      <c r="H28" s="351">
        <v>0</v>
      </c>
      <c r="I28" s="363">
        <v>1</v>
      </c>
      <c r="J28" s="363" t="s">
        <v>1410</v>
      </c>
      <c r="K28" s="351" t="s">
        <v>59</v>
      </c>
      <c r="L28" s="365">
        <v>0</v>
      </c>
      <c r="M28" s="364">
        <v>0</v>
      </c>
      <c r="N28" s="364">
        <v>1</v>
      </c>
      <c r="O28" s="364">
        <v>1</v>
      </c>
      <c r="P28" s="364">
        <v>1</v>
      </c>
      <c r="Q28" s="364">
        <v>1</v>
      </c>
      <c r="R28" s="353">
        <f t="shared" si="2"/>
        <v>0</v>
      </c>
      <c r="S28" s="354">
        <v>0</v>
      </c>
      <c r="T28" s="354">
        <v>0</v>
      </c>
      <c r="U28" s="354">
        <v>0</v>
      </c>
      <c r="V28" s="354">
        <v>0</v>
      </c>
      <c r="W28" s="359" t="s">
        <v>1623</v>
      </c>
    </row>
    <row r="29" spans="1:23" ht="68.25" customHeight="1">
      <c r="A29" s="961"/>
      <c r="B29" s="892" t="s">
        <v>10</v>
      </c>
      <c r="C29" s="892" t="s">
        <v>1614</v>
      </c>
      <c r="D29" s="897" t="s">
        <v>1414</v>
      </c>
      <c r="E29" s="897" t="s">
        <v>1415</v>
      </c>
      <c r="F29" s="898" t="s">
        <v>1487</v>
      </c>
      <c r="G29" s="920">
        <v>0.87</v>
      </c>
      <c r="H29" s="920">
        <v>0.87</v>
      </c>
      <c r="I29" s="919">
        <v>99049</v>
      </c>
      <c r="J29" s="366" t="s">
        <v>1488</v>
      </c>
      <c r="K29" s="366" t="s">
        <v>1418</v>
      </c>
      <c r="L29" s="372">
        <v>99040</v>
      </c>
      <c r="M29" s="373">
        <v>0.88</v>
      </c>
      <c r="N29" s="373">
        <v>0.9</v>
      </c>
      <c r="O29" s="373">
        <v>0.95</v>
      </c>
      <c r="P29" s="373">
        <v>0.98</v>
      </c>
      <c r="Q29" s="373">
        <v>0.9</v>
      </c>
      <c r="R29" s="353">
        <f>S29+T29+U29+V29</f>
        <v>1050000</v>
      </c>
      <c r="S29" s="369">
        <v>200000</v>
      </c>
      <c r="T29" s="369">
        <v>250000</v>
      </c>
      <c r="U29" s="369">
        <v>300000</v>
      </c>
      <c r="V29" s="369">
        <v>300000</v>
      </c>
      <c r="W29" s="374" t="s">
        <v>1303</v>
      </c>
    </row>
    <row r="30" spans="1:23" ht="71.25" customHeight="1">
      <c r="A30" s="961"/>
      <c r="B30" s="892"/>
      <c r="C30" s="892"/>
      <c r="D30" s="897"/>
      <c r="E30" s="897"/>
      <c r="F30" s="898"/>
      <c r="G30" s="920"/>
      <c r="H30" s="920"/>
      <c r="I30" s="919"/>
      <c r="J30" s="366" t="s">
        <v>1489</v>
      </c>
      <c r="K30" s="366" t="s">
        <v>1305</v>
      </c>
      <c r="L30" s="372">
        <v>1000</v>
      </c>
      <c r="M30" s="373">
        <v>0.5</v>
      </c>
      <c r="N30" s="373">
        <v>0.7</v>
      </c>
      <c r="O30" s="373">
        <v>0.9</v>
      </c>
      <c r="P30" s="373">
        <v>0.95</v>
      </c>
      <c r="Q30" s="373">
        <v>1</v>
      </c>
      <c r="R30" s="353">
        <f t="shared" si="2"/>
        <v>260000</v>
      </c>
      <c r="S30" s="369">
        <v>50000</v>
      </c>
      <c r="T30" s="369">
        <v>60000</v>
      </c>
      <c r="U30" s="369">
        <v>70000</v>
      </c>
      <c r="V30" s="369">
        <v>80000</v>
      </c>
      <c r="W30" s="374" t="s">
        <v>1130</v>
      </c>
    </row>
    <row r="31" spans="1:23" ht="111.75" customHeight="1">
      <c r="A31" s="961"/>
      <c r="B31" s="892"/>
      <c r="C31" s="892"/>
      <c r="D31" s="897"/>
      <c r="E31" s="897"/>
      <c r="F31" s="360" t="s">
        <v>1306</v>
      </c>
      <c r="G31" s="375">
        <v>0.75</v>
      </c>
      <c r="H31" s="375">
        <v>0.75</v>
      </c>
      <c r="I31" s="376">
        <v>99049</v>
      </c>
      <c r="J31" s="360" t="s">
        <v>1307</v>
      </c>
      <c r="K31" s="360" t="s">
        <v>1308</v>
      </c>
      <c r="L31" s="372">
        <v>99049</v>
      </c>
      <c r="M31" s="373">
        <v>0</v>
      </c>
      <c r="N31" s="373">
        <v>0.1</v>
      </c>
      <c r="O31" s="373">
        <v>0.2</v>
      </c>
      <c r="P31" s="373">
        <v>0.3</v>
      </c>
      <c r="Q31" s="373">
        <v>0.5</v>
      </c>
      <c r="R31" s="353">
        <f t="shared" si="2"/>
        <v>32000000</v>
      </c>
      <c r="S31" s="369">
        <v>23000000</v>
      </c>
      <c r="T31" s="369">
        <v>9000000</v>
      </c>
      <c r="U31" s="354">
        <v>0</v>
      </c>
      <c r="V31" s="354">
        <v>0</v>
      </c>
      <c r="W31" s="374" t="s">
        <v>1130</v>
      </c>
    </row>
    <row r="32" spans="1:23" ht="63.75" customHeight="1">
      <c r="A32" s="961"/>
      <c r="B32" s="892"/>
      <c r="C32" s="892"/>
      <c r="D32" s="897"/>
      <c r="E32" s="897"/>
      <c r="F32" s="898" t="s">
        <v>1131</v>
      </c>
      <c r="G32" s="920">
        <v>0.92</v>
      </c>
      <c r="H32" s="920">
        <v>0.92</v>
      </c>
      <c r="I32" s="919">
        <v>99049</v>
      </c>
      <c r="J32" s="366" t="s">
        <v>1489</v>
      </c>
      <c r="K32" s="366" t="s">
        <v>1305</v>
      </c>
      <c r="L32" s="372">
        <v>1000</v>
      </c>
      <c r="M32" s="373">
        <v>0.5</v>
      </c>
      <c r="N32" s="373">
        <v>0.7</v>
      </c>
      <c r="O32" s="373">
        <v>0.9</v>
      </c>
      <c r="P32" s="373">
        <v>0.95</v>
      </c>
      <c r="Q32" s="373">
        <v>1</v>
      </c>
      <c r="R32" s="353">
        <f t="shared" si="2"/>
        <v>260000</v>
      </c>
      <c r="S32" s="369">
        <v>50000</v>
      </c>
      <c r="T32" s="369">
        <v>60000</v>
      </c>
      <c r="U32" s="369">
        <v>70000</v>
      </c>
      <c r="V32" s="369">
        <v>80000</v>
      </c>
      <c r="W32" s="374" t="s">
        <v>1130</v>
      </c>
    </row>
    <row r="33" spans="1:23" ht="80.25" customHeight="1">
      <c r="A33" s="961"/>
      <c r="B33" s="892"/>
      <c r="C33" s="892"/>
      <c r="D33" s="897"/>
      <c r="E33" s="897"/>
      <c r="F33" s="898"/>
      <c r="G33" s="920"/>
      <c r="H33" s="920"/>
      <c r="I33" s="919"/>
      <c r="J33" s="360" t="s">
        <v>1310</v>
      </c>
      <c r="K33" s="360" t="s">
        <v>1308</v>
      </c>
      <c r="L33" s="372">
        <v>99049</v>
      </c>
      <c r="M33" s="373">
        <v>0.5</v>
      </c>
      <c r="N33" s="373">
        <v>1</v>
      </c>
      <c r="O33" s="373">
        <v>1</v>
      </c>
      <c r="P33" s="373">
        <v>1</v>
      </c>
      <c r="Q33" s="373">
        <v>1</v>
      </c>
      <c r="R33" s="353">
        <f t="shared" si="2"/>
        <v>180000</v>
      </c>
      <c r="S33" s="369">
        <v>180000</v>
      </c>
      <c r="T33" s="354">
        <v>0</v>
      </c>
      <c r="U33" s="354">
        <v>0</v>
      </c>
      <c r="V33" s="354">
        <v>0</v>
      </c>
      <c r="W33" s="374" t="s">
        <v>1130</v>
      </c>
    </row>
    <row r="34" spans="1:23" ht="63.75" customHeight="1">
      <c r="A34" s="961"/>
      <c r="B34" s="892"/>
      <c r="C34" s="892"/>
      <c r="D34" s="897"/>
      <c r="E34" s="897"/>
      <c r="F34" s="898" t="s">
        <v>1311</v>
      </c>
      <c r="G34" s="920">
        <v>0.07</v>
      </c>
      <c r="H34" s="920">
        <v>0.07</v>
      </c>
      <c r="I34" s="919" t="s">
        <v>1312</v>
      </c>
      <c r="J34" s="360" t="s">
        <v>1313</v>
      </c>
      <c r="K34" s="377" t="s">
        <v>1314</v>
      </c>
      <c r="L34" s="354">
        <v>3</v>
      </c>
      <c r="M34" s="378">
        <v>0.7</v>
      </c>
      <c r="N34" s="378">
        <v>0.8</v>
      </c>
      <c r="O34" s="378">
        <v>0.9</v>
      </c>
      <c r="P34" s="378">
        <v>0.95</v>
      </c>
      <c r="Q34" s="378">
        <v>1</v>
      </c>
      <c r="R34" s="353">
        <f t="shared" si="2"/>
        <v>2330000</v>
      </c>
      <c r="S34" s="369">
        <v>1610000</v>
      </c>
      <c r="T34" s="369">
        <v>720000</v>
      </c>
      <c r="U34" s="354">
        <v>0</v>
      </c>
      <c r="V34" s="354">
        <v>0</v>
      </c>
      <c r="W34" s="379" t="s">
        <v>1132</v>
      </c>
    </row>
    <row r="35" spans="1:23" ht="63.75" customHeight="1">
      <c r="A35" s="961"/>
      <c r="B35" s="892"/>
      <c r="C35" s="892"/>
      <c r="D35" s="897"/>
      <c r="E35" s="897"/>
      <c r="F35" s="898"/>
      <c r="G35" s="920"/>
      <c r="H35" s="920"/>
      <c r="I35" s="919"/>
      <c r="J35" s="360" t="s">
        <v>1315</v>
      </c>
      <c r="K35" s="360" t="s">
        <v>1316</v>
      </c>
      <c r="L35" s="372">
        <v>2500</v>
      </c>
      <c r="M35" s="373">
        <v>0.47</v>
      </c>
      <c r="N35" s="373">
        <v>0.42</v>
      </c>
      <c r="O35" s="373">
        <v>0.39</v>
      </c>
      <c r="P35" s="373">
        <v>0.38</v>
      </c>
      <c r="Q35" s="373">
        <v>0.37</v>
      </c>
      <c r="R35" s="353">
        <f t="shared" si="2"/>
        <v>1491368</v>
      </c>
      <c r="S35" s="369">
        <v>450000</v>
      </c>
      <c r="T35" s="369">
        <v>541368</v>
      </c>
      <c r="U35" s="369">
        <v>500000</v>
      </c>
      <c r="V35" s="354">
        <v>0</v>
      </c>
      <c r="W35" s="374" t="s">
        <v>1132</v>
      </c>
    </row>
    <row r="36" spans="1:23" ht="108.75" customHeight="1">
      <c r="A36" s="961"/>
      <c r="B36" s="892"/>
      <c r="C36" s="892"/>
      <c r="D36" s="897"/>
      <c r="E36" s="897"/>
      <c r="F36" s="360" t="s">
        <v>1317</v>
      </c>
      <c r="G36" s="375">
        <v>0.08</v>
      </c>
      <c r="H36" s="375">
        <v>0.08</v>
      </c>
      <c r="I36" s="376">
        <v>3</v>
      </c>
      <c r="J36" s="360" t="s">
        <v>548</v>
      </c>
      <c r="K36" s="360" t="s">
        <v>1314</v>
      </c>
      <c r="L36" s="372">
        <v>60</v>
      </c>
      <c r="M36" s="373">
        <v>0.3</v>
      </c>
      <c r="N36" s="373">
        <v>0.4</v>
      </c>
      <c r="O36" s="373">
        <v>0.5</v>
      </c>
      <c r="P36" s="373">
        <v>0.6</v>
      </c>
      <c r="Q36" s="373">
        <v>0.8</v>
      </c>
      <c r="R36" s="353">
        <f t="shared" si="2"/>
        <v>200000</v>
      </c>
      <c r="S36" s="354">
        <v>0</v>
      </c>
      <c r="T36" s="369">
        <v>200000</v>
      </c>
      <c r="U36" s="354">
        <v>0</v>
      </c>
      <c r="V36" s="354">
        <v>0</v>
      </c>
      <c r="W36" s="374" t="s">
        <v>1132</v>
      </c>
    </row>
    <row r="37" spans="1:23" ht="51.75" customHeight="1">
      <c r="A37" s="961"/>
      <c r="B37" s="892"/>
      <c r="C37" s="892"/>
      <c r="D37" s="897"/>
      <c r="E37" s="897"/>
      <c r="F37" s="898" t="s">
        <v>1318</v>
      </c>
      <c r="G37" s="920">
        <v>0.43</v>
      </c>
      <c r="H37" s="920">
        <v>0.43</v>
      </c>
      <c r="I37" s="919">
        <v>100</v>
      </c>
      <c r="J37" s="360" t="s">
        <v>1310</v>
      </c>
      <c r="K37" s="360" t="s">
        <v>1308</v>
      </c>
      <c r="L37" s="372">
        <v>99049</v>
      </c>
      <c r="M37" s="373">
        <v>0.88</v>
      </c>
      <c r="N37" s="373">
        <v>0.9</v>
      </c>
      <c r="O37" s="373">
        <v>0.95</v>
      </c>
      <c r="P37" s="373">
        <v>0.98</v>
      </c>
      <c r="Q37" s="373">
        <v>0.9</v>
      </c>
      <c r="R37" s="353">
        <f t="shared" si="2"/>
        <v>180000</v>
      </c>
      <c r="S37" s="369">
        <v>180000</v>
      </c>
      <c r="T37" s="354">
        <v>0</v>
      </c>
      <c r="U37" s="354">
        <v>0</v>
      </c>
      <c r="V37" s="354">
        <v>0</v>
      </c>
      <c r="W37" s="374" t="s">
        <v>1133</v>
      </c>
    </row>
    <row r="38" spans="1:23" ht="51" customHeight="1">
      <c r="A38" s="961"/>
      <c r="B38" s="892"/>
      <c r="C38" s="892"/>
      <c r="D38" s="897"/>
      <c r="E38" s="897"/>
      <c r="F38" s="898"/>
      <c r="G38" s="920"/>
      <c r="H38" s="920"/>
      <c r="I38" s="919"/>
      <c r="J38" s="360" t="s">
        <v>1319</v>
      </c>
      <c r="K38" s="360" t="s">
        <v>1320</v>
      </c>
      <c r="L38" s="372">
        <v>10000</v>
      </c>
      <c r="M38" s="373">
        <v>0.1</v>
      </c>
      <c r="N38" s="373">
        <v>0.2</v>
      </c>
      <c r="O38" s="373">
        <v>0.3</v>
      </c>
      <c r="P38" s="373">
        <v>0.4</v>
      </c>
      <c r="Q38" s="373">
        <v>0.5</v>
      </c>
      <c r="R38" s="353">
        <f t="shared" si="2"/>
        <v>52021234</v>
      </c>
      <c r="S38" s="369">
        <v>29349867</v>
      </c>
      <c r="T38" s="369">
        <v>13239166</v>
      </c>
      <c r="U38" s="369">
        <v>4649166</v>
      </c>
      <c r="V38" s="369">
        <v>4783035</v>
      </c>
      <c r="W38" s="374" t="s">
        <v>1133</v>
      </c>
    </row>
    <row r="39" spans="1:23" ht="52.5" customHeight="1">
      <c r="A39" s="961"/>
      <c r="B39" s="892"/>
      <c r="C39" s="892"/>
      <c r="D39" s="897"/>
      <c r="E39" s="897"/>
      <c r="F39" s="898"/>
      <c r="G39" s="920"/>
      <c r="H39" s="920"/>
      <c r="I39" s="919"/>
      <c r="J39" s="360" t="s">
        <v>1321</v>
      </c>
      <c r="K39" s="360" t="s">
        <v>1320</v>
      </c>
      <c r="L39" s="372">
        <v>10000</v>
      </c>
      <c r="M39" s="373">
        <v>0.1</v>
      </c>
      <c r="N39" s="373">
        <v>0.4</v>
      </c>
      <c r="O39" s="373">
        <v>0.6</v>
      </c>
      <c r="P39" s="373">
        <v>0.9</v>
      </c>
      <c r="Q39" s="373">
        <v>1</v>
      </c>
      <c r="R39" s="353">
        <f t="shared" si="2"/>
        <v>1480000</v>
      </c>
      <c r="S39" s="369">
        <v>480000</v>
      </c>
      <c r="T39" s="369">
        <v>500000</v>
      </c>
      <c r="U39" s="369">
        <v>500000</v>
      </c>
      <c r="V39" s="354">
        <v>0</v>
      </c>
      <c r="W39" s="374" t="s">
        <v>1133</v>
      </c>
    </row>
    <row r="40" spans="1:23" ht="121.5" customHeight="1">
      <c r="A40" s="961"/>
      <c r="B40" s="892"/>
      <c r="C40" s="892"/>
      <c r="D40" s="897"/>
      <c r="E40" s="897"/>
      <c r="F40" s="898"/>
      <c r="G40" s="920"/>
      <c r="H40" s="920"/>
      <c r="I40" s="919"/>
      <c r="J40" s="360" t="s">
        <v>1322</v>
      </c>
      <c r="K40" s="360" t="s">
        <v>1416</v>
      </c>
      <c r="L40" s="372">
        <f>99049-98000</f>
        <v>1049</v>
      </c>
      <c r="M40" s="373">
        <v>0.87</v>
      </c>
      <c r="N40" s="373">
        <v>0.9</v>
      </c>
      <c r="O40" s="373">
        <v>0.95</v>
      </c>
      <c r="P40" s="373">
        <v>0.98</v>
      </c>
      <c r="Q40" s="373">
        <v>1</v>
      </c>
      <c r="R40" s="353">
        <f t="shared" si="2"/>
        <v>2000000</v>
      </c>
      <c r="S40" s="369">
        <v>500000</v>
      </c>
      <c r="T40" s="369">
        <v>500000</v>
      </c>
      <c r="U40" s="369">
        <v>500000</v>
      </c>
      <c r="V40" s="369">
        <v>500000</v>
      </c>
      <c r="W40" s="374" t="s">
        <v>1133</v>
      </c>
    </row>
    <row r="41" spans="1:23" ht="63.75" customHeight="1">
      <c r="A41" s="961"/>
      <c r="B41" s="892"/>
      <c r="C41" s="892"/>
      <c r="D41" s="907" t="s">
        <v>1490</v>
      </c>
      <c r="E41" s="903" t="s">
        <v>1491</v>
      </c>
      <c r="F41" s="898" t="s">
        <v>1323</v>
      </c>
      <c r="G41" s="920">
        <v>0.87</v>
      </c>
      <c r="H41" s="920">
        <v>0.87</v>
      </c>
      <c r="I41" s="943">
        <v>99040</v>
      </c>
      <c r="J41" s="366" t="s">
        <v>1492</v>
      </c>
      <c r="K41" s="366" t="s">
        <v>1305</v>
      </c>
      <c r="L41" s="372">
        <v>1000</v>
      </c>
      <c r="M41" s="373">
        <v>0.5</v>
      </c>
      <c r="N41" s="373">
        <v>0.7</v>
      </c>
      <c r="O41" s="373">
        <v>0.9</v>
      </c>
      <c r="P41" s="373">
        <v>0.95</v>
      </c>
      <c r="Q41" s="373">
        <v>1</v>
      </c>
      <c r="R41" s="353">
        <f t="shared" si="2"/>
        <v>260000</v>
      </c>
      <c r="S41" s="369">
        <v>50000</v>
      </c>
      <c r="T41" s="369">
        <v>60000</v>
      </c>
      <c r="U41" s="369">
        <v>70000</v>
      </c>
      <c r="V41" s="369">
        <v>80000</v>
      </c>
      <c r="W41" s="374" t="s">
        <v>1133</v>
      </c>
    </row>
    <row r="42" spans="1:23" ht="63.75" customHeight="1">
      <c r="A42" s="961"/>
      <c r="B42" s="892"/>
      <c r="C42" s="892"/>
      <c r="D42" s="901"/>
      <c r="E42" s="904"/>
      <c r="F42" s="898"/>
      <c r="G42" s="920"/>
      <c r="H42" s="920"/>
      <c r="I42" s="943"/>
      <c r="J42" s="366" t="s">
        <v>1417</v>
      </c>
      <c r="K42" s="366" t="s">
        <v>1418</v>
      </c>
      <c r="L42" s="372">
        <v>99049</v>
      </c>
      <c r="M42" s="373">
        <v>0.88</v>
      </c>
      <c r="N42" s="373">
        <v>0.9</v>
      </c>
      <c r="O42" s="373">
        <v>0.95</v>
      </c>
      <c r="P42" s="373">
        <v>0.98</v>
      </c>
      <c r="Q42" s="373">
        <v>0.9</v>
      </c>
      <c r="R42" s="353">
        <f t="shared" si="2"/>
        <v>2000000</v>
      </c>
      <c r="S42" s="369">
        <v>500000</v>
      </c>
      <c r="T42" s="369">
        <v>500000</v>
      </c>
      <c r="U42" s="369">
        <v>500000</v>
      </c>
      <c r="V42" s="369">
        <v>500000</v>
      </c>
      <c r="W42" s="374" t="s">
        <v>1132</v>
      </c>
    </row>
    <row r="43" spans="1:23" ht="75" customHeight="1">
      <c r="A43" s="961"/>
      <c r="B43" s="892"/>
      <c r="C43" s="892"/>
      <c r="D43" s="901"/>
      <c r="E43" s="904"/>
      <c r="F43" s="898"/>
      <c r="G43" s="920"/>
      <c r="H43" s="920"/>
      <c r="I43" s="943"/>
      <c r="J43" s="360" t="s">
        <v>1307</v>
      </c>
      <c r="K43" s="360" t="s">
        <v>1308</v>
      </c>
      <c r="L43" s="372">
        <v>99049</v>
      </c>
      <c r="M43" s="373">
        <v>0</v>
      </c>
      <c r="N43" s="373">
        <v>0.1</v>
      </c>
      <c r="O43" s="373">
        <v>0.2</v>
      </c>
      <c r="P43" s="373">
        <v>0.3</v>
      </c>
      <c r="Q43" s="373">
        <v>0.5</v>
      </c>
      <c r="R43" s="353">
        <f t="shared" si="2"/>
        <v>32000000</v>
      </c>
      <c r="S43" s="369">
        <v>23000000</v>
      </c>
      <c r="T43" s="369">
        <v>9000000</v>
      </c>
      <c r="U43" s="354">
        <v>0</v>
      </c>
      <c r="V43" s="354">
        <v>0</v>
      </c>
      <c r="W43" s="374" t="s">
        <v>1130</v>
      </c>
    </row>
    <row r="44" spans="1:23" ht="49.5" customHeight="1">
      <c r="A44" s="961"/>
      <c r="B44" s="892"/>
      <c r="C44" s="892"/>
      <c r="D44" s="901"/>
      <c r="E44" s="904"/>
      <c r="F44" s="898" t="s">
        <v>1324</v>
      </c>
      <c r="G44" s="920">
        <v>0.98</v>
      </c>
      <c r="H44" s="920">
        <v>0.98</v>
      </c>
      <c r="I44" s="919">
        <v>0.98</v>
      </c>
      <c r="J44" s="927" t="s">
        <v>1493</v>
      </c>
      <c r="K44" s="360" t="s">
        <v>1314</v>
      </c>
      <c r="L44" s="372">
        <v>80</v>
      </c>
      <c r="M44" s="373">
        <v>0.07</v>
      </c>
      <c r="N44" s="373">
        <v>0.05</v>
      </c>
      <c r="O44" s="373">
        <v>0.04</v>
      </c>
      <c r="P44" s="373">
        <v>0.02</v>
      </c>
      <c r="Q44" s="373">
        <v>0.01</v>
      </c>
      <c r="R44" s="353">
        <f t="shared" si="2"/>
        <v>8620</v>
      </c>
      <c r="S44" s="369">
        <v>8620</v>
      </c>
      <c r="T44" s="369">
        <v>0</v>
      </c>
      <c r="U44" s="354">
        <v>0</v>
      </c>
      <c r="V44" s="354">
        <v>0</v>
      </c>
      <c r="W44" s="374" t="s">
        <v>1134</v>
      </c>
    </row>
    <row r="45" spans="1:23" ht="46.5" customHeight="1">
      <c r="A45" s="961"/>
      <c r="B45" s="892"/>
      <c r="C45" s="892"/>
      <c r="D45" s="901"/>
      <c r="E45" s="904"/>
      <c r="F45" s="898"/>
      <c r="G45" s="920"/>
      <c r="H45" s="920"/>
      <c r="I45" s="919"/>
      <c r="J45" s="928"/>
      <c r="K45" s="360" t="s">
        <v>1326</v>
      </c>
      <c r="L45" s="372">
        <v>105</v>
      </c>
      <c r="M45" s="373">
        <v>0.7</v>
      </c>
      <c r="N45" s="373">
        <v>0.8</v>
      </c>
      <c r="O45" s="373">
        <v>0.9</v>
      </c>
      <c r="P45" s="373">
        <v>0.95</v>
      </c>
      <c r="Q45" s="373">
        <v>1</v>
      </c>
      <c r="R45" s="353">
        <f t="shared" si="2"/>
        <v>5000</v>
      </c>
      <c r="S45" s="369">
        <v>5000</v>
      </c>
      <c r="T45" s="369">
        <v>0</v>
      </c>
      <c r="U45" s="354">
        <v>0</v>
      </c>
      <c r="V45" s="354">
        <v>0</v>
      </c>
      <c r="W45" s="374" t="s">
        <v>1134</v>
      </c>
    </row>
    <row r="46" spans="1:23" ht="41.25" customHeight="1">
      <c r="A46" s="961"/>
      <c r="B46" s="892"/>
      <c r="C46" s="892"/>
      <c r="D46" s="901"/>
      <c r="E46" s="904"/>
      <c r="F46" s="898"/>
      <c r="G46" s="920"/>
      <c r="H46" s="920"/>
      <c r="I46" s="919"/>
      <c r="J46" s="928"/>
      <c r="K46" s="380" t="s">
        <v>119</v>
      </c>
      <c r="L46" s="381" t="s">
        <v>1135</v>
      </c>
      <c r="M46" s="378">
        <v>0.7</v>
      </c>
      <c r="N46" s="378">
        <v>0.8</v>
      </c>
      <c r="O46" s="378">
        <v>0.9</v>
      </c>
      <c r="P46" s="378">
        <v>0.95</v>
      </c>
      <c r="Q46" s="378">
        <v>1</v>
      </c>
      <c r="R46" s="353">
        <f t="shared" si="2"/>
        <v>1300000</v>
      </c>
      <c r="S46" s="369">
        <v>400000</v>
      </c>
      <c r="T46" s="369">
        <v>300000</v>
      </c>
      <c r="U46" s="369">
        <v>300000</v>
      </c>
      <c r="V46" s="369">
        <v>300000</v>
      </c>
      <c r="W46" s="374" t="s">
        <v>1134</v>
      </c>
    </row>
    <row r="47" spans="1:23" ht="92.25" customHeight="1">
      <c r="A47" s="961"/>
      <c r="B47" s="892"/>
      <c r="C47" s="892"/>
      <c r="D47" s="901" t="s">
        <v>1490</v>
      </c>
      <c r="E47" s="901" t="s">
        <v>1491</v>
      </c>
      <c r="F47" s="898"/>
      <c r="G47" s="920"/>
      <c r="H47" s="920"/>
      <c r="I47" s="919"/>
      <c r="J47" s="928"/>
      <c r="K47" s="360" t="s">
        <v>1327</v>
      </c>
      <c r="L47" s="372">
        <v>70</v>
      </c>
      <c r="M47" s="373">
        <v>0.7</v>
      </c>
      <c r="N47" s="373">
        <v>0.8</v>
      </c>
      <c r="O47" s="373">
        <v>0.9</v>
      </c>
      <c r="P47" s="373">
        <v>0.95</v>
      </c>
      <c r="Q47" s="373">
        <v>1</v>
      </c>
      <c r="R47" s="353">
        <f t="shared" si="2"/>
        <v>3000</v>
      </c>
      <c r="S47" s="369">
        <v>3000</v>
      </c>
      <c r="T47" s="369">
        <v>0</v>
      </c>
      <c r="U47" s="369">
        <v>0</v>
      </c>
      <c r="V47" s="369">
        <v>0</v>
      </c>
      <c r="W47" s="374" t="s">
        <v>1134</v>
      </c>
    </row>
    <row r="48" spans="1:23" ht="75.75" customHeight="1">
      <c r="A48" s="961"/>
      <c r="B48" s="892"/>
      <c r="C48" s="892"/>
      <c r="D48" s="901"/>
      <c r="E48" s="901"/>
      <c r="F48" s="898"/>
      <c r="G48" s="920"/>
      <c r="H48" s="920"/>
      <c r="I48" s="919"/>
      <c r="J48" s="928"/>
      <c r="K48" s="380" t="s">
        <v>118</v>
      </c>
      <c r="L48" s="381" t="s">
        <v>1136</v>
      </c>
      <c r="M48" s="378">
        <v>0.7</v>
      </c>
      <c r="N48" s="378">
        <v>0.8</v>
      </c>
      <c r="O48" s="378">
        <v>0.9</v>
      </c>
      <c r="P48" s="378">
        <v>0.95</v>
      </c>
      <c r="Q48" s="378">
        <v>1</v>
      </c>
      <c r="R48" s="353">
        <f t="shared" si="2"/>
        <v>6000</v>
      </c>
      <c r="S48" s="369">
        <v>6000</v>
      </c>
      <c r="T48" s="369">
        <v>0</v>
      </c>
      <c r="U48" s="369">
        <v>0</v>
      </c>
      <c r="V48" s="369">
        <v>0</v>
      </c>
      <c r="W48" s="374" t="s">
        <v>1134</v>
      </c>
    </row>
    <row r="49" spans="1:23" ht="74.25" customHeight="1">
      <c r="A49" s="961"/>
      <c r="B49" s="892"/>
      <c r="C49" s="892"/>
      <c r="D49" s="902"/>
      <c r="E49" s="902"/>
      <c r="F49" s="898"/>
      <c r="G49" s="920"/>
      <c r="H49" s="920"/>
      <c r="I49" s="919"/>
      <c r="J49" s="929"/>
      <c r="K49" s="382" t="s">
        <v>120</v>
      </c>
      <c r="L49" s="381" t="s">
        <v>1135</v>
      </c>
      <c r="M49" s="378">
        <v>0.95</v>
      </c>
      <c r="N49" s="378">
        <v>0.96</v>
      </c>
      <c r="O49" s="378">
        <v>0.97</v>
      </c>
      <c r="P49" s="378">
        <v>0.98</v>
      </c>
      <c r="Q49" s="378">
        <v>1</v>
      </c>
      <c r="R49" s="353">
        <f t="shared" si="2"/>
        <v>8380</v>
      </c>
      <c r="S49" s="369">
        <v>8380</v>
      </c>
      <c r="T49" s="369">
        <v>0</v>
      </c>
      <c r="U49" s="369">
        <v>0</v>
      </c>
      <c r="V49" s="369">
        <v>0</v>
      </c>
      <c r="W49" s="374" t="s">
        <v>1134</v>
      </c>
    </row>
    <row r="50" spans="1:23" ht="69.75" customHeight="1">
      <c r="A50" s="961"/>
      <c r="B50" s="892" t="s">
        <v>10</v>
      </c>
      <c r="C50" s="892" t="s">
        <v>1614</v>
      </c>
      <c r="D50" s="897" t="s">
        <v>1490</v>
      </c>
      <c r="E50" s="897" t="s">
        <v>1491</v>
      </c>
      <c r="F50" s="360" t="s">
        <v>1330</v>
      </c>
      <c r="G50" s="375">
        <v>0.45</v>
      </c>
      <c r="H50" s="375">
        <v>0.45</v>
      </c>
      <c r="I50" s="383">
        <v>3</v>
      </c>
      <c r="J50" s="360" t="s">
        <v>1331</v>
      </c>
      <c r="K50" s="360" t="s">
        <v>1332</v>
      </c>
      <c r="L50" s="372">
        <v>200</v>
      </c>
      <c r="M50" s="373">
        <v>1</v>
      </c>
      <c r="N50" s="373">
        <v>1</v>
      </c>
      <c r="O50" s="373">
        <v>1</v>
      </c>
      <c r="P50" s="373">
        <v>1</v>
      </c>
      <c r="Q50" s="373">
        <v>1</v>
      </c>
      <c r="R50" s="353">
        <f t="shared" si="2"/>
        <v>1440000</v>
      </c>
      <c r="S50" s="369">
        <v>300000</v>
      </c>
      <c r="T50" s="369">
        <v>380000</v>
      </c>
      <c r="U50" s="369">
        <v>380000</v>
      </c>
      <c r="V50" s="369">
        <v>380000</v>
      </c>
      <c r="W50" s="374" t="s">
        <v>1130</v>
      </c>
    </row>
    <row r="51" spans="1:23" ht="78" customHeight="1">
      <c r="A51" s="961"/>
      <c r="B51" s="892"/>
      <c r="C51" s="892"/>
      <c r="D51" s="897"/>
      <c r="E51" s="897"/>
      <c r="F51" s="360" t="s">
        <v>1333</v>
      </c>
      <c r="G51" s="375">
        <v>0.9</v>
      </c>
      <c r="H51" s="375">
        <v>0.9</v>
      </c>
      <c r="I51" s="376">
        <v>200</v>
      </c>
      <c r="J51" s="360" t="s">
        <v>1494</v>
      </c>
      <c r="K51" s="362" t="s">
        <v>1335</v>
      </c>
      <c r="L51" s="372">
        <v>50</v>
      </c>
      <c r="M51" s="373">
        <v>0.5</v>
      </c>
      <c r="N51" s="373">
        <v>0.6</v>
      </c>
      <c r="O51" s="373">
        <v>0.7</v>
      </c>
      <c r="P51" s="373">
        <v>0.8</v>
      </c>
      <c r="Q51" s="373">
        <v>0.9</v>
      </c>
      <c r="R51" s="353">
        <f t="shared" si="2"/>
        <v>950000</v>
      </c>
      <c r="S51" s="369">
        <v>150000</v>
      </c>
      <c r="T51" s="369">
        <v>250000</v>
      </c>
      <c r="U51" s="369">
        <v>250000</v>
      </c>
      <c r="V51" s="369">
        <v>300000</v>
      </c>
      <c r="W51" s="374" t="s">
        <v>1137</v>
      </c>
    </row>
    <row r="52" spans="1:23" ht="39.75" customHeight="1">
      <c r="A52" s="961"/>
      <c r="B52" s="892"/>
      <c r="C52" s="892"/>
      <c r="D52" s="897"/>
      <c r="E52" s="897"/>
      <c r="F52" s="898" t="s">
        <v>1320</v>
      </c>
      <c r="G52" s="920">
        <v>0.57</v>
      </c>
      <c r="H52" s="920">
        <v>0.57</v>
      </c>
      <c r="I52" s="919">
        <v>5500</v>
      </c>
      <c r="J52" s="360" t="s">
        <v>1336</v>
      </c>
      <c r="K52" s="360" t="s">
        <v>1308</v>
      </c>
      <c r="L52" s="372">
        <v>99049</v>
      </c>
      <c r="M52" s="373">
        <v>0</v>
      </c>
      <c r="N52" s="373">
        <v>0.1</v>
      </c>
      <c r="O52" s="373">
        <v>0.2</v>
      </c>
      <c r="P52" s="373">
        <v>0.3</v>
      </c>
      <c r="Q52" s="373">
        <v>0.5</v>
      </c>
      <c r="R52" s="353">
        <f t="shared" si="2"/>
        <v>1400000</v>
      </c>
      <c r="S52" s="354">
        <v>0</v>
      </c>
      <c r="T52" s="369">
        <v>1400000</v>
      </c>
      <c r="U52" s="354">
        <v>0</v>
      </c>
      <c r="V52" s="354">
        <v>0</v>
      </c>
      <c r="W52" s="374" t="s">
        <v>1137</v>
      </c>
    </row>
    <row r="53" spans="1:23" ht="64.5" customHeight="1">
      <c r="A53" s="961"/>
      <c r="B53" s="892"/>
      <c r="C53" s="892"/>
      <c r="D53" s="897"/>
      <c r="E53" s="897"/>
      <c r="F53" s="898"/>
      <c r="G53" s="920"/>
      <c r="H53" s="920"/>
      <c r="I53" s="919"/>
      <c r="J53" s="360" t="s">
        <v>1337</v>
      </c>
      <c r="K53" s="360" t="s">
        <v>1759</v>
      </c>
      <c r="L53" s="372">
        <v>5000</v>
      </c>
      <c r="M53" s="373">
        <v>0.4</v>
      </c>
      <c r="N53" s="373">
        <v>0.5</v>
      </c>
      <c r="O53" s="373">
        <v>0.6</v>
      </c>
      <c r="P53" s="373">
        <v>0.7</v>
      </c>
      <c r="Q53" s="373">
        <v>0.75</v>
      </c>
      <c r="R53" s="353">
        <f t="shared" si="2"/>
        <v>37259604</v>
      </c>
      <c r="S53" s="369">
        <v>6795438</v>
      </c>
      <c r="T53" s="369">
        <v>13239166</v>
      </c>
      <c r="U53" s="369">
        <v>6200000</v>
      </c>
      <c r="V53" s="369">
        <v>11025000</v>
      </c>
      <c r="W53" s="374" t="s">
        <v>1138</v>
      </c>
    </row>
    <row r="54" spans="1:23" ht="83.25" customHeight="1">
      <c r="A54" s="961"/>
      <c r="B54" s="892"/>
      <c r="C54" s="892"/>
      <c r="D54" s="897"/>
      <c r="E54" s="897"/>
      <c r="F54" s="360" t="s">
        <v>1760</v>
      </c>
      <c r="G54" s="375">
        <v>0</v>
      </c>
      <c r="H54" s="375">
        <v>0</v>
      </c>
      <c r="I54" s="376">
        <v>13500</v>
      </c>
      <c r="J54" s="360" t="s">
        <v>1336</v>
      </c>
      <c r="K54" s="360" t="s">
        <v>1320</v>
      </c>
      <c r="L54" s="372">
        <v>10000</v>
      </c>
      <c r="M54" s="373">
        <v>0</v>
      </c>
      <c r="N54" s="373">
        <v>0.1</v>
      </c>
      <c r="O54" s="373">
        <v>0.2</v>
      </c>
      <c r="P54" s="373">
        <v>0.3</v>
      </c>
      <c r="Q54" s="373">
        <v>0.5</v>
      </c>
      <c r="R54" s="353">
        <f t="shared" si="2"/>
        <v>1400000</v>
      </c>
      <c r="S54" s="354">
        <v>0</v>
      </c>
      <c r="T54" s="369">
        <v>1400000</v>
      </c>
      <c r="U54" s="354">
        <v>0</v>
      </c>
      <c r="V54" s="354">
        <v>0</v>
      </c>
      <c r="W54" s="374" t="s">
        <v>1138</v>
      </c>
    </row>
    <row r="55" spans="1:23" ht="122.25" customHeight="1">
      <c r="A55" s="961"/>
      <c r="B55" s="892"/>
      <c r="C55" s="892"/>
      <c r="D55" s="897"/>
      <c r="E55" s="897"/>
      <c r="F55" s="360" t="s">
        <v>1761</v>
      </c>
      <c r="G55" s="375">
        <v>0.92</v>
      </c>
      <c r="H55" s="375">
        <v>0.92</v>
      </c>
      <c r="I55" s="376">
        <v>99040</v>
      </c>
      <c r="J55" s="360" t="s">
        <v>1336</v>
      </c>
      <c r="K55" s="360" t="s">
        <v>1495</v>
      </c>
      <c r="L55" s="372">
        <v>99049</v>
      </c>
      <c r="M55" s="373">
        <v>0.87</v>
      </c>
      <c r="N55" s="373">
        <v>0.9</v>
      </c>
      <c r="O55" s="373">
        <v>0.95</v>
      </c>
      <c r="P55" s="373">
        <v>0.98</v>
      </c>
      <c r="Q55" s="373">
        <v>1</v>
      </c>
      <c r="R55" s="353">
        <f t="shared" si="2"/>
        <v>180000</v>
      </c>
      <c r="S55" s="369">
        <v>180000</v>
      </c>
      <c r="T55" s="354">
        <v>0</v>
      </c>
      <c r="U55" s="354">
        <v>0</v>
      </c>
      <c r="V55" s="354">
        <v>0</v>
      </c>
      <c r="W55" s="374" t="s">
        <v>1133</v>
      </c>
    </row>
    <row r="56" spans="1:23" ht="63.75" customHeight="1">
      <c r="A56" s="961"/>
      <c r="B56" s="892"/>
      <c r="C56" s="892"/>
      <c r="D56" s="897"/>
      <c r="E56" s="897"/>
      <c r="F56" s="360" t="s">
        <v>1762</v>
      </c>
      <c r="G56" s="375">
        <v>0.7</v>
      </c>
      <c r="H56" s="375">
        <v>0.7</v>
      </c>
      <c r="I56" s="376">
        <f>+I54*0.7</f>
        <v>9450</v>
      </c>
      <c r="J56" s="360" t="s">
        <v>1496</v>
      </c>
      <c r="K56" s="360" t="s">
        <v>1320</v>
      </c>
      <c r="L56" s="372">
        <v>10000</v>
      </c>
      <c r="M56" s="373">
        <v>0</v>
      </c>
      <c r="N56" s="373">
        <v>0.1</v>
      </c>
      <c r="O56" s="373">
        <v>0.2</v>
      </c>
      <c r="P56" s="373">
        <v>0.3</v>
      </c>
      <c r="Q56" s="373">
        <v>0.5</v>
      </c>
      <c r="R56" s="353">
        <f t="shared" si="2"/>
        <v>18000000</v>
      </c>
      <c r="S56" s="369">
        <v>3000000</v>
      </c>
      <c r="T56" s="369">
        <v>4000000</v>
      </c>
      <c r="U56" s="369">
        <v>5000000</v>
      </c>
      <c r="V56" s="369">
        <v>6000000</v>
      </c>
      <c r="W56" s="374" t="s">
        <v>1138</v>
      </c>
    </row>
    <row r="57" spans="1:23" ht="63.75" customHeight="1">
      <c r="A57" s="961"/>
      <c r="B57" s="892"/>
      <c r="C57" s="892"/>
      <c r="D57" s="897"/>
      <c r="E57" s="897"/>
      <c r="F57" s="360" t="s">
        <v>1763</v>
      </c>
      <c r="G57" s="375">
        <v>0.02</v>
      </c>
      <c r="H57" s="375">
        <v>0.02</v>
      </c>
      <c r="I57" s="376">
        <v>50</v>
      </c>
      <c r="J57" s="360" t="s">
        <v>1497</v>
      </c>
      <c r="K57" s="360" t="s">
        <v>1764</v>
      </c>
      <c r="L57" s="372">
        <v>20</v>
      </c>
      <c r="M57" s="373">
        <v>0.5</v>
      </c>
      <c r="N57" s="373">
        <v>0.6</v>
      </c>
      <c r="O57" s="373">
        <v>0.7</v>
      </c>
      <c r="P57" s="373">
        <v>0.8</v>
      </c>
      <c r="Q57" s="373">
        <v>0.9</v>
      </c>
      <c r="R57" s="353">
        <f t="shared" si="2"/>
        <v>350000</v>
      </c>
      <c r="S57" s="369">
        <v>50000</v>
      </c>
      <c r="T57" s="369">
        <f>+S57*2</f>
        <v>100000</v>
      </c>
      <c r="U57" s="369">
        <f>+T57*2</f>
        <v>200000</v>
      </c>
      <c r="V57" s="369">
        <v>0</v>
      </c>
      <c r="W57" s="374" t="s">
        <v>1137</v>
      </c>
    </row>
    <row r="58" spans="1:23" ht="73.5" customHeight="1">
      <c r="A58" s="961"/>
      <c r="B58" s="892"/>
      <c r="C58" s="892"/>
      <c r="D58" s="384" t="s">
        <v>1139</v>
      </c>
      <c r="E58" s="377" t="s">
        <v>1140</v>
      </c>
      <c r="F58" s="377" t="s">
        <v>1141</v>
      </c>
      <c r="G58" s="385">
        <v>0.2</v>
      </c>
      <c r="H58" s="384">
        <v>20</v>
      </c>
      <c r="I58" s="385">
        <v>0.5</v>
      </c>
      <c r="J58" s="377" t="s">
        <v>1142</v>
      </c>
      <c r="K58" s="377" t="s">
        <v>1143</v>
      </c>
      <c r="L58" s="386">
        <v>20</v>
      </c>
      <c r="M58" s="386">
        <v>20</v>
      </c>
      <c r="N58" s="387">
        <v>0.1</v>
      </c>
      <c r="O58" s="387">
        <v>0.3</v>
      </c>
      <c r="P58" s="387">
        <v>0.5</v>
      </c>
      <c r="Q58" s="387">
        <v>0.5</v>
      </c>
      <c r="R58" s="353">
        <f t="shared" si="2"/>
        <v>1100000</v>
      </c>
      <c r="S58" s="354">
        <v>200000</v>
      </c>
      <c r="T58" s="354">
        <v>200000</v>
      </c>
      <c r="U58" s="354">
        <v>300000</v>
      </c>
      <c r="V58" s="354">
        <v>400000</v>
      </c>
      <c r="W58" s="388" t="s">
        <v>1144</v>
      </c>
    </row>
    <row r="59" spans="1:23" ht="63.75" customHeight="1">
      <c r="A59" s="961"/>
      <c r="B59" s="892"/>
      <c r="C59" s="892"/>
      <c r="D59" s="905" t="s">
        <v>1145</v>
      </c>
      <c r="E59" s="377" t="s">
        <v>1146</v>
      </c>
      <c r="F59" s="377" t="s">
        <v>1147</v>
      </c>
      <c r="G59" s="384">
        <v>600</v>
      </c>
      <c r="H59" s="384"/>
      <c r="I59" s="389">
        <v>720</v>
      </c>
      <c r="J59" s="377" t="s">
        <v>1148</v>
      </c>
      <c r="K59" s="377" t="s">
        <v>1147</v>
      </c>
      <c r="L59" s="386">
        <v>600</v>
      </c>
      <c r="M59" s="386">
        <v>600</v>
      </c>
      <c r="N59" s="386">
        <v>600</v>
      </c>
      <c r="O59" s="386">
        <v>640</v>
      </c>
      <c r="P59" s="386">
        <v>680</v>
      </c>
      <c r="Q59" s="386">
        <v>720</v>
      </c>
      <c r="R59" s="353">
        <f t="shared" si="2"/>
        <v>300000</v>
      </c>
      <c r="S59" s="354">
        <v>60000</v>
      </c>
      <c r="T59" s="354">
        <v>70000</v>
      </c>
      <c r="U59" s="354">
        <v>80000</v>
      </c>
      <c r="V59" s="354">
        <v>90000</v>
      </c>
      <c r="W59" s="388" t="s">
        <v>1144</v>
      </c>
    </row>
    <row r="60" spans="1:23" ht="63.75" customHeight="1">
      <c r="A60" s="962"/>
      <c r="B60" s="892"/>
      <c r="C60" s="892"/>
      <c r="D60" s="905"/>
      <c r="E60" s="377" t="s">
        <v>1149</v>
      </c>
      <c r="F60" s="377" t="s">
        <v>1150</v>
      </c>
      <c r="G60" s="384">
        <v>550</v>
      </c>
      <c r="H60" s="384">
        <v>550</v>
      </c>
      <c r="I60" s="389">
        <v>720</v>
      </c>
      <c r="J60" s="377" t="s">
        <v>1151</v>
      </c>
      <c r="K60" s="377" t="s">
        <v>1152</v>
      </c>
      <c r="L60" s="386">
        <v>550</v>
      </c>
      <c r="M60" s="386">
        <v>550</v>
      </c>
      <c r="N60" s="386">
        <v>550</v>
      </c>
      <c r="O60" s="386">
        <v>590</v>
      </c>
      <c r="P60" s="386">
        <v>630</v>
      </c>
      <c r="Q60" s="386">
        <v>720</v>
      </c>
      <c r="R60" s="353">
        <f t="shared" si="2"/>
        <v>97000</v>
      </c>
      <c r="S60" s="354">
        <v>20000</v>
      </c>
      <c r="T60" s="354">
        <v>22000</v>
      </c>
      <c r="U60" s="354">
        <v>25000</v>
      </c>
      <c r="V60" s="354">
        <v>30000</v>
      </c>
      <c r="W60" s="388" t="s">
        <v>1144</v>
      </c>
    </row>
    <row r="61" spans="1:23" ht="52.5" customHeight="1">
      <c r="A61" s="963" t="s">
        <v>9</v>
      </c>
      <c r="B61" s="894" t="s">
        <v>201</v>
      </c>
      <c r="C61" s="894" t="s">
        <v>1153</v>
      </c>
      <c r="D61" s="893" t="s">
        <v>1769</v>
      </c>
      <c r="E61" s="893" t="s">
        <v>1770</v>
      </c>
      <c r="F61" s="896" t="s">
        <v>1696</v>
      </c>
      <c r="G61" s="893">
        <v>0</v>
      </c>
      <c r="H61" s="893">
        <v>0</v>
      </c>
      <c r="I61" s="916">
        <v>2000</v>
      </c>
      <c r="J61" s="390" t="s">
        <v>1772</v>
      </c>
      <c r="K61" s="391" t="s">
        <v>1773</v>
      </c>
      <c r="L61" s="392">
        <v>0</v>
      </c>
      <c r="M61" s="392">
        <v>0</v>
      </c>
      <c r="N61" s="392">
        <v>20</v>
      </c>
      <c r="O61" s="392">
        <v>50</v>
      </c>
      <c r="P61" s="392">
        <v>90</v>
      </c>
      <c r="Q61" s="392">
        <v>150</v>
      </c>
      <c r="R61" s="393">
        <f>S61+T61+U61+V61</f>
        <v>6121000</v>
      </c>
      <c r="S61" s="372">
        <v>1440000</v>
      </c>
      <c r="T61" s="354">
        <v>1474000</v>
      </c>
      <c r="U61" s="354">
        <v>1572000</v>
      </c>
      <c r="V61" s="354">
        <v>1635000</v>
      </c>
      <c r="W61" s="911" t="s">
        <v>1621</v>
      </c>
    </row>
    <row r="62" spans="1:23" ht="60.75" customHeight="1">
      <c r="A62" s="964"/>
      <c r="B62" s="894"/>
      <c r="C62" s="894"/>
      <c r="D62" s="893"/>
      <c r="E62" s="893"/>
      <c r="F62" s="896"/>
      <c r="G62" s="893"/>
      <c r="H62" s="893"/>
      <c r="I62" s="916"/>
      <c r="J62" s="390" t="s">
        <v>1774</v>
      </c>
      <c r="K62" s="391" t="s">
        <v>1498</v>
      </c>
      <c r="L62" s="392">
        <v>0</v>
      </c>
      <c r="M62" s="392">
        <v>0</v>
      </c>
      <c r="N62" s="392">
        <v>50</v>
      </c>
      <c r="O62" s="392">
        <v>250</v>
      </c>
      <c r="P62" s="392">
        <v>650</v>
      </c>
      <c r="Q62" s="392">
        <v>1450</v>
      </c>
      <c r="R62" s="393">
        <f aca="true" t="shared" si="3" ref="R62:R68">S62+T62+U62+V62</f>
        <v>0</v>
      </c>
      <c r="S62" s="372">
        <v>0</v>
      </c>
      <c r="T62" s="354">
        <v>0</v>
      </c>
      <c r="U62" s="354">
        <v>0</v>
      </c>
      <c r="V62" s="354">
        <v>0</v>
      </c>
      <c r="W62" s="911"/>
    </row>
    <row r="63" spans="1:23" ht="74.25" customHeight="1">
      <c r="A63" s="964"/>
      <c r="B63" s="894"/>
      <c r="C63" s="894"/>
      <c r="D63" s="893"/>
      <c r="E63" s="893"/>
      <c r="F63" s="896"/>
      <c r="G63" s="893"/>
      <c r="H63" s="893"/>
      <c r="I63" s="916"/>
      <c r="J63" s="390" t="s">
        <v>1775</v>
      </c>
      <c r="K63" s="391" t="s">
        <v>1776</v>
      </c>
      <c r="L63" s="392">
        <v>0</v>
      </c>
      <c r="M63" s="392">
        <v>0</v>
      </c>
      <c r="N63" s="392">
        <v>80</v>
      </c>
      <c r="O63" s="392">
        <v>180</v>
      </c>
      <c r="P63" s="392">
        <v>330</v>
      </c>
      <c r="Q63" s="392">
        <v>530</v>
      </c>
      <c r="R63" s="393">
        <f t="shared" si="3"/>
        <v>0</v>
      </c>
      <c r="S63" s="372">
        <v>0</v>
      </c>
      <c r="T63" s="354">
        <v>0</v>
      </c>
      <c r="U63" s="354">
        <v>0</v>
      </c>
      <c r="V63" s="354">
        <v>0</v>
      </c>
      <c r="W63" s="911"/>
    </row>
    <row r="64" spans="1:23" ht="123.75" customHeight="1">
      <c r="A64" s="964"/>
      <c r="B64" s="894"/>
      <c r="C64" s="894"/>
      <c r="D64" s="390" t="s">
        <v>1499</v>
      </c>
      <c r="E64" s="351" t="s">
        <v>1500</v>
      </c>
      <c r="F64" s="351" t="s">
        <v>1501</v>
      </c>
      <c r="G64" s="351">
        <v>2500</v>
      </c>
      <c r="H64" s="351">
        <v>2500</v>
      </c>
      <c r="I64" s="394">
        <v>12500</v>
      </c>
      <c r="J64" s="320" t="s">
        <v>1502</v>
      </c>
      <c r="K64" s="320" t="s">
        <v>223</v>
      </c>
      <c r="L64" s="355">
        <v>2500</v>
      </c>
      <c r="M64" s="355">
        <v>2500</v>
      </c>
      <c r="N64" s="395">
        <v>5000</v>
      </c>
      <c r="O64" s="395">
        <v>7500</v>
      </c>
      <c r="P64" s="395">
        <v>10000</v>
      </c>
      <c r="Q64" s="395">
        <v>12500</v>
      </c>
      <c r="R64" s="393">
        <f>S64+T64+U64+V64</f>
        <v>64650</v>
      </c>
      <c r="S64" s="355">
        <v>15000</v>
      </c>
      <c r="T64" s="355">
        <v>15750</v>
      </c>
      <c r="U64" s="355">
        <v>16537</v>
      </c>
      <c r="V64" s="355">
        <v>17363</v>
      </c>
      <c r="W64" s="979" t="s">
        <v>1503</v>
      </c>
    </row>
    <row r="65" spans="1:23" ht="81" customHeight="1">
      <c r="A65" s="964"/>
      <c r="B65" s="894"/>
      <c r="C65" s="894" t="s">
        <v>1153</v>
      </c>
      <c r="D65" s="390" t="s">
        <v>1504</v>
      </c>
      <c r="E65" s="377" t="s">
        <v>1154</v>
      </c>
      <c r="F65" s="396" t="s">
        <v>1155</v>
      </c>
      <c r="G65" s="389">
        <v>0</v>
      </c>
      <c r="H65" s="389">
        <v>0</v>
      </c>
      <c r="I65" s="389">
        <v>40</v>
      </c>
      <c r="J65" s="380" t="s">
        <v>1156</v>
      </c>
      <c r="K65" s="380" t="s">
        <v>1157</v>
      </c>
      <c r="L65" s="354">
        <v>0</v>
      </c>
      <c r="M65" s="354">
        <v>0</v>
      </c>
      <c r="N65" s="354">
        <v>10</v>
      </c>
      <c r="O65" s="354">
        <v>20</v>
      </c>
      <c r="P65" s="354">
        <v>30</v>
      </c>
      <c r="Q65" s="354">
        <v>40</v>
      </c>
      <c r="R65" s="393">
        <f t="shared" si="3"/>
        <v>16159</v>
      </c>
      <c r="S65" s="386">
        <v>3750</v>
      </c>
      <c r="T65" s="386">
        <v>3937</v>
      </c>
      <c r="U65" s="386">
        <v>4133</v>
      </c>
      <c r="V65" s="386">
        <v>4339</v>
      </c>
      <c r="W65" s="980"/>
    </row>
    <row r="66" spans="1:23" ht="56.25" customHeight="1">
      <c r="A66" s="964"/>
      <c r="B66" s="894"/>
      <c r="C66" s="894"/>
      <c r="D66" s="390" t="s">
        <v>1747</v>
      </c>
      <c r="E66" s="360" t="s">
        <v>1158</v>
      </c>
      <c r="F66" s="360" t="s">
        <v>1159</v>
      </c>
      <c r="G66" s="361">
        <v>0</v>
      </c>
      <c r="H66" s="361">
        <v>0</v>
      </c>
      <c r="I66" s="361">
        <v>40</v>
      </c>
      <c r="J66" s="361" t="s">
        <v>1160</v>
      </c>
      <c r="K66" s="351" t="s">
        <v>1161</v>
      </c>
      <c r="L66" s="355">
        <v>0</v>
      </c>
      <c r="M66" s="355">
        <v>0</v>
      </c>
      <c r="N66" s="355">
        <v>10</v>
      </c>
      <c r="O66" s="355">
        <v>20</v>
      </c>
      <c r="P66" s="355">
        <v>30</v>
      </c>
      <c r="Q66" s="355">
        <v>40</v>
      </c>
      <c r="R66" s="393">
        <f t="shared" si="3"/>
        <v>81275</v>
      </c>
      <c r="S66" s="354">
        <v>16275</v>
      </c>
      <c r="T66" s="354">
        <v>20000</v>
      </c>
      <c r="U66" s="354">
        <v>22000</v>
      </c>
      <c r="V66" s="354">
        <v>23000</v>
      </c>
      <c r="W66" s="397" t="s">
        <v>1503</v>
      </c>
    </row>
    <row r="67" spans="1:23" ht="74.25" customHeight="1">
      <c r="A67" s="964"/>
      <c r="B67" s="894"/>
      <c r="C67" s="894"/>
      <c r="D67" s="390" t="s">
        <v>1777</v>
      </c>
      <c r="E67" s="390" t="s">
        <v>1649</v>
      </c>
      <c r="F67" s="390" t="s">
        <v>1778</v>
      </c>
      <c r="G67" s="390">
        <v>0</v>
      </c>
      <c r="H67" s="390">
        <v>0</v>
      </c>
      <c r="I67" s="398">
        <v>183211</v>
      </c>
      <c r="J67" s="390" t="s">
        <v>1649</v>
      </c>
      <c r="K67" s="390" t="s">
        <v>1778</v>
      </c>
      <c r="L67" s="392">
        <v>0</v>
      </c>
      <c r="M67" s="392">
        <v>0</v>
      </c>
      <c r="N67" s="392">
        <v>45000</v>
      </c>
      <c r="O67" s="392">
        <v>90531</v>
      </c>
      <c r="P67" s="392">
        <v>136599.2658</v>
      </c>
      <c r="Q67" s="392">
        <v>183211.13713644</v>
      </c>
      <c r="R67" s="393">
        <f t="shared" si="3"/>
        <v>9165000</v>
      </c>
      <c r="S67" s="372">
        <v>2117000</v>
      </c>
      <c r="T67" s="354">
        <v>2229000</v>
      </c>
      <c r="U67" s="354">
        <v>2347000</v>
      </c>
      <c r="V67" s="354">
        <v>2472000</v>
      </c>
      <c r="W67" s="911" t="s">
        <v>1621</v>
      </c>
    </row>
    <row r="68" spans="1:23" ht="83.25" customHeight="1">
      <c r="A68" s="964"/>
      <c r="B68" s="894"/>
      <c r="C68" s="894"/>
      <c r="D68" s="893" t="s">
        <v>1779</v>
      </c>
      <c r="E68" s="893" t="s">
        <v>1780</v>
      </c>
      <c r="F68" s="896" t="s">
        <v>1781</v>
      </c>
      <c r="G68" s="916">
        <v>4500</v>
      </c>
      <c r="H68" s="916">
        <v>4500</v>
      </c>
      <c r="I68" s="916">
        <v>21200</v>
      </c>
      <c r="J68" s="893" t="s">
        <v>1780</v>
      </c>
      <c r="K68" s="896" t="s">
        <v>1781</v>
      </c>
      <c r="L68" s="941">
        <v>4500</v>
      </c>
      <c r="M68" s="941">
        <v>4500</v>
      </c>
      <c r="N68" s="941">
        <v>5000</v>
      </c>
      <c r="O68" s="941">
        <v>10200</v>
      </c>
      <c r="P68" s="941">
        <v>15600</v>
      </c>
      <c r="Q68" s="941">
        <v>21200</v>
      </c>
      <c r="R68" s="393">
        <f t="shared" si="3"/>
        <v>0</v>
      </c>
      <c r="S68" s="946">
        <v>0</v>
      </c>
      <c r="T68" s="910">
        <v>0</v>
      </c>
      <c r="U68" s="910">
        <v>0</v>
      </c>
      <c r="V68" s="910">
        <v>0</v>
      </c>
      <c r="W68" s="911"/>
    </row>
    <row r="69" spans="1:23" ht="14.25" customHeight="1" hidden="1">
      <c r="A69" s="964"/>
      <c r="B69" s="894"/>
      <c r="C69" s="894"/>
      <c r="D69" s="893"/>
      <c r="E69" s="893"/>
      <c r="F69" s="893"/>
      <c r="G69" s="893"/>
      <c r="H69" s="916"/>
      <c r="I69" s="893"/>
      <c r="J69" s="893"/>
      <c r="K69" s="893"/>
      <c r="L69" s="942"/>
      <c r="M69" s="942"/>
      <c r="N69" s="942"/>
      <c r="O69" s="942"/>
      <c r="P69" s="942"/>
      <c r="Q69" s="942"/>
      <c r="R69" s="393"/>
      <c r="S69" s="946"/>
      <c r="T69" s="910"/>
      <c r="U69" s="910"/>
      <c r="V69" s="910"/>
      <c r="W69" s="911"/>
    </row>
    <row r="70" spans="1:23" ht="0.75" customHeight="1" hidden="1">
      <c r="A70" s="964"/>
      <c r="B70" s="894"/>
      <c r="C70" s="894"/>
      <c r="D70" s="893"/>
      <c r="E70" s="893"/>
      <c r="F70" s="893"/>
      <c r="G70" s="893"/>
      <c r="H70" s="916"/>
      <c r="I70" s="893"/>
      <c r="J70" s="893"/>
      <c r="K70" s="893"/>
      <c r="L70" s="942"/>
      <c r="M70" s="942"/>
      <c r="N70" s="942"/>
      <c r="O70" s="942"/>
      <c r="P70" s="942"/>
      <c r="Q70" s="942"/>
      <c r="R70" s="393"/>
      <c r="S70" s="946"/>
      <c r="T70" s="910"/>
      <c r="U70" s="910"/>
      <c r="V70" s="910"/>
      <c r="W70" s="911"/>
    </row>
    <row r="71" spans="1:23" ht="14.25" customHeight="1" hidden="1">
      <c r="A71" s="964"/>
      <c r="B71" s="894"/>
      <c r="C71" s="894"/>
      <c r="D71" s="893"/>
      <c r="E71" s="893"/>
      <c r="F71" s="893"/>
      <c r="G71" s="893"/>
      <c r="H71" s="916"/>
      <c r="I71" s="893"/>
      <c r="J71" s="893"/>
      <c r="K71" s="893"/>
      <c r="L71" s="942"/>
      <c r="M71" s="942"/>
      <c r="N71" s="942"/>
      <c r="O71" s="942"/>
      <c r="P71" s="942"/>
      <c r="Q71" s="942"/>
      <c r="R71" s="393"/>
      <c r="S71" s="946"/>
      <c r="T71" s="910"/>
      <c r="U71" s="910"/>
      <c r="V71" s="910"/>
      <c r="W71" s="911"/>
    </row>
    <row r="72" spans="1:23" ht="58.5" customHeight="1">
      <c r="A72" s="964"/>
      <c r="B72" s="894"/>
      <c r="C72" s="894"/>
      <c r="D72" s="893" t="s">
        <v>1162</v>
      </c>
      <c r="E72" s="390" t="s">
        <v>1785</v>
      </c>
      <c r="F72" s="390" t="s">
        <v>1786</v>
      </c>
      <c r="G72" s="390">
        <v>20</v>
      </c>
      <c r="H72" s="390">
        <v>20</v>
      </c>
      <c r="I72" s="390">
        <v>40</v>
      </c>
      <c r="J72" s="390" t="s">
        <v>1787</v>
      </c>
      <c r="K72" s="390" t="s">
        <v>1788</v>
      </c>
      <c r="L72" s="399">
        <v>0</v>
      </c>
      <c r="M72" s="392">
        <v>0</v>
      </c>
      <c r="N72" s="392">
        <v>10</v>
      </c>
      <c r="O72" s="392">
        <v>20</v>
      </c>
      <c r="P72" s="392">
        <v>30</v>
      </c>
      <c r="Q72" s="392">
        <v>40</v>
      </c>
      <c r="R72" s="948">
        <f>S72+T72+U72+V72</f>
        <v>524912</v>
      </c>
      <c r="S72" s="910">
        <v>126956</v>
      </c>
      <c r="T72" s="910">
        <v>137620</v>
      </c>
      <c r="U72" s="910">
        <v>102713</v>
      </c>
      <c r="V72" s="910">
        <v>157623</v>
      </c>
      <c r="W72" s="911" t="s">
        <v>1623</v>
      </c>
    </row>
    <row r="73" spans="1:23" ht="85.5" customHeight="1">
      <c r="A73" s="964"/>
      <c r="B73" s="894"/>
      <c r="C73" s="894"/>
      <c r="D73" s="893"/>
      <c r="E73" s="390" t="s">
        <v>608</v>
      </c>
      <c r="F73" s="390" t="s">
        <v>609</v>
      </c>
      <c r="G73" s="390">
        <v>30</v>
      </c>
      <c r="H73" s="390">
        <v>30</v>
      </c>
      <c r="I73" s="390">
        <v>40</v>
      </c>
      <c r="J73" s="390" t="s">
        <v>610</v>
      </c>
      <c r="K73" s="390" t="s">
        <v>611</v>
      </c>
      <c r="L73" s="399">
        <v>2</v>
      </c>
      <c r="M73" s="392">
        <v>2</v>
      </c>
      <c r="N73" s="392">
        <v>30</v>
      </c>
      <c r="O73" s="392">
        <v>30</v>
      </c>
      <c r="P73" s="392">
        <v>30</v>
      </c>
      <c r="Q73" s="392">
        <v>40</v>
      </c>
      <c r="R73" s="948"/>
      <c r="S73" s="910"/>
      <c r="T73" s="910"/>
      <c r="U73" s="910"/>
      <c r="V73" s="910"/>
      <c r="W73" s="911"/>
    </row>
    <row r="74" spans="1:23" ht="82.5" customHeight="1">
      <c r="A74" s="964"/>
      <c r="B74" s="894"/>
      <c r="C74" s="894"/>
      <c r="D74" s="893"/>
      <c r="E74" s="390" t="s">
        <v>1505</v>
      </c>
      <c r="F74" s="390" t="s">
        <v>609</v>
      </c>
      <c r="G74" s="390">
        <v>6000</v>
      </c>
      <c r="H74" s="390">
        <v>6000</v>
      </c>
      <c r="I74" s="390">
        <v>10000</v>
      </c>
      <c r="J74" s="390" t="s">
        <v>612</v>
      </c>
      <c r="K74" s="390" t="s">
        <v>613</v>
      </c>
      <c r="L74" s="399">
        <v>0</v>
      </c>
      <c r="M74" s="392">
        <v>0</v>
      </c>
      <c r="N74" s="392">
        <v>2500</v>
      </c>
      <c r="O74" s="392">
        <v>5000</v>
      </c>
      <c r="P74" s="392">
        <v>7500</v>
      </c>
      <c r="Q74" s="392">
        <v>10000</v>
      </c>
      <c r="R74" s="393">
        <f>S74+T74+U74+V74</f>
        <v>0</v>
      </c>
      <c r="S74" s="354">
        <v>0</v>
      </c>
      <c r="T74" s="354">
        <v>0</v>
      </c>
      <c r="U74" s="354">
        <v>0</v>
      </c>
      <c r="V74" s="354">
        <v>0</v>
      </c>
      <c r="W74" s="911"/>
    </row>
    <row r="75" spans="1:23" ht="39" customHeight="1">
      <c r="A75" s="964"/>
      <c r="B75" s="894"/>
      <c r="C75" s="895" t="s">
        <v>614</v>
      </c>
      <c r="D75" s="893" t="s">
        <v>48</v>
      </c>
      <c r="E75" s="896" t="s">
        <v>1506</v>
      </c>
      <c r="F75" s="896" t="s">
        <v>38</v>
      </c>
      <c r="G75" s="893">
        <v>2700</v>
      </c>
      <c r="H75" s="893">
        <v>2700</v>
      </c>
      <c r="I75" s="916">
        <v>30000</v>
      </c>
      <c r="J75" s="391" t="s">
        <v>1507</v>
      </c>
      <c r="K75" s="391" t="s">
        <v>38</v>
      </c>
      <c r="L75" s="392">
        <v>2700</v>
      </c>
      <c r="M75" s="392">
        <v>2700</v>
      </c>
      <c r="N75" s="392">
        <v>3500</v>
      </c>
      <c r="O75" s="392">
        <v>6600</v>
      </c>
      <c r="P75" s="392">
        <v>9700</v>
      </c>
      <c r="Q75" s="392" t="s">
        <v>39</v>
      </c>
      <c r="R75" s="393">
        <f aca="true" t="shared" si="4" ref="R75:R83">S75+T75+U75+V75</f>
        <v>2460000</v>
      </c>
      <c r="S75" s="354">
        <v>60000</v>
      </c>
      <c r="T75" s="354">
        <v>600000</v>
      </c>
      <c r="U75" s="354">
        <v>800000</v>
      </c>
      <c r="V75" s="354">
        <v>1000000</v>
      </c>
      <c r="W75" s="911" t="s">
        <v>615</v>
      </c>
    </row>
    <row r="76" spans="1:23" ht="46.5" customHeight="1">
      <c r="A76" s="964"/>
      <c r="B76" s="894"/>
      <c r="C76" s="895"/>
      <c r="D76" s="893"/>
      <c r="E76" s="893"/>
      <c r="F76" s="893"/>
      <c r="G76" s="893"/>
      <c r="H76" s="893"/>
      <c r="I76" s="893"/>
      <c r="J76" s="391" t="s">
        <v>616</v>
      </c>
      <c r="K76" s="391" t="s">
        <v>617</v>
      </c>
      <c r="L76" s="392">
        <v>0</v>
      </c>
      <c r="M76" s="392">
        <v>0</v>
      </c>
      <c r="N76" s="392">
        <v>1200</v>
      </c>
      <c r="O76" s="392">
        <v>2400</v>
      </c>
      <c r="P76" s="392">
        <v>3600</v>
      </c>
      <c r="Q76" s="392">
        <v>4800</v>
      </c>
      <c r="R76" s="393">
        <f t="shared" si="4"/>
        <v>322000</v>
      </c>
      <c r="S76" s="354">
        <v>70000</v>
      </c>
      <c r="T76" s="354">
        <v>77000</v>
      </c>
      <c r="U76" s="354">
        <v>84000</v>
      </c>
      <c r="V76" s="354">
        <v>91000</v>
      </c>
      <c r="W76" s="911"/>
    </row>
    <row r="77" spans="1:23" ht="48" customHeight="1">
      <c r="A77" s="964"/>
      <c r="B77" s="894"/>
      <c r="C77" s="895"/>
      <c r="D77" s="893"/>
      <c r="E77" s="893"/>
      <c r="F77" s="893"/>
      <c r="G77" s="893"/>
      <c r="H77" s="893"/>
      <c r="I77" s="893"/>
      <c r="J77" s="391" t="s">
        <v>202</v>
      </c>
      <c r="K77" s="391" t="s">
        <v>38</v>
      </c>
      <c r="L77" s="392">
        <v>0</v>
      </c>
      <c r="M77" s="392">
        <v>0</v>
      </c>
      <c r="N77" s="392">
        <v>3240</v>
      </c>
      <c r="O77" s="392">
        <v>6480</v>
      </c>
      <c r="P77" s="392">
        <v>9720</v>
      </c>
      <c r="Q77" s="392">
        <v>12960</v>
      </c>
      <c r="R77" s="393">
        <f t="shared" si="4"/>
        <v>276000</v>
      </c>
      <c r="S77" s="354">
        <v>60000</v>
      </c>
      <c r="T77" s="354">
        <v>66000</v>
      </c>
      <c r="U77" s="354">
        <v>72000</v>
      </c>
      <c r="V77" s="354">
        <v>78000</v>
      </c>
      <c r="W77" s="911"/>
    </row>
    <row r="78" spans="1:23" ht="51.75" customHeight="1">
      <c r="A78" s="964"/>
      <c r="B78" s="894"/>
      <c r="C78" s="895"/>
      <c r="D78" s="893"/>
      <c r="E78" s="893"/>
      <c r="F78" s="893"/>
      <c r="G78" s="893"/>
      <c r="H78" s="893"/>
      <c r="I78" s="893"/>
      <c r="J78" s="391" t="s">
        <v>1508</v>
      </c>
      <c r="K78" s="391" t="s">
        <v>618</v>
      </c>
      <c r="L78" s="392">
        <v>180</v>
      </c>
      <c r="M78" s="392">
        <v>180</v>
      </c>
      <c r="N78" s="392">
        <v>230</v>
      </c>
      <c r="O78" s="392">
        <v>280</v>
      </c>
      <c r="P78" s="392">
        <v>330</v>
      </c>
      <c r="Q78" s="392">
        <v>380</v>
      </c>
      <c r="R78" s="393">
        <f t="shared" si="4"/>
        <v>130000</v>
      </c>
      <c r="S78" s="354">
        <v>28000</v>
      </c>
      <c r="T78" s="354">
        <v>31000</v>
      </c>
      <c r="U78" s="354">
        <v>34000</v>
      </c>
      <c r="V78" s="354">
        <v>37000</v>
      </c>
      <c r="W78" s="911"/>
    </row>
    <row r="79" spans="1:23" ht="63" customHeight="1">
      <c r="A79" s="964"/>
      <c r="B79" s="894"/>
      <c r="C79" s="895"/>
      <c r="D79" s="400" t="s">
        <v>619</v>
      </c>
      <c r="E79" s="391" t="s">
        <v>620</v>
      </c>
      <c r="F79" s="391" t="s">
        <v>621</v>
      </c>
      <c r="G79" s="390">
        <v>0</v>
      </c>
      <c r="H79" s="390">
        <v>0</v>
      </c>
      <c r="I79" s="398">
        <v>22</v>
      </c>
      <c r="J79" s="391" t="s">
        <v>620</v>
      </c>
      <c r="K79" s="391" t="s">
        <v>621</v>
      </c>
      <c r="L79" s="392">
        <v>0</v>
      </c>
      <c r="M79" s="392">
        <v>0</v>
      </c>
      <c r="N79" s="392">
        <v>4</v>
      </c>
      <c r="O79" s="392">
        <v>9</v>
      </c>
      <c r="P79" s="392">
        <v>15</v>
      </c>
      <c r="Q79" s="392">
        <v>22</v>
      </c>
      <c r="R79" s="393">
        <f t="shared" si="4"/>
        <v>150000</v>
      </c>
      <c r="S79" s="354">
        <v>30000</v>
      </c>
      <c r="T79" s="354">
        <v>35000</v>
      </c>
      <c r="U79" s="354">
        <v>40000</v>
      </c>
      <c r="V79" s="354">
        <v>45000</v>
      </c>
      <c r="W79" s="401" t="s">
        <v>622</v>
      </c>
    </row>
    <row r="80" spans="1:23" ht="33" customHeight="1">
      <c r="A80" s="964"/>
      <c r="B80" s="894"/>
      <c r="C80" s="895"/>
      <c r="D80" s="893" t="s">
        <v>623</v>
      </c>
      <c r="E80" s="896" t="s">
        <v>1163</v>
      </c>
      <c r="F80" s="896" t="s">
        <v>624</v>
      </c>
      <c r="G80" s="893">
        <v>0</v>
      </c>
      <c r="H80" s="893">
        <v>0</v>
      </c>
      <c r="I80" s="916">
        <v>240</v>
      </c>
      <c r="J80" s="391" t="s">
        <v>1163</v>
      </c>
      <c r="K80" s="391" t="s">
        <v>624</v>
      </c>
      <c r="L80" s="402">
        <v>0</v>
      </c>
      <c r="M80" s="402">
        <v>0</v>
      </c>
      <c r="N80" s="392">
        <v>60</v>
      </c>
      <c r="O80" s="392">
        <v>120</v>
      </c>
      <c r="P80" s="392">
        <v>180</v>
      </c>
      <c r="Q80" s="392">
        <v>240</v>
      </c>
      <c r="R80" s="393">
        <f>S80+T80+U80+V80</f>
        <v>208000</v>
      </c>
      <c r="S80" s="354">
        <v>49000</v>
      </c>
      <c r="T80" s="354">
        <f>T81</f>
        <v>51000</v>
      </c>
      <c r="U80" s="354">
        <f>U81</f>
        <v>53000</v>
      </c>
      <c r="V80" s="354">
        <f>V81</f>
        <v>55000</v>
      </c>
      <c r="W80" s="911" t="s">
        <v>625</v>
      </c>
    </row>
    <row r="81" spans="1:23" ht="46.5" customHeight="1">
      <c r="A81" s="964"/>
      <c r="B81" s="894"/>
      <c r="C81" s="895"/>
      <c r="D81" s="893"/>
      <c r="E81" s="896"/>
      <c r="F81" s="896"/>
      <c r="G81" s="893"/>
      <c r="H81" s="893"/>
      <c r="I81" s="916"/>
      <c r="J81" s="391" t="s">
        <v>1509</v>
      </c>
      <c r="K81" s="391" t="s">
        <v>1633</v>
      </c>
      <c r="L81" s="402">
        <v>0</v>
      </c>
      <c r="M81" s="402">
        <v>0</v>
      </c>
      <c r="N81" s="392">
        <v>25000</v>
      </c>
      <c r="O81" s="392">
        <v>50000</v>
      </c>
      <c r="P81" s="392">
        <v>75000</v>
      </c>
      <c r="Q81" s="392">
        <v>100000</v>
      </c>
      <c r="R81" s="393">
        <f t="shared" si="4"/>
        <v>208000</v>
      </c>
      <c r="S81" s="354">
        <v>49000</v>
      </c>
      <c r="T81" s="354">
        <v>51000</v>
      </c>
      <c r="U81" s="354">
        <v>53000</v>
      </c>
      <c r="V81" s="354">
        <v>55000</v>
      </c>
      <c r="W81" s="911"/>
    </row>
    <row r="82" spans="1:23" ht="42" customHeight="1">
      <c r="A82" s="964"/>
      <c r="B82" s="894"/>
      <c r="C82" s="895"/>
      <c r="D82" s="893"/>
      <c r="E82" s="896"/>
      <c r="F82" s="896"/>
      <c r="G82" s="893"/>
      <c r="H82" s="893"/>
      <c r="I82" s="916"/>
      <c r="J82" s="391" t="s">
        <v>1634</v>
      </c>
      <c r="K82" s="391" t="s">
        <v>1635</v>
      </c>
      <c r="L82" s="402">
        <v>0</v>
      </c>
      <c r="M82" s="402">
        <v>0</v>
      </c>
      <c r="N82" s="392">
        <v>40</v>
      </c>
      <c r="O82" s="392">
        <v>80</v>
      </c>
      <c r="P82" s="392">
        <v>120</v>
      </c>
      <c r="Q82" s="392">
        <v>160</v>
      </c>
      <c r="R82" s="393">
        <f t="shared" si="4"/>
        <v>208000</v>
      </c>
      <c r="S82" s="354">
        <f>S81</f>
        <v>49000</v>
      </c>
      <c r="T82" s="354">
        <f>T81</f>
        <v>51000</v>
      </c>
      <c r="U82" s="354">
        <f>U81</f>
        <v>53000</v>
      </c>
      <c r="V82" s="354">
        <f>V81</f>
        <v>55000</v>
      </c>
      <c r="W82" s="911"/>
    </row>
    <row r="83" spans="1:23" ht="57.75" customHeight="1">
      <c r="A83" s="964"/>
      <c r="B83" s="894"/>
      <c r="C83" s="894" t="s">
        <v>1636</v>
      </c>
      <c r="D83" s="390" t="s">
        <v>1637</v>
      </c>
      <c r="E83" s="391" t="s">
        <v>1638</v>
      </c>
      <c r="F83" s="391" t="s">
        <v>1639</v>
      </c>
      <c r="G83" s="390">
        <v>0</v>
      </c>
      <c r="H83" s="390">
        <v>0</v>
      </c>
      <c r="I83" s="398">
        <v>1</v>
      </c>
      <c r="J83" s="391" t="s">
        <v>1640</v>
      </c>
      <c r="K83" s="391" t="s">
        <v>1639</v>
      </c>
      <c r="L83" s="392">
        <v>0</v>
      </c>
      <c r="M83" s="392">
        <v>0</v>
      </c>
      <c r="N83" s="392">
        <v>0</v>
      </c>
      <c r="O83" s="392">
        <v>1</v>
      </c>
      <c r="P83" s="392">
        <v>1</v>
      </c>
      <c r="Q83" s="392">
        <v>1</v>
      </c>
      <c r="R83" s="393">
        <f t="shared" si="4"/>
        <v>60000</v>
      </c>
      <c r="S83" s="354">
        <v>15000</v>
      </c>
      <c r="T83" s="354">
        <v>15000</v>
      </c>
      <c r="U83" s="354">
        <v>15000</v>
      </c>
      <c r="V83" s="354">
        <v>15000</v>
      </c>
      <c r="W83" s="401" t="s">
        <v>1641</v>
      </c>
    </row>
    <row r="84" spans="1:23" ht="80.25" customHeight="1">
      <c r="A84" s="964"/>
      <c r="B84" s="894"/>
      <c r="C84" s="894"/>
      <c r="D84" s="893" t="s">
        <v>1642</v>
      </c>
      <c r="E84" s="896" t="s">
        <v>1510</v>
      </c>
      <c r="F84" s="896" t="s">
        <v>1644</v>
      </c>
      <c r="G84" s="893">
        <v>4</v>
      </c>
      <c r="H84" s="893">
        <v>4</v>
      </c>
      <c r="I84" s="893">
        <v>16</v>
      </c>
      <c r="J84" s="391" t="s">
        <v>1643</v>
      </c>
      <c r="K84" s="391" t="s">
        <v>1644</v>
      </c>
      <c r="L84" s="402">
        <v>4</v>
      </c>
      <c r="M84" s="402">
        <v>4</v>
      </c>
      <c r="N84" s="403">
        <v>0</v>
      </c>
      <c r="O84" s="403">
        <v>5</v>
      </c>
      <c r="P84" s="403">
        <v>5</v>
      </c>
      <c r="Q84" s="404">
        <v>16</v>
      </c>
      <c r="R84" s="948">
        <v>19000</v>
      </c>
      <c r="S84" s="944">
        <v>0</v>
      </c>
      <c r="T84" s="944">
        <v>5000</v>
      </c>
      <c r="U84" s="944">
        <v>6000</v>
      </c>
      <c r="V84" s="944">
        <v>8000</v>
      </c>
      <c r="W84" s="911" t="s">
        <v>1646</v>
      </c>
    </row>
    <row r="85" spans="1:23" ht="58.5" customHeight="1">
      <c r="A85" s="964"/>
      <c r="B85" s="894"/>
      <c r="C85" s="894"/>
      <c r="D85" s="893"/>
      <c r="E85" s="896"/>
      <c r="F85" s="896"/>
      <c r="G85" s="893"/>
      <c r="H85" s="893"/>
      <c r="I85" s="893"/>
      <c r="J85" s="391" t="s">
        <v>1164</v>
      </c>
      <c r="K85" s="391" t="s">
        <v>1511</v>
      </c>
      <c r="L85" s="402">
        <v>150</v>
      </c>
      <c r="M85" s="402">
        <v>150</v>
      </c>
      <c r="N85" s="403">
        <v>350</v>
      </c>
      <c r="O85" s="403">
        <v>550</v>
      </c>
      <c r="P85" s="403">
        <v>750</v>
      </c>
      <c r="Q85" s="404">
        <v>950</v>
      </c>
      <c r="R85" s="948"/>
      <c r="S85" s="945"/>
      <c r="T85" s="945"/>
      <c r="U85" s="945"/>
      <c r="V85" s="945"/>
      <c r="W85" s="911"/>
    </row>
    <row r="86" spans="1:23" ht="63" customHeight="1">
      <c r="A86" s="964"/>
      <c r="B86" s="894"/>
      <c r="C86" s="895" t="s">
        <v>1792</v>
      </c>
      <c r="D86" s="405" t="s">
        <v>1165</v>
      </c>
      <c r="E86" s="391" t="s">
        <v>1512</v>
      </c>
      <c r="F86" s="391" t="s">
        <v>833</v>
      </c>
      <c r="G86" s="390">
        <v>0</v>
      </c>
      <c r="H86" s="390">
        <v>0</v>
      </c>
      <c r="I86" s="390">
        <v>115</v>
      </c>
      <c r="J86" s="390" t="s">
        <v>1236</v>
      </c>
      <c r="K86" s="391" t="s">
        <v>833</v>
      </c>
      <c r="L86" s="406">
        <v>0</v>
      </c>
      <c r="M86" s="402">
        <v>0</v>
      </c>
      <c r="N86" s="403">
        <v>0</v>
      </c>
      <c r="O86" s="403">
        <v>40</v>
      </c>
      <c r="P86" s="403">
        <v>85</v>
      </c>
      <c r="Q86" s="404">
        <v>115</v>
      </c>
      <c r="R86" s="393">
        <f aca="true" t="shared" si="5" ref="R86:R101">S86+T86+U86+V86</f>
        <v>30000</v>
      </c>
      <c r="S86" s="354">
        <v>0</v>
      </c>
      <c r="T86" s="354">
        <v>10000</v>
      </c>
      <c r="U86" s="354">
        <v>10000</v>
      </c>
      <c r="V86" s="354">
        <v>10000</v>
      </c>
      <c r="W86" s="401" t="s">
        <v>834</v>
      </c>
    </row>
    <row r="87" spans="1:23" ht="56.25" customHeight="1">
      <c r="A87" s="964"/>
      <c r="B87" s="894"/>
      <c r="C87" s="895"/>
      <c r="D87" s="390" t="s">
        <v>835</v>
      </c>
      <c r="E87" s="391" t="s">
        <v>836</v>
      </c>
      <c r="F87" s="391" t="s">
        <v>837</v>
      </c>
      <c r="G87" s="390">
        <v>0</v>
      </c>
      <c r="H87" s="390">
        <v>0</v>
      </c>
      <c r="I87" s="390">
        <v>5400</v>
      </c>
      <c r="J87" s="391" t="s">
        <v>838</v>
      </c>
      <c r="K87" s="391" t="s">
        <v>839</v>
      </c>
      <c r="L87" s="392">
        <v>0</v>
      </c>
      <c r="M87" s="392">
        <v>0</v>
      </c>
      <c r="N87" s="392">
        <v>1200</v>
      </c>
      <c r="O87" s="392">
        <v>2500</v>
      </c>
      <c r="P87" s="392">
        <v>3900</v>
      </c>
      <c r="Q87" s="404">
        <v>5400</v>
      </c>
      <c r="R87" s="393">
        <f t="shared" si="5"/>
        <v>90000</v>
      </c>
      <c r="S87" s="354">
        <v>15000</v>
      </c>
      <c r="T87" s="354">
        <v>20000</v>
      </c>
      <c r="U87" s="354">
        <v>25000</v>
      </c>
      <c r="V87" s="354">
        <v>30000</v>
      </c>
      <c r="W87" s="911" t="s">
        <v>840</v>
      </c>
    </row>
    <row r="88" spans="1:23" ht="73.5" customHeight="1">
      <c r="A88" s="964"/>
      <c r="B88" s="894"/>
      <c r="C88" s="895"/>
      <c r="D88" s="390" t="s">
        <v>841</v>
      </c>
      <c r="E88" s="391" t="s">
        <v>842</v>
      </c>
      <c r="F88" s="391" t="s">
        <v>1513</v>
      </c>
      <c r="G88" s="390">
        <v>0</v>
      </c>
      <c r="H88" s="390">
        <v>0</v>
      </c>
      <c r="I88" s="390">
        <v>4</v>
      </c>
      <c r="J88" s="391" t="s">
        <v>842</v>
      </c>
      <c r="K88" s="391" t="s">
        <v>1513</v>
      </c>
      <c r="L88" s="392">
        <v>0</v>
      </c>
      <c r="M88" s="392">
        <v>0</v>
      </c>
      <c r="N88" s="392">
        <v>1</v>
      </c>
      <c r="O88" s="392">
        <v>1</v>
      </c>
      <c r="P88" s="392">
        <v>1</v>
      </c>
      <c r="Q88" s="404">
        <v>1</v>
      </c>
      <c r="R88" s="393">
        <f t="shared" si="5"/>
        <v>75000</v>
      </c>
      <c r="S88" s="354">
        <v>0</v>
      </c>
      <c r="T88" s="354">
        <v>20000</v>
      </c>
      <c r="U88" s="354">
        <v>25000</v>
      </c>
      <c r="V88" s="354">
        <v>30000</v>
      </c>
      <c r="W88" s="911"/>
    </row>
    <row r="89" spans="1:23" ht="85.5" customHeight="1">
      <c r="A89" s="964"/>
      <c r="B89" s="894" t="s">
        <v>1237</v>
      </c>
      <c r="C89" s="894" t="s">
        <v>1238</v>
      </c>
      <c r="D89" s="893" t="s">
        <v>50</v>
      </c>
      <c r="E89" s="896" t="s">
        <v>843</v>
      </c>
      <c r="F89" s="896" t="s">
        <v>915</v>
      </c>
      <c r="G89" s="893" t="s">
        <v>916</v>
      </c>
      <c r="H89" s="893">
        <v>20</v>
      </c>
      <c r="I89" s="893" t="s">
        <v>916</v>
      </c>
      <c r="J89" s="391" t="s">
        <v>917</v>
      </c>
      <c r="K89" s="391" t="s">
        <v>51</v>
      </c>
      <c r="L89" s="392">
        <v>0</v>
      </c>
      <c r="M89" s="392">
        <v>0</v>
      </c>
      <c r="N89" s="392">
        <v>10</v>
      </c>
      <c r="O89" s="392">
        <v>20</v>
      </c>
      <c r="P89" s="392">
        <v>30</v>
      </c>
      <c r="Q89" s="404">
        <v>40</v>
      </c>
      <c r="R89" s="393">
        <f t="shared" si="5"/>
        <v>75891</v>
      </c>
      <c r="S89" s="354">
        <v>19000</v>
      </c>
      <c r="T89" s="354">
        <v>19950</v>
      </c>
      <c r="U89" s="354">
        <v>20947</v>
      </c>
      <c r="V89" s="354">
        <v>15994</v>
      </c>
      <c r="W89" s="911" t="s">
        <v>1623</v>
      </c>
    </row>
    <row r="90" spans="1:23" ht="60.75" customHeight="1">
      <c r="A90" s="964"/>
      <c r="B90" s="894"/>
      <c r="C90" s="894"/>
      <c r="D90" s="893"/>
      <c r="E90" s="896"/>
      <c r="F90" s="896"/>
      <c r="G90" s="893"/>
      <c r="H90" s="893"/>
      <c r="I90" s="893"/>
      <c r="J90" s="390" t="s">
        <v>918</v>
      </c>
      <c r="K90" s="391" t="s">
        <v>1514</v>
      </c>
      <c r="L90" s="392">
        <v>0</v>
      </c>
      <c r="M90" s="392">
        <v>0</v>
      </c>
      <c r="N90" s="392">
        <v>1</v>
      </c>
      <c r="O90" s="392">
        <v>1</v>
      </c>
      <c r="P90" s="392">
        <v>1</v>
      </c>
      <c r="Q90" s="392">
        <v>1</v>
      </c>
      <c r="R90" s="393">
        <f t="shared" si="5"/>
        <v>6000</v>
      </c>
      <c r="S90" s="354">
        <v>6000</v>
      </c>
      <c r="T90" s="354">
        <v>0</v>
      </c>
      <c r="U90" s="354">
        <v>0</v>
      </c>
      <c r="V90" s="354">
        <v>0</v>
      </c>
      <c r="W90" s="911"/>
    </row>
    <row r="91" spans="1:23" ht="60.75" customHeight="1">
      <c r="A91" s="964"/>
      <c r="B91" s="894"/>
      <c r="C91" s="894"/>
      <c r="D91" s="893" t="s">
        <v>1697</v>
      </c>
      <c r="E91" s="906" t="s">
        <v>1946</v>
      </c>
      <c r="F91" s="906" t="s">
        <v>1947</v>
      </c>
      <c r="G91" s="947">
        <v>100000</v>
      </c>
      <c r="H91" s="947">
        <v>100000</v>
      </c>
      <c r="I91" s="947">
        <v>200000</v>
      </c>
      <c r="J91" s="380" t="s">
        <v>1239</v>
      </c>
      <c r="K91" s="380" t="s">
        <v>1947</v>
      </c>
      <c r="L91" s="354">
        <v>100000</v>
      </c>
      <c r="M91" s="354">
        <v>100000</v>
      </c>
      <c r="N91" s="354">
        <v>125000</v>
      </c>
      <c r="O91" s="354">
        <v>150000</v>
      </c>
      <c r="P91" s="354">
        <v>175000</v>
      </c>
      <c r="Q91" s="354">
        <v>200000</v>
      </c>
      <c r="R91" s="393">
        <f t="shared" si="5"/>
        <v>99000</v>
      </c>
      <c r="S91" s="386">
        <v>20000</v>
      </c>
      <c r="T91" s="386">
        <v>23000</v>
      </c>
      <c r="U91" s="386">
        <v>26000</v>
      </c>
      <c r="V91" s="386">
        <v>30000</v>
      </c>
      <c r="W91" s="911" t="s">
        <v>1240</v>
      </c>
    </row>
    <row r="92" spans="1:23" ht="60.75" customHeight="1">
      <c r="A92" s="964"/>
      <c r="B92" s="894"/>
      <c r="C92" s="894"/>
      <c r="D92" s="893"/>
      <c r="E92" s="906"/>
      <c r="F92" s="906"/>
      <c r="G92" s="947"/>
      <c r="H92" s="947"/>
      <c r="I92" s="947"/>
      <c r="J92" s="380" t="s">
        <v>1515</v>
      </c>
      <c r="K92" s="380" t="s">
        <v>458</v>
      </c>
      <c r="L92" s="354">
        <v>0</v>
      </c>
      <c r="M92" s="354">
        <v>0</v>
      </c>
      <c r="N92" s="354">
        <v>10</v>
      </c>
      <c r="O92" s="354">
        <v>30</v>
      </c>
      <c r="P92" s="354">
        <v>50</v>
      </c>
      <c r="Q92" s="354">
        <v>70</v>
      </c>
      <c r="R92" s="393">
        <f t="shared" si="5"/>
        <v>0</v>
      </c>
      <c r="S92" s="386">
        <v>0</v>
      </c>
      <c r="T92" s="386">
        <v>0</v>
      </c>
      <c r="U92" s="386">
        <v>0</v>
      </c>
      <c r="V92" s="386">
        <v>0</v>
      </c>
      <c r="W92" s="911"/>
    </row>
    <row r="93" spans="1:23" ht="60.75" customHeight="1">
      <c r="A93" s="964"/>
      <c r="B93" s="894"/>
      <c r="C93" s="894"/>
      <c r="D93" s="390" t="s">
        <v>1516</v>
      </c>
      <c r="E93" s="380" t="s">
        <v>1241</v>
      </c>
      <c r="F93" s="396" t="s">
        <v>1242</v>
      </c>
      <c r="G93" s="389">
        <v>0</v>
      </c>
      <c r="H93" s="389">
        <v>0</v>
      </c>
      <c r="I93" s="389">
        <v>40</v>
      </c>
      <c r="J93" s="380" t="s">
        <v>1243</v>
      </c>
      <c r="K93" s="380" t="s">
        <v>1244</v>
      </c>
      <c r="L93" s="354">
        <v>0</v>
      </c>
      <c r="M93" s="354">
        <v>0</v>
      </c>
      <c r="N93" s="354">
        <v>10</v>
      </c>
      <c r="O93" s="354">
        <v>20</v>
      </c>
      <c r="P93" s="354">
        <v>30</v>
      </c>
      <c r="Q93" s="354">
        <v>40</v>
      </c>
      <c r="R93" s="393">
        <f t="shared" si="5"/>
        <v>10774</v>
      </c>
      <c r="S93" s="386">
        <v>2500</v>
      </c>
      <c r="T93" s="386">
        <v>2625</v>
      </c>
      <c r="U93" s="386">
        <v>2756</v>
      </c>
      <c r="V93" s="386">
        <v>2893</v>
      </c>
      <c r="W93" s="407" t="s">
        <v>1245</v>
      </c>
    </row>
    <row r="94" spans="1:23" ht="76.5" customHeight="1">
      <c r="A94" s="964"/>
      <c r="B94" s="894"/>
      <c r="C94" s="894"/>
      <c r="D94" s="390" t="s">
        <v>1246</v>
      </c>
      <c r="E94" s="391" t="s">
        <v>1517</v>
      </c>
      <c r="F94" s="391" t="s">
        <v>1247</v>
      </c>
      <c r="G94" s="390">
        <v>0</v>
      </c>
      <c r="H94" s="390">
        <v>0</v>
      </c>
      <c r="I94" s="390">
        <v>40</v>
      </c>
      <c r="J94" s="390" t="s">
        <v>1248</v>
      </c>
      <c r="K94" s="391" t="s">
        <v>1157</v>
      </c>
      <c r="L94" s="392">
        <v>0</v>
      </c>
      <c r="M94" s="392">
        <v>0</v>
      </c>
      <c r="N94" s="392">
        <v>10</v>
      </c>
      <c r="O94" s="392">
        <v>20</v>
      </c>
      <c r="P94" s="392">
        <v>30</v>
      </c>
      <c r="Q94" s="392">
        <v>40</v>
      </c>
      <c r="R94" s="393">
        <f t="shared" si="5"/>
        <v>40934</v>
      </c>
      <c r="S94" s="354">
        <v>9150</v>
      </c>
      <c r="T94" s="354">
        <v>10245</v>
      </c>
      <c r="U94" s="354">
        <v>10245</v>
      </c>
      <c r="V94" s="354">
        <v>11294</v>
      </c>
      <c r="W94" s="401" t="s">
        <v>1249</v>
      </c>
    </row>
    <row r="95" spans="1:23" ht="84" customHeight="1">
      <c r="A95" s="964"/>
      <c r="B95" s="894"/>
      <c r="C95" s="894"/>
      <c r="D95" s="390" t="s">
        <v>919</v>
      </c>
      <c r="E95" s="391" t="s">
        <v>549</v>
      </c>
      <c r="F95" s="391" t="s">
        <v>588</v>
      </c>
      <c r="G95" s="408">
        <v>0</v>
      </c>
      <c r="H95" s="408">
        <v>0</v>
      </c>
      <c r="I95" s="408">
        <v>1</v>
      </c>
      <c r="J95" s="390" t="s">
        <v>1518</v>
      </c>
      <c r="K95" s="391" t="s">
        <v>550</v>
      </c>
      <c r="L95" s="392">
        <v>0</v>
      </c>
      <c r="M95" s="392">
        <v>0</v>
      </c>
      <c r="N95" s="392">
        <v>1</v>
      </c>
      <c r="O95" s="392">
        <v>2</v>
      </c>
      <c r="P95" s="392">
        <v>3</v>
      </c>
      <c r="Q95" s="392">
        <v>4</v>
      </c>
      <c r="R95" s="393">
        <f t="shared" si="5"/>
        <v>44000</v>
      </c>
      <c r="S95" s="354">
        <v>8000</v>
      </c>
      <c r="T95" s="354">
        <v>10000</v>
      </c>
      <c r="U95" s="354">
        <v>12000</v>
      </c>
      <c r="V95" s="354">
        <v>14000</v>
      </c>
      <c r="W95" s="911" t="s">
        <v>551</v>
      </c>
    </row>
    <row r="96" spans="1:23" ht="70.5" customHeight="1">
      <c r="A96" s="964"/>
      <c r="B96" s="894"/>
      <c r="C96" s="894"/>
      <c r="D96" s="893" t="s">
        <v>552</v>
      </c>
      <c r="E96" s="896" t="s">
        <v>1718</v>
      </c>
      <c r="F96" s="896" t="s">
        <v>1719</v>
      </c>
      <c r="G96" s="951">
        <v>0</v>
      </c>
      <c r="H96" s="951">
        <v>0</v>
      </c>
      <c r="I96" s="951">
        <v>1</v>
      </c>
      <c r="J96" s="390" t="s">
        <v>1720</v>
      </c>
      <c r="K96" s="391" t="s">
        <v>1721</v>
      </c>
      <c r="L96" s="392">
        <v>0</v>
      </c>
      <c r="M96" s="392">
        <v>0</v>
      </c>
      <c r="N96" s="392">
        <v>0</v>
      </c>
      <c r="O96" s="392">
        <v>1</v>
      </c>
      <c r="P96" s="392">
        <v>2</v>
      </c>
      <c r="Q96" s="392">
        <v>3</v>
      </c>
      <c r="R96" s="393">
        <f t="shared" si="5"/>
        <v>79000</v>
      </c>
      <c r="S96" s="354">
        <v>4000</v>
      </c>
      <c r="T96" s="354">
        <v>20000</v>
      </c>
      <c r="U96" s="354">
        <v>25000</v>
      </c>
      <c r="V96" s="354">
        <v>30000</v>
      </c>
      <c r="W96" s="911"/>
    </row>
    <row r="97" spans="1:23" ht="70.5" customHeight="1">
      <c r="A97" s="964"/>
      <c r="B97" s="894"/>
      <c r="C97" s="894"/>
      <c r="D97" s="893"/>
      <c r="E97" s="896"/>
      <c r="F97" s="896"/>
      <c r="G97" s="951"/>
      <c r="H97" s="951"/>
      <c r="I97" s="951"/>
      <c r="J97" s="390" t="s">
        <v>1722</v>
      </c>
      <c r="K97" s="391" t="s">
        <v>1723</v>
      </c>
      <c r="L97" s="392">
        <v>0</v>
      </c>
      <c r="M97" s="392">
        <v>0</v>
      </c>
      <c r="N97" s="392">
        <v>0</v>
      </c>
      <c r="O97" s="409">
        <v>1</v>
      </c>
      <c r="P97" s="409">
        <v>1</v>
      </c>
      <c r="Q97" s="409">
        <v>1</v>
      </c>
      <c r="R97" s="393">
        <f t="shared" si="5"/>
        <v>0</v>
      </c>
      <c r="S97" s="354">
        <v>0</v>
      </c>
      <c r="T97" s="354">
        <v>0</v>
      </c>
      <c r="U97" s="354">
        <v>0</v>
      </c>
      <c r="V97" s="354">
        <v>0</v>
      </c>
      <c r="W97" s="911"/>
    </row>
    <row r="98" spans="1:23" ht="70.5" customHeight="1">
      <c r="A98" s="964"/>
      <c r="B98" s="894"/>
      <c r="C98" s="894"/>
      <c r="D98" s="400" t="s">
        <v>811</v>
      </c>
      <c r="E98" s="391" t="s">
        <v>812</v>
      </c>
      <c r="F98" s="391" t="s">
        <v>813</v>
      </c>
      <c r="G98" s="410">
        <v>0</v>
      </c>
      <c r="H98" s="410">
        <v>0</v>
      </c>
      <c r="I98" s="410">
        <v>20</v>
      </c>
      <c r="J98" s="390" t="s">
        <v>1338</v>
      </c>
      <c r="K98" s="391" t="s">
        <v>1339</v>
      </c>
      <c r="L98" s="392">
        <v>0</v>
      </c>
      <c r="M98" s="392">
        <v>0</v>
      </c>
      <c r="N98" s="392">
        <v>20</v>
      </c>
      <c r="O98" s="392">
        <v>50</v>
      </c>
      <c r="P98" s="392">
        <v>70</v>
      </c>
      <c r="Q98" s="392">
        <v>100</v>
      </c>
      <c r="R98" s="393">
        <f t="shared" si="5"/>
        <v>8000</v>
      </c>
      <c r="S98" s="354">
        <v>2000</v>
      </c>
      <c r="T98" s="354">
        <v>2000</v>
      </c>
      <c r="U98" s="354">
        <v>2000</v>
      </c>
      <c r="V98" s="354">
        <v>2000</v>
      </c>
      <c r="W98" s="911"/>
    </row>
    <row r="99" spans="1:23" ht="107.25" customHeight="1">
      <c r="A99" s="964"/>
      <c r="B99" s="894"/>
      <c r="C99" s="894"/>
      <c r="D99" s="390" t="s">
        <v>1340</v>
      </c>
      <c r="E99" s="391" t="s">
        <v>1341</v>
      </c>
      <c r="F99" s="391" t="s">
        <v>956</v>
      </c>
      <c r="G99" s="410">
        <v>0</v>
      </c>
      <c r="H99" s="410">
        <v>0</v>
      </c>
      <c r="I99" s="410">
        <v>3</v>
      </c>
      <c r="J99" s="391" t="s">
        <v>1341</v>
      </c>
      <c r="K99" s="391" t="s">
        <v>956</v>
      </c>
      <c r="L99" s="392">
        <v>0</v>
      </c>
      <c r="M99" s="392">
        <v>0</v>
      </c>
      <c r="N99" s="392">
        <v>0</v>
      </c>
      <c r="O99" s="392">
        <v>1</v>
      </c>
      <c r="P99" s="392">
        <v>2</v>
      </c>
      <c r="Q99" s="392">
        <v>3</v>
      </c>
      <c r="R99" s="393">
        <f t="shared" si="5"/>
        <v>105000</v>
      </c>
      <c r="S99" s="354">
        <v>0</v>
      </c>
      <c r="T99" s="354">
        <v>30000</v>
      </c>
      <c r="U99" s="354">
        <v>35000</v>
      </c>
      <c r="V99" s="354">
        <v>40000</v>
      </c>
      <c r="W99" s="911"/>
    </row>
    <row r="100" spans="1:23" ht="57" customHeight="1">
      <c r="A100" s="964"/>
      <c r="B100" s="894"/>
      <c r="C100" s="894"/>
      <c r="D100" s="893" t="s">
        <v>1342</v>
      </c>
      <c r="E100" s="896" t="s">
        <v>636</v>
      </c>
      <c r="F100" s="896" t="s">
        <v>637</v>
      </c>
      <c r="G100" s="952">
        <v>0</v>
      </c>
      <c r="H100" s="952">
        <v>0</v>
      </c>
      <c r="I100" s="952">
        <v>12</v>
      </c>
      <c r="J100" s="391" t="s">
        <v>75</v>
      </c>
      <c r="K100" s="391" t="s">
        <v>550</v>
      </c>
      <c r="L100" s="392">
        <v>0</v>
      </c>
      <c r="M100" s="392">
        <v>0</v>
      </c>
      <c r="N100" s="392">
        <v>3</v>
      </c>
      <c r="O100" s="392">
        <v>6</v>
      </c>
      <c r="P100" s="392">
        <v>9</v>
      </c>
      <c r="Q100" s="392">
        <v>12</v>
      </c>
      <c r="R100" s="393">
        <f t="shared" si="5"/>
        <v>420000</v>
      </c>
      <c r="S100" s="354">
        <v>80000</v>
      </c>
      <c r="T100" s="354">
        <v>90000</v>
      </c>
      <c r="U100" s="354">
        <v>100000</v>
      </c>
      <c r="V100" s="354">
        <v>150000</v>
      </c>
      <c r="W100" s="911"/>
    </row>
    <row r="101" spans="1:23" ht="45" customHeight="1">
      <c r="A101" s="965"/>
      <c r="B101" s="894"/>
      <c r="C101" s="894"/>
      <c r="D101" s="893"/>
      <c r="E101" s="896"/>
      <c r="F101" s="896"/>
      <c r="G101" s="952"/>
      <c r="H101" s="952"/>
      <c r="I101" s="952"/>
      <c r="J101" s="391" t="s">
        <v>76</v>
      </c>
      <c r="K101" s="391" t="s">
        <v>77</v>
      </c>
      <c r="L101" s="392">
        <v>0</v>
      </c>
      <c r="M101" s="392">
        <v>0</v>
      </c>
      <c r="N101" s="392">
        <v>20</v>
      </c>
      <c r="O101" s="392">
        <v>20</v>
      </c>
      <c r="P101" s="392">
        <v>20</v>
      </c>
      <c r="Q101" s="392">
        <v>20</v>
      </c>
      <c r="R101" s="393">
        <f t="shared" si="5"/>
        <v>24000</v>
      </c>
      <c r="S101" s="354">
        <v>3000</v>
      </c>
      <c r="T101" s="354">
        <v>5000</v>
      </c>
      <c r="U101" s="354">
        <v>7000</v>
      </c>
      <c r="V101" s="354">
        <v>9000</v>
      </c>
      <c r="W101" s="911"/>
    </row>
    <row r="102" spans="1:23" ht="59.25" customHeight="1">
      <c r="A102" s="953" t="s">
        <v>11</v>
      </c>
      <c r="B102" s="894" t="s">
        <v>13</v>
      </c>
      <c r="C102" s="966" t="s">
        <v>1793</v>
      </c>
      <c r="D102" s="411" t="s">
        <v>1615</v>
      </c>
      <c r="E102" s="411" t="s">
        <v>1250</v>
      </c>
      <c r="F102" s="411" t="s">
        <v>1251</v>
      </c>
      <c r="G102" s="411">
        <v>0</v>
      </c>
      <c r="H102" s="411">
        <v>0</v>
      </c>
      <c r="I102" s="411">
        <v>1270</v>
      </c>
      <c r="J102" s="411" t="s">
        <v>1252</v>
      </c>
      <c r="K102" s="411" t="s">
        <v>1253</v>
      </c>
      <c r="L102" s="412">
        <v>0</v>
      </c>
      <c r="M102" s="412">
        <v>0</v>
      </c>
      <c r="N102" s="412">
        <v>200</v>
      </c>
      <c r="O102" s="412">
        <v>520</v>
      </c>
      <c r="P102" s="412">
        <v>870</v>
      </c>
      <c r="Q102" s="412">
        <v>1270</v>
      </c>
      <c r="R102" s="413">
        <f>S102+T102+U102+V102</f>
        <v>31000</v>
      </c>
      <c r="S102" s="354">
        <v>5000</v>
      </c>
      <c r="T102" s="354">
        <v>7000</v>
      </c>
      <c r="U102" s="354">
        <v>9000</v>
      </c>
      <c r="V102" s="354">
        <v>10000</v>
      </c>
      <c r="W102" s="414" t="s">
        <v>1616</v>
      </c>
    </row>
    <row r="103" spans="1:23" ht="57" customHeight="1">
      <c r="A103" s="953"/>
      <c r="B103" s="894"/>
      <c r="C103" s="966"/>
      <c r="D103" s="411" t="s">
        <v>78</v>
      </c>
      <c r="E103" s="415" t="s">
        <v>79</v>
      </c>
      <c r="F103" s="415" t="s">
        <v>1633</v>
      </c>
      <c r="G103" s="416">
        <v>0</v>
      </c>
      <c r="H103" s="416">
        <v>0</v>
      </c>
      <c r="I103" s="416">
        <v>2570</v>
      </c>
      <c r="J103" s="415" t="s">
        <v>79</v>
      </c>
      <c r="K103" s="415" t="s">
        <v>1633</v>
      </c>
      <c r="L103" s="417">
        <v>0</v>
      </c>
      <c r="M103" s="417">
        <v>0</v>
      </c>
      <c r="N103" s="418">
        <v>600</v>
      </c>
      <c r="O103" s="418">
        <v>1220</v>
      </c>
      <c r="P103" s="418">
        <v>1870</v>
      </c>
      <c r="Q103" s="418" t="s">
        <v>80</v>
      </c>
      <c r="R103" s="413">
        <f>S103+T103+U103+V103</f>
        <v>31000</v>
      </c>
      <c r="S103" s="354">
        <f>S102</f>
        <v>5000</v>
      </c>
      <c r="T103" s="354">
        <f>T102</f>
        <v>7000</v>
      </c>
      <c r="U103" s="354">
        <f>U102</f>
        <v>9000</v>
      </c>
      <c r="V103" s="354">
        <f>V102</f>
        <v>10000</v>
      </c>
      <c r="W103" s="414" t="s">
        <v>81</v>
      </c>
    </row>
    <row r="104" spans="1:23" s="329" customFormat="1" ht="74.25" customHeight="1">
      <c r="A104" s="953"/>
      <c r="B104" s="894"/>
      <c r="C104" s="966"/>
      <c r="D104" s="949" t="s">
        <v>1254</v>
      </c>
      <c r="E104" s="949" t="s">
        <v>1255</v>
      </c>
      <c r="F104" s="949" t="s">
        <v>1256</v>
      </c>
      <c r="G104" s="949">
        <v>0</v>
      </c>
      <c r="H104" s="949">
        <v>0</v>
      </c>
      <c r="I104" s="949">
        <v>4</v>
      </c>
      <c r="J104" s="949" t="s">
        <v>1255</v>
      </c>
      <c r="K104" s="949" t="s">
        <v>1256</v>
      </c>
      <c r="L104" s="950">
        <v>0</v>
      </c>
      <c r="M104" s="950">
        <v>0</v>
      </c>
      <c r="N104" s="950">
        <v>0</v>
      </c>
      <c r="O104" s="950">
        <v>2</v>
      </c>
      <c r="P104" s="950">
        <v>3</v>
      </c>
      <c r="Q104" s="950">
        <v>4</v>
      </c>
      <c r="R104" s="958">
        <f>S104+T104+U104+V104</f>
        <v>240000</v>
      </c>
      <c r="S104" s="910">
        <v>0</v>
      </c>
      <c r="T104" s="910">
        <v>60000</v>
      </c>
      <c r="U104" s="910">
        <v>80000</v>
      </c>
      <c r="V104" s="910">
        <v>100000</v>
      </c>
      <c r="W104" s="957" t="s">
        <v>551</v>
      </c>
    </row>
    <row r="105" spans="1:23" s="329" customFormat="1" ht="50.25" customHeight="1">
      <c r="A105" s="953"/>
      <c r="B105" s="894"/>
      <c r="C105" s="966"/>
      <c r="D105" s="949"/>
      <c r="E105" s="949"/>
      <c r="F105" s="949"/>
      <c r="G105" s="949"/>
      <c r="H105" s="949"/>
      <c r="I105" s="949"/>
      <c r="J105" s="949"/>
      <c r="K105" s="949"/>
      <c r="L105" s="950"/>
      <c r="M105" s="950"/>
      <c r="N105" s="950"/>
      <c r="O105" s="950"/>
      <c r="P105" s="950"/>
      <c r="Q105" s="950"/>
      <c r="R105" s="958"/>
      <c r="S105" s="910"/>
      <c r="T105" s="910"/>
      <c r="U105" s="910"/>
      <c r="V105" s="910"/>
      <c r="W105" s="957"/>
    </row>
    <row r="106" spans="1:23" ht="157.5" customHeight="1">
      <c r="A106" s="953"/>
      <c r="B106" s="894"/>
      <c r="C106" s="966"/>
      <c r="D106" s="411" t="s">
        <v>82</v>
      </c>
      <c r="E106" s="415" t="s">
        <v>83</v>
      </c>
      <c r="F106" s="415" t="s">
        <v>84</v>
      </c>
      <c r="G106" s="416">
        <v>0</v>
      </c>
      <c r="H106" s="416">
        <v>0</v>
      </c>
      <c r="I106" s="416">
        <v>6</v>
      </c>
      <c r="J106" s="415" t="s">
        <v>85</v>
      </c>
      <c r="K106" s="415" t="s">
        <v>86</v>
      </c>
      <c r="L106" s="417">
        <v>0</v>
      </c>
      <c r="M106" s="417">
        <v>0</v>
      </c>
      <c r="N106" s="418">
        <v>0</v>
      </c>
      <c r="O106" s="419">
        <v>1</v>
      </c>
      <c r="P106" s="419">
        <v>1</v>
      </c>
      <c r="Q106" s="419">
        <v>1</v>
      </c>
      <c r="R106" s="413">
        <f>S106+T106+U106+V106</f>
        <v>6000</v>
      </c>
      <c r="S106" s="372">
        <v>0</v>
      </c>
      <c r="T106" s="354">
        <v>2000</v>
      </c>
      <c r="U106" s="354">
        <f>T106</f>
        <v>2000</v>
      </c>
      <c r="V106" s="354">
        <f>U106</f>
        <v>2000</v>
      </c>
      <c r="W106" s="414" t="s">
        <v>87</v>
      </c>
    </row>
    <row r="107" spans="1:23" ht="48.75" customHeight="1">
      <c r="A107" s="982" t="s">
        <v>12</v>
      </c>
      <c r="B107" s="988" t="s">
        <v>14</v>
      </c>
      <c r="C107" s="984" t="s">
        <v>1794</v>
      </c>
      <c r="D107" s="954" t="s">
        <v>34</v>
      </c>
      <c r="E107" s="893" t="s">
        <v>37</v>
      </c>
      <c r="F107" s="896" t="s">
        <v>35</v>
      </c>
      <c r="G107" s="893">
        <v>300</v>
      </c>
      <c r="H107" s="893">
        <v>300</v>
      </c>
      <c r="I107" s="893">
        <v>500</v>
      </c>
      <c r="J107" s="390" t="s">
        <v>203</v>
      </c>
      <c r="K107" s="391" t="s">
        <v>35</v>
      </c>
      <c r="L107" s="392">
        <v>300</v>
      </c>
      <c r="M107" s="392">
        <v>300</v>
      </c>
      <c r="N107" s="392">
        <v>500</v>
      </c>
      <c r="O107" s="392">
        <v>500</v>
      </c>
      <c r="P107" s="392">
        <v>500</v>
      </c>
      <c r="Q107" s="392" t="s">
        <v>36</v>
      </c>
      <c r="R107" s="393">
        <f>S107+T107+U107+V107</f>
        <v>1780000</v>
      </c>
      <c r="S107" s="354">
        <v>40000</v>
      </c>
      <c r="T107" s="354">
        <v>240000</v>
      </c>
      <c r="U107" s="354">
        <v>500000</v>
      </c>
      <c r="V107" s="354">
        <v>1000000</v>
      </c>
      <c r="W107" s="401" t="s">
        <v>1765</v>
      </c>
    </row>
    <row r="108" spans="1:23" ht="63" customHeight="1">
      <c r="A108" s="983"/>
      <c r="B108" s="989"/>
      <c r="C108" s="985"/>
      <c r="D108" s="955"/>
      <c r="E108" s="893"/>
      <c r="F108" s="896"/>
      <c r="G108" s="893"/>
      <c r="H108" s="893"/>
      <c r="I108" s="893"/>
      <c r="J108" s="390" t="s">
        <v>1766</v>
      </c>
      <c r="K108" s="391" t="s">
        <v>1767</v>
      </c>
      <c r="L108" s="392">
        <v>100</v>
      </c>
      <c r="M108" s="392">
        <v>100</v>
      </c>
      <c r="N108" s="392">
        <v>250</v>
      </c>
      <c r="O108" s="392">
        <v>350</v>
      </c>
      <c r="P108" s="392">
        <v>450</v>
      </c>
      <c r="Q108" s="392">
        <v>500</v>
      </c>
      <c r="R108" s="393">
        <f aca="true" t="shared" si="6" ref="R108:R126">S108+T108+U108+V108</f>
        <v>0</v>
      </c>
      <c r="S108" s="354">
        <v>0</v>
      </c>
      <c r="T108" s="354">
        <v>0</v>
      </c>
      <c r="U108" s="354">
        <v>0</v>
      </c>
      <c r="V108" s="354">
        <v>0</v>
      </c>
      <c r="W108" s="401" t="s">
        <v>1768</v>
      </c>
    </row>
    <row r="109" spans="1:23" ht="58.5" customHeight="1">
      <c r="A109" s="983"/>
      <c r="B109" s="989"/>
      <c r="C109" s="985"/>
      <c r="D109" s="955"/>
      <c r="E109" s="390" t="s">
        <v>1519</v>
      </c>
      <c r="F109" s="391" t="s">
        <v>1257</v>
      </c>
      <c r="G109" s="390">
        <v>0</v>
      </c>
      <c r="H109" s="390">
        <v>0</v>
      </c>
      <c r="I109" s="390">
        <v>150</v>
      </c>
      <c r="J109" s="390" t="s">
        <v>1258</v>
      </c>
      <c r="K109" s="391" t="s">
        <v>1259</v>
      </c>
      <c r="L109" s="392">
        <v>0</v>
      </c>
      <c r="M109" s="392">
        <v>0</v>
      </c>
      <c r="N109" s="392">
        <v>0</v>
      </c>
      <c r="O109" s="420">
        <v>200</v>
      </c>
      <c r="P109" s="420">
        <v>180</v>
      </c>
      <c r="Q109" s="420">
        <v>150</v>
      </c>
      <c r="R109" s="393">
        <f t="shared" si="6"/>
        <v>450000</v>
      </c>
      <c r="S109" s="421">
        <v>0</v>
      </c>
      <c r="T109" s="421">
        <v>100000</v>
      </c>
      <c r="U109" s="421">
        <v>150000</v>
      </c>
      <c r="V109" s="421">
        <v>200000</v>
      </c>
      <c r="W109" s="422" t="s">
        <v>1260</v>
      </c>
    </row>
    <row r="110" spans="1:23" ht="58.5" customHeight="1">
      <c r="A110" s="983"/>
      <c r="B110" s="989"/>
      <c r="C110" s="985"/>
      <c r="D110" s="955"/>
      <c r="E110" s="390" t="s">
        <v>1261</v>
      </c>
      <c r="F110" s="391" t="s">
        <v>1698</v>
      </c>
      <c r="G110" s="390">
        <v>0</v>
      </c>
      <c r="H110" s="390">
        <v>0</v>
      </c>
      <c r="I110" s="390">
        <v>500</v>
      </c>
      <c r="J110" s="390" t="s">
        <v>1262</v>
      </c>
      <c r="K110" s="391" t="s">
        <v>1263</v>
      </c>
      <c r="L110" s="392">
        <v>0</v>
      </c>
      <c r="M110" s="392">
        <v>0</v>
      </c>
      <c r="N110" s="392">
        <v>0</v>
      </c>
      <c r="O110" s="392">
        <v>500</v>
      </c>
      <c r="P110" s="392">
        <v>500</v>
      </c>
      <c r="Q110" s="392">
        <v>500</v>
      </c>
      <c r="R110" s="393">
        <f t="shared" si="6"/>
        <v>1740000</v>
      </c>
      <c r="S110" s="354">
        <v>0</v>
      </c>
      <c r="T110" s="354">
        <v>240000</v>
      </c>
      <c r="U110" s="354">
        <v>500000</v>
      </c>
      <c r="V110" s="354">
        <v>1000000</v>
      </c>
      <c r="W110" s="401" t="s">
        <v>1260</v>
      </c>
    </row>
    <row r="111" spans="1:23" ht="111" customHeight="1">
      <c r="A111" s="983"/>
      <c r="B111" s="989"/>
      <c r="C111" s="985"/>
      <c r="D111" s="956"/>
      <c r="E111" s="390" t="s">
        <v>204</v>
      </c>
      <c r="F111" s="391" t="s">
        <v>1264</v>
      </c>
      <c r="G111" s="390">
        <v>0</v>
      </c>
      <c r="H111" s="390">
        <v>0</v>
      </c>
      <c r="I111" s="390">
        <v>400</v>
      </c>
      <c r="J111" s="390" t="s">
        <v>1520</v>
      </c>
      <c r="K111" s="391" t="s">
        <v>1265</v>
      </c>
      <c r="L111" s="392">
        <v>0</v>
      </c>
      <c r="M111" s="392">
        <v>0</v>
      </c>
      <c r="N111" s="392">
        <v>0</v>
      </c>
      <c r="O111" s="392">
        <v>200</v>
      </c>
      <c r="P111" s="392">
        <v>300</v>
      </c>
      <c r="Q111" s="392">
        <v>400</v>
      </c>
      <c r="R111" s="393">
        <f t="shared" si="6"/>
        <v>250000</v>
      </c>
      <c r="S111" s="354">
        <v>0</v>
      </c>
      <c r="T111" s="354">
        <v>50000</v>
      </c>
      <c r="U111" s="354">
        <v>80000</v>
      </c>
      <c r="V111" s="354">
        <v>120000</v>
      </c>
      <c r="W111" s="401" t="s">
        <v>1260</v>
      </c>
    </row>
    <row r="112" spans="1:23" ht="58.5" customHeight="1">
      <c r="A112" s="983"/>
      <c r="B112" s="989"/>
      <c r="C112" s="985"/>
      <c r="D112" s="954" t="s">
        <v>1270</v>
      </c>
      <c r="E112" s="906" t="s">
        <v>470</v>
      </c>
      <c r="F112" s="908" t="s">
        <v>469</v>
      </c>
      <c r="G112" s="909">
        <v>176</v>
      </c>
      <c r="H112" s="909"/>
      <c r="I112" s="909">
        <v>123</v>
      </c>
      <c r="J112" s="380" t="s">
        <v>1521</v>
      </c>
      <c r="K112" s="380" t="s">
        <v>1699</v>
      </c>
      <c r="L112" s="378">
        <v>0</v>
      </c>
      <c r="M112" s="378">
        <v>0</v>
      </c>
      <c r="N112" s="378">
        <v>1</v>
      </c>
      <c r="O112" s="378">
        <v>1</v>
      </c>
      <c r="P112" s="378">
        <v>1</v>
      </c>
      <c r="Q112" s="378">
        <v>1</v>
      </c>
      <c r="R112" s="393">
        <f>S112+T112+U112+V112</f>
        <v>110000</v>
      </c>
      <c r="S112" s="386">
        <v>20000</v>
      </c>
      <c r="T112" s="386">
        <v>25000</v>
      </c>
      <c r="U112" s="386">
        <v>30000</v>
      </c>
      <c r="V112" s="386">
        <v>35000</v>
      </c>
      <c r="W112" s="407" t="s">
        <v>1266</v>
      </c>
    </row>
    <row r="113" spans="1:23" ht="58.5" customHeight="1">
      <c r="A113" s="983"/>
      <c r="B113" s="989"/>
      <c r="C113" s="985"/>
      <c r="D113" s="955"/>
      <c r="E113" s="906"/>
      <c r="F113" s="908"/>
      <c r="G113" s="909"/>
      <c r="H113" s="909"/>
      <c r="I113" s="909"/>
      <c r="J113" s="380" t="s">
        <v>1267</v>
      </c>
      <c r="K113" s="380" t="s">
        <v>467</v>
      </c>
      <c r="L113" s="423">
        <v>0</v>
      </c>
      <c r="M113" s="423">
        <v>0</v>
      </c>
      <c r="N113" s="424">
        <v>1</v>
      </c>
      <c r="O113" s="424">
        <v>1</v>
      </c>
      <c r="P113" s="424">
        <v>1</v>
      </c>
      <c r="Q113" s="424">
        <v>1</v>
      </c>
      <c r="R113" s="393">
        <f t="shared" si="6"/>
        <v>26000</v>
      </c>
      <c r="S113" s="386">
        <v>5000</v>
      </c>
      <c r="T113" s="386">
        <v>6000</v>
      </c>
      <c r="U113" s="386">
        <v>7000</v>
      </c>
      <c r="V113" s="386">
        <v>8000</v>
      </c>
      <c r="W113" s="407" t="s">
        <v>1266</v>
      </c>
    </row>
    <row r="114" spans="1:23" ht="58.5" customHeight="1">
      <c r="A114" s="983"/>
      <c r="B114" s="989"/>
      <c r="C114" s="985"/>
      <c r="D114" s="955"/>
      <c r="E114" s="906"/>
      <c r="F114" s="908"/>
      <c r="G114" s="909"/>
      <c r="H114" s="909"/>
      <c r="I114" s="909"/>
      <c r="J114" s="380" t="s">
        <v>1268</v>
      </c>
      <c r="K114" s="380" t="s">
        <v>461</v>
      </c>
      <c r="L114" s="423">
        <v>0</v>
      </c>
      <c r="M114" s="423">
        <v>0</v>
      </c>
      <c r="N114" s="423">
        <v>50</v>
      </c>
      <c r="O114" s="423">
        <v>100</v>
      </c>
      <c r="P114" s="423">
        <v>150</v>
      </c>
      <c r="Q114" s="423">
        <v>200</v>
      </c>
      <c r="R114" s="393">
        <f t="shared" si="6"/>
        <v>0</v>
      </c>
      <c r="S114" s="386">
        <v>0</v>
      </c>
      <c r="T114" s="386">
        <v>0</v>
      </c>
      <c r="U114" s="386">
        <v>0</v>
      </c>
      <c r="V114" s="386">
        <v>0</v>
      </c>
      <c r="W114" s="407" t="s">
        <v>1266</v>
      </c>
    </row>
    <row r="115" spans="1:23" ht="83.25" customHeight="1">
      <c r="A115" s="983"/>
      <c r="B115" s="989"/>
      <c r="C115" s="985"/>
      <c r="D115" s="955"/>
      <c r="E115" s="906"/>
      <c r="F115" s="908"/>
      <c r="G115" s="909"/>
      <c r="H115" s="909"/>
      <c r="I115" s="909"/>
      <c r="J115" s="377" t="s">
        <v>1269</v>
      </c>
      <c r="K115" s="380" t="s">
        <v>1846</v>
      </c>
      <c r="L115" s="354">
        <v>4</v>
      </c>
      <c r="M115" s="354">
        <v>4</v>
      </c>
      <c r="N115" s="354">
        <v>5</v>
      </c>
      <c r="O115" s="354">
        <v>10</v>
      </c>
      <c r="P115" s="354">
        <v>15</v>
      </c>
      <c r="Q115" s="354">
        <v>20</v>
      </c>
      <c r="R115" s="393">
        <f t="shared" si="6"/>
        <v>460000</v>
      </c>
      <c r="S115" s="386">
        <v>100000</v>
      </c>
      <c r="T115" s="386">
        <v>110000</v>
      </c>
      <c r="U115" s="386">
        <v>120000</v>
      </c>
      <c r="V115" s="386">
        <v>130000</v>
      </c>
      <c r="W115" s="407" t="s">
        <v>1266</v>
      </c>
    </row>
    <row r="116" spans="1:23" ht="156" customHeight="1">
      <c r="A116" s="983"/>
      <c r="B116" s="989"/>
      <c r="C116" s="985"/>
      <c r="D116" s="955"/>
      <c r="E116" s="390" t="s">
        <v>1700</v>
      </c>
      <c r="F116" s="391" t="s">
        <v>1271</v>
      </c>
      <c r="G116" s="390">
        <v>0</v>
      </c>
      <c r="H116" s="390">
        <v>0</v>
      </c>
      <c r="I116" s="390">
        <v>186208</v>
      </c>
      <c r="J116" s="390" t="s">
        <v>1272</v>
      </c>
      <c r="K116" s="391" t="s">
        <v>1273</v>
      </c>
      <c r="L116" s="392">
        <v>0</v>
      </c>
      <c r="M116" s="392">
        <v>0</v>
      </c>
      <c r="N116" s="392">
        <v>0</v>
      </c>
      <c r="O116" s="392">
        <v>62070</v>
      </c>
      <c r="P116" s="392">
        <f>+O116+O116</f>
        <v>124140</v>
      </c>
      <c r="Q116" s="392">
        <v>186208</v>
      </c>
      <c r="R116" s="393">
        <f>S116+T116+U116+V116</f>
        <v>90000</v>
      </c>
      <c r="S116" s="354">
        <v>15000</v>
      </c>
      <c r="T116" s="354">
        <v>20000</v>
      </c>
      <c r="U116" s="354">
        <v>25000</v>
      </c>
      <c r="V116" s="354">
        <v>30000</v>
      </c>
      <c r="W116" s="401" t="s">
        <v>1274</v>
      </c>
    </row>
    <row r="117" spans="1:23" ht="120" customHeight="1">
      <c r="A117" s="983"/>
      <c r="B117" s="989"/>
      <c r="C117" s="985"/>
      <c r="D117" s="956"/>
      <c r="E117" s="390" t="s">
        <v>1701</v>
      </c>
      <c r="F117" s="391" t="s">
        <v>1275</v>
      </c>
      <c r="G117" s="390">
        <v>0</v>
      </c>
      <c r="H117" s="390"/>
      <c r="I117" s="408">
        <v>0.3</v>
      </c>
      <c r="J117" s="425" t="s">
        <v>1276</v>
      </c>
      <c r="K117" s="426" t="s">
        <v>1277</v>
      </c>
      <c r="L117" s="427" t="s">
        <v>1278</v>
      </c>
      <c r="M117" s="427" t="s">
        <v>1278</v>
      </c>
      <c r="N117" s="427">
        <v>4</v>
      </c>
      <c r="O117" s="427">
        <v>8</v>
      </c>
      <c r="P117" s="427">
        <v>16</v>
      </c>
      <c r="Q117" s="427">
        <v>28</v>
      </c>
      <c r="R117" s="393">
        <f t="shared" si="6"/>
        <v>0</v>
      </c>
      <c r="S117" s="354">
        <v>0</v>
      </c>
      <c r="T117" s="354">
        <v>0</v>
      </c>
      <c r="U117" s="354">
        <v>0</v>
      </c>
      <c r="V117" s="354">
        <v>0</v>
      </c>
      <c r="W117" s="401" t="s">
        <v>1279</v>
      </c>
    </row>
    <row r="118" spans="1:23" ht="90.75" customHeight="1">
      <c r="A118" s="983"/>
      <c r="B118" s="989"/>
      <c r="C118" s="985"/>
      <c r="D118" s="900" t="s">
        <v>1280</v>
      </c>
      <c r="E118" s="899" t="s">
        <v>88</v>
      </c>
      <c r="F118" s="899" t="s">
        <v>89</v>
      </c>
      <c r="G118" s="900">
        <v>0</v>
      </c>
      <c r="H118" s="900">
        <v>0</v>
      </c>
      <c r="I118" s="900">
        <v>4100</v>
      </c>
      <c r="J118" s="425" t="s">
        <v>90</v>
      </c>
      <c r="K118" s="425" t="s">
        <v>91</v>
      </c>
      <c r="L118" s="428">
        <v>0</v>
      </c>
      <c r="M118" s="428">
        <v>0</v>
      </c>
      <c r="N118" s="429">
        <v>1000</v>
      </c>
      <c r="O118" s="429">
        <v>2000</v>
      </c>
      <c r="P118" s="429">
        <v>3000</v>
      </c>
      <c r="Q118" s="429">
        <v>4100</v>
      </c>
      <c r="R118" s="393">
        <f>S118+T118+U118+V118</f>
        <v>0</v>
      </c>
      <c r="S118" s="354">
        <v>0</v>
      </c>
      <c r="T118" s="354">
        <v>0</v>
      </c>
      <c r="U118" s="354">
        <v>0</v>
      </c>
      <c r="V118" s="354">
        <v>0</v>
      </c>
      <c r="W118" s="912" t="s">
        <v>1768</v>
      </c>
    </row>
    <row r="119" spans="1:23" ht="66" customHeight="1">
      <c r="A119" s="983"/>
      <c r="B119" s="989"/>
      <c r="C119" s="985"/>
      <c r="D119" s="900"/>
      <c r="E119" s="899"/>
      <c r="F119" s="899"/>
      <c r="G119" s="900"/>
      <c r="H119" s="900"/>
      <c r="I119" s="900"/>
      <c r="J119" s="425" t="s">
        <v>92</v>
      </c>
      <c r="K119" s="426" t="s">
        <v>93</v>
      </c>
      <c r="L119" s="430">
        <v>1</v>
      </c>
      <c r="M119" s="430">
        <v>1</v>
      </c>
      <c r="N119" s="430">
        <v>1</v>
      </c>
      <c r="O119" s="430">
        <v>1</v>
      </c>
      <c r="P119" s="430">
        <v>1</v>
      </c>
      <c r="Q119" s="430">
        <v>1</v>
      </c>
      <c r="R119" s="393">
        <f t="shared" si="6"/>
        <v>0</v>
      </c>
      <c r="S119" s="354">
        <v>0</v>
      </c>
      <c r="T119" s="354">
        <v>0</v>
      </c>
      <c r="U119" s="354">
        <v>0</v>
      </c>
      <c r="V119" s="354">
        <v>0</v>
      </c>
      <c r="W119" s="912"/>
    </row>
    <row r="120" spans="1:23" ht="33" customHeight="1">
      <c r="A120" s="983"/>
      <c r="B120" s="989"/>
      <c r="C120" s="985"/>
      <c r="D120" s="900" t="s">
        <v>94</v>
      </c>
      <c r="E120" s="900" t="s">
        <v>95</v>
      </c>
      <c r="F120" s="900" t="s">
        <v>96</v>
      </c>
      <c r="G120" s="900">
        <v>0</v>
      </c>
      <c r="H120" s="900">
        <v>0</v>
      </c>
      <c r="I120" s="915">
        <v>1</v>
      </c>
      <c r="J120" s="426" t="s">
        <v>97</v>
      </c>
      <c r="K120" s="426" t="s">
        <v>98</v>
      </c>
      <c r="L120" s="427">
        <v>0</v>
      </c>
      <c r="M120" s="427">
        <v>0</v>
      </c>
      <c r="N120" s="427">
        <v>0</v>
      </c>
      <c r="O120" s="427">
        <v>12</v>
      </c>
      <c r="P120" s="427">
        <v>24</v>
      </c>
      <c r="Q120" s="427">
        <v>36</v>
      </c>
      <c r="R120" s="393">
        <f t="shared" si="6"/>
        <v>0</v>
      </c>
      <c r="S120" s="354">
        <v>0</v>
      </c>
      <c r="T120" s="354">
        <v>0</v>
      </c>
      <c r="U120" s="354">
        <v>0</v>
      </c>
      <c r="V120" s="354">
        <v>0</v>
      </c>
      <c r="W120" s="912"/>
    </row>
    <row r="121" spans="1:23" ht="44.25" customHeight="1">
      <c r="A121" s="983"/>
      <c r="B121" s="989"/>
      <c r="C121" s="985"/>
      <c r="D121" s="900"/>
      <c r="E121" s="900"/>
      <c r="F121" s="900"/>
      <c r="G121" s="900"/>
      <c r="H121" s="900"/>
      <c r="I121" s="915"/>
      <c r="J121" s="426" t="s">
        <v>99</v>
      </c>
      <c r="K121" s="426" t="s">
        <v>100</v>
      </c>
      <c r="L121" s="427">
        <v>0</v>
      </c>
      <c r="M121" s="427">
        <v>0</v>
      </c>
      <c r="N121" s="427">
        <v>0</v>
      </c>
      <c r="O121" s="427">
        <v>1</v>
      </c>
      <c r="P121" s="427">
        <v>2</v>
      </c>
      <c r="Q121" s="427">
        <v>3</v>
      </c>
      <c r="R121" s="393">
        <f>S121+T121+U121+V121</f>
        <v>31000</v>
      </c>
      <c r="S121" s="354">
        <v>5000</v>
      </c>
      <c r="T121" s="354">
        <v>7000</v>
      </c>
      <c r="U121" s="354">
        <v>9000</v>
      </c>
      <c r="V121" s="354">
        <v>10000</v>
      </c>
      <c r="W121" s="912"/>
    </row>
    <row r="122" spans="1:23" ht="81" customHeight="1">
      <c r="A122" s="983"/>
      <c r="B122" s="990"/>
      <c r="C122" s="987"/>
      <c r="D122" s="900" t="s">
        <v>1281</v>
      </c>
      <c r="E122" s="899" t="s">
        <v>1522</v>
      </c>
      <c r="F122" s="899" t="s">
        <v>1523</v>
      </c>
      <c r="G122" s="900">
        <v>0</v>
      </c>
      <c r="H122" s="900">
        <v>0</v>
      </c>
      <c r="I122" s="900">
        <v>80</v>
      </c>
      <c r="J122" s="425" t="s">
        <v>1524</v>
      </c>
      <c r="K122" s="425" t="s">
        <v>1282</v>
      </c>
      <c r="L122" s="427">
        <v>0</v>
      </c>
      <c r="M122" s="427">
        <v>0</v>
      </c>
      <c r="N122" s="427">
        <v>20</v>
      </c>
      <c r="O122" s="427">
        <v>40</v>
      </c>
      <c r="P122" s="427">
        <v>60</v>
      </c>
      <c r="Q122" s="427">
        <v>80</v>
      </c>
      <c r="R122" s="393">
        <f t="shared" si="6"/>
        <v>110000</v>
      </c>
      <c r="S122" s="354">
        <v>20000</v>
      </c>
      <c r="T122" s="354">
        <v>25000</v>
      </c>
      <c r="U122" s="354">
        <v>30000</v>
      </c>
      <c r="V122" s="354">
        <v>35000</v>
      </c>
      <c r="W122" s="912" t="s">
        <v>1283</v>
      </c>
    </row>
    <row r="123" spans="1:23" ht="103.5" customHeight="1">
      <c r="A123" s="983"/>
      <c r="B123" s="984" t="s">
        <v>14</v>
      </c>
      <c r="C123" s="984" t="s">
        <v>1794</v>
      </c>
      <c r="D123" s="900"/>
      <c r="E123" s="899"/>
      <c r="F123" s="899"/>
      <c r="G123" s="900"/>
      <c r="H123" s="900"/>
      <c r="I123" s="900"/>
      <c r="J123" s="425" t="s">
        <v>1284</v>
      </c>
      <c r="K123" s="425" t="s">
        <v>1285</v>
      </c>
      <c r="L123" s="427">
        <v>0</v>
      </c>
      <c r="M123" s="427">
        <v>0</v>
      </c>
      <c r="N123" s="427">
        <v>1</v>
      </c>
      <c r="O123" s="427">
        <v>2</v>
      </c>
      <c r="P123" s="427">
        <v>3</v>
      </c>
      <c r="Q123" s="427">
        <v>4</v>
      </c>
      <c r="R123" s="393">
        <f t="shared" si="6"/>
        <v>24000</v>
      </c>
      <c r="S123" s="354">
        <v>3000</v>
      </c>
      <c r="T123" s="354">
        <v>5000</v>
      </c>
      <c r="U123" s="354">
        <v>6000</v>
      </c>
      <c r="V123" s="354">
        <v>10000</v>
      </c>
      <c r="W123" s="912"/>
    </row>
    <row r="124" spans="1:23" ht="81" customHeight="1">
      <c r="A124" s="983"/>
      <c r="B124" s="985"/>
      <c r="C124" s="985"/>
      <c r="D124" s="900"/>
      <c r="E124" s="899" t="s">
        <v>462</v>
      </c>
      <c r="F124" s="899" t="s">
        <v>458</v>
      </c>
      <c r="G124" s="900">
        <v>0</v>
      </c>
      <c r="H124" s="900">
        <v>0</v>
      </c>
      <c r="I124" s="900"/>
      <c r="J124" s="425" t="s">
        <v>465</v>
      </c>
      <c r="K124" s="425" t="s">
        <v>662</v>
      </c>
      <c r="L124" s="427">
        <v>0</v>
      </c>
      <c r="M124" s="427">
        <v>0</v>
      </c>
      <c r="N124" s="427">
        <v>10</v>
      </c>
      <c r="O124" s="427">
        <v>20</v>
      </c>
      <c r="P124" s="427">
        <v>30</v>
      </c>
      <c r="Q124" s="427">
        <v>40</v>
      </c>
      <c r="R124" s="393">
        <f t="shared" si="6"/>
        <v>100000</v>
      </c>
      <c r="S124" s="354">
        <v>10000</v>
      </c>
      <c r="T124" s="354">
        <v>20000</v>
      </c>
      <c r="U124" s="354">
        <v>30000</v>
      </c>
      <c r="V124" s="354">
        <v>40000</v>
      </c>
      <c r="W124" s="912"/>
    </row>
    <row r="125" spans="1:23" ht="81" customHeight="1">
      <c r="A125" s="983"/>
      <c r="B125" s="985"/>
      <c r="C125" s="985"/>
      <c r="D125" s="390" t="s">
        <v>1525</v>
      </c>
      <c r="E125" s="380" t="s">
        <v>1286</v>
      </c>
      <c r="F125" s="396" t="s">
        <v>1287</v>
      </c>
      <c r="G125" s="389">
        <v>0</v>
      </c>
      <c r="H125" s="389">
        <v>0</v>
      </c>
      <c r="I125" s="389">
        <v>40</v>
      </c>
      <c r="J125" s="380" t="s">
        <v>1288</v>
      </c>
      <c r="K125" s="380" t="s">
        <v>1157</v>
      </c>
      <c r="L125" s="354">
        <v>0</v>
      </c>
      <c r="M125" s="354">
        <v>0</v>
      </c>
      <c r="N125" s="431">
        <v>10</v>
      </c>
      <c r="O125" s="354">
        <v>20</v>
      </c>
      <c r="P125" s="354">
        <v>30</v>
      </c>
      <c r="Q125" s="354">
        <v>40</v>
      </c>
      <c r="R125" s="393">
        <f>S125+T125+U125+V125</f>
        <v>271536</v>
      </c>
      <c r="S125" s="386">
        <v>63000</v>
      </c>
      <c r="T125" s="386">
        <v>66150</v>
      </c>
      <c r="U125" s="386">
        <v>69457</v>
      </c>
      <c r="V125" s="386">
        <v>72929</v>
      </c>
      <c r="W125" s="407" t="s">
        <v>1245</v>
      </c>
    </row>
    <row r="126" spans="1:23" ht="103.5" customHeight="1">
      <c r="A126" s="983"/>
      <c r="B126" s="985"/>
      <c r="C126" s="985"/>
      <c r="D126" s="426" t="s">
        <v>1289</v>
      </c>
      <c r="E126" s="432" t="s">
        <v>1290</v>
      </c>
      <c r="F126" s="426" t="s">
        <v>1291</v>
      </c>
      <c r="G126" s="426">
        <v>0</v>
      </c>
      <c r="H126" s="426">
        <v>0</v>
      </c>
      <c r="I126" s="433">
        <v>1</v>
      </c>
      <c r="J126" s="426" t="s">
        <v>664</v>
      </c>
      <c r="K126" s="426" t="s">
        <v>663</v>
      </c>
      <c r="L126" s="427">
        <v>0</v>
      </c>
      <c r="M126" s="427">
        <v>0</v>
      </c>
      <c r="N126" s="430">
        <v>0.5</v>
      </c>
      <c r="O126" s="430">
        <v>1</v>
      </c>
      <c r="P126" s="430">
        <v>1</v>
      </c>
      <c r="Q126" s="430">
        <v>1</v>
      </c>
      <c r="R126" s="393">
        <f t="shared" si="6"/>
        <v>0</v>
      </c>
      <c r="S126" s="354">
        <v>0</v>
      </c>
      <c r="T126" s="354">
        <v>0</v>
      </c>
      <c r="U126" s="354">
        <v>0</v>
      </c>
      <c r="V126" s="354">
        <v>0</v>
      </c>
      <c r="W126" s="434" t="s">
        <v>1292</v>
      </c>
    </row>
    <row r="127" spans="1:23" ht="78" customHeight="1">
      <c r="A127" s="983"/>
      <c r="B127" s="985"/>
      <c r="C127" s="985"/>
      <c r="D127" s="913" t="s">
        <v>1293</v>
      </c>
      <c r="E127" s="435" t="s">
        <v>1294</v>
      </c>
      <c r="F127" s="435" t="s">
        <v>1295</v>
      </c>
      <c r="G127" s="435">
        <v>1250</v>
      </c>
      <c r="H127" s="435">
        <v>1250</v>
      </c>
      <c r="I127" s="435">
        <v>1125</v>
      </c>
      <c r="J127" s="435" t="s">
        <v>1783</v>
      </c>
      <c r="K127" s="435" t="s">
        <v>1784</v>
      </c>
      <c r="L127" s="436">
        <v>0</v>
      </c>
      <c r="M127" s="436">
        <v>40</v>
      </c>
      <c r="N127" s="436">
        <v>10</v>
      </c>
      <c r="O127" s="436">
        <v>20</v>
      </c>
      <c r="P127" s="436">
        <v>30</v>
      </c>
      <c r="Q127" s="436">
        <v>40</v>
      </c>
      <c r="R127" s="437">
        <f>S127+T127+U127+V127</f>
        <v>16159</v>
      </c>
      <c r="S127" s="438">
        <v>3750</v>
      </c>
      <c r="T127" s="438">
        <v>3937</v>
      </c>
      <c r="U127" s="438">
        <v>4133</v>
      </c>
      <c r="V127" s="438">
        <v>4339</v>
      </c>
      <c r="W127" s="912" t="s">
        <v>1623</v>
      </c>
    </row>
    <row r="128" spans="1:23" ht="45" customHeight="1">
      <c r="A128" s="983"/>
      <c r="B128" s="985"/>
      <c r="C128" s="985"/>
      <c r="D128" s="981"/>
      <c r="E128" s="435" t="s">
        <v>1296</v>
      </c>
      <c r="F128" s="435" t="s">
        <v>1782</v>
      </c>
      <c r="G128" s="435">
        <v>0</v>
      </c>
      <c r="H128" s="435">
        <v>0</v>
      </c>
      <c r="I128" s="439">
        <v>1</v>
      </c>
      <c r="J128" s="435" t="s">
        <v>1297</v>
      </c>
      <c r="K128" s="435" t="s">
        <v>1298</v>
      </c>
      <c r="L128" s="440">
        <v>0</v>
      </c>
      <c r="M128" s="441">
        <v>0</v>
      </c>
      <c r="N128" s="442">
        <v>1</v>
      </c>
      <c r="O128" s="442">
        <v>1</v>
      </c>
      <c r="P128" s="442">
        <v>1</v>
      </c>
      <c r="Q128" s="442">
        <v>1</v>
      </c>
      <c r="R128" s="437">
        <f aca="true" t="shared" si="7" ref="R128:R135">S128+T128+U128+V128</f>
        <v>110000</v>
      </c>
      <c r="S128" s="438">
        <v>20000</v>
      </c>
      <c r="T128" s="438">
        <v>25000</v>
      </c>
      <c r="U128" s="438">
        <v>30000</v>
      </c>
      <c r="V128" s="438">
        <v>35000</v>
      </c>
      <c r="W128" s="912"/>
    </row>
    <row r="129" spans="1:23" ht="103.5" customHeight="1">
      <c r="A129" s="983"/>
      <c r="B129" s="985"/>
      <c r="C129" s="985"/>
      <c r="D129" s="986"/>
      <c r="E129" s="380" t="s">
        <v>1356</v>
      </c>
      <c r="F129" s="380" t="s">
        <v>1299</v>
      </c>
      <c r="G129" s="443">
        <v>191</v>
      </c>
      <c r="H129" s="443">
        <v>191</v>
      </c>
      <c r="I129" s="443">
        <v>191</v>
      </c>
      <c r="J129" s="380" t="s">
        <v>1357</v>
      </c>
      <c r="K129" s="380" t="s">
        <v>1299</v>
      </c>
      <c r="L129" s="444">
        <v>191</v>
      </c>
      <c r="M129" s="444">
        <v>191</v>
      </c>
      <c r="N129" s="444">
        <v>0</v>
      </c>
      <c r="O129" s="444">
        <v>50</v>
      </c>
      <c r="P129" s="444">
        <v>100</v>
      </c>
      <c r="Q129" s="445">
        <v>191</v>
      </c>
      <c r="R129" s="437">
        <f t="shared" si="7"/>
        <v>26000</v>
      </c>
      <c r="S129" s="386">
        <v>5000</v>
      </c>
      <c r="T129" s="386">
        <v>6000</v>
      </c>
      <c r="U129" s="386">
        <v>7000</v>
      </c>
      <c r="V129" s="386">
        <v>8000</v>
      </c>
      <c r="W129" s="912"/>
    </row>
    <row r="130" spans="1:23" ht="73.5" customHeight="1">
      <c r="A130" s="983"/>
      <c r="B130" s="985"/>
      <c r="C130" s="985"/>
      <c r="D130" s="986"/>
      <c r="E130" s="380" t="s">
        <v>1702</v>
      </c>
      <c r="F130" s="380" t="s">
        <v>1299</v>
      </c>
      <c r="G130" s="443" t="s">
        <v>591</v>
      </c>
      <c r="H130" s="443" t="s">
        <v>590</v>
      </c>
      <c r="I130" s="443">
        <v>200</v>
      </c>
      <c r="J130" s="380" t="s">
        <v>1358</v>
      </c>
      <c r="K130" s="380" t="s">
        <v>1299</v>
      </c>
      <c r="L130" s="444" t="s">
        <v>591</v>
      </c>
      <c r="M130" s="444" t="s">
        <v>590</v>
      </c>
      <c r="N130" s="444">
        <v>50</v>
      </c>
      <c r="O130" s="444">
        <v>100</v>
      </c>
      <c r="P130" s="444">
        <v>150</v>
      </c>
      <c r="Q130" s="445">
        <v>200</v>
      </c>
      <c r="R130" s="437">
        <f t="shared" si="7"/>
        <v>0</v>
      </c>
      <c r="S130" s="386">
        <v>0</v>
      </c>
      <c r="T130" s="386">
        <v>0</v>
      </c>
      <c r="U130" s="386">
        <v>0</v>
      </c>
      <c r="V130" s="386">
        <v>0</v>
      </c>
      <c r="W130" s="912"/>
    </row>
    <row r="131" spans="1:23" ht="30">
      <c r="A131" s="983"/>
      <c r="B131" s="985"/>
      <c r="C131" s="985"/>
      <c r="D131" s="986"/>
      <c r="E131" s="380" t="s">
        <v>589</v>
      </c>
      <c r="F131" s="380" t="s">
        <v>588</v>
      </c>
      <c r="G131" s="446">
        <v>0.5</v>
      </c>
      <c r="H131" s="446">
        <v>0.5</v>
      </c>
      <c r="I131" s="446">
        <v>1</v>
      </c>
      <c r="J131" s="380" t="s">
        <v>589</v>
      </c>
      <c r="K131" s="380" t="s">
        <v>588</v>
      </c>
      <c r="L131" s="378">
        <v>0.5</v>
      </c>
      <c r="M131" s="378">
        <v>0.5</v>
      </c>
      <c r="N131" s="378">
        <v>0.6</v>
      </c>
      <c r="O131" s="378">
        <v>0.7</v>
      </c>
      <c r="P131" s="378">
        <v>0.8</v>
      </c>
      <c r="Q131" s="378">
        <v>1</v>
      </c>
      <c r="R131" s="437">
        <f t="shared" si="7"/>
        <v>0</v>
      </c>
      <c r="S131" s="386">
        <v>0</v>
      </c>
      <c r="T131" s="386">
        <v>0</v>
      </c>
      <c r="U131" s="386">
        <v>0</v>
      </c>
      <c r="V131" s="386">
        <v>0</v>
      </c>
      <c r="W131" s="401" t="s">
        <v>1274</v>
      </c>
    </row>
    <row r="132" spans="1:23" ht="72" customHeight="1">
      <c r="A132" s="983"/>
      <c r="B132" s="985"/>
      <c r="C132" s="985"/>
      <c r="D132" s="986"/>
      <c r="E132" s="380" t="s">
        <v>1703</v>
      </c>
      <c r="F132" s="380" t="s">
        <v>585</v>
      </c>
      <c r="G132" s="447">
        <v>798</v>
      </c>
      <c r="H132" s="447">
        <v>798</v>
      </c>
      <c r="I132" s="447">
        <v>750</v>
      </c>
      <c r="J132" s="380" t="s">
        <v>1703</v>
      </c>
      <c r="K132" s="380" t="s">
        <v>1299</v>
      </c>
      <c r="L132" s="354">
        <v>0</v>
      </c>
      <c r="M132" s="354">
        <v>750</v>
      </c>
      <c r="N132" s="444">
        <v>100</v>
      </c>
      <c r="O132" s="444">
        <v>300</v>
      </c>
      <c r="P132" s="444">
        <v>500</v>
      </c>
      <c r="Q132" s="445">
        <v>750</v>
      </c>
      <c r="R132" s="437">
        <f>S132+T132+U132+V132</f>
        <v>26000</v>
      </c>
      <c r="S132" s="386">
        <v>5000</v>
      </c>
      <c r="T132" s="386">
        <v>6000</v>
      </c>
      <c r="U132" s="386">
        <v>7000</v>
      </c>
      <c r="V132" s="386">
        <v>8000</v>
      </c>
      <c r="W132" s="401" t="s">
        <v>1274</v>
      </c>
    </row>
    <row r="133" spans="1:23" ht="114">
      <c r="A133" s="983"/>
      <c r="B133" s="985"/>
      <c r="C133" s="985"/>
      <c r="D133" s="986"/>
      <c r="E133" s="380" t="s">
        <v>1704</v>
      </c>
      <c r="F133" s="380" t="s">
        <v>1299</v>
      </c>
      <c r="G133" s="447">
        <v>191</v>
      </c>
      <c r="H133" s="447">
        <v>191</v>
      </c>
      <c r="I133" s="447">
        <v>15</v>
      </c>
      <c r="J133" s="380" t="s">
        <v>1704</v>
      </c>
      <c r="K133" s="380" t="s">
        <v>1299</v>
      </c>
      <c r="L133" s="354">
        <v>191</v>
      </c>
      <c r="M133" s="354">
        <v>191</v>
      </c>
      <c r="N133" s="444">
        <v>0</v>
      </c>
      <c r="O133" s="444">
        <v>15</v>
      </c>
      <c r="P133" s="444">
        <v>15</v>
      </c>
      <c r="Q133" s="445">
        <v>15</v>
      </c>
      <c r="R133" s="437">
        <f t="shared" si="7"/>
        <v>0</v>
      </c>
      <c r="S133" s="386">
        <v>0</v>
      </c>
      <c r="T133" s="386">
        <v>0</v>
      </c>
      <c r="U133" s="386">
        <v>0</v>
      </c>
      <c r="V133" s="386">
        <v>0</v>
      </c>
      <c r="W133" s="401" t="s">
        <v>1274</v>
      </c>
    </row>
    <row r="134" spans="1:23" ht="71.25">
      <c r="A134" s="448"/>
      <c r="B134" s="449"/>
      <c r="C134" s="449"/>
      <c r="D134" s="450" t="s">
        <v>1707</v>
      </c>
      <c r="E134" s="451" t="s">
        <v>1708</v>
      </c>
      <c r="F134" s="451" t="s">
        <v>1709</v>
      </c>
      <c r="G134" s="452">
        <v>0</v>
      </c>
      <c r="H134" s="452">
        <v>0</v>
      </c>
      <c r="I134" s="452">
        <v>100</v>
      </c>
      <c r="J134" s="451" t="s">
        <v>1708</v>
      </c>
      <c r="K134" s="451" t="s">
        <v>1709</v>
      </c>
      <c r="L134" s="438">
        <v>0</v>
      </c>
      <c r="M134" s="438">
        <v>0</v>
      </c>
      <c r="N134" s="453">
        <v>40</v>
      </c>
      <c r="O134" s="453">
        <v>70</v>
      </c>
      <c r="P134" s="453">
        <v>90</v>
      </c>
      <c r="Q134" s="454">
        <v>100</v>
      </c>
      <c r="R134" s="437">
        <f t="shared" si="7"/>
        <v>150000</v>
      </c>
      <c r="S134" s="437">
        <v>60000</v>
      </c>
      <c r="T134" s="455">
        <v>45000</v>
      </c>
      <c r="U134" s="455">
        <v>30000</v>
      </c>
      <c r="V134" s="455">
        <v>15000</v>
      </c>
      <c r="W134" s="456" t="s">
        <v>1710</v>
      </c>
    </row>
    <row r="135" spans="1:23" ht="71.25">
      <c r="A135" s="448"/>
      <c r="B135" s="449"/>
      <c r="C135" s="449"/>
      <c r="D135" s="450" t="s">
        <v>1711</v>
      </c>
      <c r="E135" s="451" t="s">
        <v>1712</v>
      </c>
      <c r="F135" s="451" t="s">
        <v>1713</v>
      </c>
      <c r="G135" s="452">
        <v>0</v>
      </c>
      <c r="H135" s="452">
        <v>0</v>
      </c>
      <c r="I135" s="452">
        <v>1</v>
      </c>
      <c r="J135" s="451" t="s">
        <v>1712</v>
      </c>
      <c r="K135" s="451" t="s">
        <v>1713</v>
      </c>
      <c r="L135" s="438">
        <v>0</v>
      </c>
      <c r="M135" s="438">
        <v>0</v>
      </c>
      <c r="N135" s="453">
        <v>0.4</v>
      </c>
      <c r="O135" s="453">
        <v>0.7</v>
      </c>
      <c r="P135" s="453">
        <v>1</v>
      </c>
      <c r="Q135" s="454">
        <v>1</v>
      </c>
      <c r="R135" s="437">
        <f t="shared" si="7"/>
        <v>10000</v>
      </c>
      <c r="S135" s="437">
        <v>2500</v>
      </c>
      <c r="T135" s="455">
        <v>2500</v>
      </c>
      <c r="U135" s="455">
        <v>2500</v>
      </c>
      <c r="V135" s="455">
        <v>2500</v>
      </c>
      <c r="W135" s="456" t="s">
        <v>1710</v>
      </c>
    </row>
    <row r="136" spans="1:23" ht="81" customHeight="1">
      <c r="A136" s="991" t="s">
        <v>1359</v>
      </c>
      <c r="B136" s="991" t="s">
        <v>1359</v>
      </c>
      <c r="C136" s="457" t="s">
        <v>1360</v>
      </c>
      <c r="D136" s="457" t="s">
        <v>1360</v>
      </c>
      <c r="E136" s="458" t="s">
        <v>1361</v>
      </c>
      <c r="F136" s="459" t="s">
        <v>1362</v>
      </c>
      <c r="G136" s="459">
        <v>1000</v>
      </c>
      <c r="H136" s="459">
        <v>1000</v>
      </c>
      <c r="I136" s="459">
        <v>4000</v>
      </c>
      <c r="J136" s="458" t="s">
        <v>1363</v>
      </c>
      <c r="K136" s="458" t="s">
        <v>1364</v>
      </c>
      <c r="L136" s="454">
        <v>2</v>
      </c>
      <c r="M136" s="454">
        <v>2</v>
      </c>
      <c r="N136" s="454">
        <v>3</v>
      </c>
      <c r="O136" s="454">
        <v>3</v>
      </c>
      <c r="P136" s="454">
        <v>3</v>
      </c>
      <c r="Q136" s="454">
        <v>3</v>
      </c>
      <c r="R136" s="460">
        <f>S136+T136+U136+V136</f>
        <v>180000</v>
      </c>
      <c r="S136" s="438">
        <v>30000</v>
      </c>
      <c r="T136" s="438">
        <v>40000</v>
      </c>
      <c r="U136" s="438">
        <v>50000</v>
      </c>
      <c r="V136" s="455">
        <v>60000</v>
      </c>
      <c r="W136" s="384" t="s">
        <v>1279</v>
      </c>
    </row>
    <row r="137" spans="1:23" ht="64.5" customHeight="1">
      <c r="A137" s="991"/>
      <c r="B137" s="991"/>
      <c r="C137" s="993" t="s">
        <v>101</v>
      </c>
      <c r="D137" s="993" t="s">
        <v>101</v>
      </c>
      <c r="E137" s="999" t="s">
        <v>102</v>
      </c>
      <c r="F137" s="999" t="s">
        <v>654</v>
      </c>
      <c r="G137" s="913">
        <v>0</v>
      </c>
      <c r="H137" s="913">
        <v>0</v>
      </c>
      <c r="I137" s="997">
        <v>1</v>
      </c>
      <c r="J137" s="425" t="s">
        <v>655</v>
      </c>
      <c r="K137" s="425" t="s">
        <v>656</v>
      </c>
      <c r="L137" s="430">
        <v>0.3</v>
      </c>
      <c r="M137" s="430">
        <v>0.3</v>
      </c>
      <c r="N137" s="430">
        <v>0.4</v>
      </c>
      <c r="O137" s="430">
        <v>0.6</v>
      </c>
      <c r="P137" s="430">
        <v>0.8</v>
      </c>
      <c r="Q137" s="430">
        <v>1</v>
      </c>
      <c r="R137" s="460">
        <f>S137+T137+U137+V137</f>
        <v>20000</v>
      </c>
      <c r="S137" s="354">
        <v>2000</v>
      </c>
      <c r="T137" s="354">
        <v>4000</v>
      </c>
      <c r="U137" s="354">
        <v>6000</v>
      </c>
      <c r="V137" s="354">
        <v>8000</v>
      </c>
      <c r="W137" s="905" t="s">
        <v>657</v>
      </c>
    </row>
    <row r="138" spans="1:23" ht="84" customHeight="1">
      <c r="A138" s="991"/>
      <c r="B138" s="991"/>
      <c r="C138" s="993"/>
      <c r="D138" s="993"/>
      <c r="E138" s="1000"/>
      <c r="F138" s="1000"/>
      <c r="G138" s="914"/>
      <c r="H138" s="914"/>
      <c r="I138" s="998"/>
      <c r="J138" s="425" t="s">
        <v>658</v>
      </c>
      <c r="K138" s="425" t="s">
        <v>659</v>
      </c>
      <c r="L138" s="427">
        <v>0</v>
      </c>
      <c r="M138" s="427">
        <v>0</v>
      </c>
      <c r="N138" s="427">
        <v>0</v>
      </c>
      <c r="O138" s="427">
        <v>1</v>
      </c>
      <c r="P138" s="427">
        <v>1</v>
      </c>
      <c r="Q138" s="427">
        <v>1</v>
      </c>
      <c r="R138" s="460">
        <f>S138+T138+U138+V138</f>
        <v>24000</v>
      </c>
      <c r="S138" s="354">
        <v>3000</v>
      </c>
      <c r="T138" s="354">
        <v>5000</v>
      </c>
      <c r="U138" s="354">
        <v>7000</v>
      </c>
      <c r="V138" s="354">
        <v>9000</v>
      </c>
      <c r="W138" s="905"/>
    </row>
    <row r="139" spans="1:23" ht="45.75" customHeight="1">
      <c r="A139" s="992"/>
      <c r="B139" s="992"/>
      <c r="C139" s="994"/>
      <c r="D139" s="994"/>
      <c r="E139" s="1000"/>
      <c r="F139" s="1000"/>
      <c r="G139" s="914"/>
      <c r="H139" s="914"/>
      <c r="I139" s="998"/>
      <c r="J139" s="461" t="s">
        <v>660</v>
      </c>
      <c r="K139" s="435" t="s">
        <v>661</v>
      </c>
      <c r="L139" s="436">
        <v>0</v>
      </c>
      <c r="M139" s="436">
        <v>0</v>
      </c>
      <c r="N139" s="436">
        <v>0</v>
      </c>
      <c r="O139" s="436">
        <v>1</v>
      </c>
      <c r="P139" s="436">
        <v>1</v>
      </c>
      <c r="Q139" s="436">
        <v>1</v>
      </c>
      <c r="R139" s="462">
        <f>S139+T139+U139+V139</f>
        <v>155000</v>
      </c>
      <c r="S139" s="438">
        <v>25000</v>
      </c>
      <c r="T139" s="438">
        <v>35000</v>
      </c>
      <c r="U139" s="438">
        <v>45000</v>
      </c>
      <c r="V139" s="438">
        <v>50000</v>
      </c>
      <c r="W139" s="995"/>
    </row>
    <row r="140" spans="1:23" ht="18" customHeight="1" thickBot="1">
      <c r="A140" s="996"/>
      <c r="B140" s="996"/>
      <c r="C140" s="996"/>
      <c r="D140" s="996"/>
      <c r="E140" s="996"/>
      <c r="F140" s="996"/>
      <c r="G140" s="996"/>
      <c r="H140" s="996"/>
      <c r="I140" s="996"/>
      <c r="J140" s="996"/>
      <c r="K140" s="996"/>
      <c r="L140" s="996"/>
      <c r="M140" s="996"/>
      <c r="N140" s="996"/>
      <c r="O140" s="996"/>
      <c r="P140" s="996"/>
      <c r="Q140" s="996"/>
      <c r="R140" s="334">
        <f>SUM(R8:R139)</f>
        <v>237570076</v>
      </c>
      <c r="S140" s="335">
        <f>SUM(S8:S139)</f>
        <v>103040886</v>
      </c>
      <c r="T140" s="335">
        <f>SUM(T8:T139)</f>
        <v>65659549</v>
      </c>
      <c r="U140" s="335">
        <f>SUM(U8:U139)</f>
        <v>30991278</v>
      </c>
      <c r="V140" s="335">
        <f>SUM(V8:V139)</f>
        <v>37878363</v>
      </c>
      <c r="W140" s="336"/>
    </row>
    <row r="141" spans="19:23" ht="77.25" customHeight="1">
      <c r="S141" s="328"/>
      <c r="T141" s="328"/>
      <c r="U141" s="328"/>
      <c r="V141" s="328"/>
      <c r="W141" s="328"/>
    </row>
    <row r="142" spans="8:23" ht="60" customHeight="1">
      <c r="H142" s="463" t="s">
        <v>1532</v>
      </c>
      <c r="I142" s="463"/>
      <c r="J142" s="464"/>
      <c r="S142" s="328"/>
      <c r="T142" s="328"/>
      <c r="U142" s="328"/>
      <c r="V142" s="328"/>
      <c r="W142" s="328"/>
    </row>
    <row r="143" spans="19:23" ht="75" customHeight="1">
      <c r="S143" s="328"/>
      <c r="T143" s="328"/>
      <c r="U143" s="328"/>
      <c r="V143" s="328"/>
      <c r="W143" s="328"/>
    </row>
    <row r="144" ht="30.75" customHeight="1"/>
  </sheetData>
  <sheetProtection password="E09B" sheet="1"/>
  <mergeCells count="281">
    <mergeCell ref="B136:B139"/>
    <mergeCell ref="C137:C139"/>
    <mergeCell ref="W137:W139"/>
    <mergeCell ref="A140:Q140"/>
    <mergeCell ref="A136:A139"/>
    <mergeCell ref="I137:I139"/>
    <mergeCell ref="G137:G139"/>
    <mergeCell ref="E137:E139"/>
    <mergeCell ref="F137:F139"/>
    <mergeCell ref="D137:D139"/>
    <mergeCell ref="D127:D128"/>
    <mergeCell ref="A107:A133"/>
    <mergeCell ref="B123:B133"/>
    <mergeCell ref="D129:D133"/>
    <mergeCell ref="D122:D124"/>
    <mergeCell ref="C107:C122"/>
    <mergeCell ref="C123:C133"/>
    <mergeCell ref="B107:B122"/>
    <mergeCell ref="D118:D119"/>
    <mergeCell ref="D120:D121"/>
    <mergeCell ref="C86:C88"/>
    <mergeCell ref="H68:H71"/>
    <mergeCell ref="A2:W2"/>
    <mergeCell ref="R72:R73"/>
    <mergeCell ref="G84:G85"/>
    <mergeCell ref="H84:H85"/>
    <mergeCell ref="W64:W65"/>
    <mergeCell ref="A3:W3"/>
    <mergeCell ref="A4:W4"/>
    <mergeCell ref="A5:W5"/>
    <mergeCell ref="R6:V6"/>
    <mergeCell ref="W80:W82"/>
    <mergeCell ref="E80:E82"/>
    <mergeCell ref="C29:C49"/>
    <mergeCell ref="R13:R15"/>
    <mergeCell ref="R18:R21"/>
    <mergeCell ref="R22:R24"/>
    <mergeCell ref="A8:A60"/>
    <mergeCell ref="A61:A101"/>
    <mergeCell ref="F91:F92"/>
    <mergeCell ref="G91:G92"/>
    <mergeCell ref="F96:F97"/>
    <mergeCell ref="C83:C85"/>
    <mergeCell ref="B29:B49"/>
    <mergeCell ref="W104:W105"/>
    <mergeCell ref="I112:I115"/>
    <mergeCell ref="F107:F108"/>
    <mergeCell ref="G107:G108"/>
    <mergeCell ref="H107:H108"/>
    <mergeCell ref="P104:P105"/>
    <mergeCell ref="Q104:Q105"/>
    <mergeCell ref="J104:J105"/>
    <mergeCell ref="K104:K105"/>
    <mergeCell ref="L104:L105"/>
    <mergeCell ref="F120:F121"/>
    <mergeCell ref="E122:E124"/>
    <mergeCell ref="H120:H121"/>
    <mergeCell ref="G122:G124"/>
    <mergeCell ref="H122:H124"/>
    <mergeCell ref="E120:E121"/>
    <mergeCell ref="F122:F124"/>
    <mergeCell ref="H118:H119"/>
    <mergeCell ref="A102:A106"/>
    <mergeCell ref="E107:E108"/>
    <mergeCell ref="D107:D111"/>
    <mergeCell ref="D112:D117"/>
    <mergeCell ref="E89:E90"/>
    <mergeCell ref="E100:E101"/>
    <mergeCell ref="D91:D92"/>
    <mergeCell ref="F100:F101"/>
    <mergeCell ref="E91:E92"/>
    <mergeCell ref="W95:W101"/>
    <mergeCell ref="G96:G97"/>
    <mergeCell ref="G100:G101"/>
    <mergeCell ref="H100:H101"/>
    <mergeCell ref="I100:I101"/>
    <mergeCell ref="E96:E97"/>
    <mergeCell ref="H96:H97"/>
    <mergeCell ref="I107:I108"/>
    <mergeCell ref="V104:V105"/>
    <mergeCell ref="U104:U105"/>
    <mergeCell ref="T104:T105"/>
    <mergeCell ref="S104:S105"/>
    <mergeCell ref="D104:D105"/>
    <mergeCell ref="E104:E105"/>
    <mergeCell ref="F104:F105"/>
    <mergeCell ref="R104:R105"/>
    <mergeCell ref="N104:N105"/>
    <mergeCell ref="H104:H105"/>
    <mergeCell ref="G104:G105"/>
    <mergeCell ref="M104:M105"/>
    <mergeCell ref="I104:I105"/>
    <mergeCell ref="U84:U85"/>
    <mergeCell ref="V84:V85"/>
    <mergeCell ref="T84:T85"/>
    <mergeCell ref="I96:I97"/>
    <mergeCell ref="O104:O105"/>
    <mergeCell ref="W91:W92"/>
    <mergeCell ref="H91:H92"/>
    <mergeCell ref="I91:I92"/>
    <mergeCell ref="R84:R85"/>
    <mergeCell ref="W87:W88"/>
    <mergeCell ref="F89:F90"/>
    <mergeCell ref="G89:G90"/>
    <mergeCell ref="H89:H90"/>
    <mergeCell ref="I89:I90"/>
    <mergeCell ref="W89:W90"/>
    <mergeCell ref="G68:G71"/>
    <mergeCell ref="F84:F85"/>
    <mergeCell ref="Q68:Q71"/>
    <mergeCell ref="T68:T71"/>
    <mergeCell ref="I80:I82"/>
    <mergeCell ref="F80:F82"/>
    <mergeCell ref="G80:G82"/>
    <mergeCell ref="H75:H78"/>
    <mergeCell ref="P68:P71"/>
    <mergeCell ref="S68:S71"/>
    <mergeCell ref="M68:M71"/>
    <mergeCell ref="N68:N71"/>
    <mergeCell ref="O68:O71"/>
    <mergeCell ref="K68:K71"/>
    <mergeCell ref="I75:I78"/>
    <mergeCell ref="S72:S73"/>
    <mergeCell ref="J68:J71"/>
    <mergeCell ref="W84:W85"/>
    <mergeCell ref="I84:I85"/>
    <mergeCell ref="S84:S85"/>
    <mergeCell ref="G34:G35"/>
    <mergeCell ref="F37:F40"/>
    <mergeCell ref="F61:F63"/>
    <mergeCell ref="G61:G63"/>
    <mergeCell ref="H41:H43"/>
    <mergeCell ref="G41:G43"/>
    <mergeCell ref="G37:G40"/>
    <mergeCell ref="H61:H63"/>
    <mergeCell ref="L68:L71"/>
    <mergeCell ref="I29:I30"/>
    <mergeCell ref="I41:I43"/>
    <mergeCell ref="W25:W26"/>
    <mergeCell ref="H37:H40"/>
    <mergeCell ref="H34:H35"/>
    <mergeCell ref="V68:V71"/>
    <mergeCell ref="W61:W63"/>
    <mergeCell ref="W67:W71"/>
    <mergeCell ref="I13:I15"/>
    <mergeCell ref="V13:V15"/>
    <mergeCell ref="T18:T21"/>
    <mergeCell ref="U18:U21"/>
    <mergeCell ref="V22:V24"/>
    <mergeCell ref="U13:U15"/>
    <mergeCell ref="S18:S21"/>
    <mergeCell ref="V18:V21"/>
    <mergeCell ref="I22:I24"/>
    <mergeCell ref="T22:T24"/>
    <mergeCell ref="W11:W24"/>
    <mergeCell ref="I20:I21"/>
    <mergeCell ref="D25:D26"/>
    <mergeCell ref="E25:E26"/>
    <mergeCell ref="H25:H26"/>
    <mergeCell ref="G25:G26"/>
    <mergeCell ref="H20:H21"/>
    <mergeCell ref="I25:I26"/>
    <mergeCell ref="S13:S15"/>
    <mergeCell ref="T13:T15"/>
    <mergeCell ref="W6:W7"/>
    <mergeCell ref="B8:B28"/>
    <mergeCell ref="C8:C28"/>
    <mergeCell ref="D8:D9"/>
    <mergeCell ref="E8:E9"/>
    <mergeCell ref="E20:E21"/>
    <mergeCell ref="W8:W9"/>
    <mergeCell ref="G18:G19"/>
    <mergeCell ref="H18:H19"/>
    <mergeCell ref="I18:I19"/>
    <mergeCell ref="A6:A7"/>
    <mergeCell ref="B6:B7"/>
    <mergeCell ref="C6:C7"/>
    <mergeCell ref="F8:F9"/>
    <mergeCell ref="G8:G9"/>
    <mergeCell ref="E29:E40"/>
    <mergeCell ref="D29:D40"/>
    <mergeCell ref="E6:E7"/>
    <mergeCell ref="D11:D24"/>
    <mergeCell ref="E18:E19"/>
    <mergeCell ref="D6:D7"/>
    <mergeCell ref="E22:E24"/>
    <mergeCell ref="E13:E15"/>
    <mergeCell ref="F32:F33"/>
    <mergeCell ref="G32:G33"/>
    <mergeCell ref="F29:F30"/>
    <mergeCell ref="G29:G30"/>
    <mergeCell ref="F6:I6"/>
    <mergeCell ref="H29:H30"/>
    <mergeCell ref="H32:H33"/>
    <mergeCell ref="F34:F35"/>
    <mergeCell ref="G13:G15"/>
    <mergeCell ref="F22:F24"/>
    <mergeCell ref="G22:G24"/>
    <mergeCell ref="F13:F15"/>
    <mergeCell ref="F25:F26"/>
    <mergeCell ref="F18:F19"/>
    <mergeCell ref="F20:F21"/>
    <mergeCell ref="G20:G21"/>
    <mergeCell ref="U22:U24"/>
    <mergeCell ref="S22:S24"/>
    <mergeCell ref="G44:G49"/>
    <mergeCell ref="I52:I53"/>
    <mergeCell ref="K6:Q6"/>
    <mergeCell ref="H8:H9"/>
    <mergeCell ref="I8:I9"/>
    <mergeCell ref="J6:J7"/>
    <mergeCell ref="J44:J49"/>
    <mergeCell ref="I44:I49"/>
    <mergeCell ref="H22:H24"/>
    <mergeCell ref="H13:H15"/>
    <mergeCell ref="I32:I33"/>
    <mergeCell ref="I34:I35"/>
    <mergeCell ref="I37:I40"/>
    <mergeCell ref="G120:G121"/>
    <mergeCell ref="G52:G53"/>
    <mergeCell ref="H52:H53"/>
    <mergeCell ref="H44:H49"/>
    <mergeCell ref="I118:I119"/>
    <mergeCell ref="F44:F49"/>
    <mergeCell ref="W118:W121"/>
    <mergeCell ref="H137:H139"/>
    <mergeCell ref="W127:W130"/>
    <mergeCell ref="I122:I124"/>
    <mergeCell ref="W122:W124"/>
    <mergeCell ref="I120:I121"/>
    <mergeCell ref="T72:T73"/>
    <mergeCell ref="I61:I63"/>
    <mergeCell ref="I68:I71"/>
    <mergeCell ref="G112:G115"/>
    <mergeCell ref="H112:H115"/>
    <mergeCell ref="U68:U71"/>
    <mergeCell ref="H80:H82"/>
    <mergeCell ref="W72:W74"/>
    <mergeCell ref="F75:F78"/>
    <mergeCell ref="G75:G78"/>
    <mergeCell ref="W75:W78"/>
    <mergeCell ref="V72:V73"/>
    <mergeCell ref="U72:U73"/>
    <mergeCell ref="D41:D46"/>
    <mergeCell ref="D47:D49"/>
    <mergeCell ref="D80:D82"/>
    <mergeCell ref="B102:B106"/>
    <mergeCell ref="D89:D90"/>
    <mergeCell ref="D100:D101"/>
    <mergeCell ref="B61:B88"/>
    <mergeCell ref="C61:C64"/>
    <mergeCell ref="C65:C74"/>
    <mergeCell ref="C102:C106"/>
    <mergeCell ref="G118:G119"/>
    <mergeCell ref="E47:E49"/>
    <mergeCell ref="E41:E46"/>
    <mergeCell ref="D59:D60"/>
    <mergeCell ref="D68:D71"/>
    <mergeCell ref="E68:E71"/>
    <mergeCell ref="D50:D57"/>
    <mergeCell ref="E112:E115"/>
    <mergeCell ref="F41:F43"/>
    <mergeCell ref="E118:E119"/>
    <mergeCell ref="E84:E85"/>
    <mergeCell ref="D96:D97"/>
    <mergeCell ref="E50:E57"/>
    <mergeCell ref="F52:F53"/>
    <mergeCell ref="D84:D85"/>
    <mergeCell ref="F118:F119"/>
    <mergeCell ref="F112:F115"/>
    <mergeCell ref="F68:F71"/>
    <mergeCell ref="B50:B60"/>
    <mergeCell ref="C50:C60"/>
    <mergeCell ref="E61:E63"/>
    <mergeCell ref="B89:B101"/>
    <mergeCell ref="C89:C101"/>
    <mergeCell ref="C75:C82"/>
    <mergeCell ref="D75:D78"/>
    <mergeCell ref="E75:E78"/>
    <mergeCell ref="D61:D63"/>
    <mergeCell ref="D72:D74"/>
  </mergeCells>
  <hyperlinks>
    <hyperlink ref="H142:I142" location="INICIO!A1" display="REGRESAR AL INICIO"/>
  </hyperlinks>
  <printOptions/>
  <pageMargins left="1.5748031496062993" right="0" top="0.2362204724409449" bottom="0" header="0.15748031496062992" footer="0"/>
  <pageSetup horizontalDpi="300" verticalDpi="300" orientation="landscape" paperSize="5" scale="40" r:id="rId3"/>
  <legacyDrawing r:id="rId2"/>
</worksheet>
</file>

<file path=xl/worksheets/sheet12.xml><?xml version="1.0" encoding="utf-8"?>
<worksheet xmlns="http://schemas.openxmlformats.org/spreadsheetml/2006/main" xmlns:r="http://schemas.openxmlformats.org/officeDocument/2006/relationships">
  <dimension ref="A2:U53"/>
  <sheetViews>
    <sheetView tabSelected="1" zoomScale="76" zoomScaleNormal="76" zoomScalePageLayoutView="0" workbookViewId="0" topLeftCell="A1">
      <pane ySplit="7" topLeftCell="A8" activePane="bottomLeft" state="frozen"/>
      <selection pane="topLeft" activeCell="A1" sqref="A1"/>
      <selection pane="bottomLeft" activeCell="C8" sqref="C8:C16"/>
    </sheetView>
  </sheetViews>
  <sheetFormatPr defaultColWidth="11.421875" defaultRowHeight="12.75"/>
  <cols>
    <col min="1" max="1" width="40.7109375" style="53" customWidth="1"/>
    <col min="2" max="2" width="15.8515625" style="53" customWidth="1"/>
    <col min="3" max="3" width="40.57421875" style="53" customWidth="1"/>
    <col min="4" max="4" width="30.7109375" style="53" customWidth="1"/>
    <col min="5" max="7" width="13.7109375" style="53" customWidth="1"/>
    <col min="8" max="8" width="40.7109375" style="53" customWidth="1"/>
    <col min="9" max="9" width="30.7109375" style="53" customWidth="1"/>
    <col min="10" max="15" width="12.7109375" style="53" customWidth="1"/>
    <col min="16" max="20" width="15.7109375" style="53" customWidth="1"/>
    <col min="21" max="21" width="20.7109375" style="53" customWidth="1"/>
    <col min="22" max="16384" width="11.421875" style="53"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1390</v>
      </c>
      <c r="B4" s="516"/>
      <c r="C4" s="516"/>
      <c r="D4" s="516"/>
      <c r="E4" s="516"/>
      <c r="F4" s="516"/>
      <c r="G4" s="516"/>
      <c r="H4" s="516"/>
      <c r="I4" s="516"/>
      <c r="J4" s="516"/>
      <c r="K4" s="516"/>
      <c r="L4" s="516"/>
      <c r="M4" s="516"/>
      <c r="N4" s="516"/>
      <c r="O4" s="516"/>
      <c r="P4" s="516"/>
      <c r="Q4" s="516"/>
      <c r="R4" s="516"/>
      <c r="S4" s="516"/>
      <c r="T4" s="516"/>
      <c r="U4" s="517"/>
    </row>
    <row r="5" spans="1:21" ht="18.75" thickBot="1">
      <c r="A5" s="501" t="s">
        <v>1541</v>
      </c>
      <c r="B5" s="502"/>
      <c r="C5" s="502"/>
      <c r="D5" s="502"/>
      <c r="E5" s="502"/>
      <c r="F5" s="502"/>
      <c r="G5" s="502"/>
      <c r="H5" s="502"/>
      <c r="I5" s="502"/>
      <c r="J5" s="502"/>
      <c r="K5" s="502"/>
      <c r="L5" s="502"/>
      <c r="M5" s="502"/>
      <c r="N5" s="502"/>
      <c r="O5" s="502"/>
      <c r="P5" s="502"/>
      <c r="Q5" s="502"/>
      <c r="R5" s="502"/>
      <c r="S5" s="502"/>
      <c r="T5" s="502"/>
      <c r="U5" s="503"/>
    </row>
    <row r="6" spans="1:21" ht="33" customHeight="1">
      <c r="A6" s="581" t="s">
        <v>1647</v>
      </c>
      <c r="B6" s="571" t="s">
        <v>1820</v>
      </c>
      <c r="C6" s="571" t="s">
        <v>1823</v>
      </c>
      <c r="D6" s="577" t="s">
        <v>1818</v>
      </c>
      <c r="E6" s="577"/>
      <c r="F6" s="577"/>
      <c r="G6" s="577"/>
      <c r="H6" s="571" t="s">
        <v>1822</v>
      </c>
      <c r="I6" s="577" t="s">
        <v>1828</v>
      </c>
      <c r="J6" s="577"/>
      <c r="K6" s="577"/>
      <c r="L6" s="577"/>
      <c r="M6" s="577"/>
      <c r="N6" s="577"/>
      <c r="O6" s="577"/>
      <c r="P6" s="577" t="s">
        <v>1378</v>
      </c>
      <c r="Q6" s="577"/>
      <c r="R6" s="577"/>
      <c r="S6" s="577"/>
      <c r="T6" s="577"/>
      <c r="U6" s="569" t="s">
        <v>1835</v>
      </c>
    </row>
    <row r="7" spans="1:21" ht="64.5" customHeight="1">
      <c r="A7" s="582"/>
      <c r="B7" s="579"/>
      <c r="C7" s="579"/>
      <c r="D7" s="124" t="s">
        <v>1819</v>
      </c>
      <c r="E7" s="126" t="s">
        <v>1841</v>
      </c>
      <c r="F7" s="126" t="s">
        <v>1839</v>
      </c>
      <c r="G7" s="126" t="s">
        <v>1821</v>
      </c>
      <c r="H7" s="579"/>
      <c r="I7" s="124" t="s">
        <v>1819</v>
      </c>
      <c r="J7" s="126" t="s">
        <v>1839</v>
      </c>
      <c r="K7" s="126" t="s">
        <v>1827</v>
      </c>
      <c r="L7" s="126" t="s">
        <v>1824</v>
      </c>
      <c r="M7" s="126" t="s">
        <v>1825</v>
      </c>
      <c r="N7" s="126" t="s">
        <v>1826</v>
      </c>
      <c r="O7" s="126" t="s">
        <v>1821</v>
      </c>
      <c r="P7" s="124" t="s">
        <v>819</v>
      </c>
      <c r="Q7" s="200">
        <v>2008</v>
      </c>
      <c r="R7" s="200">
        <v>2009</v>
      </c>
      <c r="S7" s="200">
        <v>2010</v>
      </c>
      <c r="T7" s="200">
        <v>2011</v>
      </c>
      <c r="U7" s="570"/>
    </row>
    <row r="8" spans="1:21" ht="59.25" customHeight="1">
      <c r="A8" s="605" t="s">
        <v>1392</v>
      </c>
      <c r="B8" s="601">
        <v>0.3</v>
      </c>
      <c r="C8" s="506" t="s">
        <v>240</v>
      </c>
      <c r="D8" s="505" t="s">
        <v>241</v>
      </c>
      <c r="E8" s="508">
        <v>4</v>
      </c>
      <c r="F8" s="681">
        <v>4</v>
      </c>
      <c r="G8" s="681">
        <v>4</v>
      </c>
      <c r="H8" s="26" t="s">
        <v>242</v>
      </c>
      <c r="I8" s="26" t="s">
        <v>243</v>
      </c>
      <c r="J8" s="280">
        <v>1</v>
      </c>
      <c r="K8" s="280">
        <v>1</v>
      </c>
      <c r="L8" s="280">
        <v>1</v>
      </c>
      <c r="M8" s="280">
        <v>1</v>
      </c>
      <c r="N8" s="280">
        <v>1</v>
      </c>
      <c r="O8" s="280">
        <v>1</v>
      </c>
      <c r="P8" s="286">
        <f>SUM(Q8:T8)</f>
        <v>320000</v>
      </c>
      <c r="Q8" s="75">
        <v>120000</v>
      </c>
      <c r="R8" s="75">
        <v>0</v>
      </c>
      <c r="S8" s="75">
        <v>200000</v>
      </c>
      <c r="T8" s="75">
        <v>0</v>
      </c>
      <c r="U8" s="1020" t="s">
        <v>244</v>
      </c>
    </row>
    <row r="9" spans="1:21" ht="102" customHeight="1">
      <c r="A9" s="605"/>
      <c r="B9" s="601"/>
      <c r="C9" s="506"/>
      <c r="D9" s="505"/>
      <c r="E9" s="508"/>
      <c r="F9" s="681"/>
      <c r="G9" s="681"/>
      <c r="H9" s="251" t="s">
        <v>245</v>
      </c>
      <c r="I9" s="251" t="s">
        <v>246</v>
      </c>
      <c r="J9" s="281" t="s">
        <v>590</v>
      </c>
      <c r="K9" s="282">
        <v>0</v>
      </c>
      <c r="L9" s="283">
        <v>6</v>
      </c>
      <c r="M9" s="283">
        <v>6</v>
      </c>
      <c r="N9" s="283">
        <v>6</v>
      </c>
      <c r="O9" s="283">
        <v>6</v>
      </c>
      <c r="P9" s="286">
        <f>SUM(Q9:T9)</f>
        <v>3435000</v>
      </c>
      <c r="Q9" s="75">
        <v>620000</v>
      </c>
      <c r="R9" s="75">
        <v>800000</v>
      </c>
      <c r="S9" s="75">
        <v>929000</v>
      </c>
      <c r="T9" s="75">
        <v>1086000</v>
      </c>
      <c r="U9" s="1020"/>
    </row>
    <row r="10" spans="1:21" ht="44.25" customHeight="1">
      <c r="A10" s="605"/>
      <c r="B10" s="601"/>
      <c r="C10" s="506"/>
      <c r="D10" s="505"/>
      <c r="E10" s="508"/>
      <c r="F10" s="681"/>
      <c r="G10" s="681"/>
      <c r="H10" s="251" t="s">
        <v>247</v>
      </c>
      <c r="I10" s="251" t="s">
        <v>248</v>
      </c>
      <c r="J10" s="280">
        <v>0</v>
      </c>
      <c r="K10" s="280">
        <v>0</v>
      </c>
      <c r="L10" s="280">
        <v>1</v>
      </c>
      <c r="M10" s="280">
        <v>1</v>
      </c>
      <c r="N10" s="280">
        <v>1</v>
      </c>
      <c r="O10" s="280">
        <v>1</v>
      </c>
      <c r="P10" s="286">
        <f aca="true" t="shared" si="0" ref="P10:P46">SUM(Q10:T10)</f>
        <v>89998</v>
      </c>
      <c r="Q10" s="75">
        <v>17142</v>
      </c>
      <c r="R10" s="75">
        <v>21428</v>
      </c>
      <c r="S10" s="75">
        <v>24286</v>
      </c>
      <c r="T10" s="75">
        <v>27142</v>
      </c>
      <c r="U10" s="1020"/>
    </row>
    <row r="11" spans="1:21" ht="44.25" customHeight="1">
      <c r="A11" s="605"/>
      <c r="B11" s="601"/>
      <c r="C11" s="506"/>
      <c r="D11" s="505"/>
      <c r="E11" s="508"/>
      <c r="F11" s="681"/>
      <c r="G11" s="681"/>
      <c r="H11" s="251" t="s">
        <v>249</v>
      </c>
      <c r="I11" s="251" t="s">
        <v>250</v>
      </c>
      <c r="J11" s="284">
        <v>0</v>
      </c>
      <c r="K11" s="280">
        <v>0</v>
      </c>
      <c r="L11" s="280"/>
      <c r="M11" s="280">
        <v>1</v>
      </c>
      <c r="N11" s="280">
        <v>1</v>
      </c>
      <c r="O11" s="280">
        <v>1</v>
      </c>
      <c r="P11" s="286">
        <f t="shared" si="0"/>
        <v>89998</v>
      </c>
      <c r="Q11" s="75">
        <v>17142</v>
      </c>
      <c r="R11" s="75">
        <v>21428</v>
      </c>
      <c r="S11" s="75">
        <v>24286</v>
      </c>
      <c r="T11" s="75">
        <v>27142</v>
      </c>
      <c r="U11" s="1020"/>
    </row>
    <row r="12" spans="1:21" ht="44.25" customHeight="1">
      <c r="A12" s="605"/>
      <c r="B12" s="601"/>
      <c r="C12" s="506"/>
      <c r="D12" s="505"/>
      <c r="E12" s="508"/>
      <c r="F12" s="681"/>
      <c r="G12" s="681"/>
      <c r="H12" s="251" t="s">
        <v>251</v>
      </c>
      <c r="I12" s="251" t="s">
        <v>248</v>
      </c>
      <c r="J12" s="284">
        <v>0</v>
      </c>
      <c r="K12" s="280">
        <v>0</v>
      </c>
      <c r="L12" s="280">
        <v>1</v>
      </c>
      <c r="M12" s="280">
        <v>1</v>
      </c>
      <c r="N12" s="280">
        <v>1</v>
      </c>
      <c r="O12" s="280">
        <v>1</v>
      </c>
      <c r="P12" s="286">
        <f t="shared" si="0"/>
        <v>89998</v>
      </c>
      <c r="Q12" s="75">
        <v>17142</v>
      </c>
      <c r="R12" s="75">
        <v>21428</v>
      </c>
      <c r="S12" s="75">
        <v>24286</v>
      </c>
      <c r="T12" s="75">
        <v>27142</v>
      </c>
      <c r="U12" s="1020"/>
    </row>
    <row r="13" spans="1:21" ht="44.25" customHeight="1">
      <c r="A13" s="605"/>
      <c r="B13" s="601"/>
      <c r="C13" s="506"/>
      <c r="D13" s="505"/>
      <c r="E13" s="508"/>
      <c r="F13" s="681"/>
      <c r="G13" s="681"/>
      <c r="H13" s="64" t="s">
        <v>252</v>
      </c>
      <c r="I13" s="251" t="s">
        <v>248</v>
      </c>
      <c r="J13" s="284">
        <v>0</v>
      </c>
      <c r="K13" s="280">
        <v>0</v>
      </c>
      <c r="L13" s="280"/>
      <c r="M13" s="280">
        <v>1</v>
      </c>
      <c r="N13" s="280">
        <v>1</v>
      </c>
      <c r="O13" s="280">
        <v>1</v>
      </c>
      <c r="P13" s="286">
        <f t="shared" si="0"/>
        <v>89998</v>
      </c>
      <c r="Q13" s="75">
        <v>17142</v>
      </c>
      <c r="R13" s="75">
        <v>21428</v>
      </c>
      <c r="S13" s="75">
        <v>24286</v>
      </c>
      <c r="T13" s="75">
        <v>27142</v>
      </c>
      <c r="U13" s="1020"/>
    </row>
    <row r="14" spans="1:21" ht="44.25" customHeight="1">
      <c r="A14" s="605"/>
      <c r="B14" s="601"/>
      <c r="C14" s="506"/>
      <c r="D14" s="505"/>
      <c r="E14" s="508"/>
      <c r="F14" s="681"/>
      <c r="G14" s="681"/>
      <c r="H14" s="64" t="s">
        <v>253</v>
      </c>
      <c r="I14" s="64" t="s">
        <v>254</v>
      </c>
      <c r="J14" s="284">
        <v>0</v>
      </c>
      <c r="K14" s="280">
        <v>0</v>
      </c>
      <c r="L14" s="280"/>
      <c r="M14" s="280">
        <v>1</v>
      </c>
      <c r="N14" s="280">
        <v>1</v>
      </c>
      <c r="O14" s="280">
        <v>1</v>
      </c>
      <c r="P14" s="286">
        <f t="shared" si="0"/>
        <v>89998</v>
      </c>
      <c r="Q14" s="75">
        <v>17142</v>
      </c>
      <c r="R14" s="75">
        <v>21428</v>
      </c>
      <c r="S14" s="75">
        <v>24286</v>
      </c>
      <c r="T14" s="75">
        <v>27142</v>
      </c>
      <c r="U14" s="1020"/>
    </row>
    <row r="15" spans="1:21" ht="44.25" customHeight="1">
      <c r="A15" s="605"/>
      <c r="B15" s="601"/>
      <c r="C15" s="506"/>
      <c r="D15" s="505"/>
      <c r="E15" s="508"/>
      <c r="F15" s="681"/>
      <c r="G15" s="681"/>
      <c r="H15" s="64" t="s">
        <v>255</v>
      </c>
      <c r="I15" s="64" t="s">
        <v>256</v>
      </c>
      <c r="J15" s="284">
        <v>0</v>
      </c>
      <c r="K15" s="281">
        <v>0</v>
      </c>
      <c r="L15" s="280">
        <v>1</v>
      </c>
      <c r="M15" s="75">
        <v>1</v>
      </c>
      <c r="N15" s="280">
        <v>2</v>
      </c>
      <c r="O15" s="285" t="s">
        <v>421</v>
      </c>
      <c r="P15" s="286">
        <f t="shared" si="0"/>
        <v>89998</v>
      </c>
      <c r="Q15" s="75">
        <v>17142</v>
      </c>
      <c r="R15" s="75">
        <v>21428</v>
      </c>
      <c r="S15" s="75">
        <v>24286</v>
      </c>
      <c r="T15" s="75">
        <v>27142</v>
      </c>
      <c r="U15" s="1020"/>
    </row>
    <row r="16" spans="1:21" ht="44.25" customHeight="1">
      <c r="A16" s="605"/>
      <c r="B16" s="601"/>
      <c r="C16" s="506"/>
      <c r="D16" s="505"/>
      <c r="E16" s="508"/>
      <c r="F16" s="681"/>
      <c r="G16" s="681"/>
      <c r="H16" s="64" t="s">
        <v>257</v>
      </c>
      <c r="I16" s="64" t="s">
        <v>258</v>
      </c>
      <c r="J16" s="284">
        <v>0</v>
      </c>
      <c r="K16" s="280">
        <v>0</v>
      </c>
      <c r="L16" s="280">
        <v>1</v>
      </c>
      <c r="M16" s="280">
        <v>1</v>
      </c>
      <c r="N16" s="280">
        <v>1</v>
      </c>
      <c r="O16" s="280">
        <v>1</v>
      </c>
      <c r="P16" s="286">
        <f t="shared" si="0"/>
        <v>89998</v>
      </c>
      <c r="Q16" s="75">
        <v>17142</v>
      </c>
      <c r="R16" s="75">
        <v>21428</v>
      </c>
      <c r="S16" s="75">
        <v>24286</v>
      </c>
      <c r="T16" s="75">
        <v>27142</v>
      </c>
      <c r="U16" s="1020"/>
    </row>
    <row r="17" spans="1:21" ht="45" customHeight="1">
      <c r="A17" s="605" t="s">
        <v>1808</v>
      </c>
      <c r="B17" s="601">
        <v>0.15</v>
      </c>
      <c r="C17" s="506" t="s">
        <v>259</v>
      </c>
      <c r="D17" s="505" t="s">
        <v>260</v>
      </c>
      <c r="E17" s="562">
        <v>0.6</v>
      </c>
      <c r="F17" s="1018">
        <v>11142</v>
      </c>
      <c r="G17" s="562">
        <v>0.8</v>
      </c>
      <c r="H17" s="64" t="s">
        <v>428</v>
      </c>
      <c r="I17" s="64" t="s">
        <v>1300</v>
      </c>
      <c r="J17" s="284">
        <v>15</v>
      </c>
      <c r="K17" s="282">
        <v>0.8</v>
      </c>
      <c r="L17" s="282">
        <v>0.8</v>
      </c>
      <c r="M17" s="282">
        <v>0.8</v>
      </c>
      <c r="N17" s="282">
        <v>0.8</v>
      </c>
      <c r="O17" s="282">
        <v>0.8</v>
      </c>
      <c r="P17" s="286">
        <f t="shared" si="0"/>
        <v>1550000</v>
      </c>
      <c r="Q17" s="75">
        <v>300000</v>
      </c>
      <c r="R17" s="75">
        <v>350000</v>
      </c>
      <c r="S17" s="75">
        <v>400000</v>
      </c>
      <c r="T17" s="75">
        <v>500000</v>
      </c>
      <c r="U17" s="1019" t="s">
        <v>1301</v>
      </c>
    </row>
    <row r="18" spans="1:21" ht="66" customHeight="1">
      <c r="A18" s="605"/>
      <c r="B18" s="601"/>
      <c r="C18" s="506"/>
      <c r="D18" s="505"/>
      <c r="E18" s="562"/>
      <c r="F18" s="1018"/>
      <c r="G18" s="1018"/>
      <c r="H18" s="64" t="s">
        <v>1302</v>
      </c>
      <c r="I18" s="64" t="s">
        <v>1985</v>
      </c>
      <c r="J18" s="284">
        <v>40</v>
      </c>
      <c r="K18" s="282">
        <v>1</v>
      </c>
      <c r="L18" s="282">
        <v>1</v>
      </c>
      <c r="M18" s="282">
        <v>1</v>
      </c>
      <c r="N18" s="282">
        <v>1</v>
      </c>
      <c r="O18" s="282">
        <v>1</v>
      </c>
      <c r="P18" s="286">
        <f t="shared" si="0"/>
        <v>200000</v>
      </c>
      <c r="Q18" s="75">
        <v>50000</v>
      </c>
      <c r="R18" s="75">
        <v>50000</v>
      </c>
      <c r="S18" s="75">
        <v>50000</v>
      </c>
      <c r="T18" s="75">
        <v>50000</v>
      </c>
      <c r="U18" s="1019"/>
    </row>
    <row r="19" spans="1:21" ht="76.5" customHeight="1">
      <c r="A19" s="605"/>
      <c r="B19" s="601"/>
      <c r="C19" s="506"/>
      <c r="D19" s="505"/>
      <c r="E19" s="562"/>
      <c r="F19" s="1018"/>
      <c r="G19" s="1018"/>
      <c r="H19" s="64" t="s">
        <v>982</v>
      </c>
      <c r="I19" s="64" t="s">
        <v>1986</v>
      </c>
      <c r="J19" s="281" t="s">
        <v>1987</v>
      </c>
      <c r="K19" s="282">
        <v>0.7</v>
      </c>
      <c r="L19" s="282">
        <v>0.8</v>
      </c>
      <c r="M19" s="282">
        <v>0.8</v>
      </c>
      <c r="N19" s="282">
        <v>0.8</v>
      </c>
      <c r="O19" s="282">
        <v>0.8</v>
      </c>
      <c r="P19" s="286">
        <f t="shared" si="0"/>
        <v>200000</v>
      </c>
      <c r="Q19" s="75">
        <v>50000</v>
      </c>
      <c r="R19" s="75">
        <v>50000</v>
      </c>
      <c r="S19" s="75">
        <v>50000</v>
      </c>
      <c r="T19" s="75">
        <v>50000</v>
      </c>
      <c r="U19" s="1019"/>
    </row>
    <row r="20" spans="1:21" ht="59.25" customHeight="1">
      <c r="A20" s="605"/>
      <c r="B20" s="601"/>
      <c r="C20" s="506"/>
      <c r="D20" s="505"/>
      <c r="E20" s="562"/>
      <c r="F20" s="1018"/>
      <c r="G20" s="1018"/>
      <c r="H20" s="64" t="s">
        <v>1988</v>
      </c>
      <c r="I20" s="64" t="s">
        <v>1989</v>
      </c>
      <c r="J20" s="281" t="s">
        <v>1987</v>
      </c>
      <c r="K20" s="282">
        <v>0.5</v>
      </c>
      <c r="L20" s="282">
        <v>0.5</v>
      </c>
      <c r="M20" s="282">
        <v>0.8</v>
      </c>
      <c r="N20" s="282">
        <v>0.9</v>
      </c>
      <c r="O20" s="282">
        <v>1</v>
      </c>
      <c r="P20" s="286">
        <f t="shared" si="0"/>
        <v>500000</v>
      </c>
      <c r="Q20" s="75">
        <v>200000</v>
      </c>
      <c r="R20" s="75">
        <v>100000</v>
      </c>
      <c r="S20" s="75">
        <v>100000</v>
      </c>
      <c r="T20" s="75">
        <v>100000</v>
      </c>
      <c r="U20" s="1019"/>
    </row>
    <row r="21" spans="1:21" ht="64.5" customHeight="1">
      <c r="A21" s="605"/>
      <c r="B21" s="601"/>
      <c r="C21" s="506"/>
      <c r="D21" s="505"/>
      <c r="E21" s="562"/>
      <c r="F21" s="1018"/>
      <c r="G21" s="1018"/>
      <c r="H21" s="64" t="s">
        <v>983</v>
      </c>
      <c r="I21" s="64" t="s">
        <v>969</v>
      </c>
      <c r="J21" s="281" t="s">
        <v>1987</v>
      </c>
      <c r="K21" s="282">
        <v>0.6</v>
      </c>
      <c r="L21" s="282">
        <v>0.7</v>
      </c>
      <c r="M21" s="282">
        <v>0.8</v>
      </c>
      <c r="N21" s="282">
        <v>0.9</v>
      </c>
      <c r="O21" s="282">
        <v>1</v>
      </c>
      <c r="P21" s="286">
        <f t="shared" si="0"/>
        <v>140000</v>
      </c>
      <c r="Q21" s="75">
        <v>20000</v>
      </c>
      <c r="R21" s="75">
        <v>30000</v>
      </c>
      <c r="S21" s="75">
        <v>40000</v>
      </c>
      <c r="T21" s="75">
        <v>50000</v>
      </c>
      <c r="U21" s="1019"/>
    </row>
    <row r="22" spans="1:21" ht="82.5" customHeight="1">
      <c r="A22" s="605" t="s">
        <v>1809</v>
      </c>
      <c r="B22" s="601">
        <v>0.15</v>
      </c>
      <c r="C22" s="505" t="s">
        <v>373</v>
      </c>
      <c r="D22" s="505" t="s">
        <v>374</v>
      </c>
      <c r="E22" s="508">
        <v>225</v>
      </c>
      <c r="F22" s="508">
        <v>225</v>
      </c>
      <c r="G22" s="508">
        <v>346</v>
      </c>
      <c r="H22" s="64" t="s">
        <v>970</v>
      </c>
      <c r="I22" s="64" t="s">
        <v>984</v>
      </c>
      <c r="J22" s="75">
        <v>241</v>
      </c>
      <c r="K22" s="75">
        <v>241</v>
      </c>
      <c r="L22" s="281" t="s">
        <v>971</v>
      </c>
      <c r="M22" s="281" t="s">
        <v>972</v>
      </c>
      <c r="N22" s="281" t="s">
        <v>973</v>
      </c>
      <c r="O22" s="281" t="s">
        <v>974</v>
      </c>
      <c r="P22" s="286">
        <f t="shared" si="0"/>
        <v>805000</v>
      </c>
      <c r="Q22" s="75">
        <v>205000</v>
      </c>
      <c r="R22" s="75">
        <v>200000</v>
      </c>
      <c r="S22" s="75">
        <v>200000</v>
      </c>
      <c r="T22" s="75">
        <v>200000</v>
      </c>
      <c r="U22" s="505" t="s">
        <v>975</v>
      </c>
    </row>
    <row r="23" spans="1:21" ht="48" customHeight="1">
      <c r="A23" s="605"/>
      <c r="B23" s="601"/>
      <c r="C23" s="505"/>
      <c r="D23" s="505"/>
      <c r="E23" s="508"/>
      <c r="F23" s="508"/>
      <c r="G23" s="508"/>
      <c r="H23" s="64" t="s">
        <v>976</v>
      </c>
      <c r="I23" s="64" t="s">
        <v>977</v>
      </c>
      <c r="J23" s="75">
        <v>31</v>
      </c>
      <c r="K23" s="75">
        <v>31</v>
      </c>
      <c r="L23" s="75">
        <v>31</v>
      </c>
      <c r="M23" s="75">
        <v>71</v>
      </c>
      <c r="N23" s="75">
        <v>105</v>
      </c>
      <c r="O23" s="75">
        <v>105</v>
      </c>
      <c r="P23" s="286">
        <f t="shared" si="0"/>
        <v>136000</v>
      </c>
      <c r="Q23" s="75">
        <v>40000</v>
      </c>
      <c r="R23" s="75">
        <v>52000</v>
      </c>
      <c r="S23" s="75">
        <v>44000</v>
      </c>
      <c r="T23" s="75">
        <v>0</v>
      </c>
      <c r="U23" s="505"/>
    </row>
    <row r="24" spans="1:21" ht="75.75" customHeight="1">
      <c r="A24" s="605"/>
      <c r="B24" s="601"/>
      <c r="C24" s="505" t="s">
        <v>985</v>
      </c>
      <c r="D24" s="505" t="s">
        <v>375</v>
      </c>
      <c r="E24" s="508">
        <v>225</v>
      </c>
      <c r="F24" s="508">
        <v>225</v>
      </c>
      <c r="G24" s="508">
        <v>346</v>
      </c>
      <c r="H24" s="64" t="s">
        <v>978</v>
      </c>
      <c r="I24" s="64" t="s">
        <v>979</v>
      </c>
      <c r="J24" s="75">
        <v>225</v>
      </c>
      <c r="K24" s="75">
        <v>225</v>
      </c>
      <c r="L24" s="284">
        <v>280</v>
      </c>
      <c r="M24" s="284">
        <v>300</v>
      </c>
      <c r="N24" s="284">
        <v>330</v>
      </c>
      <c r="O24" s="284">
        <v>346</v>
      </c>
      <c r="P24" s="286">
        <f t="shared" si="0"/>
        <v>200000</v>
      </c>
      <c r="Q24" s="75">
        <v>50000</v>
      </c>
      <c r="R24" s="75">
        <v>50000</v>
      </c>
      <c r="S24" s="75">
        <v>50000</v>
      </c>
      <c r="T24" s="75">
        <v>50000</v>
      </c>
      <c r="U24" s="505"/>
    </row>
    <row r="25" spans="1:21" ht="51.75" customHeight="1">
      <c r="A25" s="605"/>
      <c r="B25" s="601"/>
      <c r="C25" s="505"/>
      <c r="D25" s="505"/>
      <c r="E25" s="508"/>
      <c r="F25" s="508"/>
      <c r="G25" s="508"/>
      <c r="H25" s="64" t="s">
        <v>980</v>
      </c>
      <c r="I25" s="64" t="s">
        <v>981</v>
      </c>
      <c r="J25" s="75">
        <v>0</v>
      </c>
      <c r="K25" s="75">
        <v>0</v>
      </c>
      <c r="L25" s="284">
        <v>1</v>
      </c>
      <c r="M25" s="284">
        <v>2</v>
      </c>
      <c r="N25" s="284">
        <v>4</v>
      </c>
      <c r="O25" s="284">
        <v>6</v>
      </c>
      <c r="P25" s="286">
        <f t="shared" si="0"/>
        <v>120000</v>
      </c>
      <c r="Q25" s="75">
        <v>20000</v>
      </c>
      <c r="R25" s="75">
        <v>20000</v>
      </c>
      <c r="S25" s="75">
        <v>40000</v>
      </c>
      <c r="T25" s="75">
        <v>40000</v>
      </c>
      <c r="U25" s="505"/>
    </row>
    <row r="26" spans="1:21" ht="96" customHeight="1">
      <c r="A26" s="605"/>
      <c r="B26" s="601"/>
      <c r="C26" s="64" t="s">
        <v>264</v>
      </c>
      <c r="D26" s="64" t="s">
        <v>265</v>
      </c>
      <c r="E26" s="131">
        <v>0.3</v>
      </c>
      <c r="F26" s="75">
        <v>11</v>
      </c>
      <c r="G26" s="131">
        <v>0.6</v>
      </c>
      <c r="H26" s="64" t="s">
        <v>1203</v>
      </c>
      <c r="I26" s="64" t="s">
        <v>1204</v>
      </c>
      <c r="J26" s="75">
        <v>11</v>
      </c>
      <c r="K26" s="131">
        <v>0.3</v>
      </c>
      <c r="L26" s="284">
        <v>30</v>
      </c>
      <c r="M26" s="284">
        <v>45</v>
      </c>
      <c r="N26" s="284">
        <v>45</v>
      </c>
      <c r="O26" s="284">
        <v>60</v>
      </c>
      <c r="P26" s="286">
        <f t="shared" si="0"/>
        <v>1020000</v>
      </c>
      <c r="Q26" s="75">
        <v>120000</v>
      </c>
      <c r="R26" s="75">
        <v>300000</v>
      </c>
      <c r="S26" s="75">
        <v>300000</v>
      </c>
      <c r="T26" s="75">
        <v>300000</v>
      </c>
      <c r="U26" s="505"/>
    </row>
    <row r="27" spans="1:21" ht="60.75" customHeight="1">
      <c r="A27" s="1001" t="s">
        <v>1810</v>
      </c>
      <c r="B27" s="1004">
        <v>0.2</v>
      </c>
      <c r="C27" s="888" t="s">
        <v>1976</v>
      </c>
      <c r="D27" s="888" t="s">
        <v>1977</v>
      </c>
      <c r="E27" s="1004">
        <v>0</v>
      </c>
      <c r="F27" s="1004">
        <v>0</v>
      </c>
      <c r="G27" s="1004">
        <v>1</v>
      </c>
      <c r="H27" s="58" t="s">
        <v>1978</v>
      </c>
      <c r="I27" s="58" t="s">
        <v>1979</v>
      </c>
      <c r="J27" s="177">
        <v>1</v>
      </c>
      <c r="K27" s="177">
        <v>1</v>
      </c>
      <c r="L27" s="177">
        <v>1</v>
      </c>
      <c r="M27" s="177">
        <v>2</v>
      </c>
      <c r="N27" s="177">
        <v>3</v>
      </c>
      <c r="O27" s="177" t="s">
        <v>1980</v>
      </c>
      <c r="P27" s="286">
        <f t="shared" si="0"/>
        <v>0</v>
      </c>
      <c r="Q27" s="75">
        <v>0</v>
      </c>
      <c r="R27" s="75">
        <v>0</v>
      </c>
      <c r="S27" s="75">
        <v>0</v>
      </c>
      <c r="T27" s="75">
        <v>0</v>
      </c>
      <c r="U27" s="1001" t="s">
        <v>1981</v>
      </c>
    </row>
    <row r="28" spans="1:21" ht="74.25" customHeight="1">
      <c r="A28" s="1002"/>
      <c r="B28" s="1005"/>
      <c r="C28" s="1015"/>
      <c r="D28" s="1015"/>
      <c r="E28" s="1005"/>
      <c r="F28" s="1005"/>
      <c r="G28" s="1005"/>
      <c r="H28" s="58" t="s">
        <v>1982</v>
      </c>
      <c r="I28" s="58" t="s">
        <v>1983</v>
      </c>
      <c r="J28" s="177">
        <v>0</v>
      </c>
      <c r="K28" s="177">
        <v>0</v>
      </c>
      <c r="L28" s="177">
        <v>13</v>
      </c>
      <c r="M28" s="177">
        <v>13</v>
      </c>
      <c r="N28" s="177">
        <v>13</v>
      </c>
      <c r="O28" s="177" t="s">
        <v>1984</v>
      </c>
      <c r="P28" s="286">
        <f t="shared" si="0"/>
        <v>0</v>
      </c>
      <c r="Q28" s="75">
        <v>0</v>
      </c>
      <c r="R28" s="75">
        <v>0</v>
      </c>
      <c r="S28" s="75">
        <v>0</v>
      </c>
      <c r="T28" s="75">
        <v>0</v>
      </c>
      <c r="U28" s="1002"/>
    </row>
    <row r="29" spans="1:21" ht="78.75" customHeight="1">
      <c r="A29" s="1002"/>
      <c r="B29" s="1005"/>
      <c r="C29" s="1015"/>
      <c r="D29" s="1015"/>
      <c r="E29" s="1005"/>
      <c r="F29" s="1005"/>
      <c r="G29" s="1005"/>
      <c r="H29" s="466" t="s">
        <v>1419</v>
      </c>
      <c r="I29" s="58" t="s">
        <v>1957</v>
      </c>
      <c r="J29" s="177">
        <v>0</v>
      </c>
      <c r="K29" s="177">
        <v>0</v>
      </c>
      <c r="L29" s="177">
        <v>1</v>
      </c>
      <c r="M29" s="177">
        <v>3</v>
      </c>
      <c r="N29" s="177">
        <v>6</v>
      </c>
      <c r="O29" s="177" t="s">
        <v>1420</v>
      </c>
      <c r="P29" s="286">
        <f t="shared" si="0"/>
        <v>490000</v>
      </c>
      <c r="Q29" s="75">
        <v>100000</v>
      </c>
      <c r="R29" s="75">
        <v>120000</v>
      </c>
      <c r="S29" s="75">
        <v>130000</v>
      </c>
      <c r="T29" s="75">
        <v>140000</v>
      </c>
      <c r="U29" s="1002"/>
    </row>
    <row r="30" spans="1:21" ht="65.25" customHeight="1">
      <c r="A30" s="1002"/>
      <c r="B30" s="1005"/>
      <c r="C30" s="1015"/>
      <c r="D30" s="1015"/>
      <c r="E30" s="1005"/>
      <c r="F30" s="1005"/>
      <c r="G30" s="1005"/>
      <c r="H30" s="466" t="s">
        <v>1421</v>
      </c>
      <c r="I30" s="58" t="s">
        <v>1422</v>
      </c>
      <c r="J30" s="177">
        <v>0</v>
      </c>
      <c r="K30" s="177">
        <v>0</v>
      </c>
      <c r="L30" s="177">
        <v>0</v>
      </c>
      <c r="M30" s="177">
        <v>1</v>
      </c>
      <c r="N30" s="177">
        <v>2</v>
      </c>
      <c r="O30" s="177" t="s">
        <v>1423</v>
      </c>
      <c r="P30" s="286">
        <f t="shared" si="0"/>
        <v>350000</v>
      </c>
      <c r="Q30" s="75">
        <v>0</v>
      </c>
      <c r="R30" s="75">
        <v>100000</v>
      </c>
      <c r="S30" s="75">
        <v>120000</v>
      </c>
      <c r="T30" s="75">
        <v>130000</v>
      </c>
      <c r="U30" s="1002"/>
    </row>
    <row r="31" spans="1:21" ht="40.5" customHeight="1">
      <c r="A31" s="1002"/>
      <c r="B31" s="1005"/>
      <c r="C31" s="1015"/>
      <c r="D31" s="1015"/>
      <c r="E31" s="1005"/>
      <c r="F31" s="1005"/>
      <c r="G31" s="1005"/>
      <c r="H31" s="887" t="s">
        <v>333</v>
      </c>
      <c r="I31" s="58" t="s">
        <v>1927</v>
      </c>
      <c r="J31" s="177">
        <v>0</v>
      </c>
      <c r="K31" s="177">
        <v>0</v>
      </c>
      <c r="L31" s="177">
        <v>1</v>
      </c>
      <c r="M31" s="177">
        <v>1</v>
      </c>
      <c r="N31" s="177">
        <v>1</v>
      </c>
      <c r="O31" s="177">
        <v>1</v>
      </c>
      <c r="P31" s="286">
        <f t="shared" si="0"/>
        <v>659000</v>
      </c>
      <c r="Q31" s="75">
        <v>209000</v>
      </c>
      <c r="R31" s="75">
        <v>150000</v>
      </c>
      <c r="S31" s="75">
        <v>150000</v>
      </c>
      <c r="T31" s="75">
        <v>150000</v>
      </c>
      <c r="U31" s="1002"/>
    </row>
    <row r="32" spans="1:21" ht="43.5" customHeight="1">
      <c r="A32" s="1002"/>
      <c r="B32" s="1005"/>
      <c r="C32" s="1015"/>
      <c r="D32" s="1015"/>
      <c r="E32" s="1005"/>
      <c r="F32" s="1005"/>
      <c r="G32" s="1005"/>
      <c r="H32" s="887"/>
      <c r="I32" s="58" t="s">
        <v>332</v>
      </c>
      <c r="J32" s="177">
        <v>0</v>
      </c>
      <c r="K32" s="177">
        <v>0</v>
      </c>
      <c r="L32" s="177">
        <v>1</v>
      </c>
      <c r="M32" s="177">
        <v>1</v>
      </c>
      <c r="N32" s="177">
        <v>1</v>
      </c>
      <c r="O32" s="177">
        <v>1</v>
      </c>
      <c r="P32" s="286">
        <f t="shared" si="0"/>
        <v>232000</v>
      </c>
      <c r="Q32" s="75">
        <v>47000</v>
      </c>
      <c r="R32" s="75">
        <v>55000</v>
      </c>
      <c r="S32" s="75">
        <v>60000</v>
      </c>
      <c r="T32" s="75">
        <v>70000</v>
      </c>
      <c r="U32" s="1002"/>
    </row>
    <row r="33" spans="1:21" ht="43.5" customHeight="1">
      <c r="A33" s="1002"/>
      <c r="B33" s="1005"/>
      <c r="C33" s="1016"/>
      <c r="D33" s="1016"/>
      <c r="E33" s="1006"/>
      <c r="F33" s="1006"/>
      <c r="G33" s="1006"/>
      <c r="H33" s="58" t="s">
        <v>1374</v>
      </c>
      <c r="I33" s="58" t="s">
        <v>1375</v>
      </c>
      <c r="J33" s="177">
        <v>0</v>
      </c>
      <c r="K33" s="177">
        <v>0</v>
      </c>
      <c r="L33" s="166">
        <v>0.5</v>
      </c>
      <c r="M33" s="166">
        <v>0.5</v>
      </c>
      <c r="N33" s="166">
        <v>0.5</v>
      </c>
      <c r="O33" s="166">
        <v>0.5</v>
      </c>
      <c r="P33" s="286">
        <f t="shared" si="0"/>
        <v>490000</v>
      </c>
      <c r="Q33" s="75">
        <v>100000</v>
      </c>
      <c r="R33" s="75">
        <v>120000</v>
      </c>
      <c r="S33" s="75">
        <v>130000</v>
      </c>
      <c r="T33" s="75">
        <v>140000</v>
      </c>
      <c r="U33" s="1003"/>
    </row>
    <row r="34" spans="1:21" ht="43.5" customHeight="1">
      <c r="A34" s="1002"/>
      <c r="B34" s="1005"/>
      <c r="C34" s="58" t="s">
        <v>1066</v>
      </c>
      <c r="D34" s="58" t="s">
        <v>234</v>
      </c>
      <c r="E34" s="166">
        <v>0</v>
      </c>
      <c r="F34" s="166">
        <v>0</v>
      </c>
      <c r="G34" s="166">
        <v>1</v>
      </c>
      <c r="H34" s="58" t="s">
        <v>1067</v>
      </c>
      <c r="I34" s="58" t="s">
        <v>234</v>
      </c>
      <c r="J34" s="177">
        <v>0</v>
      </c>
      <c r="K34" s="177">
        <v>0</v>
      </c>
      <c r="L34" s="177">
        <v>1</v>
      </c>
      <c r="M34" s="177">
        <v>1</v>
      </c>
      <c r="N34" s="177">
        <v>1</v>
      </c>
      <c r="O34" s="177" t="s">
        <v>412</v>
      </c>
      <c r="P34" s="286">
        <f t="shared" si="0"/>
        <v>243000</v>
      </c>
      <c r="Q34" s="75">
        <v>28000</v>
      </c>
      <c r="R34" s="75">
        <v>40000</v>
      </c>
      <c r="S34" s="75">
        <v>75000</v>
      </c>
      <c r="T34" s="75">
        <v>100000</v>
      </c>
      <c r="U34" s="656" t="s">
        <v>1075</v>
      </c>
    </row>
    <row r="35" spans="1:21" ht="43.5" customHeight="1">
      <c r="A35" s="1002"/>
      <c r="B35" s="1005"/>
      <c r="C35" s="58" t="s">
        <v>1068</v>
      </c>
      <c r="D35" s="58" t="s">
        <v>1069</v>
      </c>
      <c r="E35" s="166">
        <v>0</v>
      </c>
      <c r="F35" s="166">
        <v>0</v>
      </c>
      <c r="G35" s="166">
        <v>1</v>
      </c>
      <c r="H35" s="58" t="s">
        <v>1070</v>
      </c>
      <c r="I35" s="58" t="s">
        <v>1069</v>
      </c>
      <c r="J35" s="177">
        <v>0</v>
      </c>
      <c r="K35" s="177">
        <v>0</v>
      </c>
      <c r="L35" s="177">
        <v>0</v>
      </c>
      <c r="M35" s="177">
        <v>0.5</v>
      </c>
      <c r="N35" s="177">
        <v>1</v>
      </c>
      <c r="O35" s="177" t="s">
        <v>412</v>
      </c>
      <c r="P35" s="286">
        <f t="shared" si="0"/>
        <v>215000</v>
      </c>
      <c r="Q35" s="75">
        <v>0</v>
      </c>
      <c r="R35" s="75">
        <v>40000</v>
      </c>
      <c r="S35" s="75">
        <v>75000</v>
      </c>
      <c r="T35" s="75">
        <v>100000</v>
      </c>
      <c r="U35" s="657"/>
    </row>
    <row r="36" spans="1:21" ht="43.5" customHeight="1">
      <c r="A36" s="1002"/>
      <c r="B36" s="1005"/>
      <c r="C36" s="58" t="s">
        <v>1071</v>
      </c>
      <c r="D36" s="58" t="s">
        <v>1072</v>
      </c>
      <c r="E36" s="166">
        <v>0</v>
      </c>
      <c r="F36" s="166">
        <v>0</v>
      </c>
      <c r="G36" s="166">
        <v>1</v>
      </c>
      <c r="H36" s="58" t="s">
        <v>1071</v>
      </c>
      <c r="I36" s="58" t="s">
        <v>1072</v>
      </c>
      <c r="J36" s="177">
        <v>0</v>
      </c>
      <c r="K36" s="177">
        <v>0</v>
      </c>
      <c r="L36" s="177">
        <v>0</v>
      </c>
      <c r="M36" s="177">
        <v>1</v>
      </c>
      <c r="N36" s="177">
        <v>1</v>
      </c>
      <c r="O36" s="177" t="s">
        <v>412</v>
      </c>
      <c r="P36" s="286">
        <f t="shared" si="0"/>
        <v>730000</v>
      </c>
      <c r="Q36" s="75">
        <v>130000</v>
      </c>
      <c r="R36" s="75">
        <v>150000</v>
      </c>
      <c r="S36" s="75">
        <v>200000</v>
      </c>
      <c r="T36" s="75">
        <v>250000</v>
      </c>
      <c r="U36" s="658"/>
    </row>
    <row r="37" spans="1:21" ht="43.5" customHeight="1">
      <c r="A37" s="1007"/>
      <c r="B37" s="1007"/>
      <c r="C37" s="795" t="s">
        <v>1563</v>
      </c>
      <c r="D37" s="795" t="s">
        <v>1564</v>
      </c>
      <c r="E37" s="839">
        <v>0</v>
      </c>
      <c r="F37" s="839">
        <v>0</v>
      </c>
      <c r="G37" s="1009">
        <v>3</v>
      </c>
      <c r="H37" s="222" t="s">
        <v>1565</v>
      </c>
      <c r="I37" s="222" t="s">
        <v>1566</v>
      </c>
      <c r="J37" s="265">
        <v>0</v>
      </c>
      <c r="K37" s="265">
        <v>0</v>
      </c>
      <c r="L37" s="265">
        <v>1</v>
      </c>
      <c r="M37" s="265">
        <v>1</v>
      </c>
      <c r="N37" s="265">
        <v>1</v>
      </c>
      <c r="O37" s="265">
        <v>1</v>
      </c>
      <c r="P37" s="306">
        <f t="shared" si="0"/>
        <v>0</v>
      </c>
      <c r="Q37" s="235">
        <v>0</v>
      </c>
      <c r="R37" s="235">
        <v>0</v>
      </c>
      <c r="S37" s="235">
        <v>0</v>
      </c>
      <c r="T37" s="235">
        <v>0</v>
      </c>
      <c r="U37" s="656" t="s">
        <v>1573</v>
      </c>
    </row>
    <row r="38" spans="1:21" ht="43.5" customHeight="1">
      <c r="A38" s="1007"/>
      <c r="B38" s="1007"/>
      <c r="C38" s="826"/>
      <c r="D38" s="826"/>
      <c r="E38" s="1017"/>
      <c r="F38" s="1017"/>
      <c r="G38" s="1010"/>
      <c r="H38" s="222" t="s">
        <v>1567</v>
      </c>
      <c r="I38" s="222" t="s">
        <v>1570</v>
      </c>
      <c r="J38" s="265">
        <v>0</v>
      </c>
      <c r="K38" s="265">
        <v>0</v>
      </c>
      <c r="L38" s="310">
        <v>0.25</v>
      </c>
      <c r="M38" s="310">
        <v>0.5</v>
      </c>
      <c r="N38" s="310">
        <v>0.75</v>
      </c>
      <c r="O38" s="310">
        <v>1</v>
      </c>
      <c r="P38" s="306">
        <f t="shared" si="0"/>
        <v>1610000</v>
      </c>
      <c r="Q38" s="235">
        <v>350000</v>
      </c>
      <c r="R38" s="235">
        <v>400000</v>
      </c>
      <c r="S38" s="235">
        <v>420000</v>
      </c>
      <c r="T38" s="235">
        <v>440000</v>
      </c>
      <c r="U38" s="657"/>
    </row>
    <row r="39" spans="1:21" ht="75.75" customHeight="1">
      <c r="A39" s="1008"/>
      <c r="B39" s="1008"/>
      <c r="C39" s="796"/>
      <c r="D39" s="796"/>
      <c r="E39" s="840"/>
      <c r="F39" s="840"/>
      <c r="G39" s="1011"/>
      <c r="H39" s="222" t="s">
        <v>1571</v>
      </c>
      <c r="I39" s="222" t="s">
        <v>653</v>
      </c>
      <c r="J39" s="265">
        <v>0</v>
      </c>
      <c r="K39" s="265">
        <v>0</v>
      </c>
      <c r="L39" s="310">
        <v>0.1</v>
      </c>
      <c r="M39" s="310">
        <v>0.2</v>
      </c>
      <c r="N39" s="310">
        <v>0.35</v>
      </c>
      <c r="O39" s="310">
        <v>0.5</v>
      </c>
      <c r="P39" s="306">
        <f t="shared" si="0"/>
        <v>500000</v>
      </c>
      <c r="Q39" s="235">
        <v>100000</v>
      </c>
      <c r="R39" s="235">
        <v>100000</v>
      </c>
      <c r="S39" s="235">
        <v>150000</v>
      </c>
      <c r="T39" s="235">
        <v>150000</v>
      </c>
      <c r="U39" s="658"/>
    </row>
    <row r="40" spans="1:21" ht="103.5" customHeight="1">
      <c r="A40" s="1001" t="s">
        <v>1811</v>
      </c>
      <c r="B40" s="1004">
        <v>0.2</v>
      </c>
      <c r="C40" s="58" t="s">
        <v>1425</v>
      </c>
      <c r="D40" s="58" t="s">
        <v>1424</v>
      </c>
      <c r="E40" s="174">
        <v>0.5203</v>
      </c>
      <c r="F40" s="174">
        <v>0.5203</v>
      </c>
      <c r="G40" s="174">
        <v>0.65</v>
      </c>
      <c r="H40" s="58" t="s">
        <v>1425</v>
      </c>
      <c r="I40" s="58" t="s">
        <v>1424</v>
      </c>
      <c r="J40" s="174">
        <v>0.5203</v>
      </c>
      <c r="K40" s="174">
        <v>0.5203</v>
      </c>
      <c r="L40" s="174">
        <v>0.65</v>
      </c>
      <c r="M40" s="174">
        <v>0.65</v>
      </c>
      <c r="N40" s="174">
        <v>0.65</v>
      </c>
      <c r="O40" s="174">
        <v>0.65</v>
      </c>
      <c r="P40" s="286">
        <f t="shared" si="0"/>
        <v>0</v>
      </c>
      <c r="Q40" s="75">
        <v>0</v>
      </c>
      <c r="R40" s="75">
        <v>0</v>
      </c>
      <c r="S40" s="75">
        <v>0</v>
      </c>
      <c r="T40" s="75">
        <v>0</v>
      </c>
      <c r="U40" s="66" t="s">
        <v>1426</v>
      </c>
    </row>
    <row r="41" spans="1:21" ht="63.75" customHeight="1">
      <c r="A41" s="1002"/>
      <c r="B41" s="1005"/>
      <c r="C41" s="58" t="s">
        <v>1553</v>
      </c>
      <c r="D41" s="58" t="s">
        <v>1427</v>
      </c>
      <c r="E41" s="174">
        <v>0.3036</v>
      </c>
      <c r="F41" s="174">
        <v>0.3036</v>
      </c>
      <c r="G41" s="174">
        <v>0.4</v>
      </c>
      <c r="H41" s="58" t="s">
        <v>1553</v>
      </c>
      <c r="I41" s="58" t="s">
        <v>1427</v>
      </c>
      <c r="J41" s="174">
        <v>0.3036</v>
      </c>
      <c r="K41" s="174">
        <v>0.3036</v>
      </c>
      <c r="L41" s="174">
        <v>0.65</v>
      </c>
      <c r="M41" s="174">
        <v>0.6</v>
      </c>
      <c r="N41" s="174">
        <v>0.4</v>
      </c>
      <c r="O41" s="174">
        <v>0.4</v>
      </c>
      <c r="P41" s="286">
        <f t="shared" si="0"/>
        <v>0</v>
      </c>
      <c r="Q41" s="75">
        <v>0</v>
      </c>
      <c r="R41" s="75">
        <v>0</v>
      </c>
      <c r="S41" s="75">
        <v>0</v>
      </c>
      <c r="T41" s="75">
        <v>0</v>
      </c>
      <c r="U41" s="1001" t="s">
        <v>1073</v>
      </c>
    </row>
    <row r="42" spans="1:21" ht="57.75" customHeight="1">
      <c r="A42" s="1002"/>
      <c r="B42" s="1005"/>
      <c r="C42" s="58" t="s">
        <v>1428</v>
      </c>
      <c r="D42" s="58" t="s">
        <v>1429</v>
      </c>
      <c r="E42" s="174">
        <v>0.4842</v>
      </c>
      <c r="F42" s="174">
        <v>0.4842</v>
      </c>
      <c r="G42" s="174">
        <v>0.5</v>
      </c>
      <c r="H42" s="58" t="s">
        <v>1428</v>
      </c>
      <c r="I42" s="58" t="s">
        <v>1429</v>
      </c>
      <c r="J42" s="174">
        <v>0.4842</v>
      </c>
      <c r="K42" s="174">
        <v>0.4842</v>
      </c>
      <c r="L42" s="174">
        <v>0.5</v>
      </c>
      <c r="M42" s="174">
        <v>0.5</v>
      </c>
      <c r="N42" s="174">
        <v>0.5</v>
      </c>
      <c r="O42" s="174">
        <v>0.5</v>
      </c>
      <c r="P42" s="286">
        <f t="shared" si="0"/>
        <v>0</v>
      </c>
      <c r="Q42" s="75">
        <v>0</v>
      </c>
      <c r="R42" s="75">
        <v>0</v>
      </c>
      <c r="S42" s="75">
        <v>0</v>
      </c>
      <c r="T42" s="75">
        <v>0</v>
      </c>
      <c r="U42" s="1002"/>
    </row>
    <row r="43" spans="1:21" ht="52.5" customHeight="1">
      <c r="A43" s="1002"/>
      <c r="B43" s="1005"/>
      <c r="C43" s="58" t="s">
        <v>1554</v>
      </c>
      <c r="D43" s="58" t="s">
        <v>1430</v>
      </c>
      <c r="E43" s="174">
        <v>0.2152</v>
      </c>
      <c r="F43" s="174">
        <v>0.2152</v>
      </c>
      <c r="G43" s="174">
        <v>0.2</v>
      </c>
      <c r="H43" s="58" t="s">
        <v>1554</v>
      </c>
      <c r="I43" s="58" t="s">
        <v>1430</v>
      </c>
      <c r="J43" s="174">
        <v>0.2152</v>
      </c>
      <c r="K43" s="174">
        <v>0.2152</v>
      </c>
      <c r="L43" s="174">
        <v>0.2</v>
      </c>
      <c r="M43" s="174">
        <v>0.2</v>
      </c>
      <c r="N43" s="174">
        <v>0.2</v>
      </c>
      <c r="O43" s="174">
        <v>0.2</v>
      </c>
      <c r="P43" s="286">
        <f t="shared" si="0"/>
        <v>0</v>
      </c>
      <c r="Q43" s="75">
        <v>0</v>
      </c>
      <c r="R43" s="75">
        <v>0</v>
      </c>
      <c r="S43" s="75">
        <v>0</v>
      </c>
      <c r="T43" s="75">
        <v>0</v>
      </c>
      <c r="U43" s="1002"/>
    </row>
    <row r="44" spans="1:21" ht="45" customHeight="1">
      <c r="A44" s="1002"/>
      <c r="B44" s="1005"/>
      <c r="C44" s="58" t="s">
        <v>1555</v>
      </c>
      <c r="D44" s="58" t="s">
        <v>1552</v>
      </c>
      <c r="E44" s="174">
        <v>0.7376</v>
      </c>
      <c r="F44" s="174">
        <v>0.7376</v>
      </c>
      <c r="G44" s="174">
        <v>0.7</v>
      </c>
      <c r="H44" s="58" t="s">
        <v>1555</v>
      </c>
      <c r="I44" s="58" t="s">
        <v>1552</v>
      </c>
      <c r="J44" s="174">
        <v>0.7376</v>
      </c>
      <c r="K44" s="174">
        <v>0.7376</v>
      </c>
      <c r="L44" s="174">
        <v>0.7</v>
      </c>
      <c r="M44" s="174">
        <v>0.7</v>
      </c>
      <c r="N44" s="174">
        <v>0.7</v>
      </c>
      <c r="O44" s="174">
        <v>0.7</v>
      </c>
      <c r="P44" s="286">
        <f t="shared" si="0"/>
        <v>0</v>
      </c>
      <c r="Q44" s="75">
        <v>0</v>
      </c>
      <c r="R44" s="75">
        <v>0</v>
      </c>
      <c r="S44" s="75">
        <v>0</v>
      </c>
      <c r="T44" s="75">
        <v>0</v>
      </c>
      <c r="U44" s="1002"/>
    </row>
    <row r="45" spans="1:21" ht="96" customHeight="1">
      <c r="A45" s="1002"/>
      <c r="B45" s="1005"/>
      <c r="C45" s="58" t="s">
        <v>1431</v>
      </c>
      <c r="D45" s="58" t="s">
        <v>1432</v>
      </c>
      <c r="E45" s="174">
        <v>0.0765</v>
      </c>
      <c r="F45" s="174">
        <v>0.0765</v>
      </c>
      <c r="G45" s="174">
        <v>0.12</v>
      </c>
      <c r="H45" s="58" t="s">
        <v>1556</v>
      </c>
      <c r="I45" s="58" t="s">
        <v>1432</v>
      </c>
      <c r="J45" s="174">
        <v>0.0765</v>
      </c>
      <c r="K45" s="174">
        <v>0.0765</v>
      </c>
      <c r="L45" s="174">
        <v>0.1</v>
      </c>
      <c r="M45" s="174">
        <v>0.12</v>
      </c>
      <c r="N45" s="174">
        <v>0.12</v>
      </c>
      <c r="O45" s="174">
        <v>0.12</v>
      </c>
      <c r="P45" s="286">
        <f t="shared" si="0"/>
        <v>0</v>
      </c>
      <c r="Q45" s="75">
        <v>0</v>
      </c>
      <c r="R45" s="75">
        <v>0</v>
      </c>
      <c r="S45" s="75">
        <v>0</v>
      </c>
      <c r="T45" s="75">
        <v>0</v>
      </c>
      <c r="U45" s="1003"/>
    </row>
    <row r="46" spans="1:21" ht="119.25" customHeight="1">
      <c r="A46" s="1002"/>
      <c r="B46" s="1005"/>
      <c r="C46" s="58" t="s">
        <v>1434</v>
      </c>
      <c r="D46" s="58" t="s">
        <v>1433</v>
      </c>
      <c r="E46" s="172">
        <v>0</v>
      </c>
      <c r="F46" s="172">
        <v>0</v>
      </c>
      <c r="G46" s="172">
        <v>10000</v>
      </c>
      <c r="H46" s="58" t="s">
        <v>1434</v>
      </c>
      <c r="I46" s="58" t="s">
        <v>1433</v>
      </c>
      <c r="J46" s="172">
        <v>13000</v>
      </c>
      <c r="K46" s="172">
        <v>13000</v>
      </c>
      <c r="L46" s="172">
        <v>3000</v>
      </c>
      <c r="M46" s="172">
        <v>6000</v>
      </c>
      <c r="N46" s="172">
        <v>8000</v>
      </c>
      <c r="O46" s="172">
        <v>10000</v>
      </c>
      <c r="P46" s="286">
        <f t="shared" si="0"/>
        <v>0</v>
      </c>
      <c r="Q46" s="75">
        <v>0</v>
      </c>
      <c r="R46" s="75">
        <v>0</v>
      </c>
      <c r="S46" s="75">
        <v>0</v>
      </c>
      <c r="T46" s="75">
        <v>0</v>
      </c>
      <c r="U46" s="1001" t="s">
        <v>1074</v>
      </c>
    </row>
    <row r="47" spans="1:21" ht="119.25" customHeight="1">
      <c r="A47" s="1003"/>
      <c r="B47" s="1006"/>
      <c r="C47" s="270" t="s">
        <v>1714</v>
      </c>
      <c r="D47" s="270" t="s">
        <v>1715</v>
      </c>
      <c r="E47" s="174">
        <v>0.8189</v>
      </c>
      <c r="F47" s="174">
        <v>0.8189</v>
      </c>
      <c r="G47" s="174">
        <v>0.8</v>
      </c>
      <c r="H47" s="270" t="s">
        <v>1714</v>
      </c>
      <c r="I47" s="270" t="s">
        <v>1715</v>
      </c>
      <c r="J47" s="174">
        <v>0.8189</v>
      </c>
      <c r="K47" s="174">
        <v>0.8189</v>
      </c>
      <c r="L47" s="174">
        <v>0.8</v>
      </c>
      <c r="M47" s="174">
        <v>0.8</v>
      </c>
      <c r="N47" s="174">
        <v>0.8</v>
      </c>
      <c r="O47" s="174">
        <v>0.8</v>
      </c>
      <c r="P47" s="465">
        <v>0</v>
      </c>
      <c r="Q47" s="208">
        <v>0</v>
      </c>
      <c r="R47" s="208">
        <v>0</v>
      </c>
      <c r="S47" s="208">
        <v>0</v>
      </c>
      <c r="T47" s="208">
        <v>0</v>
      </c>
      <c r="U47" s="1003"/>
    </row>
    <row r="48" spans="1:21" ht="63" customHeight="1">
      <c r="A48" s="66" t="s">
        <v>1391</v>
      </c>
      <c r="B48" s="166"/>
      <c r="C48" s="138"/>
      <c r="D48" s="138"/>
      <c r="E48" s="254"/>
      <c r="F48" s="254"/>
      <c r="G48" s="254"/>
      <c r="H48" s="252"/>
      <c r="I48" s="252"/>
      <c r="J48" s="255"/>
      <c r="K48" s="255"/>
      <c r="L48" s="255"/>
      <c r="M48" s="255"/>
      <c r="N48" s="255"/>
      <c r="O48" s="256"/>
      <c r="P48" s="260"/>
      <c r="Q48" s="257"/>
      <c r="R48" s="257"/>
      <c r="S48" s="257"/>
      <c r="T48" s="257"/>
      <c r="U48" s="94"/>
    </row>
    <row r="49" spans="1:21" ht="63" customHeight="1">
      <c r="A49" s="66" t="s">
        <v>1812</v>
      </c>
      <c r="B49" s="166"/>
      <c r="C49" s="93"/>
      <c r="D49" s="93"/>
      <c r="E49" s="253"/>
      <c r="F49" s="253"/>
      <c r="G49" s="253"/>
      <c r="H49" s="99"/>
      <c r="I49" s="99"/>
      <c r="J49" s="253"/>
      <c r="K49" s="253"/>
      <c r="L49" s="253"/>
      <c r="M49" s="253"/>
      <c r="N49" s="253"/>
      <c r="O49" s="258"/>
      <c r="P49" s="259"/>
      <c r="Q49" s="195"/>
      <c r="R49" s="195"/>
      <c r="S49" s="195"/>
      <c r="T49" s="195"/>
      <c r="U49" s="94"/>
    </row>
    <row r="50" spans="1:21" ht="18">
      <c r="A50" s="278" t="s">
        <v>1365</v>
      </c>
      <c r="B50" s="279">
        <f>SUM(B8:B49)</f>
        <v>1</v>
      </c>
      <c r="C50" s="1012"/>
      <c r="D50" s="1013"/>
      <c r="E50" s="1013"/>
      <c r="F50" s="1013"/>
      <c r="G50" s="1013"/>
      <c r="H50" s="1013"/>
      <c r="I50" s="1013"/>
      <c r="J50" s="1013"/>
      <c r="K50" s="1013"/>
      <c r="L50" s="1013"/>
      <c r="M50" s="1013"/>
      <c r="N50" s="1013"/>
      <c r="O50" s="1014"/>
      <c r="P50" s="287">
        <f>SUM(P8:P49)</f>
        <v>14774986</v>
      </c>
      <c r="Q50" s="288">
        <f>SUM(Q8:Q49)</f>
        <v>2978994</v>
      </c>
      <c r="R50" s="288">
        <f>SUM(R8:R49)</f>
        <v>3426996</v>
      </c>
      <c r="S50" s="288">
        <f>SUM(S8:S49)</f>
        <v>4083002</v>
      </c>
      <c r="T50" s="288">
        <f>SUM(T8:T49)</f>
        <v>4285994</v>
      </c>
      <c r="U50" s="289"/>
    </row>
    <row r="51" spans="1:16" ht="14.25">
      <c r="A51" s="54"/>
      <c r="B51" s="54"/>
      <c r="C51" s="54"/>
      <c r="D51" s="54"/>
      <c r="E51" s="54"/>
      <c r="F51" s="54"/>
      <c r="G51" s="54"/>
      <c r="H51" s="54"/>
      <c r="I51" s="54"/>
      <c r="J51" s="54"/>
      <c r="K51" s="54"/>
      <c r="L51" s="54"/>
      <c r="M51" s="54"/>
      <c r="N51" s="54"/>
      <c r="O51" s="55"/>
      <c r="P51" s="55"/>
    </row>
    <row r="53" spans="4:5" ht="30">
      <c r="D53" s="528" t="s">
        <v>1532</v>
      </c>
      <c r="E53" s="528"/>
    </row>
    <row r="61" ht="24.75" customHeight="1"/>
    <row r="62" ht="30.75" customHeight="1"/>
    <row r="63" ht="24.75" customHeight="1"/>
    <row r="64" ht="24.75" customHeight="1"/>
    <row r="65" ht="24.75" customHeight="1"/>
    <row r="66" ht="24.75" customHeight="1"/>
    <row r="67" ht="24.75" customHeight="1"/>
    <row r="68" ht="31.5" customHeight="1"/>
    <row r="69" ht="24.75" customHeight="1"/>
    <row r="70" ht="29.25" customHeight="1"/>
    <row r="71" ht="24.75" customHeight="1"/>
  </sheetData>
  <sheetProtection/>
  <mergeCells count="63">
    <mergeCell ref="U8:U16"/>
    <mergeCell ref="I6:O6"/>
    <mergeCell ref="P6:T6"/>
    <mergeCell ref="A2:U2"/>
    <mergeCell ref="A3:U3"/>
    <mergeCell ref="A4:U4"/>
    <mergeCell ref="A5:U5"/>
    <mergeCell ref="D6:G6"/>
    <mergeCell ref="C6:C7"/>
    <mergeCell ref="U6:U7"/>
    <mergeCell ref="A22:A26"/>
    <mergeCell ref="C8:C16"/>
    <mergeCell ref="B17:B21"/>
    <mergeCell ref="B8:B16"/>
    <mergeCell ref="H6:H7"/>
    <mergeCell ref="G17:G21"/>
    <mergeCell ref="F24:F25"/>
    <mergeCell ref="E17:E21"/>
    <mergeCell ref="G8:G16"/>
    <mergeCell ref="E8:E16"/>
    <mergeCell ref="D8:D16"/>
    <mergeCell ref="A17:A21"/>
    <mergeCell ref="A6:A7"/>
    <mergeCell ref="B6:B7"/>
    <mergeCell ref="A8:A16"/>
    <mergeCell ref="F8:F16"/>
    <mergeCell ref="U17:U21"/>
    <mergeCell ref="F22:F23"/>
    <mergeCell ref="D17:D21"/>
    <mergeCell ref="E27:E33"/>
    <mergeCell ref="B22:B26"/>
    <mergeCell ref="E24:E25"/>
    <mergeCell ref="C22:C23"/>
    <mergeCell ref="D22:D23"/>
    <mergeCell ref="E22:E23"/>
    <mergeCell ref="U22:U26"/>
    <mergeCell ref="F37:F39"/>
    <mergeCell ref="G22:G23"/>
    <mergeCell ref="C17:C21"/>
    <mergeCell ref="C24:C25"/>
    <mergeCell ref="G24:G25"/>
    <mergeCell ref="F17:F21"/>
    <mergeCell ref="D24:D25"/>
    <mergeCell ref="G37:G39"/>
    <mergeCell ref="D53:E53"/>
    <mergeCell ref="C50:O50"/>
    <mergeCell ref="C27:C33"/>
    <mergeCell ref="D27:D33"/>
    <mergeCell ref="F27:F33"/>
    <mergeCell ref="C37:C39"/>
    <mergeCell ref="H31:H32"/>
    <mergeCell ref="D37:D39"/>
    <mergeCell ref="E37:E39"/>
    <mergeCell ref="U37:U39"/>
    <mergeCell ref="A40:A47"/>
    <mergeCell ref="B40:B47"/>
    <mergeCell ref="U46:U47"/>
    <mergeCell ref="U27:U33"/>
    <mergeCell ref="G27:G33"/>
    <mergeCell ref="B27:B39"/>
    <mergeCell ref="A27:A39"/>
    <mergeCell ref="U34:U36"/>
    <mergeCell ref="U41:U45"/>
  </mergeCells>
  <hyperlinks>
    <hyperlink ref="D53:E53" location="INICIO!A1" display="REGRESAR AL INICIO"/>
  </hyperlinks>
  <printOptions horizontalCentered="1" verticalCentered="1"/>
  <pageMargins left="0.4330708661417323" right="0.4330708661417323" top="0.5118110236220472" bottom="0.5118110236220472" header="0.31496062992125984" footer="0.31496062992125984"/>
  <pageSetup horizontalDpi="120" verticalDpi="120" orientation="landscape" paperSize="5" scale="60" r:id="rId3"/>
  <legacyDrawing r:id="rId2"/>
</worksheet>
</file>

<file path=xl/worksheets/sheet2.xml><?xml version="1.0" encoding="utf-8"?>
<worksheet xmlns="http://schemas.openxmlformats.org/spreadsheetml/2006/main" xmlns:r="http://schemas.openxmlformats.org/officeDocument/2006/relationships">
  <dimension ref="A2:Z59"/>
  <sheetViews>
    <sheetView zoomScale="75" zoomScaleNormal="75" zoomScalePageLayoutView="0" workbookViewId="0" topLeftCell="B1">
      <selection activeCell="A44" sqref="A44"/>
    </sheetView>
  </sheetViews>
  <sheetFormatPr defaultColWidth="11.421875" defaultRowHeight="12.75"/>
  <cols>
    <col min="1" max="1" width="40.7109375" style="13" customWidth="1"/>
    <col min="2" max="2" width="15.57421875" style="13" customWidth="1"/>
    <col min="3" max="3" width="40.7109375" style="13" customWidth="1"/>
    <col min="4" max="4" width="30.7109375" style="33" customWidth="1"/>
    <col min="5" max="5" width="15.7109375" style="35" customWidth="1"/>
    <col min="6" max="6" width="15.7109375" style="36" customWidth="1"/>
    <col min="7" max="7" width="15.7109375" style="13" customWidth="1"/>
    <col min="8" max="8" width="40.7109375" style="37" customWidth="1"/>
    <col min="9" max="9" width="30.7109375" style="13" customWidth="1"/>
    <col min="10" max="10" width="11.421875" style="13" customWidth="1"/>
    <col min="11" max="11" width="12.00390625" style="35" customWidth="1"/>
    <col min="12" max="12" width="11.7109375" style="13" customWidth="1"/>
    <col min="13" max="13" width="12.28125" style="13" customWidth="1"/>
    <col min="14" max="14" width="13.00390625" style="13" customWidth="1"/>
    <col min="15" max="15" width="13.28125" style="13" customWidth="1"/>
    <col min="16" max="20" width="15.7109375" style="13" customWidth="1"/>
    <col min="21" max="21" width="18.7109375" style="13" bestFit="1" customWidth="1"/>
    <col min="22" max="22" width="11.421875" style="13" customWidth="1"/>
    <col min="23" max="26" width="12.8515625" style="13" bestFit="1" customWidth="1"/>
    <col min="27" max="16384" width="11.421875" style="13"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1830</v>
      </c>
      <c r="B4" s="516"/>
      <c r="C4" s="516"/>
      <c r="D4" s="516"/>
      <c r="E4" s="516"/>
      <c r="F4" s="516"/>
      <c r="G4" s="516"/>
      <c r="H4" s="516"/>
      <c r="I4" s="516"/>
      <c r="J4" s="516"/>
      <c r="K4" s="516"/>
      <c r="L4" s="516"/>
      <c r="M4" s="516"/>
      <c r="N4" s="516"/>
      <c r="O4" s="516"/>
      <c r="P4" s="516"/>
      <c r="Q4" s="516"/>
      <c r="R4" s="516"/>
      <c r="S4" s="516"/>
      <c r="T4" s="516"/>
      <c r="U4" s="517"/>
    </row>
    <row r="5" spans="1:21" ht="18.75" thickBot="1">
      <c r="A5" s="501" t="s">
        <v>1534</v>
      </c>
      <c r="B5" s="502"/>
      <c r="C5" s="502"/>
      <c r="D5" s="502"/>
      <c r="E5" s="502"/>
      <c r="F5" s="502"/>
      <c r="G5" s="502"/>
      <c r="H5" s="502"/>
      <c r="I5" s="502"/>
      <c r="J5" s="502"/>
      <c r="K5" s="502"/>
      <c r="L5" s="502"/>
      <c r="M5" s="502"/>
      <c r="N5" s="502"/>
      <c r="O5" s="502"/>
      <c r="P5" s="502"/>
      <c r="Q5" s="502"/>
      <c r="R5" s="502"/>
      <c r="S5" s="502"/>
      <c r="T5" s="502"/>
      <c r="U5" s="503"/>
    </row>
    <row r="6" spans="1:21" ht="32.25" customHeight="1">
      <c r="A6" s="537" t="s">
        <v>1647</v>
      </c>
      <c r="B6" s="539" t="s">
        <v>1820</v>
      </c>
      <c r="C6" s="539" t="s">
        <v>1823</v>
      </c>
      <c r="D6" s="536" t="s">
        <v>1818</v>
      </c>
      <c r="E6" s="536"/>
      <c r="F6" s="536"/>
      <c r="G6" s="536"/>
      <c r="H6" s="540" t="s">
        <v>1822</v>
      </c>
      <c r="I6" s="536" t="s">
        <v>1828</v>
      </c>
      <c r="J6" s="536"/>
      <c r="K6" s="536"/>
      <c r="L6" s="536"/>
      <c r="M6" s="536"/>
      <c r="N6" s="536"/>
      <c r="O6" s="541"/>
      <c r="P6" s="521" t="s">
        <v>1378</v>
      </c>
      <c r="Q6" s="522"/>
      <c r="R6" s="522"/>
      <c r="S6" s="522"/>
      <c r="T6" s="523"/>
      <c r="U6" s="545" t="s">
        <v>1835</v>
      </c>
    </row>
    <row r="7" spans="1:21" s="30" customFormat="1" ht="69.75" customHeight="1">
      <c r="A7" s="538"/>
      <c r="B7" s="539"/>
      <c r="C7" s="539"/>
      <c r="D7" s="83" t="s">
        <v>1819</v>
      </c>
      <c r="E7" s="84" t="s">
        <v>1841</v>
      </c>
      <c r="F7" s="85" t="s">
        <v>1839</v>
      </c>
      <c r="G7" s="83" t="s">
        <v>1821</v>
      </c>
      <c r="H7" s="540"/>
      <c r="I7" s="83" t="s">
        <v>1819</v>
      </c>
      <c r="J7" s="86" t="s">
        <v>1839</v>
      </c>
      <c r="K7" s="87" t="s">
        <v>1827</v>
      </c>
      <c r="L7" s="86" t="s">
        <v>1824</v>
      </c>
      <c r="M7" s="86" t="s">
        <v>1825</v>
      </c>
      <c r="N7" s="86" t="s">
        <v>1826</v>
      </c>
      <c r="O7" s="88" t="s">
        <v>1821</v>
      </c>
      <c r="P7" s="89" t="s">
        <v>819</v>
      </c>
      <c r="Q7" s="90">
        <v>2008</v>
      </c>
      <c r="R7" s="90">
        <v>2009</v>
      </c>
      <c r="S7" s="90">
        <v>2010</v>
      </c>
      <c r="T7" s="90">
        <v>2011</v>
      </c>
      <c r="U7" s="546"/>
    </row>
    <row r="8" spans="1:21" ht="30">
      <c r="A8" s="506" t="s">
        <v>1649</v>
      </c>
      <c r="B8" s="524">
        <v>0.2</v>
      </c>
      <c r="C8" s="41" t="s">
        <v>1219</v>
      </c>
      <c r="D8" s="41" t="s">
        <v>1217</v>
      </c>
      <c r="E8" s="62">
        <v>0.3273</v>
      </c>
      <c r="F8" s="62" t="s">
        <v>590</v>
      </c>
      <c r="G8" s="63">
        <v>0.5</v>
      </c>
      <c r="H8" s="530" t="s">
        <v>64</v>
      </c>
      <c r="I8" s="530" t="s">
        <v>65</v>
      </c>
      <c r="J8" s="531">
        <v>0</v>
      </c>
      <c r="K8" s="531">
        <v>0</v>
      </c>
      <c r="L8" s="534">
        <v>45000</v>
      </c>
      <c r="M8" s="534">
        <v>90531</v>
      </c>
      <c r="N8" s="534">
        <v>136599</v>
      </c>
      <c r="O8" s="534">
        <v>183211</v>
      </c>
      <c r="P8" s="549">
        <f>Q8+R8+S8+T8</f>
        <v>9165000</v>
      </c>
      <c r="Q8" s="547">
        <v>2117000</v>
      </c>
      <c r="R8" s="547">
        <v>2229000</v>
      </c>
      <c r="S8" s="547">
        <v>2347000</v>
      </c>
      <c r="T8" s="547">
        <v>2472000</v>
      </c>
      <c r="U8" s="542" t="s">
        <v>1377</v>
      </c>
    </row>
    <row r="9" spans="1:21" ht="45">
      <c r="A9" s="506"/>
      <c r="B9" s="524"/>
      <c r="C9" s="41" t="s">
        <v>1220</v>
      </c>
      <c r="D9" s="41" t="s">
        <v>1218</v>
      </c>
      <c r="E9" s="62">
        <v>0.686</v>
      </c>
      <c r="F9" s="62" t="s">
        <v>590</v>
      </c>
      <c r="G9" s="63">
        <v>0.726</v>
      </c>
      <c r="H9" s="530"/>
      <c r="I9" s="530"/>
      <c r="J9" s="531"/>
      <c r="K9" s="531"/>
      <c r="L9" s="534"/>
      <c r="M9" s="534"/>
      <c r="N9" s="534"/>
      <c r="O9" s="534"/>
      <c r="P9" s="550"/>
      <c r="Q9" s="548"/>
      <c r="R9" s="548"/>
      <c r="S9" s="548"/>
      <c r="T9" s="548"/>
      <c r="U9" s="543"/>
    </row>
    <row r="10" spans="1:21" ht="67.5" customHeight="1">
      <c r="A10" s="506" t="s">
        <v>1650</v>
      </c>
      <c r="B10" s="524">
        <v>0.06</v>
      </c>
      <c r="C10" s="41" t="s">
        <v>1221</v>
      </c>
      <c r="D10" s="41" t="s">
        <v>1222</v>
      </c>
      <c r="E10" s="62">
        <v>0.92</v>
      </c>
      <c r="F10" s="62" t="s">
        <v>590</v>
      </c>
      <c r="G10" s="63">
        <v>0.94</v>
      </c>
      <c r="H10" s="93" t="s">
        <v>266</v>
      </c>
      <c r="I10" s="93" t="s">
        <v>267</v>
      </c>
      <c r="J10" s="78">
        <v>700</v>
      </c>
      <c r="K10" s="70">
        <v>700</v>
      </c>
      <c r="L10" s="70">
        <v>794</v>
      </c>
      <c r="M10" s="70">
        <v>1588</v>
      </c>
      <c r="N10" s="70">
        <v>2382</v>
      </c>
      <c r="O10" s="70">
        <v>3176</v>
      </c>
      <c r="P10" s="91">
        <f>Q10+R10+S10+T10</f>
        <v>0</v>
      </c>
      <c r="Q10" s="70">
        <v>0</v>
      </c>
      <c r="R10" s="70">
        <v>0</v>
      </c>
      <c r="S10" s="70">
        <v>0</v>
      </c>
      <c r="T10" s="70">
        <v>0</v>
      </c>
      <c r="U10" s="543"/>
    </row>
    <row r="11" spans="1:21" ht="78.75" customHeight="1">
      <c r="A11" s="506"/>
      <c r="B11" s="524"/>
      <c r="C11" s="41" t="s">
        <v>1223</v>
      </c>
      <c r="D11" s="41" t="s">
        <v>1224</v>
      </c>
      <c r="E11" s="62">
        <v>0.0039</v>
      </c>
      <c r="F11" s="62" t="s">
        <v>590</v>
      </c>
      <c r="G11" s="63">
        <v>0.001</v>
      </c>
      <c r="H11" s="93" t="s">
        <v>268</v>
      </c>
      <c r="I11" s="93" t="s">
        <v>269</v>
      </c>
      <c r="J11" s="70">
        <v>4500</v>
      </c>
      <c r="K11" s="70">
        <v>4500</v>
      </c>
      <c r="L11" s="70">
        <v>5000</v>
      </c>
      <c r="M11" s="70">
        <v>10200</v>
      </c>
      <c r="N11" s="70">
        <v>15600</v>
      </c>
      <c r="O11" s="70">
        <v>21200</v>
      </c>
      <c r="P11" s="91">
        <f aca="true" t="shared" si="0" ref="P11:P46">Q11+R11+S11+T11</f>
        <v>0</v>
      </c>
      <c r="Q11" s="70">
        <v>0</v>
      </c>
      <c r="R11" s="70">
        <v>0</v>
      </c>
      <c r="S11" s="70">
        <v>0</v>
      </c>
      <c r="T11" s="70">
        <v>0</v>
      </c>
      <c r="U11" s="543"/>
    </row>
    <row r="12" spans="1:21" ht="45.75" customHeight="1">
      <c r="A12" s="506"/>
      <c r="B12" s="524"/>
      <c r="C12" s="41" t="s">
        <v>1225</v>
      </c>
      <c r="D12" s="41" t="s">
        <v>920</v>
      </c>
      <c r="E12" s="62">
        <v>0.09</v>
      </c>
      <c r="F12" s="62" t="s">
        <v>590</v>
      </c>
      <c r="G12" s="63">
        <v>0.07</v>
      </c>
      <c r="H12" s="93" t="s">
        <v>270</v>
      </c>
      <c r="I12" s="93" t="s">
        <v>271</v>
      </c>
      <c r="J12" s="70">
        <v>0</v>
      </c>
      <c r="K12" s="70">
        <v>0</v>
      </c>
      <c r="L12" s="70">
        <v>67</v>
      </c>
      <c r="M12" s="70">
        <v>167</v>
      </c>
      <c r="N12" s="70">
        <v>267</v>
      </c>
      <c r="O12" s="70">
        <v>367</v>
      </c>
      <c r="P12" s="91">
        <f t="shared" si="0"/>
        <v>0</v>
      </c>
      <c r="Q12" s="70">
        <v>0</v>
      </c>
      <c r="R12" s="70">
        <v>0</v>
      </c>
      <c r="S12" s="70">
        <v>0</v>
      </c>
      <c r="T12" s="70">
        <v>0</v>
      </c>
      <c r="U12" s="543"/>
    </row>
    <row r="13" spans="1:21" ht="48.75" customHeight="1">
      <c r="A13" s="506" t="s">
        <v>1651</v>
      </c>
      <c r="B13" s="524">
        <v>0.06</v>
      </c>
      <c r="C13" s="41" t="s">
        <v>921</v>
      </c>
      <c r="D13" s="41" t="s">
        <v>922</v>
      </c>
      <c r="E13" s="62">
        <v>0.052</v>
      </c>
      <c r="F13" s="62" t="s">
        <v>590</v>
      </c>
      <c r="G13" s="63">
        <v>0.04</v>
      </c>
      <c r="H13" s="93" t="s">
        <v>1882</v>
      </c>
      <c r="I13" s="93" t="s">
        <v>1883</v>
      </c>
      <c r="J13" s="78">
        <v>144</v>
      </c>
      <c r="K13" s="70">
        <v>144</v>
      </c>
      <c r="L13" s="70">
        <v>2600</v>
      </c>
      <c r="M13" s="70">
        <v>6100</v>
      </c>
      <c r="N13" s="70">
        <v>9700</v>
      </c>
      <c r="O13" s="70">
        <v>13400</v>
      </c>
      <c r="P13" s="91">
        <f t="shared" si="0"/>
        <v>86000</v>
      </c>
      <c r="Q13" s="70">
        <v>20000</v>
      </c>
      <c r="R13" s="70">
        <v>21000</v>
      </c>
      <c r="S13" s="70">
        <v>22000</v>
      </c>
      <c r="T13" s="70">
        <v>23000</v>
      </c>
      <c r="U13" s="543"/>
    </row>
    <row r="14" spans="1:21" ht="66.75" customHeight="1">
      <c r="A14" s="506"/>
      <c r="B14" s="524"/>
      <c r="C14" s="41" t="s">
        <v>923</v>
      </c>
      <c r="D14" s="41" t="s">
        <v>924</v>
      </c>
      <c r="E14" s="62">
        <v>0.0056</v>
      </c>
      <c r="F14" s="62" t="s">
        <v>590</v>
      </c>
      <c r="G14" s="63">
        <v>0.002</v>
      </c>
      <c r="H14" s="93" t="s">
        <v>1884</v>
      </c>
      <c r="I14" s="93" t="s">
        <v>1885</v>
      </c>
      <c r="J14" s="70">
        <v>80</v>
      </c>
      <c r="K14" s="70">
        <v>80</v>
      </c>
      <c r="L14" s="70">
        <v>156</v>
      </c>
      <c r="M14" s="70">
        <v>256</v>
      </c>
      <c r="N14" s="70">
        <v>376</v>
      </c>
      <c r="O14" s="70">
        <v>416</v>
      </c>
      <c r="P14" s="91">
        <f t="shared" si="0"/>
        <v>44000</v>
      </c>
      <c r="Q14" s="70">
        <v>10000</v>
      </c>
      <c r="R14" s="70">
        <v>11000</v>
      </c>
      <c r="S14" s="70">
        <v>11000</v>
      </c>
      <c r="T14" s="70">
        <v>12000</v>
      </c>
      <c r="U14" s="543"/>
    </row>
    <row r="15" spans="1:21" ht="46.5" customHeight="1">
      <c r="A15" s="506"/>
      <c r="B15" s="524"/>
      <c r="C15" s="41" t="s">
        <v>925</v>
      </c>
      <c r="D15" s="41" t="s">
        <v>926</v>
      </c>
      <c r="E15" s="62">
        <v>0.04</v>
      </c>
      <c r="F15" s="62" t="s">
        <v>590</v>
      </c>
      <c r="G15" s="63">
        <v>0.02</v>
      </c>
      <c r="H15" s="530" t="s">
        <v>1886</v>
      </c>
      <c r="I15" s="530" t="s">
        <v>1887</v>
      </c>
      <c r="J15" s="534">
        <v>2000</v>
      </c>
      <c r="K15" s="534">
        <v>2000</v>
      </c>
      <c r="L15" s="534">
        <v>2400</v>
      </c>
      <c r="M15" s="534">
        <v>4900</v>
      </c>
      <c r="N15" s="534">
        <v>7400</v>
      </c>
      <c r="O15" s="534">
        <v>9900</v>
      </c>
      <c r="P15" s="91">
        <f t="shared" si="0"/>
        <v>22000</v>
      </c>
      <c r="Q15" s="70">
        <v>5000</v>
      </c>
      <c r="R15" s="70">
        <v>5000</v>
      </c>
      <c r="S15" s="70">
        <v>6000</v>
      </c>
      <c r="T15" s="70">
        <v>6000</v>
      </c>
      <c r="U15" s="543"/>
    </row>
    <row r="16" spans="1:21" ht="33.75" customHeight="1">
      <c r="A16" s="506"/>
      <c r="B16" s="524"/>
      <c r="C16" s="41" t="s">
        <v>927</v>
      </c>
      <c r="D16" s="41" t="s">
        <v>928</v>
      </c>
      <c r="E16" s="62">
        <v>0.048</v>
      </c>
      <c r="F16" s="62" t="s">
        <v>590</v>
      </c>
      <c r="G16" s="63">
        <v>0.03</v>
      </c>
      <c r="H16" s="530"/>
      <c r="I16" s="530"/>
      <c r="J16" s="534"/>
      <c r="K16" s="534"/>
      <c r="L16" s="534"/>
      <c r="M16" s="534"/>
      <c r="N16" s="534"/>
      <c r="O16" s="534"/>
      <c r="P16" s="91">
        <f t="shared" si="0"/>
        <v>0</v>
      </c>
      <c r="Q16" s="70">
        <v>0</v>
      </c>
      <c r="R16" s="70">
        <v>0</v>
      </c>
      <c r="S16" s="70">
        <v>0</v>
      </c>
      <c r="T16" s="70">
        <v>0</v>
      </c>
      <c r="U16" s="543"/>
    </row>
    <row r="17" spans="1:21" ht="30">
      <c r="A17" s="26" t="s">
        <v>1652</v>
      </c>
      <c r="B17" s="96">
        <v>0.02</v>
      </c>
      <c r="C17" s="93" t="s">
        <v>1890</v>
      </c>
      <c r="D17" s="93" t="s">
        <v>1888</v>
      </c>
      <c r="E17" s="73">
        <v>18234</v>
      </c>
      <c r="F17" s="73">
        <v>18234</v>
      </c>
      <c r="G17" s="73">
        <v>14234</v>
      </c>
      <c r="H17" s="93" t="s">
        <v>1895</v>
      </c>
      <c r="I17" s="93" t="s">
        <v>1889</v>
      </c>
      <c r="J17" s="78">
        <v>700</v>
      </c>
      <c r="K17" s="70">
        <v>700</v>
      </c>
      <c r="L17" s="70">
        <v>1400</v>
      </c>
      <c r="M17" s="70">
        <v>2100</v>
      </c>
      <c r="N17" s="70">
        <v>3000</v>
      </c>
      <c r="O17" s="70">
        <v>4000</v>
      </c>
      <c r="P17" s="91">
        <f t="shared" si="0"/>
        <v>589000</v>
      </c>
      <c r="Q17" s="70">
        <v>136000</v>
      </c>
      <c r="R17" s="70">
        <v>143000</v>
      </c>
      <c r="S17" s="70">
        <v>151000</v>
      </c>
      <c r="T17" s="70">
        <v>159000</v>
      </c>
      <c r="U17" s="543"/>
    </row>
    <row r="18" spans="1:26" ht="45">
      <c r="A18" s="506" t="s">
        <v>1831</v>
      </c>
      <c r="B18" s="524">
        <v>0.13</v>
      </c>
      <c r="C18" s="93" t="s">
        <v>1893</v>
      </c>
      <c r="D18" s="93" t="s">
        <v>1894</v>
      </c>
      <c r="E18" s="74">
        <v>0.4147</v>
      </c>
      <c r="F18" s="62" t="s">
        <v>590</v>
      </c>
      <c r="G18" s="74">
        <v>0.44</v>
      </c>
      <c r="H18" s="530" t="s">
        <v>1896</v>
      </c>
      <c r="I18" s="530" t="s">
        <v>1897</v>
      </c>
      <c r="J18" s="534">
        <v>9950407</v>
      </c>
      <c r="K18" s="534">
        <v>9950407</v>
      </c>
      <c r="L18" s="534">
        <v>4301800</v>
      </c>
      <c r="M18" s="534">
        <v>8697800</v>
      </c>
      <c r="N18" s="534">
        <v>13250800</v>
      </c>
      <c r="O18" s="534">
        <v>17960800</v>
      </c>
      <c r="P18" s="91">
        <f t="shared" si="0"/>
        <v>8144000</v>
      </c>
      <c r="Q18" s="70">
        <v>1881000</v>
      </c>
      <c r="R18" s="70">
        <v>1981000</v>
      </c>
      <c r="S18" s="70">
        <v>2086000</v>
      </c>
      <c r="T18" s="70">
        <v>2196000</v>
      </c>
      <c r="U18" s="543"/>
      <c r="W18" s="31"/>
      <c r="X18" s="31"/>
      <c r="Y18" s="31"/>
      <c r="Z18" s="31"/>
    </row>
    <row r="19" spans="1:21" ht="30">
      <c r="A19" s="506"/>
      <c r="B19" s="524"/>
      <c r="C19" s="93" t="s">
        <v>1892</v>
      </c>
      <c r="D19" s="93" t="s">
        <v>1891</v>
      </c>
      <c r="E19" s="74">
        <v>0.0039</v>
      </c>
      <c r="F19" s="62" t="s">
        <v>590</v>
      </c>
      <c r="G19" s="74">
        <v>0.001</v>
      </c>
      <c r="H19" s="530"/>
      <c r="I19" s="530"/>
      <c r="J19" s="534"/>
      <c r="K19" s="534"/>
      <c r="L19" s="534"/>
      <c r="M19" s="534"/>
      <c r="N19" s="534"/>
      <c r="O19" s="534"/>
      <c r="P19" s="91">
        <f t="shared" si="0"/>
        <v>0</v>
      </c>
      <c r="Q19" s="70">
        <v>0</v>
      </c>
      <c r="R19" s="70">
        <v>0</v>
      </c>
      <c r="S19" s="70">
        <v>0</v>
      </c>
      <c r="T19" s="70">
        <v>0</v>
      </c>
      <c r="U19" s="543"/>
    </row>
    <row r="20" spans="1:21" ht="45">
      <c r="A20" s="506"/>
      <c r="B20" s="524"/>
      <c r="C20" s="93" t="s">
        <v>1900</v>
      </c>
      <c r="D20" s="93" t="s">
        <v>1901</v>
      </c>
      <c r="E20" s="74">
        <v>0.09</v>
      </c>
      <c r="F20" s="62" t="s">
        <v>590</v>
      </c>
      <c r="G20" s="74">
        <v>0.07</v>
      </c>
      <c r="H20" s="93" t="s">
        <v>1899</v>
      </c>
      <c r="I20" s="93" t="s">
        <v>1898</v>
      </c>
      <c r="J20" s="70">
        <v>6000</v>
      </c>
      <c r="K20" s="70">
        <v>6000</v>
      </c>
      <c r="L20" s="70">
        <v>7000</v>
      </c>
      <c r="M20" s="70">
        <v>9000</v>
      </c>
      <c r="N20" s="70">
        <v>11500</v>
      </c>
      <c r="O20" s="70">
        <v>14000</v>
      </c>
      <c r="P20" s="91">
        <f t="shared" si="0"/>
        <v>676200</v>
      </c>
      <c r="Q20" s="70">
        <v>200</v>
      </c>
      <c r="R20" s="70">
        <v>211000</v>
      </c>
      <c r="S20" s="70">
        <v>222000</v>
      </c>
      <c r="T20" s="70">
        <v>243000</v>
      </c>
      <c r="U20" s="543"/>
    </row>
    <row r="21" spans="1:21" ht="45">
      <c r="A21" s="506"/>
      <c r="B21" s="524"/>
      <c r="C21" s="41" t="s">
        <v>921</v>
      </c>
      <c r="D21" s="41" t="s">
        <v>922</v>
      </c>
      <c r="E21" s="62">
        <v>0.052</v>
      </c>
      <c r="F21" s="62" t="s">
        <v>590</v>
      </c>
      <c r="G21" s="63">
        <v>0.04</v>
      </c>
      <c r="H21" s="93" t="s">
        <v>1902</v>
      </c>
      <c r="I21" s="93" t="s">
        <v>1903</v>
      </c>
      <c r="J21" s="70">
        <v>0</v>
      </c>
      <c r="K21" s="70">
        <v>0</v>
      </c>
      <c r="L21" s="70">
        <v>1700</v>
      </c>
      <c r="M21" s="70">
        <v>3700</v>
      </c>
      <c r="N21" s="70">
        <v>6200</v>
      </c>
      <c r="O21" s="70">
        <v>8900</v>
      </c>
      <c r="P21" s="91">
        <f t="shared" si="0"/>
        <v>1215365</v>
      </c>
      <c r="Q21" s="70">
        <v>365</v>
      </c>
      <c r="R21" s="70">
        <v>384000</v>
      </c>
      <c r="S21" s="70">
        <v>405000</v>
      </c>
      <c r="T21" s="70">
        <v>426000</v>
      </c>
      <c r="U21" s="543"/>
    </row>
    <row r="22" spans="1:21" ht="38.25" customHeight="1">
      <c r="A22" s="506" t="s">
        <v>1653</v>
      </c>
      <c r="B22" s="524">
        <v>0.06</v>
      </c>
      <c r="C22" s="535" t="s">
        <v>1205</v>
      </c>
      <c r="D22" s="505" t="s">
        <v>1907</v>
      </c>
      <c r="E22" s="507">
        <f>+(K22)</f>
        <v>0</v>
      </c>
      <c r="F22" s="507">
        <v>0</v>
      </c>
      <c r="G22" s="508">
        <v>1980</v>
      </c>
      <c r="H22" s="93" t="s">
        <v>1904</v>
      </c>
      <c r="I22" s="93" t="s">
        <v>1905</v>
      </c>
      <c r="J22" s="78">
        <v>0</v>
      </c>
      <c r="K22" s="70">
        <v>0</v>
      </c>
      <c r="L22" s="70">
        <v>20</v>
      </c>
      <c r="M22" s="70">
        <v>50</v>
      </c>
      <c r="N22" s="70">
        <v>90</v>
      </c>
      <c r="O22" s="70">
        <v>150</v>
      </c>
      <c r="P22" s="91">
        <f t="shared" si="0"/>
        <v>4662400</v>
      </c>
      <c r="Q22" s="70">
        <v>1400</v>
      </c>
      <c r="R22" s="70">
        <v>1474000</v>
      </c>
      <c r="S22" s="70">
        <v>1552000</v>
      </c>
      <c r="T22" s="70">
        <v>1635000</v>
      </c>
      <c r="U22" s="543"/>
    </row>
    <row r="23" spans="1:21" ht="45">
      <c r="A23" s="506"/>
      <c r="B23" s="525"/>
      <c r="C23" s="535"/>
      <c r="D23" s="506"/>
      <c r="E23" s="507"/>
      <c r="F23" s="507"/>
      <c r="G23" s="508"/>
      <c r="H23" s="93" t="s">
        <v>1906</v>
      </c>
      <c r="I23" s="93" t="s">
        <v>1907</v>
      </c>
      <c r="J23" s="78">
        <v>0</v>
      </c>
      <c r="K23" s="70">
        <v>0</v>
      </c>
      <c r="L23" s="70">
        <v>50</v>
      </c>
      <c r="M23" s="70">
        <v>250</v>
      </c>
      <c r="N23" s="70">
        <v>650</v>
      </c>
      <c r="O23" s="70">
        <v>1450</v>
      </c>
      <c r="P23" s="91">
        <f t="shared" si="0"/>
        <v>0</v>
      </c>
      <c r="Q23" s="70">
        <v>0</v>
      </c>
      <c r="R23" s="70">
        <v>0</v>
      </c>
      <c r="S23" s="70">
        <v>0</v>
      </c>
      <c r="T23" s="70">
        <v>0</v>
      </c>
      <c r="U23" s="543"/>
    </row>
    <row r="24" spans="1:21" ht="48" customHeight="1">
      <c r="A24" s="506"/>
      <c r="B24" s="525"/>
      <c r="C24" s="535"/>
      <c r="D24" s="506"/>
      <c r="E24" s="507"/>
      <c r="F24" s="507"/>
      <c r="G24" s="508"/>
      <c r="H24" s="93" t="s">
        <v>1908</v>
      </c>
      <c r="I24" s="93" t="s">
        <v>1909</v>
      </c>
      <c r="J24" s="70">
        <v>0</v>
      </c>
      <c r="K24" s="70">
        <v>0</v>
      </c>
      <c r="L24" s="70">
        <v>80</v>
      </c>
      <c r="M24" s="70">
        <v>180</v>
      </c>
      <c r="N24" s="70">
        <v>330</v>
      </c>
      <c r="O24" s="70">
        <v>530</v>
      </c>
      <c r="P24" s="91">
        <f t="shared" si="0"/>
        <v>0</v>
      </c>
      <c r="Q24" s="70">
        <v>0</v>
      </c>
      <c r="R24" s="70">
        <v>0</v>
      </c>
      <c r="S24" s="70">
        <v>0</v>
      </c>
      <c r="T24" s="70">
        <v>0</v>
      </c>
      <c r="U24" s="543"/>
    </row>
    <row r="25" spans="1:21" ht="39" customHeight="1">
      <c r="A25" s="26" t="s">
        <v>1206</v>
      </c>
      <c r="B25" s="95">
        <v>0.04</v>
      </c>
      <c r="C25" s="93" t="s">
        <v>1910</v>
      </c>
      <c r="D25" s="93" t="s">
        <v>1911</v>
      </c>
      <c r="E25" s="73">
        <v>0</v>
      </c>
      <c r="F25" s="73">
        <v>0</v>
      </c>
      <c r="G25" s="75">
        <v>2</v>
      </c>
      <c r="H25" s="93" t="s">
        <v>1910</v>
      </c>
      <c r="I25" s="93" t="s">
        <v>1911</v>
      </c>
      <c r="J25" s="70">
        <v>0</v>
      </c>
      <c r="K25" s="70">
        <v>0</v>
      </c>
      <c r="L25" s="70">
        <v>0</v>
      </c>
      <c r="M25" s="70">
        <v>2</v>
      </c>
      <c r="N25" s="70">
        <v>2</v>
      </c>
      <c r="O25" s="70">
        <v>2</v>
      </c>
      <c r="P25" s="91">
        <f t="shared" si="0"/>
        <v>0</v>
      </c>
      <c r="Q25" s="70">
        <v>0</v>
      </c>
      <c r="R25" s="70">
        <v>0</v>
      </c>
      <c r="S25" s="70">
        <v>0</v>
      </c>
      <c r="T25" s="70">
        <v>0</v>
      </c>
      <c r="U25" s="543"/>
    </row>
    <row r="26" spans="1:26" ht="56.25" customHeight="1">
      <c r="A26" s="26" t="s">
        <v>1476</v>
      </c>
      <c r="B26" s="95">
        <v>0.04</v>
      </c>
      <c r="C26" s="93" t="s">
        <v>1912</v>
      </c>
      <c r="D26" s="93" t="s">
        <v>1913</v>
      </c>
      <c r="E26" s="73">
        <v>0</v>
      </c>
      <c r="F26" s="73">
        <v>0</v>
      </c>
      <c r="G26" s="73">
        <v>110</v>
      </c>
      <c r="H26" s="93" t="s">
        <v>1912</v>
      </c>
      <c r="I26" s="93" t="s">
        <v>1913</v>
      </c>
      <c r="J26" s="70">
        <v>0</v>
      </c>
      <c r="K26" s="70">
        <v>0</v>
      </c>
      <c r="L26" s="70">
        <v>20</v>
      </c>
      <c r="M26" s="70">
        <v>50</v>
      </c>
      <c r="N26" s="70">
        <v>80</v>
      </c>
      <c r="O26" s="70">
        <v>110</v>
      </c>
      <c r="P26" s="91">
        <f t="shared" si="0"/>
        <v>6270000</v>
      </c>
      <c r="Q26" s="70">
        <v>1448000</v>
      </c>
      <c r="R26" s="70">
        <v>1525000</v>
      </c>
      <c r="S26" s="70">
        <v>1606000</v>
      </c>
      <c r="T26" s="70">
        <v>1691000</v>
      </c>
      <c r="U26" s="543"/>
      <c r="Z26" s="32"/>
    </row>
    <row r="27" spans="1:21" ht="45">
      <c r="A27" s="27" t="s">
        <v>1654</v>
      </c>
      <c r="B27" s="95">
        <v>0.03</v>
      </c>
      <c r="C27" s="505" t="s">
        <v>371</v>
      </c>
      <c r="D27" s="533" t="s">
        <v>1918</v>
      </c>
      <c r="E27" s="527">
        <v>0.2</v>
      </c>
      <c r="F27" s="527" t="s">
        <v>590</v>
      </c>
      <c r="G27" s="504">
        <v>0.31</v>
      </c>
      <c r="H27" s="93" t="s">
        <v>1915</v>
      </c>
      <c r="I27" s="99" t="s">
        <v>1914</v>
      </c>
      <c r="J27" s="70">
        <v>0</v>
      </c>
      <c r="K27" s="70">
        <v>0</v>
      </c>
      <c r="L27" s="70">
        <v>10</v>
      </c>
      <c r="M27" s="70">
        <v>40</v>
      </c>
      <c r="N27" s="70">
        <v>55</v>
      </c>
      <c r="O27" s="70">
        <v>62</v>
      </c>
      <c r="P27" s="91">
        <f t="shared" si="0"/>
        <v>0</v>
      </c>
      <c r="Q27" s="70">
        <v>0</v>
      </c>
      <c r="R27" s="70">
        <v>0</v>
      </c>
      <c r="S27" s="70">
        <v>0</v>
      </c>
      <c r="T27" s="70">
        <v>0</v>
      </c>
      <c r="U27" s="543"/>
    </row>
    <row r="28" spans="1:21" ht="30">
      <c r="A28" s="27" t="s">
        <v>1655</v>
      </c>
      <c r="B28" s="95">
        <v>0.01</v>
      </c>
      <c r="C28" s="505"/>
      <c r="D28" s="533"/>
      <c r="E28" s="527"/>
      <c r="F28" s="527"/>
      <c r="G28" s="504"/>
      <c r="H28" s="93" t="s">
        <v>1916</v>
      </c>
      <c r="I28" s="93" t="s">
        <v>1917</v>
      </c>
      <c r="J28" s="70">
        <v>0</v>
      </c>
      <c r="K28" s="70">
        <v>0</v>
      </c>
      <c r="L28" s="70">
        <v>30</v>
      </c>
      <c r="M28" s="70">
        <v>180</v>
      </c>
      <c r="N28" s="70">
        <v>330</v>
      </c>
      <c r="O28" s="70">
        <v>500</v>
      </c>
      <c r="P28" s="91">
        <f t="shared" si="0"/>
        <v>44000</v>
      </c>
      <c r="Q28" s="70">
        <v>10000</v>
      </c>
      <c r="R28" s="70">
        <v>11000</v>
      </c>
      <c r="S28" s="70">
        <v>11000</v>
      </c>
      <c r="T28" s="70">
        <v>12000</v>
      </c>
      <c r="U28" s="543"/>
    </row>
    <row r="29" spans="1:21" ht="30">
      <c r="A29" s="529" t="s">
        <v>1656</v>
      </c>
      <c r="B29" s="526">
        <v>0.03</v>
      </c>
      <c r="C29" s="505"/>
      <c r="D29" s="533"/>
      <c r="E29" s="527"/>
      <c r="F29" s="527"/>
      <c r="G29" s="504"/>
      <c r="H29" s="93" t="s">
        <v>1919</v>
      </c>
      <c r="I29" s="93" t="s">
        <v>1917</v>
      </c>
      <c r="J29" s="78">
        <v>200</v>
      </c>
      <c r="K29" s="70">
        <v>200</v>
      </c>
      <c r="L29" s="70">
        <v>260</v>
      </c>
      <c r="M29" s="70">
        <v>360</v>
      </c>
      <c r="N29" s="70">
        <v>460</v>
      </c>
      <c r="O29" s="70">
        <v>560</v>
      </c>
      <c r="P29" s="91">
        <f t="shared" si="0"/>
        <v>44000</v>
      </c>
      <c r="Q29" s="70">
        <v>10000</v>
      </c>
      <c r="R29" s="70">
        <v>11000</v>
      </c>
      <c r="S29" s="70">
        <v>11000</v>
      </c>
      <c r="T29" s="70">
        <v>12000</v>
      </c>
      <c r="U29" s="543"/>
    </row>
    <row r="30" spans="1:21" ht="41.25" customHeight="1">
      <c r="A30" s="529"/>
      <c r="B30" s="526"/>
      <c r="C30" s="505"/>
      <c r="D30" s="533"/>
      <c r="E30" s="527"/>
      <c r="F30" s="527"/>
      <c r="G30" s="504"/>
      <c r="H30" s="93" t="s">
        <v>1920</v>
      </c>
      <c r="I30" s="93" t="s">
        <v>1921</v>
      </c>
      <c r="J30" s="78">
        <v>600</v>
      </c>
      <c r="K30" s="70">
        <v>600</v>
      </c>
      <c r="L30" s="70">
        <v>1100</v>
      </c>
      <c r="M30" s="70">
        <v>1600</v>
      </c>
      <c r="N30" s="70">
        <v>2100</v>
      </c>
      <c r="O30" s="70">
        <v>2600</v>
      </c>
      <c r="P30" s="91">
        <f t="shared" si="0"/>
        <v>86000</v>
      </c>
      <c r="Q30" s="70">
        <v>20000</v>
      </c>
      <c r="R30" s="70">
        <v>21000</v>
      </c>
      <c r="S30" s="70">
        <v>22000</v>
      </c>
      <c r="T30" s="70">
        <v>23000</v>
      </c>
      <c r="U30" s="543"/>
    </row>
    <row r="31" spans="1:21" ht="30">
      <c r="A31" s="27" t="s">
        <v>1657</v>
      </c>
      <c r="B31" s="95">
        <v>0.02</v>
      </c>
      <c r="C31" s="505"/>
      <c r="D31" s="533"/>
      <c r="E31" s="527"/>
      <c r="F31" s="527"/>
      <c r="G31" s="504"/>
      <c r="H31" s="93" t="s">
        <v>1922</v>
      </c>
      <c r="I31" s="93" t="s">
        <v>1917</v>
      </c>
      <c r="J31" s="72">
        <v>180</v>
      </c>
      <c r="K31" s="72">
        <v>180</v>
      </c>
      <c r="L31" s="70">
        <v>220</v>
      </c>
      <c r="M31" s="70">
        <v>300</v>
      </c>
      <c r="N31" s="70">
        <v>400</v>
      </c>
      <c r="O31" s="70">
        <v>520</v>
      </c>
      <c r="P31" s="91">
        <f t="shared" si="0"/>
        <v>0</v>
      </c>
      <c r="Q31" s="70">
        <v>0</v>
      </c>
      <c r="R31" s="70">
        <v>0</v>
      </c>
      <c r="S31" s="70">
        <v>0</v>
      </c>
      <c r="T31" s="70">
        <v>0</v>
      </c>
      <c r="U31" s="543"/>
    </row>
    <row r="32" spans="1:21" ht="30">
      <c r="A32" s="27" t="s">
        <v>1465</v>
      </c>
      <c r="B32" s="95">
        <v>0.01</v>
      </c>
      <c r="C32" s="505"/>
      <c r="D32" s="533"/>
      <c r="E32" s="527"/>
      <c r="F32" s="527"/>
      <c r="G32" s="504"/>
      <c r="H32" s="93" t="s">
        <v>1923</v>
      </c>
      <c r="I32" s="93" t="s">
        <v>1924</v>
      </c>
      <c r="J32" s="72">
        <v>0</v>
      </c>
      <c r="K32" s="72">
        <v>0</v>
      </c>
      <c r="L32" s="70">
        <v>0</v>
      </c>
      <c r="M32" s="70">
        <v>1</v>
      </c>
      <c r="N32" s="70">
        <v>1</v>
      </c>
      <c r="O32" s="70">
        <v>1</v>
      </c>
      <c r="P32" s="91">
        <f t="shared" si="0"/>
        <v>0</v>
      </c>
      <c r="Q32" s="70">
        <v>0</v>
      </c>
      <c r="R32" s="70">
        <v>0</v>
      </c>
      <c r="S32" s="70">
        <v>0</v>
      </c>
      <c r="T32" s="70">
        <v>0</v>
      </c>
      <c r="U32" s="543"/>
    </row>
    <row r="33" spans="1:21" ht="45">
      <c r="A33" s="27" t="s">
        <v>1466</v>
      </c>
      <c r="B33" s="95">
        <v>0.02</v>
      </c>
      <c r="C33" s="505"/>
      <c r="D33" s="533"/>
      <c r="E33" s="527"/>
      <c r="F33" s="527"/>
      <c r="G33" s="504"/>
      <c r="H33" s="93" t="s">
        <v>372</v>
      </c>
      <c r="I33" s="93" t="s">
        <v>1925</v>
      </c>
      <c r="J33" s="72">
        <v>15</v>
      </c>
      <c r="K33" s="72">
        <v>15</v>
      </c>
      <c r="L33" s="72">
        <v>17</v>
      </c>
      <c r="M33" s="72">
        <v>19</v>
      </c>
      <c r="N33" s="72">
        <v>21</v>
      </c>
      <c r="O33" s="72">
        <v>23</v>
      </c>
      <c r="P33" s="91">
        <f t="shared" si="0"/>
        <v>0</v>
      </c>
      <c r="Q33" s="72">
        <v>0</v>
      </c>
      <c r="R33" s="72">
        <v>0</v>
      </c>
      <c r="S33" s="72">
        <v>0</v>
      </c>
      <c r="T33" s="72">
        <v>0</v>
      </c>
      <c r="U33" s="543"/>
    </row>
    <row r="34" spans="1:21" ht="21" customHeight="1">
      <c r="A34" s="27" t="s">
        <v>1467</v>
      </c>
      <c r="B34" s="95">
        <v>0.02</v>
      </c>
      <c r="C34" s="505"/>
      <c r="D34" s="533"/>
      <c r="E34" s="527"/>
      <c r="F34" s="527"/>
      <c r="G34" s="504"/>
      <c r="H34" s="93" t="s">
        <v>1926</v>
      </c>
      <c r="I34" s="93" t="s">
        <v>1917</v>
      </c>
      <c r="J34" s="72">
        <v>0</v>
      </c>
      <c r="K34" s="72">
        <v>0</v>
      </c>
      <c r="L34" s="72">
        <v>35</v>
      </c>
      <c r="M34" s="72">
        <v>65</v>
      </c>
      <c r="N34" s="72">
        <v>95</v>
      </c>
      <c r="O34" s="72">
        <v>125</v>
      </c>
      <c r="P34" s="91">
        <f t="shared" si="0"/>
        <v>121000</v>
      </c>
      <c r="Q34" s="72">
        <v>28000</v>
      </c>
      <c r="R34" s="72">
        <v>29000</v>
      </c>
      <c r="S34" s="72">
        <v>31000</v>
      </c>
      <c r="T34" s="72">
        <v>33000</v>
      </c>
      <c r="U34" s="543"/>
    </row>
    <row r="35" spans="1:21" ht="30">
      <c r="A35" s="529" t="s">
        <v>1468</v>
      </c>
      <c r="B35" s="524">
        <v>0.06</v>
      </c>
      <c r="C35" s="505"/>
      <c r="D35" s="533"/>
      <c r="E35" s="527"/>
      <c r="F35" s="527"/>
      <c r="G35" s="504"/>
      <c r="H35" s="93" t="s">
        <v>844</v>
      </c>
      <c r="I35" s="93" t="s">
        <v>845</v>
      </c>
      <c r="J35" s="79">
        <v>224</v>
      </c>
      <c r="K35" s="72">
        <v>224</v>
      </c>
      <c r="L35" s="72">
        <v>554</v>
      </c>
      <c r="M35" s="72">
        <v>824</v>
      </c>
      <c r="N35" s="72">
        <v>1124</v>
      </c>
      <c r="O35" s="72">
        <v>1444</v>
      </c>
      <c r="P35" s="91">
        <f t="shared" si="0"/>
        <v>0</v>
      </c>
      <c r="Q35" s="72">
        <v>0</v>
      </c>
      <c r="R35" s="72">
        <v>0</v>
      </c>
      <c r="S35" s="72">
        <v>0</v>
      </c>
      <c r="T35" s="72">
        <v>0</v>
      </c>
      <c r="U35" s="543"/>
    </row>
    <row r="36" spans="1:21" ht="15.75">
      <c r="A36" s="529"/>
      <c r="B36" s="524"/>
      <c r="C36" s="505"/>
      <c r="D36" s="533"/>
      <c r="E36" s="527"/>
      <c r="F36" s="527"/>
      <c r="G36" s="504"/>
      <c r="H36" s="93" t="s">
        <v>846</v>
      </c>
      <c r="I36" s="93" t="s">
        <v>1917</v>
      </c>
      <c r="J36" s="79">
        <v>1880</v>
      </c>
      <c r="K36" s="72">
        <v>1880</v>
      </c>
      <c r="L36" s="72">
        <v>2280</v>
      </c>
      <c r="M36" s="72">
        <v>2780</v>
      </c>
      <c r="N36" s="72">
        <v>3280</v>
      </c>
      <c r="O36" s="72">
        <v>3780</v>
      </c>
      <c r="P36" s="91">
        <f t="shared" si="0"/>
        <v>44000</v>
      </c>
      <c r="Q36" s="72">
        <v>10000</v>
      </c>
      <c r="R36" s="72">
        <v>11000</v>
      </c>
      <c r="S36" s="72">
        <v>11000</v>
      </c>
      <c r="T36" s="72">
        <v>12000</v>
      </c>
      <c r="U36" s="543"/>
    </row>
    <row r="37" spans="1:21" ht="30">
      <c r="A37" s="529"/>
      <c r="B37" s="524"/>
      <c r="C37" s="505"/>
      <c r="D37" s="533"/>
      <c r="E37" s="527"/>
      <c r="F37" s="527"/>
      <c r="G37" s="504"/>
      <c r="H37" s="93" t="s">
        <v>847</v>
      </c>
      <c r="I37" s="93" t="s">
        <v>848</v>
      </c>
      <c r="J37" s="79">
        <v>32</v>
      </c>
      <c r="K37" s="72">
        <v>32</v>
      </c>
      <c r="L37" s="72">
        <v>37</v>
      </c>
      <c r="M37" s="72">
        <v>42</v>
      </c>
      <c r="N37" s="72">
        <v>47</v>
      </c>
      <c r="O37" s="72">
        <v>52</v>
      </c>
      <c r="P37" s="91">
        <f t="shared" si="0"/>
        <v>0</v>
      </c>
      <c r="Q37" s="72">
        <v>0</v>
      </c>
      <c r="R37" s="72">
        <v>0</v>
      </c>
      <c r="S37" s="72">
        <v>0</v>
      </c>
      <c r="T37" s="72">
        <v>0</v>
      </c>
      <c r="U37" s="543"/>
    </row>
    <row r="38" spans="1:26" ht="32.25" customHeight="1">
      <c r="A38" s="27" t="s">
        <v>1469</v>
      </c>
      <c r="B38" s="95">
        <v>0.02</v>
      </c>
      <c r="C38" s="505"/>
      <c r="D38" s="533"/>
      <c r="E38" s="527"/>
      <c r="F38" s="527"/>
      <c r="G38" s="504"/>
      <c r="H38" s="93" t="s">
        <v>849</v>
      </c>
      <c r="I38" s="93" t="s">
        <v>850</v>
      </c>
      <c r="J38" s="72">
        <v>0</v>
      </c>
      <c r="K38" s="72">
        <v>0</v>
      </c>
      <c r="L38" s="72">
        <v>5</v>
      </c>
      <c r="M38" s="72">
        <v>10</v>
      </c>
      <c r="N38" s="72">
        <v>15</v>
      </c>
      <c r="O38" s="72">
        <v>20</v>
      </c>
      <c r="P38" s="91">
        <f t="shared" si="0"/>
        <v>44000</v>
      </c>
      <c r="Q38" s="72">
        <v>10000</v>
      </c>
      <c r="R38" s="72">
        <v>11000</v>
      </c>
      <c r="S38" s="72">
        <v>11000</v>
      </c>
      <c r="T38" s="72">
        <v>12000</v>
      </c>
      <c r="U38" s="543"/>
      <c r="Z38" s="32"/>
    </row>
    <row r="39" spans="1:21" ht="45">
      <c r="A39" s="27" t="s">
        <v>1470</v>
      </c>
      <c r="B39" s="95">
        <v>0.03</v>
      </c>
      <c r="C39" s="505"/>
      <c r="D39" s="533"/>
      <c r="E39" s="527"/>
      <c r="F39" s="527"/>
      <c r="G39" s="504"/>
      <c r="H39" s="93" t="s">
        <v>851</v>
      </c>
      <c r="I39" s="93" t="s">
        <v>852</v>
      </c>
      <c r="J39" s="72">
        <v>0</v>
      </c>
      <c r="K39" s="72">
        <v>0</v>
      </c>
      <c r="L39" s="72">
        <v>300</v>
      </c>
      <c r="M39" s="72">
        <v>800</v>
      </c>
      <c r="N39" s="72">
        <v>1300</v>
      </c>
      <c r="O39" s="72">
        <v>1800</v>
      </c>
      <c r="P39" s="91">
        <f t="shared" si="0"/>
        <v>216000</v>
      </c>
      <c r="Q39" s="72">
        <v>50000</v>
      </c>
      <c r="R39" s="72">
        <v>53000</v>
      </c>
      <c r="S39" s="72">
        <v>55000</v>
      </c>
      <c r="T39" s="72">
        <v>58000</v>
      </c>
      <c r="U39" s="543"/>
    </row>
    <row r="40" spans="1:21" ht="45">
      <c r="A40" s="27" t="s">
        <v>1471</v>
      </c>
      <c r="B40" s="95">
        <v>0.02</v>
      </c>
      <c r="C40" s="505"/>
      <c r="D40" s="533"/>
      <c r="E40" s="527"/>
      <c r="F40" s="527"/>
      <c r="G40" s="504"/>
      <c r="H40" s="93" t="s">
        <v>853</v>
      </c>
      <c r="I40" s="93" t="s">
        <v>854</v>
      </c>
      <c r="J40" s="72">
        <v>0</v>
      </c>
      <c r="K40" s="72">
        <v>0</v>
      </c>
      <c r="L40" s="72">
        <v>20</v>
      </c>
      <c r="M40" s="72">
        <v>40</v>
      </c>
      <c r="N40" s="72">
        <v>60</v>
      </c>
      <c r="O40" s="72">
        <v>80</v>
      </c>
      <c r="P40" s="91">
        <f t="shared" si="0"/>
        <v>44000</v>
      </c>
      <c r="Q40" s="72">
        <v>10000</v>
      </c>
      <c r="R40" s="72">
        <v>11000</v>
      </c>
      <c r="S40" s="72">
        <v>11000</v>
      </c>
      <c r="T40" s="72">
        <v>12000</v>
      </c>
      <c r="U40" s="543"/>
    </row>
    <row r="41" spans="1:21" ht="30">
      <c r="A41" s="27" t="s">
        <v>1472</v>
      </c>
      <c r="B41" s="95">
        <v>0.02</v>
      </c>
      <c r="C41" s="505"/>
      <c r="D41" s="533"/>
      <c r="E41" s="527"/>
      <c r="F41" s="527"/>
      <c r="G41" s="504"/>
      <c r="H41" s="93" t="s">
        <v>855</v>
      </c>
      <c r="I41" s="93" t="s">
        <v>1917</v>
      </c>
      <c r="J41" s="72">
        <v>0</v>
      </c>
      <c r="K41" s="72">
        <v>0</v>
      </c>
      <c r="L41" s="72">
        <v>0</v>
      </c>
      <c r="M41" s="72">
        <v>10</v>
      </c>
      <c r="N41" s="72">
        <v>20</v>
      </c>
      <c r="O41" s="72">
        <v>30</v>
      </c>
      <c r="P41" s="91">
        <f t="shared" si="0"/>
        <v>44000</v>
      </c>
      <c r="Q41" s="72">
        <v>10000</v>
      </c>
      <c r="R41" s="72">
        <v>11000</v>
      </c>
      <c r="S41" s="72">
        <v>11000</v>
      </c>
      <c r="T41" s="72">
        <v>12000</v>
      </c>
      <c r="U41" s="543"/>
    </row>
    <row r="42" spans="1:21" ht="45">
      <c r="A42" s="26" t="s">
        <v>1473</v>
      </c>
      <c r="B42" s="95">
        <v>0.02</v>
      </c>
      <c r="C42" s="93" t="s">
        <v>856</v>
      </c>
      <c r="D42" s="93" t="s">
        <v>857</v>
      </c>
      <c r="E42" s="76">
        <v>0</v>
      </c>
      <c r="F42" s="76">
        <v>0</v>
      </c>
      <c r="G42" s="76">
        <v>14</v>
      </c>
      <c r="H42" s="93" t="s">
        <v>856</v>
      </c>
      <c r="I42" s="93" t="s">
        <v>857</v>
      </c>
      <c r="J42" s="72">
        <v>0</v>
      </c>
      <c r="K42" s="72">
        <v>0</v>
      </c>
      <c r="L42" s="72">
        <v>3</v>
      </c>
      <c r="M42" s="72">
        <v>6</v>
      </c>
      <c r="N42" s="72">
        <v>10</v>
      </c>
      <c r="O42" s="72">
        <v>14</v>
      </c>
      <c r="P42" s="91">
        <f t="shared" si="0"/>
        <v>0</v>
      </c>
      <c r="Q42" s="72">
        <v>0</v>
      </c>
      <c r="R42" s="72">
        <v>0</v>
      </c>
      <c r="S42" s="72">
        <v>0</v>
      </c>
      <c r="T42" s="72">
        <v>0</v>
      </c>
      <c r="U42" s="543"/>
    </row>
    <row r="43" spans="1:21" ht="45">
      <c r="A43" s="26" t="s">
        <v>1474</v>
      </c>
      <c r="B43" s="95">
        <v>0.02</v>
      </c>
      <c r="C43" s="93" t="s">
        <v>858</v>
      </c>
      <c r="D43" s="93" t="s">
        <v>859</v>
      </c>
      <c r="E43" s="76">
        <v>0</v>
      </c>
      <c r="F43" s="76">
        <v>0</v>
      </c>
      <c r="G43" s="76">
        <v>248</v>
      </c>
      <c r="H43" s="93" t="s">
        <v>858</v>
      </c>
      <c r="I43" s="93" t="s">
        <v>859</v>
      </c>
      <c r="J43" s="72">
        <v>0</v>
      </c>
      <c r="K43" s="72">
        <v>0</v>
      </c>
      <c r="L43" s="72">
        <v>62</v>
      </c>
      <c r="M43" s="72">
        <v>124</v>
      </c>
      <c r="N43" s="72">
        <v>186</v>
      </c>
      <c r="O43" s="72">
        <v>248</v>
      </c>
      <c r="P43" s="91">
        <f t="shared" si="0"/>
        <v>0</v>
      </c>
      <c r="Q43" s="72">
        <v>0</v>
      </c>
      <c r="R43" s="72">
        <v>0</v>
      </c>
      <c r="S43" s="72">
        <v>0</v>
      </c>
      <c r="T43" s="72">
        <v>0</v>
      </c>
      <c r="U43" s="543"/>
    </row>
    <row r="44" spans="1:21" ht="45">
      <c r="A44" s="26" t="s">
        <v>1475</v>
      </c>
      <c r="B44" s="95">
        <v>0.02</v>
      </c>
      <c r="C44" s="93" t="s">
        <v>860</v>
      </c>
      <c r="D44" s="93" t="s">
        <v>861</v>
      </c>
      <c r="E44" s="76">
        <v>0</v>
      </c>
      <c r="F44" s="76">
        <v>0</v>
      </c>
      <c r="G44" s="76">
        <v>8</v>
      </c>
      <c r="H44" s="93" t="s">
        <v>860</v>
      </c>
      <c r="I44" s="93" t="s">
        <v>861</v>
      </c>
      <c r="J44" s="72">
        <v>0</v>
      </c>
      <c r="K44" s="72">
        <v>0</v>
      </c>
      <c r="L44" s="72">
        <v>2</v>
      </c>
      <c r="M44" s="72">
        <v>4</v>
      </c>
      <c r="N44" s="72">
        <v>6</v>
      </c>
      <c r="O44" s="72">
        <v>8</v>
      </c>
      <c r="P44" s="91">
        <f t="shared" si="0"/>
        <v>0</v>
      </c>
      <c r="Q44" s="72">
        <v>0</v>
      </c>
      <c r="R44" s="72">
        <v>0</v>
      </c>
      <c r="S44" s="72">
        <v>0</v>
      </c>
      <c r="T44" s="72">
        <v>0</v>
      </c>
      <c r="U44" s="543"/>
    </row>
    <row r="45" spans="1:21" ht="30">
      <c r="A45" s="26" t="s">
        <v>1477</v>
      </c>
      <c r="B45" s="95">
        <v>0.02</v>
      </c>
      <c r="C45" s="93" t="s">
        <v>862</v>
      </c>
      <c r="D45" s="93" t="s">
        <v>863</v>
      </c>
      <c r="E45" s="73">
        <v>0</v>
      </c>
      <c r="F45" s="73">
        <v>0</v>
      </c>
      <c r="G45" s="73">
        <v>1</v>
      </c>
      <c r="H45" s="93" t="s">
        <v>862</v>
      </c>
      <c r="I45" s="93" t="s">
        <v>863</v>
      </c>
      <c r="J45" s="70">
        <v>0</v>
      </c>
      <c r="K45" s="70">
        <v>0</v>
      </c>
      <c r="L45" s="70">
        <v>0</v>
      </c>
      <c r="M45" s="70">
        <v>0</v>
      </c>
      <c r="N45" s="70">
        <v>1</v>
      </c>
      <c r="O45" s="70">
        <v>1</v>
      </c>
      <c r="P45" s="91">
        <f t="shared" si="0"/>
        <v>48000</v>
      </c>
      <c r="Q45" s="70">
        <v>0</v>
      </c>
      <c r="R45" s="70">
        <v>15000</v>
      </c>
      <c r="S45" s="70">
        <v>16000</v>
      </c>
      <c r="T45" s="70">
        <v>17000</v>
      </c>
      <c r="U45" s="543"/>
    </row>
    <row r="46" spans="1:21" ht="45">
      <c r="A46" s="26" t="s">
        <v>1478</v>
      </c>
      <c r="B46" s="95">
        <v>0.02</v>
      </c>
      <c r="C46" s="93" t="s">
        <v>864</v>
      </c>
      <c r="D46" s="93" t="s">
        <v>865</v>
      </c>
      <c r="E46" s="73">
        <v>0</v>
      </c>
      <c r="F46" s="73">
        <v>0</v>
      </c>
      <c r="G46" s="73">
        <v>3349</v>
      </c>
      <c r="H46" s="93" t="s">
        <v>864</v>
      </c>
      <c r="I46" s="93" t="s">
        <v>865</v>
      </c>
      <c r="J46" s="70">
        <v>0</v>
      </c>
      <c r="K46" s="70">
        <v>0</v>
      </c>
      <c r="L46" s="70">
        <v>3349</v>
      </c>
      <c r="M46" s="70">
        <v>3349</v>
      </c>
      <c r="N46" s="70">
        <v>3349</v>
      </c>
      <c r="O46" s="70">
        <v>3349</v>
      </c>
      <c r="P46" s="91">
        <f t="shared" si="0"/>
        <v>406412000</v>
      </c>
      <c r="Q46" s="70">
        <v>93873000</v>
      </c>
      <c r="R46" s="70">
        <v>98848000</v>
      </c>
      <c r="S46" s="70">
        <v>104087000</v>
      </c>
      <c r="T46" s="70">
        <v>109604000</v>
      </c>
      <c r="U46" s="544"/>
    </row>
    <row r="47" spans="1:21" ht="18">
      <c r="A47" s="80" t="s">
        <v>1365</v>
      </c>
      <c r="B47" s="81">
        <f>SUM(B8:B46)</f>
        <v>1.0000000000000004</v>
      </c>
      <c r="C47" s="518"/>
      <c r="D47" s="519"/>
      <c r="E47" s="519"/>
      <c r="F47" s="519"/>
      <c r="G47" s="519"/>
      <c r="H47" s="519"/>
      <c r="I47" s="519"/>
      <c r="J47" s="519"/>
      <c r="K47" s="519"/>
      <c r="L47" s="519"/>
      <c r="M47" s="519"/>
      <c r="N47" s="519"/>
      <c r="O47" s="520"/>
      <c r="P47" s="92">
        <f>SUM(P8:P46)</f>
        <v>438020965</v>
      </c>
      <c r="Q47" s="82">
        <f>SUM(Q8:Q46)</f>
        <v>99649965</v>
      </c>
      <c r="R47" s="82">
        <f>SUM(R8:R46)</f>
        <v>107016000</v>
      </c>
      <c r="S47" s="82">
        <f>SUM(S8:S46)</f>
        <v>112685000</v>
      </c>
      <c r="T47" s="82">
        <f>SUM(T8:T46)</f>
        <v>118670000</v>
      </c>
      <c r="U47" s="125"/>
    </row>
    <row r="48" ht="30.75" customHeight="1">
      <c r="A48" s="34"/>
    </row>
    <row r="49" ht="11.25" customHeight="1"/>
    <row r="50" spans="1:5" ht="26.25" customHeight="1">
      <c r="A50" s="38"/>
      <c r="D50" s="528" t="s">
        <v>1532</v>
      </c>
      <c r="E50" s="528"/>
    </row>
    <row r="51" ht="12.75">
      <c r="A51" s="39"/>
    </row>
    <row r="52" ht="25.5" customHeight="1">
      <c r="A52" s="38"/>
    </row>
    <row r="53" ht="12.75">
      <c r="A53" s="38"/>
    </row>
    <row r="54" ht="27" customHeight="1">
      <c r="A54" s="38"/>
    </row>
    <row r="55" ht="12.75">
      <c r="A55" s="39"/>
    </row>
    <row r="59" spans="1:20" ht="12.75">
      <c r="A59" s="532"/>
      <c r="B59" s="532"/>
      <c r="C59" s="532"/>
      <c r="D59" s="532"/>
      <c r="E59" s="532"/>
      <c r="F59" s="532"/>
      <c r="G59" s="532"/>
      <c r="H59" s="532"/>
      <c r="I59" s="532"/>
      <c r="J59" s="532"/>
      <c r="K59" s="532"/>
      <c r="L59" s="532"/>
      <c r="M59" s="532"/>
      <c r="N59" s="532"/>
      <c r="O59" s="532"/>
      <c r="P59" s="57"/>
      <c r="Q59" s="57"/>
      <c r="R59" s="57"/>
      <c r="S59" s="57"/>
      <c r="T59" s="57"/>
    </row>
  </sheetData>
  <sheetProtection password="E09B" sheet="1"/>
  <mergeCells count="69">
    <mergeCell ref="L18:L19"/>
    <mergeCell ref="O18:O19"/>
    <mergeCell ref="O15:O16"/>
    <mergeCell ref="L15:L16"/>
    <mergeCell ref="M15:M16"/>
    <mergeCell ref="N15:N16"/>
    <mergeCell ref="M18:M19"/>
    <mergeCell ref="U8:U46"/>
    <mergeCell ref="O8:O9"/>
    <mergeCell ref="N18:N19"/>
    <mergeCell ref="U6:U7"/>
    <mergeCell ref="T8:T9"/>
    <mergeCell ref="P8:P9"/>
    <mergeCell ref="N8:N9"/>
    <mergeCell ref="R8:R9"/>
    <mergeCell ref="S8:S9"/>
    <mergeCell ref="Q8:Q9"/>
    <mergeCell ref="D6:G6"/>
    <mergeCell ref="I8:I9"/>
    <mergeCell ref="A6:A7"/>
    <mergeCell ref="B6:B7"/>
    <mergeCell ref="C6:C7"/>
    <mergeCell ref="H6:H7"/>
    <mergeCell ref="I6:O6"/>
    <mergeCell ref="A8:A9"/>
    <mergeCell ref="B8:B9"/>
    <mergeCell ref="H8:H9"/>
    <mergeCell ref="I15:I16"/>
    <mergeCell ref="K8:K9"/>
    <mergeCell ref="K18:K19"/>
    <mergeCell ref="I18:I19"/>
    <mergeCell ref="J18:J19"/>
    <mergeCell ref="J15:J16"/>
    <mergeCell ref="K15:K16"/>
    <mergeCell ref="A59:O59"/>
    <mergeCell ref="B35:B37"/>
    <mergeCell ref="C27:C41"/>
    <mergeCell ref="D27:D41"/>
    <mergeCell ref="A29:A30"/>
    <mergeCell ref="E27:E41"/>
    <mergeCell ref="D50:E50"/>
    <mergeCell ref="A35:A37"/>
    <mergeCell ref="A18:A21"/>
    <mergeCell ref="A13:A16"/>
    <mergeCell ref="B13:B16"/>
    <mergeCell ref="H15:H16"/>
    <mergeCell ref="A22:A24"/>
    <mergeCell ref="H18:H19"/>
    <mergeCell ref="C22:C24"/>
    <mergeCell ref="A2:U2"/>
    <mergeCell ref="A3:U3"/>
    <mergeCell ref="A4:U4"/>
    <mergeCell ref="C47:O47"/>
    <mergeCell ref="P6:T6"/>
    <mergeCell ref="A10:A12"/>
    <mergeCell ref="B10:B12"/>
    <mergeCell ref="B18:B21"/>
    <mergeCell ref="B22:B24"/>
    <mergeCell ref="B29:B30"/>
    <mergeCell ref="A5:U5"/>
    <mergeCell ref="G27:G41"/>
    <mergeCell ref="D22:D24"/>
    <mergeCell ref="E22:E24"/>
    <mergeCell ref="F22:F24"/>
    <mergeCell ref="G22:G24"/>
    <mergeCell ref="F27:F41"/>
    <mergeCell ref="J8:J9"/>
    <mergeCell ref="L8:L9"/>
    <mergeCell ref="M8:M9"/>
  </mergeCells>
  <hyperlinks>
    <hyperlink ref="D50:E50" location="INICIO!A1" display="REGRESAR AL INICIO"/>
  </hyperlinks>
  <printOptions horizontalCentered="1" verticalCentered="1"/>
  <pageMargins left="0.3937007874015748" right="0.3937007874015748" top="0.3937007874015748" bottom="0.3937007874015748" header="0.1968503937007874" footer="0.11811023622047245"/>
  <pageSetup horizontalDpi="600" verticalDpi="600" orientation="landscape" scale="40" r:id="rId3"/>
  <legacyDrawing r:id="rId2"/>
</worksheet>
</file>

<file path=xl/worksheets/sheet3.xml><?xml version="1.0" encoding="utf-8"?>
<worksheet xmlns="http://schemas.openxmlformats.org/spreadsheetml/2006/main" xmlns:r="http://schemas.openxmlformats.org/officeDocument/2006/relationships">
  <dimension ref="A2:AG57"/>
  <sheetViews>
    <sheetView zoomScale="76" zoomScaleNormal="76" zoomScalePageLayoutView="0" workbookViewId="0" topLeftCell="D1">
      <selection activeCell="H15" sqref="H15:T15"/>
    </sheetView>
  </sheetViews>
  <sheetFormatPr defaultColWidth="11.421875" defaultRowHeight="12.75"/>
  <cols>
    <col min="1" max="1" width="40.7109375" style="1" customWidth="1"/>
    <col min="2" max="2" width="15.8515625" style="0" customWidth="1"/>
    <col min="3" max="3" width="40.7109375" style="0" customWidth="1"/>
    <col min="4" max="4" width="30.7109375" style="0" customWidth="1"/>
    <col min="5" max="7" width="15.7109375" style="0" customWidth="1"/>
    <col min="8" max="8" width="40.7109375" style="0" customWidth="1"/>
    <col min="9" max="9" width="30.7109375" style="0" customWidth="1"/>
    <col min="10" max="15" width="13.7109375" style="0" customWidth="1"/>
    <col min="16" max="16" width="16.7109375" style="0" customWidth="1"/>
    <col min="17" max="20" width="15.7109375" style="0" customWidth="1"/>
    <col min="21" max="21" width="27.57421875" style="0" customWidth="1"/>
    <col min="23" max="23" width="14.421875" style="0"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1376</v>
      </c>
      <c r="B4" s="516"/>
      <c r="C4" s="516"/>
      <c r="D4" s="516"/>
      <c r="E4" s="516"/>
      <c r="F4" s="516"/>
      <c r="G4" s="516"/>
      <c r="H4" s="516"/>
      <c r="I4" s="516"/>
      <c r="J4" s="516"/>
      <c r="K4" s="516"/>
      <c r="L4" s="516"/>
      <c r="M4" s="516"/>
      <c r="N4" s="516"/>
      <c r="O4" s="516"/>
      <c r="P4" s="516"/>
      <c r="Q4" s="516"/>
      <c r="R4" s="516"/>
      <c r="S4" s="516"/>
      <c r="T4" s="516"/>
      <c r="U4" s="517"/>
    </row>
    <row r="5" spans="1:21" ht="18.75" thickBot="1">
      <c r="A5" s="501" t="s">
        <v>1535</v>
      </c>
      <c r="B5" s="502"/>
      <c r="C5" s="502"/>
      <c r="D5" s="502"/>
      <c r="E5" s="502"/>
      <c r="F5" s="502"/>
      <c r="G5" s="502"/>
      <c r="H5" s="502"/>
      <c r="I5" s="502"/>
      <c r="J5" s="502"/>
      <c r="K5" s="502"/>
      <c r="L5" s="502"/>
      <c r="M5" s="502"/>
      <c r="N5" s="502"/>
      <c r="O5" s="502"/>
      <c r="P5" s="502"/>
      <c r="Q5" s="502"/>
      <c r="R5" s="502"/>
      <c r="S5" s="502"/>
      <c r="T5" s="502"/>
      <c r="U5" s="503"/>
    </row>
    <row r="6" spans="1:21" ht="15.75">
      <c r="A6" s="581" t="s">
        <v>1647</v>
      </c>
      <c r="B6" s="571" t="s">
        <v>1820</v>
      </c>
      <c r="C6" s="571" t="s">
        <v>1823</v>
      </c>
      <c r="D6" s="577" t="s">
        <v>1818</v>
      </c>
      <c r="E6" s="577"/>
      <c r="F6" s="577"/>
      <c r="G6" s="577"/>
      <c r="H6" s="571" t="s">
        <v>1822</v>
      </c>
      <c r="I6" s="577" t="s">
        <v>1828</v>
      </c>
      <c r="J6" s="577"/>
      <c r="K6" s="578"/>
      <c r="L6" s="578"/>
      <c r="M6" s="578"/>
      <c r="N6" s="578"/>
      <c r="O6" s="578"/>
      <c r="P6" s="521" t="s">
        <v>1378</v>
      </c>
      <c r="Q6" s="522"/>
      <c r="R6" s="522"/>
      <c r="S6" s="522"/>
      <c r="T6" s="523"/>
      <c r="U6" s="569" t="s">
        <v>1835</v>
      </c>
    </row>
    <row r="7" spans="1:21" ht="78.75">
      <c r="A7" s="582"/>
      <c r="B7" s="579"/>
      <c r="C7" s="572"/>
      <c r="D7" s="124" t="s">
        <v>1819</v>
      </c>
      <c r="E7" s="124" t="s">
        <v>1841</v>
      </c>
      <c r="F7" s="124" t="s">
        <v>1839</v>
      </c>
      <c r="G7" s="124" t="s">
        <v>1821</v>
      </c>
      <c r="H7" s="572"/>
      <c r="I7" s="124" t="s">
        <v>1819</v>
      </c>
      <c r="J7" s="127" t="s">
        <v>1839</v>
      </c>
      <c r="K7" s="127" t="s">
        <v>1827</v>
      </c>
      <c r="L7" s="127" t="s">
        <v>1824</v>
      </c>
      <c r="M7" s="127" t="s">
        <v>1825</v>
      </c>
      <c r="N7" s="127" t="s">
        <v>1826</v>
      </c>
      <c r="O7" s="127" t="s">
        <v>1821</v>
      </c>
      <c r="P7" s="124" t="s">
        <v>819</v>
      </c>
      <c r="Q7" s="124">
        <v>2008</v>
      </c>
      <c r="R7" s="124">
        <v>2009</v>
      </c>
      <c r="S7" s="124">
        <v>2010</v>
      </c>
      <c r="T7" s="124">
        <v>2011</v>
      </c>
      <c r="U7" s="570"/>
    </row>
    <row r="8" spans="1:23" ht="78.75" customHeight="1">
      <c r="A8" s="575" t="s">
        <v>1479</v>
      </c>
      <c r="B8" s="562">
        <v>0.07</v>
      </c>
      <c r="C8" s="506" t="s">
        <v>187</v>
      </c>
      <c r="D8" s="506" t="s">
        <v>128</v>
      </c>
      <c r="E8" s="508">
        <v>105751</v>
      </c>
      <c r="F8" s="508">
        <v>105751</v>
      </c>
      <c r="G8" s="508">
        <v>180000</v>
      </c>
      <c r="H8" s="26" t="s">
        <v>129</v>
      </c>
      <c r="I8" s="26" t="s">
        <v>130</v>
      </c>
      <c r="J8" s="75">
        <v>18000</v>
      </c>
      <c r="K8" s="75">
        <v>18000</v>
      </c>
      <c r="L8" s="75">
        <v>20800</v>
      </c>
      <c r="M8" s="75">
        <v>27333</v>
      </c>
      <c r="N8" s="75">
        <v>33867</v>
      </c>
      <c r="O8" s="75">
        <v>40400</v>
      </c>
      <c r="P8" s="113">
        <f>Q8+R8+S8+T8</f>
        <v>651071.9670000001</v>
      </c>
      <c r="Q8" s="75">
        <v>140287</v>
      </c>
      <c r="R8" s="75">
        <f aca="true" t="shared" si="0" ref="R8:T11">Q8*1.1</f>
        <v>154315.7</v>
      </c>
      <c r="S8" s="75">
        <f t="shared" si="0"/>
        <v>169747.27000000002</v>
      </c>
      <c r="T8" s="75">
        <f t="shared" si="0"/>
        <v>186721.99700000003</v>
      </c>
      <c r="U8" s="554" t="s">
        <v>131</v>
      </c>
      <c r="W8" s="14"/>
    </row>
    <row r="9" spans="1:23" ht="30">
      <c r="A9" s="575"/>
      <c r="B9" s="562"/>
      <c r="C9" s="506"/>
      <c r="D9" s="506"/>
      <c r="E9" s="508"/>
      <c r="F9" s="508"/>
      <c r="G9" s="508"/>
      <c r="H9" s="573" t="s">
        <v>132</v>
      </c>
      <c r="I9" s="27" t="s">
        <v>133</v>
      </c>
      <c r="J9" s="73">
        <v>0</v>
      </c>
      <c r="K9" s="61">
        <v>0</v>
      </c>
      <c r="L9" s="115">
        <v>4</v>
      </c>
      <c r="M9" s="134">
        <v>8</v>
      </c>
      <c r="N9" s="134">
        <v>12</v>
      </c>
      <c r="O9" s="97">
        <v>14</v>
      </c>
      <c r="P9" s="116">
        <f aca="true" t="shared" si="1" ref="P9:P53">Q9+R9+S9+T9</f>
        <v>742560</v>
      </c>
      <c r="Q9" s="73">
        <v>160000</v>
      </c>
      <c r="R9" s="73">
        <f t="shared" si="0"/>
        <v>176000</v>
      </c>
      <c r="S9" s="73">
        <f t="shared" si="0"/>
        <v>193600.00000000003</v>
      </c>
      <c r="T9" s="73">
        <f t="shared" si="0"/>
        <v>212960.00000000006</v>
      </c>
      <c r="U9" s="568"/>
      <c r="W9" s="14"/>
    </row>
    <row r="10" spans="1:23" ht="18">
      <c r="A10" s="575"/>
      <c r="B10" s="562"/>
      <c r="C10" s="506"/>
      <c r="D10" s="506"/>
      <c r="E10" s="508"/>
      <c r="F10" s="508"/>
      <c r="G10" s="508"/>
      <c r="H10" s="573"/>
      <c r="I10" s="27" t="s">
        <v>134</v>
      </c>
      <c r="J10" s="73">
        <v>0</v>
      </c>
      <c r="K10" s="73">
        <v>0</v>
      </c>
      <c r="L10" s="73">
        <v>0</v>
      </c>
      <c r="M10" s="73">
        <v>1</v>
      </c>
      <c r="N10" s="73">
        <v>2</v>
      </c>
      <c r="O10" s="73">
        <v>2</v>
      </c>
      <c r="P10" s="116">
        <f t="shared" si="1"/>
        <v>232050</v>
      </c>
      <c r="Q10" s="73">
        <v>50000</v>
      </c>
      <c r="R10" s="73">
        <f t="shared" si="0"/>
        <v>55000.00000000001</v>
      </c>
      <c r="S10" s="73">
        <f t="shared" si="0"/>
        <v>60500.000000000015</v>
      </c>
      <c r="T10" s="73">
        <f t="shared" si="0"/>
        <v>66550.00000000001</v>
      </c>
      <c r="U10" s="568"/>
      <c r="W10" s="14"/>
    </row>
    <row r="11" spans="1:21" ht="30">
      <c r="A11" s="575"/>
      <c r="B11" s="562"/>
      <c r="C11" s="506"/>
      <c r="D11" s="506"/>
      <c r="E11" s="508"/>
      <c r="F11" s="508"/>
      <c r="G11" s="508"/>
      <c r="H11" s="573"/>
      <c r="I11" s="102" t="s">
        <v>135</v>
      </c>
      <c r="J11" s="75">
        <v>105751</v>
      </c>
      <c r="K11" s="75">
        <v>105751</v>
      </c>
      <c r="L11" s="75">
        <v>110000</v>
      </c>
      <c r="M11" s="75">
        <v>120000</v>
      </c>
      <c r="N11" s="75">
        <v>150000</v>
      </c>
      <c r="O11" s="75">
        <v>180000</v>
      </c>
      <c r="P11" s="113">
        <f t="shared" si="1"/>
        <v>928200</v>
      </c>
      <c r="Q11" s="75">
        <v>200000</v>
      </c>
      <c r="R11" s="75">
        <f t="shared" si="0"/>
        <v>220000.00000000003</v>
      </c>
      <c r="S11" s="75">
        <f t="shared" si="0"/>
        <v>242000.00000000006</v>
      </c>
      <c r="T11" s="75">
        <f t="shared" si="0"/>
        <v>266200.00000000006</v>
      </c>
      <c r="U11" s="555"/>
    </row>
    <row r="12" spans="1:21" ht="18">
      <c r="A12" s="575" t="s">
        <v>1480</v>
      </c>
      <c r="B12" s="576">
        <v>0.06</v>
      </c>
      <c r="C12" s="530" t="s">
        <v>136</v>
      </c>
      <c r="D12" s="533" t="s">
        <v>137</v>
      </c>
      <c r="E12" s="574">
        <v>600</v>
      </c>
      <c r="F12" s="574">
        <v>600</v>
      </c>
      <c r="G12" s="574">
        <v>760</v>
      </c>
      <c r="H12" s="99" t="s">
        <v>138</v>
      </c>
      <c r="I12" s="71" t="s">
        <v>139</v>
      </c>
      <c r="J12" s="73">
        <v>24</v>
      </c>
      <c r="K12" s="76">
        <v>24</v>
      </c>
      <c r="L12" s="76">
        <v>36</v>
      </c>
      <c r="M12" s="76">
        <v>48</v>
      </c>
      <c r="N12" s="76">
        <v>60</v>
      </c>
      <c r="O12" s="76">
        <v>72</v>
      </c>
      <c r="P12" s="118">
        <f t="shared" si="1"/>
        <v>278460</v>
      </c>
      <c r="Q12" s="76">
        <v>60000</v>
      </c>
      <c r="R12" s="76">
        <f>Q12*1.1</f>
        <v>66000</v>
      </c>
      <c r="S12" s="76">
        <f>R12*1.1</f>
        <v>72600</v>
      </c>
      <c r="T12" s="76">
        <f>S12*1.1</f>
        <v>79860</v>
      </c>
      <c r="U12" s="554" t="s">
        <v>131</v>
      </c>
    </row>
    <row r="13" spans="1:21" ht="18">
      <c r="A13" s="575"/>
      <c r="B13" s="576"/>
      <c r="C13" s="530"/>
      <c r="D13" s="533"/>
      <c r="E13" s="574"/>
      <c r="F13" s="574"/>
      <c r="G13" s="574"/>
      <c r="H13" s="99" t="s">
        <v>140</v>
      </c>
      <c r="I13" s="71" t="s">
        <v>141</v>
      </c>
      <c r="J13" s="73">
        <v>45</v>
      </c>
      <c r="K13" s="73">
        <v>45</v>
      </c>
      <c r="L13" s="73">
        <v>65</v>
      </c>
      <c r="M13" s="73">
        <v>85</v>
      </c>
      <c r="N13" s="73">
        <v>105</v>
      </c>
      <c r="O13" s="73">
        <v>125</v>
      </c>
      <c r="P13" s="116">
        <f t="shared" si="1"/>
        <v>232050</v>
      </c>
      <c r="Q13" s="73">
        <v>50000</v>
      </c>
      <c r="R13" s="73">
        <f aca="true" t="shared" si="2" ref="R13:T28">Q13*1.1</f>
        <v>55000.00000000001</v>
      </c>
      <c r="S13" s="73">
        <f t="shared" si="2"/>
        <v>60500.000000000015</v>
      </c>
      <c r="T13" s="73">
        <f t="shared" si="2"/>
        <v>66550.00000000001</v>
      </c>
      <c r="U13" s="568"/>
    </row>
    <row r="14" spans="1:23" ht="18">
      <c r="A14" s="575"/>
      <c r="B14" s="576"/>
      <c r="C14" s="530"/>
      <c r="D14" s="533"/>
      <c r="E14" s="574"/>
      <c r="F14" s="574"/>
      <c r="G14" s="574"/>
      <c r="H14" s="99" t="s">
        <v>755</v>
      </c>
      <c r="I14" s="71" t="s">
        <v>189</v>
      </c>
      <c r="J14" s="73">
        <v>600</v>
      </c>
      <c r="K14" s="73">
        <v>600</v>
      </c>
      <c r="L14" s="73">
        <v>640</v>
      </c>
      <c r="M14" s="73">
        <v>680</v>
      </c>
      <c r="N14" s="73">
        <v>720</v>
      </c>
      <c r="O14" s="73">
        <v>760</v>
      </c>
      <c r="P14" s="116">
        <f t="shared" si="1"/>
        <v>232050</v>
      </c>
      <c r="Q14" s="73">
        <v>50000</v>
      </c>
      <c r="R14" s="73">
        <f t="shared" si="2"/>
        <v>55000.00000000001</v>
      </c>
      <c r="S14" s="73">
        <f t="shared" si="2"/>
        <v>60500.000000000015</v>
      </c>
      <c r="T14" s="73">
        <f t="shared" si="2"/>
        <v>66550.00000000001</v>
      </c>
      <c r="U14" s="568"/>
      <c r="W14" s="15"/>
    </row>
    <row r="15" spans="1:21" s="15" customFormat="1" ht="30">
      <c r="A15" s="575"/>
      <c r="B15" s="576"/>
      <c r="C15" s="530"/>
      <c r="D15" s="533"/>
      <c r="E15" s="574"/>
      <c r="F15" s="574"/>
      <c r="G15" s="574"/>
      <c r="H15" s="72" t="s">
        <v>1569</v>
      </c>
      <c r="I15" s="72" t="s">
        <v>756</v>
      </c>
      <c r="J15" s="76">
        <v>0</v>
      </c>
      <c r="K15" s="76">
        <v>0</v>
      </c>
      <c r="L15" s="76">
        <v>0</v>
      </c>
      <c r="M15" s="76">
        <v>10</v>
      </c>
      <c r="N15" s="76">
        <v>15</v>
      </c>
      <c r="O15" s="76">
        <v>20</v>
      </c>
      <c r="P15" s="118">
        <f t="shared" si="1"/>
        <v>185639</v>
      </c>
      <c r="Q15" s="76">
        <v>0</v>
      </c>
      <c r="R15" s="76">
        <v>57333</v>
      </c>
      <c r="S15" s="76">
        <v>61733</v>
      </c>
      <c r="T15" s="76">
        <v>66573</v>
      </c>
      <c r="U15" s="555"/>
    </row>
    <row r="16" spans="1:21" s="15" customFormat="1" ht="18">
      <c r="A16" s="580" t="s">
        <v>757</v>
      </c>
      <c r="B16" s="576">
        <v>0.06</v>
      </c>
      <c r="C16" s="534" t="s">
        <v>758</v>
      </c>
      <c r="D16" s="534" t="s">
        <v>759</v>
      </c>
      <c r="E16" s="574">
        <v>1</v>
      </c>
      <c r="F16" s="574">
        <v>1</v>
      </c>
      <c r="G16" s="574">
        <v>5</v>
      </c>
      <c r="H16" s="70" t="s">
        <v>760</v>
      </c>
      <c r="I16" s="71" t="s">
        <v>761</v>
      </c>
      <c r="J16" s="75">
        <v>0</v>
      </c>
      <c r="K16" s="73">
        <v>0</v>
      </c>
      <c r="L16" s="73">
        <v>1</v>
      </c>
      <c r="M16" s="73">
        <v>2</v>
      </c>
      <c r="N16" s="73">
        <v>3</v>
      </c>
      <c r="O16" s="73">
        <v>5</v>
      </c>
      <c r="P16" s="116">
        <f t="shared" si="1"/>
        <v>92820</v>
      </c>
      <c r="Q16" s="73">
        <v>20000</v>
      </c>
      <c r="R16" s="73">
        <f t="shared" si="2"/>
        <v>22000</v>
      </c>
      <c r="S16" s="73">
        <f t="shared" si="2"/>
        <v>24200.000000000004</v>
      </c>
      <c r="T16" s="73">
        <f t="shared" si="2"/>
        <v>26620.000000000007</v>
      </c>
      <c r="U16" s="554" t="s">
        <v>131</v>
      </c>
    </row>
    <row r="17" spans="1:21" s="15" customFormat="1" ht="30">
      <c r="A17" s="580"/>
      <c r="B17" s="576"/>
      <c r="C17" s="534"/>
      <c r="D17" s="534"/>
      <c r="E17" s="574"/>
      <c r="F17" s="574"/>
      <c r="G17" s="574"/>
      <c r="H17" s="70" t="s">
        <v>762</v>
      </c>
      <c r="I17" s="71" t="s">
        <v>763</v>
      </c>
      <c r="J17" s="75">
        <v>0</v>
      </c>
      <c r="K17" s="73">
        <v>0</v>
      </c>
      <c r="L17" s="73">
        <v>0</v>
      </c>
      <c r="M17" s="73">
        <v>1</v>
      </c>
      <c r="N17" s="73">
        <v>1</v>
      </c>
      <c r="O17" s="73">
        <v>2</v>
      </c>
      <c r="P17" s="116">
        <f t="shared" si="1"/>
        <v>92820</v>
      </c>
      <c r="Q17" s="73">
        <v>20000</v>
      </c>
      <c r="R17" s="73">
        <f t="shared" si="2"/>
        <v>22000</v>
      </c>
      <c r="S17" s="73">
        <f t="shared" si="2"/>
        <v>24200.000000000004</v>
      </c>
      <c r="T17" s="73">
        <f t="shared" si="2"/>
        <v>26620.000000000007</v>
      </c>
      <c r="U17" s="568"/>
    </row>
    <row r="18" spans="1:23" s="15" customFormat="1" ht="18">
      <c r="A18" s="580"/>
      <c r="B18" s="576"/>
      <c r="C18" s="534"/>
      <c r="D18" s="534"/>
      <c r="E18" s="574"/>
      <c r="F18" s="574"/>
      <c r="G18" s="574"/>
      <c r="H18" s="102" t="s">
        <v>764</v>
      </c>
      <c r="I18" s="72" t="s">
        <v>765</v>
      </c>
      <c r="J18" s="75">
        <v>50</v>
      </c>
      <c r="K18" s="75">
        <v>50</v>
      </c>
      <c r="L18" s="75">
        <v>55</v>
      </c>
      <c r="M18" s="75">
        <v>120</v>
      </c>
      <c r="N18" s="75">
        <v>240</v>
      </c>
      <c r="O18" s="75">
        <v>360</v>
      </c>
      <c r="P18" s="118">
        <f t="shared" si="1"/>
        <v>232050</v>
      </c>
      <c r="Q18" s="76">
        <v>50000</v>
      </c>
      <c r="R18" s="76">
        <f t="shared" si="2"/>
        <v>55000.00000000001</v>
      </c>
      <c r="S18" s="76">
        <f t="shared" si="2"/>
        <v>60500.000000000015</v>
      </c>
      <c r="T18" s="76">
        <f t="shared" si="2"/>
        <v>66550.00000000001</v>
      </c>
      <c r="U18" s="555"/>
      <c r="W18"/>
    </row>
    <row r="19" spans="1:21" ht="45">
      <c r="A19" s="140" t="s">
        <v>1481</v>
      </c>
      <c r="B19" s="132">
        <v>0.06</v>
      </c>
      <c r="C19" s="99" t="s">
        <v>188</v>
      </c>
      <c r="D19" s="94" t="s">
        <v>766</v>
      </c>
      <c r="E19" s="73">
        <v>0</v>
      </c>
      <c r="F19" s="73">
        <v>0</v>
      </c>
      <c r="G19" s="73">
        <v>16</v>
      </c>
      <c r="H19" s="99" t="s">
        <v>767</v>
      </c>
      <c r="I19" s="93" t="s">
        <v>768</v>
      </c>
      <c r="J19" s="135">
        <v>0</v>
      </c>
      <c r="K19" s="135">
        <v>0</v>
      </c>
      <c r="L19" s="135">
        <v>4</v>
      </c>
      <c r="M19" s="135">
        <v>8</v>
      </c>
      <c r="N19" s="135">
        <v>12</v>
      </c>
      <c r="O19" s="135" t="s">
        <v>769</v>
      </c>
      <c r="P19" s="118">
        <f t="shared" si="1"/>
        <v>278460</v>
      </c>
      <c r="Q19" s="76">
        <v>60000</v>
      </c>
      <c r="R19" s="76">
        <f t="shared" si="2"/>
        <v>66000</v>
      </c>
      <c r="S19" s="76">
        <f t="shared" si="2"/>
        <v>72600</v>
      </c>
      <c r="T19" s="76">
        <f t="shared" si="2"/>
        <v>79860</v>
      </c>
      <c r="U19" s="141" t="s">
        <v>131</v>
      </c>
    </row>
    <row r="20" spans="1:23" ht="42.75" customHeight="1">
      <c r="A20" s="565" t="s">
        <v>1482</v>
      </c>
      <c r="B20" s="562">
        <v>0.09</v>
      </c>
      <c r="C20" s="583" t="s">
        <v>770</v>
      </c>
      <c r="D20" s="506" t="s">
        <v>771</v>
      </c>
      <c r="E20" s="584">
        <v>600</v>
      </c>
      <c r="F20" s="584">
        <v>600</v>
      </c>
      <c r="G20" s="584">
        <v>1200</v>
      </c>
      <c r="H20" s="103" t="s">
        <v>772</v>
      </c>
      <c r="I20" s="64" t="s">
        <v>773</v>
      </c>
      <c r="J20" s="119">
        <v>600</v>
      </c>
      <c r="K20" s="119">
        <v>600</v>
      </c>
      <c r="L20" s="119">
        <v>800</v>
      </c>
      <c r="M20" s="119">
        <v>900</v>
      </c>
      <c r="N20" s="119">
        <v>1000</v>
      </c>
      <c r="O20" s="119">
        <v>1200</v>
      </c>
      <c r="P20" s="118">
        <f t="shared" si="1"/>
        <v>46410</v>
      </c>
      <c r="Q20" s="76">
        <v>10000</v>
      </c>
      <c r="R20" s="76">
        <f t="shared" si="2"/>
        <v>11000</v>
      </c>
      <c r="S20" s="76">
        <f t="shared" si="2"/>
        <v>12100.000000000002</v>
      </c>
      <c r="T20" s="76">
        <f t="shared" si="2"/>
        <v>13310.000000000004</v>
      </c>
      <c r="U20" s="556" t="s">
        <v>131</v>
      </c>
      <c r="W20" s="16"/>
    </row>
    <row r="21" spans="1:23" ht="60">
      <c r="A21" s="564"/>
      <c r="B21" s="562"/>
      <c r="C21" s="583"/>
      <c r="D21" s="506"/>
      <c r="E21" s="584"/>
      <c r="F21" s="584"/>
      <c r="G21" s="584"/>
      <c r="H21" s="103" t="s">
        <v>774</v>
      </c>
      <c r="I21" s="64" t="s">
        <v>775</v>
      </c>
      <c r="J21" s="119">
        <v>0</v>
      </c>
      <c r="K21" s="119">
        <v>0</v>
      </c>
      <c r="L21" s="119">
        <v>2</v>
      </c>
      <c r="M21" s="119">
        <v>6</v>
      </c>
      <c r="N21" s="119">
        <v>10</v>
      </c>
      <c r="O21" s="119">
        <v>14</v>
      </c>
      <c r="P21" s="118">
        <f t="shared" si="1"/>
        <v>116025</v>
      </c>
      <c r="Q21" s="76">
        <v>25000</v>
      </c>
      <c r="R21" s="76">
        <f t="shared" si="2"/>
        <v>27500.000000000004</v>
      </c>
      <c r="S21" s="76">
        <f t="shared" si="2"/>
        <v>30250.000000000007</v>
      </c>
      <c r="T21" s="76">
        <f t="shared" si="2"/>
        <v>33275.00000000001</v>
      </c>
      <c r="U21" s="557"/>
      <c r="V21" s="16"/>
      <c r="W21" s="16"/>
    </row>
    <row r="22" spans="1:23" ht="45">
      <c r="A22" s="564"/>
      <c r="B22" s="562"/>
      <c r="C22" s="583"/>
      <c r="D22" s="506"/>
      <c r="E22" s="584"/>
      <c r="F22" s="584"/>
      <c r="G22" s="584"/>
      <c r="H22" s="103" t="s">
        <v>776</v>
      </c>
      <c r="I22" s="64" t="s">
        <v>777</v>
      </c>
      <c r="J22" s="119">
        <v>0</v>
      </c>
      <c r="K22" s="119">
        <v>0</v>
      </c>
      <c r="L22" s="119">
        <v>1</v>
      </c>
      <c r="M22" s="119">
        <v>4</v>
      </c>
      <c r="N22" s="119">
        <v>4</v>
      </c>
      <c r="O22" s="119">
        <v>4</v>
      </c>
      <c r="P22" s="118">
        <f t="shared" si="1"/>
        <v>46410</v>
      </c>
      <c r="Q22" s="76">
        <v>10000</v>
      </c>
      <c r="R22" s="76">
        <f t="shared" si="2"/>
        <v>11000</v>
      </c>
      <c r="S22" s="76">
        <f t="shared" si="2"/>
        <v>12100.000000000002</v>
      </c>
      <c r="T22" s="76">
        <f t="shared" si="2"/>
        <v>13310.000000000004</v>
      </c>
      <c r="U22" s="557"/>
      <c r="V22" s="16"/>
      <c r="W22" s="16"/>
    </row>
    <row r="23" spans="1:22" ht="60">
      <c r="A23" s="564"/>
      <c r="B23" s="562"/>
      <c r="C23" s="583"/>
      <c r="D23" s="506"/>
      <c r="E23" s="584"/>
      <c r="F23" s="584"/>
      <c r="G23" s="584"/>
      <c r="H23" s="26" t="s">
        <v>778</v>
      </c>
      <c r="I23" s="64" t="s">
        <v>779</v>
      </c>
      <c r="J23" s="119">
        <v>0</v>
      </c>
      <c r="K23" s="119">
        <v>0</v>
      </c>
      <c r="L23" s="119">
        <v>2</v>
      </c>
      <c r="M23" s="119">
        <v>3</v>
      </c>
      <c r="N23" s="119">
        <v>5</v>
      </c>
      <c r="O23" s="119">
        <v>6</v>
      </c>
      <c r="P23" s="118">
        <f t="shared" si="1"/>
        <v>69615</v>
      </c>
      <c r="Q23" s="76">
        <v>15000</v>
      </c>
      <c r="R23" s="76">
        <f t="shared" si="2"/>
        <v>16500</v>
      </c>
      <c r="S23" s="76">
        <f t="shared" si="2"/>
        <v>18150</v>
      </c>
      <c r="T23" s="76">
        <f t="shared" si="2"/>
        <v>19965</v>
      </c>
      <c r="U23" s="557"/>
      <c r="V23" s="16"/>
    </row>
    <row r="24" spans="1:23" ht="60">
      <c r="A24" s="564"/>
      <c r="B24" s="562"/>
      <c r="C24" s="583"/>
      <c r="D24" s="506"/>
      <c r="E24" s="584"/>
      <c r="F24" s="584"/>
      <c r="G24" s="584"/>
      <c r="H24" s="26" t="s">
        <v>780</v>
      </c>
      <c r="I24" s="64" t="s">
        <v>781</v>
      </c>
      <c r="J24" s="75">
        <v>0</v>
      </c>
      <c r="K24" s="75">
        <v>0</v>
      </c>
      <c r="L24" s="75">
        <v>3</v>
      </c>
      <c r="M24" s="75">
        <v>8</v>
      </c>
      <c r="N24" s="75">
        <v>10</v>
      </c>
      <c r="O24" s="75">
        <v>12</v>
      </c>
      <c r="P24" s="118">
        <f t="shared" si="1"/>
        <v>69615</v>
      </c>
      <c r="Q24" s="76">
        <v>15000</v>
      </c>
      <c r="R24" s="76">
        <f t="shared" si="2"/>
        <v>16500</v>
      </c>
      <c r="S24" s="76">
        <f t="shared" si="2"/>
        <v>18150</v>
      </c>
      <c r="T24" s="76">
        <f t="shared" si="2"/>
        <v>19965</v>
      </c>
      <c r="U24" s="558"/>
      <c r="W24" s="16"/>
    </row>
    <row r="25" spans="1:23" ht="42.75" customHeight="1">
      <c r="A25" s="566" t="s">
        <v>1832</v>
      </c>
      <c r="B25" s="562">
        <v>0.06</v>
      </c>
      <c r="C25" s="506" t="s">
        <v>782</v>
      </c>
      <c r="D25" s="506" t="s">
        <v>783</v>
      </c>
      <c r="E25" s="508">
        <v>0</v>
      </c>
      <c r="F25" s="508">
        <v>0</v>
      </c>
      <c r="G25" s="508">
        <v>1</v>
      </c>
      <c r="H25" s="103" t="s">
        <v>1867</v>
      </c>
      <c r="I25" s="64" t="s">
        <v>1868</v>
      </c>
      <c r="J25" s="119">
        <v>126</v>
      </c>
      <c r="K25" s="119">
        <v>126</v>
      </c>
      <c r="L25" s="119">
        <v>126</v>
      </c>
      <c r="M25" s="119">
        <v>130</v>
      </c>
      <c r="N25" s="119">
        <v>165</v>
      </c>
      <c r="O25" s="119">
        <v>200</v>
      </c>
      <c r="P25" s="118">
        <f t="shared" si="1"/>
        <v>116025</v>
      </c>
      <c r="Q25" s="76">
        <v>25000</v>
      </c>
      <c r="R25" s="136">
        <f t="shared" si="2"/>
        <v>27500.000000000004</v>
      </c>
      <c r="S25" s="136">
        <f t="shared" si="2"/>
        <v>30250.000000000007</v>
      </c>
      <c r="T25" s="136">
        <f t="shared" si="2"/>
        <v>33275.00000000001</v>
      </c>
      <c r="U25" s="556" t="s">
        <v>131</v>
      </c>
      <c r="V25" s="16"/>
      <c r="W25" s="16"/>
    </row>
    <row r="26" spans="1:23" ht="48.75" customHeight="1">
      <c r="A26" s="566"/>
      <c r="B26" s="562"/>
      <c r="C26" s="506"/>
      <c r="D26" s="506"/>
      <c r="E26" s="508"/>
      <c r="F26" s="508"/>
      <c r="G26" s="508"/>
      <c r="H26" s="103" t="s">
        <v>1849</v>
      </c>
      <c r="I26" s="104" t="s">
        <v>1850</v>
      </c>
      <c r="J26" s="119">
        <v>100</v>
      </c>
      <c r="K26" s="119">
        <v>100</v>
      </c>
      <c r="L26" s="119">
        <v>140</v>
      </c>
      <c r="M26" s="119">
        <v>200</v>
      </c>
      <c r="N26" s="119">
        <v>260</v>
      </c>
      <c r="O26" s="119">
        <v>300</v>
      </c>
      <c r="P26" s="118">
        <f t="shared" si="1"/>
        <v>92820</v>
      </c>
      <c r="Q26" s="76">
        <v>20000</v>
      </c>
      <c r="R26" s="136">
        <f t="shared" si="2"/>
        <v>22000</v>
      </c>
      <c r="S26" s="136">
        <f t="shared" si="2"/>
        <v>24200.000000000004</v>
      </c>
      <c r="T26" s="136">
        <f t="shared" si="2"/>
        <v>26620.000000000007</v>
      </c>
      <c r="U26" s="557"/>
      <c r="V26" s="16"/>
      <c r="W26" s="16"/>
    </row>
    <row r="27" spans="1:23" ht="30">
      <c r="A27" s="566"/>
      <c r="B27" s="562"/>
      <c r="C27" s="506"/>
      <c r="D27" s="506"/>
      <c r="E27" s="508"/>
      <c r="F27" s="508"/>
      <c r="G27" s="508"/>
      <c r="H27" s="103" t="s">
        <v>1851</v>
      </c>
      <c r="I27" s="64" t="s">
        <v>1852</v>
      </c>
      <c r="J27" s="119">
        <v>0</v>
      </c>
      <c r="K27" s="119">
        <v>0</v>
      </c>
      <c r="L27" s="119">
        <v>8</v>
      </c>
      <c r="M27" s="119">
        <v>18</v>
      </c>
      <c r="N27" s="119">
        <v>28</v>
      </c>
      <c r="O27" s="119">
        <v>40</v>
      </c>
      <c r="P27" s="118">
        <f t="shared" si="1"/>
        <v>116025</v>
      </c>
      <c r="Q27" s="76">
        <v>25000</v>
      </c>
      <c r="R27" s="136">
        <f t="shared" si="2"/>
        <v>27500.000000000004</v>
      </c>
      <c r="S27" s="136">
        <f t="shared" si="2"/>
        <v>30250.000000000007</v>
      </c>
      <c r="T27" s="136">
        <f t="shared" si="2"/>
        <v>33275.00000000001</v>
      </c>
      <c r="U27" s="557"/>
      <c r="V27" s="16"/>
      <c r="W27" s="16"/>
    </row>
    <row r="28" spans="1:23" ht="45">
      <c r="A28" s="566"/>
      <c r="B28" s="562"/>
      <c r="C28" s="506"/>
      <c r="D28" s="506"/>
      <c r="E28" s="508"/>
      <c r="F28" s="508"/>
      <c r="G28" s="508"/>
      <c r="H28" s="104" t="s">
        <v>1853</v>
      </c>
      <c r="I28" s="64" t="s">
        <v>1854</v>
      </c>
      <c r="J28" s="119">
        <v>0</v>
      </c>
      <c r="K28" s="119">
        <v>0</v>
      </c>
      <c r="L28" s="119">
        <v>15</v>
      </c>
      <c r="M28" s="119">
        <v>30</v>
      </c>
      <c r="N28" s="119">
        <v>30</v>
      </c>
      <c r="O28" s="119">
        <v>30</v>
      </c>
      <c r="P28" s="118">
        <f t="shared" si="1"/>
        <v>116025</v>
      </c>
      <c r="Q28" s="76">
        <v>25000</v>
      </c>
      <c r="R28" s="136">
        <f t="shared" si="2"/>
        <v>27500.000000000004</v>
      </c>
      <c r="S28" s="136">
        <f t="shared" si="2"/>
        <v>30250.000000000007</v>
      </c>
      <c r="T28" s="136">
        <f t="shared" si="2"/>
        <v>33275.00000000001</v>
      </c>
      <c r="U28" s="557"/>
      <c r="V28" s="16"/>
      <c r="W28" s="16"/>
    </row>
    <row r="29" spans="1:23" ht="30">
      <c r="A29" s="566"/>
      <c r="B29" s="562"/>
      <c r="C29" s="506"/>
      <c r="D29" s="506"/>
      <c r="E29" s="508"/>
      <c r="F29" s="508"/>
      <c r="G29" s="508"/>
      <c r="H29" s="104" t="s">
        <v>1855</v>
      </c>
      <c r="I29" s="26" t="s">
        <v>1856</v>
      </c>
      <c r="J29" s="111">
        <v>0</v>
      </c>
      <c r="K29" s="111">
        <v>0</v>
      </c>
      <c r="L29" s="111">
        <v>1</v>
      </c>
      <c r="M29" s="111">
        <v>4</v>
      </c>
      <c r="N29" s="111">
        <v>7</v>
      </c>
      <c r="O29" s="111">
        <v>8</v>
      </c>
      <c r="P29" s="118">
        <f t="shared" si="1"/>
        <v>92820</v>
      </c>
      <c r="Q29" s="76">
        <v>20000</v>
      </c>
      <c r="R29" s="136">
        <f aca="true" t="shared" si="3" ref="R29:T44">Q29*1.1</f>
        <v>22000</v>
      </c>
      <c r="S29" s="136">
        <f t="shared" si="3"/>
        <v>24200.000000000004</v>
      </c>
      <c r="T29" s="136">
        <f t="shared" si="3"/>
        <v>26620.000000000007</v>
      </c>
      <c r="U29" s="558"/>
      <c r="V29" s="16"/>
      <c r="W29" s="16"/>
    </row>
    <row r="30" spans="1:23" ht="30">
      <c r="A30" s="567" t="s">
        <v>1833</v>
      </c>
      <c r="B30" s="563">
        <v>0.08</v>
      </c>
      <c r="C30" s="587" t="s">
        <v>1857</v>
      </c>
      <c r="D30" s="529" t="s">
        <v>1858</v>
      </c>
      <c r="E30" s="586">
        <v>0</v>
      </c>
      <c r="F30" s="586">
        <v>0</v>
      </c>
      <c r="G30" s="563">
        <v>1</v>
      </c>
      <c r="H30" s="65" t="s">
        <v>1859</v>
      </c>
      <c r="I30" s="27" t="s">
        <v>1860</v>
      </c>
      <c r="J30" s="115">
        <v>0</v>
      </c>
      <c r="K30" s="115">
        <v>0</v>
      </c>
      <c r="L30" s="115">
        <v>1</v>
      </c>
      <c r="M30" s="115">
        <v>3</v>
      </c>
      <c r="N30" s="115">
        <v>5</v>
      </c>
      <c r="O30" s="115">
        <v>7</v>
      </c>
      <c r="P30" s="118">
        <f t="shared" si="1"/>
        <v>92820</v>
      </c>
      <c r="Q30" s="76">
        <v>20000</v>
      </c>
      <c r="R30" s="136">
        <f t="shared" si="3"/>
        <v>22000</v>
      </c>
      <c r="S30" s="136">
        <f t="shared" si="3"/>
        <v>24200.000000000004</v>
      </c>
      <c r="T30" s="136">
        <f t="shared" si="3"/>
        <v>26620.000000000007</v>
      </c>
      <c r="U30" s="559" t="s">
        <v>131</v>
      </c>
      <c r="V30" s="16"/>
      <c r="W30" s="16"/>
    </row>
    <row r="31" spans="1:23" ht="30">
      <c r="A31" s="567"/>
      <c r="B31" s="563"/>
      <c r="C31" s="587"/>
      <c r="D31" s="529"/>
      <c r="E31" s="586"/>
      <c r="F31" s="586"/>
      <c r="G31" s="563"/>
      <c r="H31" s="65" t="s">
        <v>1861</v>
      </c>
      <c r="I31" s="102" t="s">
        <v>1862</v>
      </c>
      <c r="J31" s="115">
        <v>0</v>
      </c>
      <c r="K31" s="115">
        <v>0</v>
      </c>
      <c r="L31" s="137">
        <v>1</v>
      </c>
      <c r="M31" s="137">
        <v>1</v>
      </c>
      <c r="N31" s="137">
        <v>1</v>
      </c>
      <c r="O31" s="137">
        <v>1</v>
      </c>
      <c r="P31" s="118">
        <f t="shared" si="1"/>
        <v>116025</v>
      </c>
      <c r="Q31" s="76">
        <v>25000</v>
      </c>
      <c r="R31" s="136">
        <f t="shared" si="3"/>
        <v>27500.000000000004</v>
      </c>
      <c r="S31" s="136">
        <f t="shared" si="3"/>
        <v>30250.000000000007</v>
      </c>
      <c r="T31" s="136">
        <f t="shared" si="3"/>
        <v>33275.00000000001</v>
      </c>
      <c r="U31" s="560"/>
      <c r="V31" s="16"/>
      <c r="W31" s="16"/>
    </row>
    <row r="32" spans="1:23" ht="45">
      <c r="A32" s="567"/>
      <c r="B32" s="563"/>
      <c r="C32" s="587"/>
      <c r="D32" s="529"/>
      <c r="E32" s="586"/>
      <c r="F32" s="586"/>
      <c r="G32" s="563"/>
      <c r="H32" s="27" t="s">
        <v>150</v>
      </c>
      <c r="I32" s="27" t="s">
        <v>151</v>
      </c>
      <c r="J32" s="115">
        <v>0</v>
      </c>
      <c r="K32" s="115">
        <v>0</v>
      </c>
      <c r="L32" s="115">
        <v>2</v>
      </c>
      <c r="M32" s="115">
        <v>4</v>
      </c>
      <c r="N32" s="115">
        <v>7</v>
      </c>
      <c r="O32" s="115">
        <v>10</v>
      </c>
      <c r="P32" s="118">
        <f t="shared" si="1"/>
        <v>37128</v>
      </c>
      <c r="Q32" s="76">
        <v>8000</v>
      </c>
      <c r="R32" s="136">
        <f t="shared" si="3"/>
        <v>8800</v>
      </c>
      <c r="S32" s="136">
        <f t="shared" si="3"/>
        <v>9680</v>
      </c>
      <c r="T32" s="136">
        <f t="shared" si="3"/>
        <v>10648</v>
      </c>
      <c r="U32" s="560"/>
      <c r="V32" s="16"/>
      <c r="W32" s="16"/>
    </row>
    <row r="33" spans="1:22" ht="30">
      <c r="A33" s="567"/>
      <c r="B33" s="563"/>
      <c r="C33" s="587"/>
      <c r="D33" s="529"/>
      <c r="E33" s="586"/>
      <c r="F33" s="586"/>
      <c r="G33" s="563"/>
      <c r="H33" s="27" t="s">
        <v>152</v>
      </c>
      <c r="I33" s="27" t="s">
        <v>153</v>
      </c>
      <c r="J33" s="120">
        <v>0</v>
      </c>
      <c r="K33" s="120">
        <v>0</v>
      </c>
      <c r="L33" s="120">
        <v>2</v>
      </c>
      <c r="M33" s="120">
        <v>6</v>
      </c>
      <c r="N33" s="120">
        <v>10</v>
      </c>
      <c r="O33" s="120">
        <v>14</v>
      </c>
      <c r="P33" s="118">
        <f t="shared" si="1"/>
        <v>37128</v>
      </c>
      <c r="Q33" s="76">
        <v>8000</v>
      </c>
      <c r="R33" s="136">
        <f t="shared" si="3"/>
        <v>8800</v>
      </c>
      <c r="S33" s="136">
        <f t="shared" si="3"/>
        <v>9680</v>
      </c>
      <c r="T33" s="136">
        <f t="shared" si="3"/>
        <v>10648</v>
      </c>
      <c r="U33" s="561"/>
      <c r="V33" s="16"/>
    </row>
    <row r="34" spans="1:33" ht="42.75" customHeight="1">
      <c r="A34" s="565" t="s">
        <v>1483</v>
      </c>
      <c r="B34" s="562">
        <v>0.07</v>
      </c>
      <c r="C34" s="103" t="s">
        <v>154</v>
      </c>
      <c r="D34" s="64" t="s">
        <v>155</v>
      </c>
      <c r="E34" s="119">
        <v>0</v>
      </c>
      <c r="F34" s="119">
        <v>0</v>
      </c>
      <c r="G34" s="75">
        <v>10</v>
      </c>
      <c r="H34" s="103" t="s">
        <v>154</v>
      </c>
      <c r="I34" s="64" t="s">
        <v>155</v>
      </c>
      <c r="J34" s="119">
        <v>0</v>
      </c>
      <c r="K34" s="119">
        <v>0</v>
      </c>
      <c r="L34" s="119">
        <v>1</v>
      </c>
      <c r="M34" s="119">
        <v>5</v>
      </c>
      <c r="N34" s="119">
        <v>7</v>
      </c>
      <c r="O34" s="119">
        <v>10</v>
      </c>
      <c r="P34" s="118">
        <f t="shared" si="1"/>
        <v>46410</v>
      </c>
      <c r="Q34" s="136">
        <v>10000</v>
      </c>
      <c r="R34" s="136">
        <f t="shared" si="3"/>
        <v>11000</v>
      </c>
      <c r="S34" s="136">
        <f t="shared" si="3"/>
        <v>12100.000000000002</v>
      </c>
      <c r="T34" s="136">
        <f t="shared" si="3"/>
        <v>13310.000000000004</v>
      </c>
      <c r="U34" s="556" t="s">
        <v>131</v>
      </c>
      <c r="Y34" s="585"/>
      <c r="Z34" s="18"/>
      <c r="AA34" s="19"/>
      <c r="AB34" s="20"/>
      <c r="AC34" s="20"/>
      <c r="AD34" s="20"/>
      <c r="AE34" s="20"/>
      <c r="AF34" s="20"/>
      <c r="AG34" s="18"/>
    </row>
    <row r="35" spans="1:33" ht="30">
      <c r="A35" s="565"/>
      <c r="B35" s="562"/>
      <c r="C35" s="26" t="s">
        <v>156</v>
      </c>
      <c r="D35" s="64" t="s">
        <v>157</v>
      </c>
      <c r="E35" s="119">
        <v>0</v>
      </c>
      <c r="F35" s="119">
        <v>0</v>
      </c>
      <c r="G35" s="75">
        <v>5</v>
      </c>
      <c r="H35" s="26" t="s">
        <v>156</v>
      </c>
      <c r="I35" s="64" t="s">
        <v>157</v>
      </c>
      <c r="J35" s="119">
        <v>0</v>
      </c>
      <c r="K35" s="119">
        <v>0</v>
      </c>
      <c r="L35" s="119">
        <v>1</v>
      </c>
      <c r="M35" s="119">
        <v>2</v>
      </c>
      <c r="N35" s="119">
        <v>3</v>
      </c>
      <c r="O35" s="119">
        <v>5</v>
      </c>
      <c r="P35" s="118">
        <f t="shared" si="1"/>
        <v>46410</v>
      </c>
      <c r="Q35" s="136">
        <v>10000</v>
      </c>
      <c r="R35" s="136">
        <f t="shared" si="3"/>
        <v>11000</v>
      </c>
      <c r="S35" s="136">
        <f t="shared" si="3"/>
        <v>12100.000000000002</v>
      </c>
      <c r="T35" s="136">
        <f t="shared" si="3"/>
        <v>13310.000000000004</v>
      </c>
      <c r="U35" s="557"/>
      <c r="Y35" s="585"/>
      <c r="Z35" s="18"/>
      <c r="AA35" s="19"/>
      <c r="AB35" s="20"/>
      <c r="AC35" s="20"/>
      <c r="AD35" s="20"/>
      <c r="AE35" s="20"/>
      <c r="AF35" s="20"/>
      <c r="AG35" s="18"/>
    </row>
    <row r="36" spans="1:33" ht="30">
      <c r="A36" s="565"/>
      <c r="B36" s="562"/>
      <c r="C36" s="506" t="s">
        <v>158</v>
      </c>
      <c r="D36" s="64" t="s">
        <v>159</v>
      </c>
      <c r="E36" s="119">
        <v>0</v>
      </c>
      <c r="F36" s="119">
        <v>0</v>
      </c>
      <c r="G36" s="75">
        <v>3</v>
      </c>
      <c r="H36" s="506" t="s">
        <v>158</v>
      </c>
      <c r="I36" s="64" t="s">
        <v>159</v>
      </c>
      <c r="J36" s="119">
        <v>0</v>
      </c>
      <c r="K36" s="119">
        <v>0</v>
      </c>
      <c r="L36" s="119">
        <v>0</v>
      </c>
      <c r="M36" s="119">
        <v>1</v>
      </c>
      <c r="N36" s="119">
        <v>3</v>
      </c>
      <c r="O36" s="119">
        <v>3</v>
      </c>
      <c r="P36" s="118">
        <f t="shared" si="1"/>
        <v>0</v>
      </c>
      <c r="Q36" s="136">
        <v>0</v>
      </c>
      <c r="R36" s="136">
        <f t="shared" si="3"/>
        <v>0</v>
      </c>
      <c r="S36" s="136">
        <f t="shared" si="3"/>
        <v>0</v>
      </c>
      <c r="T36" s="136">
        <f t="shared" si="3"/>
        <v>0</v>
      </c>
      <c r="U36" s="557"/>
      <c r="Y36" s="585"/>
      <c r="Z36" s="18"/>
      <c r="AA36" s="19"/>
      <c r="AB36" s="20"/>
      <c r="AC36" s="20"/>
      <c r="AD36" s="20"/>
      <c r="AE36" s="20"/>
      <c r="AF36" s="20"/>
      <c r="AG36" s="18"/>
    </row>
    <row r="37" spans="1:33" ht="18">
      <c r="A37" s="565"/>
      <c r="B37" s="562"/>
      <c r="C37" s="506"/>
      <c r="D37" s="64" t="s">
        <v>160</v>
      </c>
      <c r="E37" s="119">
        <v>0</v>
      </c>
      <c r="F37" s="119">
        <v>0</v>
      </c>
      <c r="G37" s="75">
        <v>700</v>
      </c>
      <c r="H37" s="506"/>
      <c r="I37" s="64" t="s">
        <v>160</v>
      </c>
      <c r="J37" s="119">
        <v>0</v>
      </c>
      <c r="K37" s="119">
        <v>0</v>
      </c>
      <c r="L37" s="119">
        <v>0</v>
      </c>
      <c r="M37" s="119">
        <v>50</v>
      </c>
      <c r="N37" s="119">
        <v>400</v>
      </c>
      <c r="O37" s="119">
        <v>700</v>
      </c>
      <c r="P37" s="118">
        <f t="shared" si="1"/>
        <v>0</v>
      </c>
      <c r="Q37" s="136">
        <v>0</v>
      </c>
      <c r="R37" s="136">
        <f t="shared" si="3"/>
        <v>0</v>
      </c>
      <c r="S37" s="136">
        <f t="shared" si="3"/>
        <v>0</v>
      </c>
      <c r="T37" s="136">
        <f t="shared" si="3"/>
        <v>0</v>
      </c>
      <c r="U37" s="557"/>
      <c r="Y37" s="585"/>
      <c r="Z37" s="18"/>
      <c r="AA37" s="19"/>
      <c r="AB37" s="20"/>
      <c r="AC37" s="20"/>
      <c r="AD37" s="20"/>
      <c r="AE37" s="20"/>
      <c r="AF37" s="20"/>
      <c r="AG37" s="18"/>
    </row>
    <row r="38" spans="1:33" ht="45">
      <c r="A38" s="565"/>
      <c r="B38" s="562"/>
      <c r="C38" s="103" t="s">
        <v>161</v>
      </c>
      <c r="D38" s="64" t="s">
        <v>162</v>
      </c>
      <c r="E38" s="119">
        <v>0</v>
      </c>
      <c r="F38" s="119">
        <v>1</v>
      </c>
      <c r="G38" s="75">
        <v>6</v>
      </c>
      <c r="H38" s="103" t="s">
        <v>161</v>
      </c>
      <c r="I38" s="64" t="s">
        <v>162</v>
      </c>
      <c r="J38" s="119">
        <v>0</v>
      </c>
      <c r="K38" s="119">
        <v>1</v>
      </c>
      <c r="L38" s="119">
        <v>3</v>
      </c>
      <c r="M38" s="119">
        <v>4</v>
      </c>
      <c r="N38" s="119">
        <v>5</v>
      </c>
      <c r="O38" s="119">
        <v>6</v>
      </c>
      <c r="P38" s="118">
        <f t="shared" si="1"/>
        <v>27846.000000000004</v>
      </c>
      <c r="Q38" s="136">
        <v>6000</v>
      </c>
      <c r="R38" s="136">
        <f t="shared" si="3"/>
        <v>6600.000000000001</v>
      </c>
      <c r="S38" s="136">
        <f t="shared" si="3"/>
        <v>7260.000000000002</v>
      </c>
      <c r="T38" s="136">
        <f t="shared" si="3"/>
        <v>7986.000000000003</v>
      </c>
      <c r="U38" s="558"/>
      <c r="Y38" s="585"/>
      <c r="Z38" s="18"/>
      <c r="AA38" s="19"/>
      <c r="AB38" s="20"/>
      <c r="AC38" s="20"/>
      <c r="AD38" s="20"/>
      <c r="AE38" s="20"/>
      <c r="AF38" s="20"/>
      <c r="AG38" s="18"/>
    </row>
    <row r="39" spans="1:33" ht="45">
      <c r="A39" s="564" t="s">
        <v>1484</v>
      </c>
      <c r="B39" s="562">
        <v>0.07</v>
      </c>
      <c r="C39" s="103" t="s">
        <v>163</v>
      </c>
      <c r="D39" s="64" t="s">
        <v>650</v>
      </c>
      <c r="E39" s="75">
        <v>0</v>
      </c>
      <c r="F39" s="75">
        <v>0</v>
      </c>
      <c r="G39" s="121">
        <v>3</v>
      </c>
      <c r="H39" s="103" t="s">
        <v>163</v>
      </c>
      <c r="I39" s="64" t="s">
        <v>164</v>
      </c>
      <c r="J39" s="75">
        <v>0</v>
      </c>
      <c r="K39" s="75">
        <v>0</v>
      </c>
      <c r="L39" s="75">
        <v>0</v>
      </c>
      <c r="M39" s="75">
        <v>150</v>
      </c>
      <c r="N39" s="75">
        <v>350</v>
      </c>
      <c r="O39" s="75">
        <v>400</v>
      </c>
      <c r="P39" s="118">
        <f t="shared" si="1"/>
        <v>0</v>
      </c>
      <c r="Q39" s="136">
        <v>0</v>
      </c>
      <c r="R39" s="136">
        <f t="shared" si="3"/>
        <v>0</v>
      </c>
      <c r="S39" s="136">
        <f t="shared" si="3"/>
        <v>0</v>
      </c>
      <c r="T39" s="136">
        <f t="shared" si="3"/>
        <v>0</v>
      </c>
      <c r="U39" s="556" t="s">
        <v>131</v>
      </c>
      <c r="Y39" s="585"/>
      <c r="Z39" s="18"/>
      <c r="AA39" s="19"/>
      <c r="AB39" s="20"/>
      <c r="AC39" s="20"/>
      <c r="AD39" s="20"/>
      <c r="AE39" s="20"/>
      <c r="AF39" s="20"/>
      <c r="AG39" s="18"/>
    </row>
    <row r="40" spans="1:33" ht="60">
      <c r="A40" s="564"/>
      <c r="B40" s="562"/>
      <c r="C40" s="103" t="s">
        <v>165</v>
      </c>
      <c r="D40" s="64" t="s">
        <v>166</v>
      </c>
      <c r="E40" s="75">
        <v>0</v>
      </c>
      <c r="F40" s="75">
        <v>0</v>
      </c>
      <c r="G40" s="133">
        <v>0.5</v>
      </c>
      <c r="H40" s="103" t="s">
        <v>167</v>
      </c>
      <c r="I40" s="64" t="s">
        <v>166</v>
      </c>
      <c r="J40" s="75">
        <v>0</v>
      </c>
      <c r="K40" s="75">
        <v>0</v>
      </c>
      <c r="L40" s="75">
        <v>0</v>
      </c>
      <c r="M40" s="131">
        <v>0.15</v>
      </c>
      <c r="N40" s="131">
        <v>0.35</v>
      </c>
      <c r="O40" s="131">
        <v>0.5</v>
      </c>
      <c r="P40" s="118">
        <f t="shared" si="1"/>
        <v>0</v>
      </c>
      <c r="Q40" s="136">
        <v>0</v>
      </c>
      <c r="R40" s="136">
        <f t="shared" si="3"/>
        <v>0</v>
      </c>
      <c r="S40" s="136">
        <f t="shared" si="3"/>
        <v>0</v>
      </c>
      <c r="T40" s="136">
        <f t="shared" si="3"/>
        <v>0</v>
      </c>
      <c r="U40" s="557"/>
      <c r="Y40" s="585"/>
      <c r="Z40" s="18"/>
      <c r="AA40" s="19"/>
      <c r="AB40" s="20"/>
      <c r="AC40" s="20"/>
      <c r="AD40" s="20"/>
      <c r="AE40" s="20"/>
      <c r="AF40" s="20"/>
      <c r="AG40" s="18"/>
    </row>
    <row r="41" spans="1:33" ht="45">
      <c r="A41" s="564"/>
      <c r="B41" s="562"/>
      <c r="C41" s="103" t="s">
        <v>168</v>
      </c>
      <c r="D41" s="64" t="s">
        <v>169</v>
      </c>
      <c r="E41" s="75">
        <v>0</v>
      </c>
      <c r="F41" s="75">
        <v>0</v>
      </c>
      <c r="G41" s="121">
        <v>5</v>
      </c>
      <c r="H41" s="103" t="s">
        <v>168</v>
      </c>
      <c r="I41" s="64" t="s">
        <v>169</v>
      </c>
      <c r="J41" s="75">
        <v>0</v>
      </c>
      <c r="K41" s="75">
        <v>0</v>
      </c>
      <c r="L41" s="75">
        <v>1</v>
      </c>
      <c r="M41" s="75">
        <v>3</v>
      </c>
      <c r="N41" s="75">
        <v>4</v>
      </c>
      <c r="O41" s="75">
        <v>5</v>
      </c>
      <c r="P41" s="118">
        <f t="shared" si="1"/>
        <v>23205</v>
      </c>
      <c r="Q41" s="136">
        <v>5000</v>
      </c>
      <c r="R41" s="136">
        <f t="shared" si="3"/>
        <v>5500</v>
      </c>
      <c r="S41" s="136">
        <f t="shared" si="3"/>
        <v>6050.000000000001</v>
      </c>
      <c r="T41" s="136">
        <f t="shared" si="3"/>
        <v>6655.000000000002</v>
      </c>
      <c r="U41" s="558"/>
      <c r="Y41" s="585"/>
      <c r="Z41" s="18"/>
      <c r="AA41" s="21"/>
      <c r="AB41" s="21"/>
      <c r="AC41" s="21"/>
      <c r="AD41" s="21"/>
      <c r="AE41" s="21"/>
      <c r="AF41" s="21"/>
      <c r="AG41" s="18"/>
    </row>
    <row r="42" spans="1:33" ht="45">
      <c r="A42" s="565" t="s">
        <v>1485</v>
      </c>
      <c r="B42" s="562">
        <v>0.08</v>
      </c>
      <c r="C42" s="583" t="s">
        <v>170</v>
      </c>
      <c r="D42" s="505" t="s">
        <v>171</v>
      </c>
      <c r="E42" s="508">
        <v>0</v>
      </c>
      <c r="F42" s="508">
        <v>0</v>
      </c>
      <c r="G42" s="508">
        <v>30</v>
      </c>
      <c r="H42" s="103" t="s">
        <v>170</v>
      </c>
      <c r="I42" s="64" t="s">
        <v>171</v>
      </c>
      <c r="J42" s="75">
        <v>0</v>
      </c>
      <c r="K42" s="75">
        <v>0</v>
      </c>
      <c r="L42" s="75">
        <v>0</v>
      </c>
      <c r="M42" s="75">
        <v>30</v>
      </c>
      <c r="N42" s="75">
        <v>30</v>
      </c>
      <c r="O42" s="75">
        <v>30</v>
      </c>
      <c r="P42" s="118">
        <f t="shared" si="1"/>
        <v>0</v>
      </c>
      <c r="Q42" s="136">
        <v>0</v>
      </c>
      <c r="R42" s="136">
        <f t="shared" si="3"/>
        <v>0</v>
      </c>
      <c r="S42" s="136">
        <f t="shared" si="3"/>
        <v>0</v>
      </c>
      <c r="T42" s="136">
        <f t="shared" si="3"/>
        <v>0</v>
      </c>
      <c r="U42" s="556" t="s">
        <v>131</v>
      </c>
      <c r="Y42" s="17"/>
      <c r="Z42" s="18"/>
      <c r="AA42" s="21"/>
      <c r="AB42" s="21"/>
      <c r="AC42" s="21"/>
      <c r="AD42" s="21"/>
      <c r="AE42" s="21"/>
      <c r="AF42" s="21"/>
      <c r="AG42" s="18"/>
    </row>
    <row r="43" spans="1:33" ht="60">
      <c r="A43" s="565"/>
      <c r="B43" s="562"/>
      <c r="C43" s="583"/>
      <c r="D43" s="505"/>
      <c r="E43" s="508"/>
      <c r="F43" s="508"/>
      <c r="G43" s="508"/>
      <c r="H43" s="103" t="s">
        <v>172</v>
      </c>
      <c r="I43" s="71" t="s">
        <v>173</v>
      </c>
      <c r="J43" s="75">
        <v>0</v>
      </c>
      <c r="K43" s="75">
        <v>0</v>
      </c>
      <c r="L43" s="75">
        <v>0</v>
      </c>
      <c r="M43" s="75">
        <v>1</v>
      </c>
      <c r="N43" s="75">
        <v>3</v>
      </c>
      <c r="O43" s="75">
        <v>3</v>
      </c>
      <c r="P43" s="118">
        <f t="shared" si="1"/>
        <v>0</v>
      </c>
      <c r="Q43" s="136">
        <v>0</v>
      </c>
      <c r="R43" s="136">
        <f t="shared" si="3"/>
        <v>0</v>
      </c>
      <c r="S43" s="136">
        <f t="shared" si="3"/>
        <v>0</v>
      </c>
      <c r="T43" s="136">
        <f t="shared" si="3"/>
        <v>0</v>
      </c>
      <c r="U43" s="557"/>
      <c r="Y43" s="17"/>
      <c r="Z43" s="18"/>
      <c r="AA43" s="21"/>
      <c r="AB43" s="21"/>
      <c r="AC43" s="21"/>
      <c r="AD43" s="21"/>
      <c r="AE43" s="21"/>
      <c r="AF43" s="21"/>
      <c r="AG43" s="18"/>
    </row>
    <row r="44" spans="1:33" ht="75">
      <c r="A44" s="565"/>
      <c r="B44" s="562"/>
      <c r="C44" s="583"/>
      <c r="D44" s="505"/>
      <c r="E44" s="508"/>
      <c r="F44" s="508"/>
      <c r="G44" s="508"/>
      <c r="H44" s="103" t="s">
        <v>174</v>
      </c>
      <c r="I44" s="71" t="s">
        <v>651</v>
      </c>
      <c r="J44" s="75">
        <v>0</v>
      </c>
      <c r="K44" s="75">
        <v>0</v>
      </c>
      <c r="L44" s="75">
        <v>0</v>
      </c>
      <c r="M44" s="75">
        <v>200</v>
      </c>
      <c r="N44" s="75">
        <v>300</v>
      </c>
      <c r="O44" s="75">
        <v>500</v>
      </c>
      <c r="P44" s="118">
        <f t="shared" si="1"/>
        <v>0</v>
      </c>
      <c r="Q44" s="136">
        <v>0</v>
      </c>
      <c r="R44" s="136">
        <f t="shared" si="3"/>
        <v>0</v>
      </c>
      <c r="S44" s="136">
        <f t="shared" si="3"/>
        <v>0</v>
      </c>
      <c r="T44" s="136">
        <f t="shared" si="3"/>
        <v>0</v>
      </c>
      <c r="U44" s="558"/>
      <c r="Y44" s="17"/>
      <c r="Z44" s="18"/>
      <c r="AA44" s="21"/>
      <c r="AB44" s="21"/>
      <c r="AC44" s="21"/>
      <c r="AD44" s="21"/>
      <c r="AE44" s="21"/>
      <c r="AF44" s="21"/>
      <c r="AG44" s="18"/>
    </row>
    <row r="45" spans="1:33" ht="45">
      <c r="A45" s="565" t="s">
        <v>1486</v>
      </c>
      <c r="B45" s="562">
        <v>0.08</v>
      </c>
      <c r="C45" s="583" t="s">
        <v>175</v>
      </c>
      <c r="D45" s="594" t="s">
        <v>176</v>
      </c>
      <c r="E45" s="508">
        <v>0</v>
      </c>
      <c r="F45" s="508">
        <v>0</v>
      </c>
      <c r="G45" s="584">
        <v>15</v>
      </c>
      <c r="H45" s="103" t="s">
        <v>175</v>
      </c>
      <c r="I45" s="71" t="s">
        <v>176</v>
      </c>
      <c r="J45" s="75">
        <v>0</v>
      </c>
      <c r="K45" s="75">
        <v>0</v>
      </c>
      <c r="L45" s="75">
        <v>0</v>
      </c>
      <c r="M45" s="75">
        <v>5</v>
      </c>
      <c r="N45" s="75">
        <v>10</v>
      </c>
      <c r="O45" s="75">
        <v>15</v>
      </c>
      <c r="P45" s="118">
        <f t="shared" si="1"/>
        <v>0</v>
      </c>
      <c r="Q45" s="136">
        <v>0</v>
      </c>
      <c r="R45" s="136">
        <f aca="true" t="shared" si="4" ref="R45:T47">Q45*1.1</f>
        <v>0</v>
      </c>
      <c r="S45" s="136">
        <f t="shared" si="4"/>
        <v>0</v>
      </c>
      <c r="T45" s="136">
        <f t="shared" si="4"/>
        <v>0</v>
      </c>
      <c r="U45" s="556" t="s">
        <v>131</v>
      </c>
      <c r="Y45" s="17"/>
      <c r="Z45" s="18"/>
      <c r="AA45" s="21"/>
      <c r="AB45" s="21"/>
      <c r="AC45" s="21"/>
      <c r="AD45" s="21"/>
      <c r="AE45" s="21"/>
      <c r="AF45" s="21"/>
      <c r="AG45" s="18"/>
    </row>
    <row r="46" spans="1:33" ht="30">
      <c r="A46" s="565"/>
      <c r="B46" s="562"/>
      <c r="C46" s="583"/>
      <c r="D46" s="594"/>
      <c r="E46" s="508"/>
      <c r="F46" s="508"/>
      <c r="G46" s="584"/>
      <c r="H46" s="103" t="s">
        <v>177</v>
      </c>
      <c r="I46" s="106" t="s">
        <v>178</v>
      </c>
      <c r="J46" s="75">
        <v>0</v>
      </c>
      <c r="K46" s="75">
        <v>0</v>
      </c>
      <c r="L46" s="75">
        <v>1</v>
      </c>
      <c r="M46" s="75">
        <v>3</v>
      </c>
      <c r="N46" s="75">
        <v>5</v>
      </c>
      <c r="O46" s="75">
        <v>7</v>
      </c>
      <c r="P46" s="118">
        <f t="shared" si="1"/>
        <v>83538</v>
      </c>
      <c r="Q46" s="136">
        <v>18000</v>
      </c>
      <c r="R46" s="136">
        <f t="shared" si="4"/>
        <v>19800</v>
      </c>
      <c r="S46" s="136">
        <f t="shared" si="4"/>
        <v>21780</v>
      </c>
      <c r="T46" s="136">
        <f t="shared" si="4"/>
        <v>23958.000000000004</v>
      </c>
      <c r="U46" s="558"/>
      <c r="Y46" s="22"/>
      <c r="Z46" s="588"/>
      <c r="AA46" s="21"/>
      <c r="AB46" s="21"/>
      <c r="AC46" s="23"/>
      <c r="AD46" s="23"/>
      <c r="AE46" s="23"/>
      <c r="AF46" s="23"/>
      <c r="AG46" s="18"/>
    </row>
    <row r="47" spans="1:33" ht="90">
      <c r="A47" s="595" t="s">
        <v>486</v>
      </c>
      <c r="B47" s="592">
        <v>0.05</v>
      </c>
      <c r="C47" s="93" t="s">
        <v>179</v>
      </c>
      <c r="D47" s="101" t="s">
        <v>180</v>
      </c>
      <c r="E47" s="114">
        <v>0</v>
      </c>
      <c r="F47" s="114">
        <v>0</v>
      </c>
      <c r="G47" s="114">
        <v>1</v>
      </c>
      <c r="H47" s="93" t="s">
        <v>179</v>
      </c>
      <c r="I47" s="93" t="s">
        <v>181</v>
      </c>
      <c r="J47" s="73">
        <v>0</v>
      </c>
      <c r="K47" s="73">
        <v>0</v>
      </c>
      <c r="L47" s="73">
        <v>0</v>
      </c>
      <c r="M47" s="73">
        <v>1</v>
      </c>
      <c r="N47" s="73">
        <v>1</v>
      </c>
      <c r="O47" s="73">
        <v>1</v>
      </c>
      <c r="P47" s="118">
        <f t="shared" si="1"/>
        <v>0</v>
      </c>
      <c r="Q47" s="136">
        <v>0</v>
      </c>
      <c r="R47" s="136">
        <f t="shared" si="4"/>
        <v>0</v>
      </c>
      <c r="S47" s="136">
        <f t="shared" si="4"/>
        <v>0</v>
      </c>
      <c r="T47" s="136">
        <f t="shared" si="4"/>
        <v>0</v>
      </c>
      <c r="U47" s="141" t="s">
        <v>131</v>
      </c>
      <c r="Y47" s="24"/>
      <c r="Z47" s="588"/>
      <c r="AA47" s="17"/>
      <c r="AB47" s="17"/>
      <c r="AC47" s="23"/>
      <c r="AD47" s="23"/>
      <c r="AE47" s="23"/>
      <c r="AF47" s="23"/>
      <c r="AG47" s="25"/>
    </row>
    <row r="48" spans="1:33" ht="102.75" customHeight="1">
      <c r="A48" s="596"/>
      <c r="B48" s="593"/>
      <c r="C48" s="93" t="s">
        <v>1043</v>
      </c>
      <c r="D48" s="101" t="s">
        <v>1044</v>
      </c>
      <c r="E48" s="133">
        <v>0</v>
      </c>
      <c r="F48" s="133">
        <v>0</v>
      </c>
      <c r="G48" s="133">
        <v>1</v>
      </c>
      <c r="H48" s="93" t="s">
        <v>1045</v>
      </c>
      <c r="I48" s="93" t="s">
        <v>1042</v>
      </c>
      <c r="J48" s="73">
        <v>0</v>
      </c>
      <c r="K48" s="73">
        <v>0</v>
      </c>
      <c r="L48" s="73">
        <v>1</v>
      </c>
      <c r="M48" s="73">
        <v>3</v>
      </c>
      <c r="N48" s="73">
        <v>5</v>
      </c>
      <c r="O48" s="73" t="s">
        <v>1420</v>
      </c>
      <c r="P48" s="118">
        <f t="shared" si="1"/>
        <v>80000</v>
      </c>
      <c r="Q48" s="76">
        <v>20000</v>
      </c>
      <c r="R48" s="76">
        <v>20000</v>
      </c>
      <c r="S48" s="76">
        <v>20000</v>
      </c>
      <c r="T48" s="76">
        <v>20000</v>
      </c>
      <c r="U48" s="141" t="s">
        <v>1379</v>
      </c>
      <c r="Y48" s="24"/>
      <c r="Z48" s="56"/>
      <c r="AA48" s="17"/>
      <c r="AB48" s="17"/>
      <c r="AC48" s="23"/>
      <c r="AD48" s="23"/>
      <c r="AE48" s="23"/>
      <c r="AF48" s="23"/>
      <c r="AG48" s="25"/>
    </row>
    <row r="49" spans="1:33" ht="28.5">
      <c r="A49" s="143" t="s">
        <v>487</v>
      </c>
      <c r="B49" s="132">
        <v>0.08</v>
      </c>
      <c r="C49" s="93" t="s">
        <v>347</v>
      </c>
      <c r="D49" s="94" t="s">
        <v>346</v>
      </c>
      <c r="E49" s="121">
        <v>186</v>
      </c>
      <c r="F49" s="121">
        <v>186</v>
      </c>
      <c r="G49" s="121">
        <v>1728</v>
      </c>
      <c r="H49" s="93" t="s">
        <v>347</v>
      </c>
      <c r="I49" s="94" t="s">
        <v>346</v>
      </c>
      <c r="J49" s="121">
        <v>186</v>
      </c>
      <c r="K49" s="121">
        <v>186</v>
      </c>
      <c r="L49" s="121">
        <v>531</v>
      </c>
      <c r="M49" s="121">
        <v>963</v>
      </c>
      <c r="N49" s="121">
        <v>1395</v>
      </c>
      <c r="O49" s="121">
        <v>1728</v>
      </c>
      <c r="P49" s="118">
        <f t="shared" si="1"/>
        <v>3127909</v>
      </c>
      <c r="Q49" s="76">
        <v>625582</v>
      </c>
      <c r="R49" s="76">
        <v>781977</v>
      </c>
      <c r="S49" s="76">
        <v>781977</v>
      </c>
      <c r="T49" s="76">
        <v>938373</v>
      </c>
      <c r="U49" s="141" t="s">
        <v>348</v>
      </c>
      <c r="Y49" s="25"/>
      <c r="Z49" s="25"/>
      <c r="AA49" s="25"/>
      <c r="AB49" s="25"/>
      <c r="AC49" s="25"/>
      <c r="AD49" s="25"/>
      <c r="AE49" s="25"/>
      <c r="AF49" s="25"/>
      <c r="AG49" s="25"/>
    </row>
    <row r="50" spans="1:21" ht="71.25" customHeight="1">
      <c r="A50" s="590" t="s">
        <v>1834</v>
      </c>
      <c r="B50" s="592">
        <v>0.08</v>
      </c>
      <c r="C50" s="138" t="s">
        <v>1035</v>
      </c>
      <c r="D50" s="128" t="s">
        <v>1036</v>
      </c>
      <c r="E50" s="133" t="s">
        <v>1046</v>
      </c>
      <c r="F50" s="133" t="s">
        <v>1046</v>
      </c>
      <c r="G50" s="133">
        <v>0.16</v>
      </c>
      <c r="H50" s="108" t="s">
        <v>1037</v>
      </c>
      <c r="I50" s="107" t="s">
        <v>1038</v>
      </c>
      <c r="J50" s="133" t="s">
        <v>1046</v>
      </c>
      <c r="K50" s="133" t="s">
        <v>1046</v>
      </c>
      <c r="L50" s="133">
        <v>0.191</v>
      </c>
      <c r="M50" s="133">
        <v>0.18</v>
      </c>
      <c r="N50" s="133">
        <v>0.17</v>
      </c>
      <c r="O50" s="133">
        <v>0.16</v>
      </c>
      <c r="P50" s="118">
        <f t="shared" si="1"/>
        <v>2440000</v>
      </c>
      <c r="Q50" s="76">
        <v>400000</v>
      </c>
      <c r="R50" s="76">
        <v>580000</v>
      </c>
      <c r="S50" s="76">
        <v>680000</v>
      </c>
      <c r="T50" s="76">
        <v>780000</v>
      </c>
      <c r="U50" s="141" t="s">
        <v>1041</v>
      </c>
    </row>
    <row r="51" spans="1:21" ht="30">
      <c r="A51" s="591"/>
      <c r="B51" s="593"/>
      <c r="C51" s="93" t="s">
        <v>1039</v>
      </c>
      <c r="D51" s="94" t="s">
        <v>1040</v>
      </c>
      <c r="E51" s="75">
        <v>0</v>
      </c>
      <c r="F51" s="75">
        <v>0</v>
      </c>
      <c r="G51" s="75">
        <v>4</v>
      </c>
      <c r="H51" s="110" t="s">
        <v>1039</v>
      </c>
      <c r="I51" s="109" t="s">
        <v>1040</v>
      </c>
      <c r="J51" s="75">
        <v>0</v>
      </c>
      <c r="K51" s="75">
        <v>0</v>
      </c>
      <c r="L51" s="75">
        <v>1</v>
      </c>
      <c r="M51" s="75">
        <v>2</v>
      </c>
      <c r="N51" s="75">
        <v>3</v>
      </c>
      <c r="O51" s="75" t="s">
        <v>1980</v>
      </c>
      <c r="P51" s="118">
        <f t="shared" si="1"/>
        <v>200000</v>
      </c>
      <c r="Q51" s="76">
        <v>20000</v>
      </c>
      <c r="R51" s="76">
        <v>50000</v>
      </c>
      <c r="S51" s="76">
        <v>60000</v>
      </c>
      <c r="T51" s="76">
        <v>70000</v>
      </c>
      <c r="U51" s="141" t="s">
        <v>1041</v>
      </c>
    </row>
    <row r="52" spans="1:21" ht="30">
      <c r="A52" s="565" t="s">
        <v>488</v>
      </c>
      <c r="B52" s="562">
        <v>0.01</v>
      </c>
      <c r="C52" s="505" t="s">
        <v>652</v>
      </c>
      <c r="D52" s="583" t="s">
        <v>653</v>
      </c>
      <c r="E52" s="589">
        <v>0.6</v>
      </c>
      <c r="F52" s="589">
        <v>0.6</v>
      </c>
      <c r="G52" s="589">
        <v>1</v>
      </c>
      <c r="H52" s="103" t="s">
        <v>182</v>
      </c>
      <c r="I52" s="103" t="s">
        <v>183</v>
      </c>
      <c r="J52" s="75">
        <v>0</v>
      </c>
      <c r="K52" s="75">
        <v>0</v>
      </c>
      <c r="L52" s="75">
        <v>0</v>
      </c>
      <c r="M52" s="75">
        <v>1</v>
      </c>
      <c r="N52" s="75">
        <v>1</v>
      </c>
      <c r="O52" s="75" t="s">
        <v>412</v>
      </c>
      <c r="P52" s="118">
        <f t="shared" si="1"/>
        <v>0</v>
      </c>
      <c r="Q52" s="76">
        <v>0</v>
      </c>
      <c r="R52" s="76">
        <v>0</v>
      </c>
      <c r="S52" s="76">
        <v>0</v>
      </c>
      <c r="T52" s="76">
        <v>0</v>
      </c>
      <c r="U52" s="554" t="s">
        <v>1355</v>
      </c>
    </row>
    <row r="53" spans="1:21" ht="45">
      <c r="A53" s="565"/>
      <c r="B53" s="562"/>
      <c r="C53" s="505"/>
      <c r="D53" s="583"/>
      <c r="E53" s="589"/>
      <c r="F53" s="589"/>
      <c r="G53" s="589"/>
      <c r="H53" s="103" t="s">
        <v>184</v>
      </c>
      <c r="I53" s="64" t="s">
        <v>185</v>
      </c>
      <c r="J53" s="75">
        <v>0</v>
      </c>
      <c r="K53" s="75">
        <v>0</v>
      </c>
      <c r="L53" s="75">
        <v>2</v>
      </c>
      <c r="M53" s="75">
        <v>5</v>
      </c>
      <c r="N53" s="75">
        <v>8</v>
      </c>
      <c r="O53" s="75" t="s">
        <v>186</v>
      </c>
      <c r="P53" s="118">
        <f t="shared" si="1"/>
        <v>0</v>
      </c>
      <c r="Q53" s="76">
        <v>0</v>
      </c>
      <c r="R53" s="76">
        <v>0</v>
      </c>
      <c r="S53" s="76">
        <v>0</v>
      </c>
      <c r="T53" s="76">
        <v>0</v>
      </c>
      <c r="U53" s="555"/>
    </row>
    <row r="54" spans="1:21" ht="18.75" thickBot="1">
      <c r="A54" s="144" t="s">
        <v>1365</v>
      </c>
      <c r="B54" s="145">
        <f>SUM(B8:B53)</f>
        <v>1</v>
      </c>
      <c r="C54" s="551"/>
      <c r="D54" s="552"/>
      <c r="E54" s="552"/>
      <c r="F54" s="552"/>
      <c r="G54" s="552"/>
      <c r="H54" s="552"/>
      <c r="I54" s="552"/>
      <c r="J54" s="552"/>
      <c r="K54" s="552"/>
      <c r="L54" s="552"/>
      <c r="M54" s="552"/>
      <c r="N54" s="552"/>
      <c r="O54" s="553"/>
      <c r="P54" s="146">
        <f>SUM(P8:P53)</f>
        <v>11418439.967</v>
      </c>
      <c r="Q54" s="147">
        <f>SUM(Q8:Q53)</f>
        <v>2225869</v>
      </c>
      <c r="R54" s="147">
        <f>SUM(R8:R53)</f>
        <v>2765625.7</v>
      </c>
      <c r="S54" s="147">
        <f>SUM(S8:S53)</f>
        <v>3007657.27</v>
      </c>
      <c r="T54" s="147">
        <f>SUM(T8:T53)</f>
        <v>3419287.9970000004</v>
      </c>
      <c r="U54" s="148"/>
    </row>
    <row r="57" spans="4:5" ht="30">
      <c r="D57" s="528" t="s">
        <v>1532</v>
      </c>
      <c r="E57" s="528"/>
    </row>
  </sheetData>
  <sheetProtection password="E09B" sheet="1"/>
  <mergeCells count="101">
    <mergeCell ref="A42:A44"/>
    <mergeCell ref="C42:C44"/>
    <mergeCell ref="G45:G46"/>
    <mergeCell ref="G42:G44"/>
    <mergeCell ref="D42:D44"/>
    <mergeCell ref="B42:B44"/>
    <mergeCell ref="E42:E44"/>
    <mergeCell ref="F42:F44"/>
    <mergeCell ref="F52:F53"/>
    <mergeCell ref="A45:A46"/>
    <mergeCell ref="C45:C46"/>
    <mergeCell ref="D45:D46"/>
    <mergeCell ref="B45:B46"/>
    <mergeCell ref="A47:A48"/>
    <mergeCell ref="B47:B48"/>
    <mergeCell ref="Z46:Z47"/>
    <mergeCell ref="A52:A53"/>
    <mergeCell ref="B52:B53"/>
    <mergeCell ref="C52:C53"/>
    <mergeCell ref="D52:D53"/>
    <mergeCell ref="E52:E53"/>
    <mergeCell ref="A50:A51"/>
    <mergeCell ref="B50:B51"/>
    <mergeCell ref="F45:F46"/>
    <mergeCell ref="G52:G53"/>
    <mergeCell ref="Y34:Y41"/>
    <mergeCell ref="U39:U41"/>
    <mergeCell ref="C36:C37"/>
    <mergeCell ref="H36:H37"/>
    <mergeCell ref="E30:E33"/>
    <mergeCell ref="G30:G33"/>
    <mergeCell ref="C30:C33"/>
    <mergeCell ref="D30:D33"/>
    <mergeCell ref="F30:F33"/>
    <mergeCell ref="U20:U24"/>
    <mergeCell ref="C20:C24"/>
    <mergeCell ref="D20:D24"/>
    <mergeCell ref="C16:C18"/>
    <mergeCell ref="D16:D18"/>
    <mergeCell ref="F16:F18"/>
    <mergeCell ref="G20:G24"/>
    <mergeCell ref="E20:E24"/>
    <mergeCell ref="E16:E18"/>
    <mergeCell ref="F20:F24"/>
    <mergeCell ref="B6:B7"/>
    <mergeCell ref="A8:A11"/>
    <mergeCell ref="A16:A18"/>
    <mergeCell ref="B16:B18"/>
    <mergeCell ref="A6:A7"/>
    <mergeCell ref="A2:U2"/>
    <mergeCell ref="A3:U3"/>
    <mergeCell ref="A4:U4"/>
    <mergeCell ref="A5:U5"/>
    <mergeCell ref="C6:C7"/>
    <mergeCell ref="A12:A15"/>
    <mergeCell ref="G16:G18"/>
    <mergeCell ref="B12:B15"/>
    <mergeCell ref="F12:F15"/>
    <mergeCell ref="U16:U18"/>
    <mergeCell ref="P6:T6"/>
    <mergeCell ref="G8:G11"/>
    <mergeCell ref="I6:O6"/>
    <mergeCell ref="D6:G6"/>
    <mergeCell ref="U8:U11"/>
    <mergeCell ref="U12:U15"/>
    <mergeCell ref="U6:U7"/>
    <mergeCell ref="E8:E11"/>
    <mergeCell ref="H6:H7"/>
    <mergeCell ref="C8:C11"/>
    <mergeCell ref="H9:H11"/>
    <mergeCell ref="C12:C15"/>
    <mergeCell ref="E12:E15"/>
    <mergeCell ref="D12:D15"/>
    <mergeCell ref="G12:G15"/>
    <mergeCell ref="F8:F11"/>
    <mergeCell ref="D8:D11"/>
    <mergeCell ref="A39:A41"/>
    <mergeCell ref="B8:B11"/>
    <mergeCell ref="A34:A38"/>
    <mergeCell ref="B34:B38"/>
    <mergeCell ref="A25:A29"/>
    <mergeCell ref="A30:A33"/>
    <mergeCell ref="A20:A24"/>
    <mergeCell ref="B20:B24"/>
    <mergeCell ref="B25:B29"/>
    <mergeCell ref="B39:B41"/>
    <mergeCell ref="B30:B33"/>
    <mergeCell ref="G25:G29"/>
    <mergeCell ref="D25:D29"/>
    <mergeCell ref="E25:E29"/>
    <mergeCell ref="F25:F29"/>
    <mergeCell ref="D57:E57"/>
    <mergeCell ref="C54:O54"/>
    <mergeCell ref="U52:U53"/>
    <mergeCell ref="U25:U29"/>
    <mergeCell ref="U30:U33"/>
    <mergeCell ref="U34:U38"/>
    <mergeCell ref="C25:C29"/>
    <mergeCell ref="U42:U44"/>
    <mergeCell ref="U45:U46"/>
    <mergeCell ref="E45:E46"/>
  </mergeCells>
  <hyperlinks>
    <hyperlink ref="D57:E57" location="INICIO!A1" display="REGRESAR AL INICIO"/>
  </hyperlinks>
  <printOptions horizontalCentered="1" verticalCentered="1"/>
  <pageMargins left="0.5118110236220472" right="0.5118110236220472" top="0.5118110236220472" bottom="0.5118110236220472" header="0.31496062992125984" footer="0.31496062992125984"/>
  <pageSetup horizontalDpi="120" verticalDpi="120" orientation="landscape" scale="52" r:id="rId3"/>
  <legacyDrawing r:id="rId2"/>
</worksheet>
</file>

<file path=xl/worksheets/sheet4.xml><?xml version="1.0" encoding="utf-8"?>
<worksheet xmlns="http://schemas.openxmlformats.org/spreadsheetml/2006/main" xmlns:r="http://schemas.openxmlformats.org/officeDocument/2006/relationships">
  <dimension ref="A2:BC157"/>
  <sheetViews>
    <sheetView zoomScale="75" zoomScaleNormal="75" zoomScalePageLayoutView="0" workbookViewId="0" topLeftCell="A106">
      <selection activeCell="C54" sqref="C54:C57"/>
    </sheetView>
  </sheetViews>
  <sheetFormatPr defaultColWidth="11.421875" defaultRowHeight="12.75"/>
  <cols>
    <col min="1" max="1" width="40.7109375" style="42" customWidth="1"/>
    <col min="2" max="2" width="15.7109375" style="42" customWidth="1"/>
    <col min="3" max="3" width="40.8515625" style="43" customWidth="1"/>
    <col min="4" max="4" width="30.7109375" style="43" customWidth="1"/>
    <col min="5" max="7" width="15.7109375" style="43" customWidth="1"/>
    <col min="8" max="8" width="40.7109375" style="43" customWidth="1"/>
    <col min="9" max="9" width="30.7109375" style="43" customWidth="1"/>
    <col min="10" max="15" width="13.7109375" style="43" customWidth="1"/>
    <col min="16" max="16" width="18.140625" style="43" customWidth="1"/>
    <col min="17" max="20" width="16.00390625" style="43" customWidth="1"/>
    <col min="21" max="21" width="20.7109375" style="43" customWidth="1"/>
    <col min="22" max="22" width="11.421875" style="44" customWidth="1"/>
    <col min="23" max="16384" width="11.421875" style="2"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1380</v>
      </c>
      <c r="B4" s="516"/>
      <c r="C4" s="516"/>
      <c r="D4" s="516"/>
      <c r="E4" s="516"/>
      <c r="F4" s="516"/>
      <c r="G4" s="516"/>
      <c r="H4" s="516"/>
      <c r="I4" s="516"/>
      <c r="J4" s="516"/>
      <c r="K4" s="516"/>
      <c r="L4" s="516"/>
      <c r="M4" s="516"/>
      <c r="N4" s="516"/>
      <c r="O4" s="516"/>
      <c r="P4" s="516"/>
      <c r="Q4" s="516"/>
      <c r="R4" s="516"/>
      <c r="S4" s="516"/>
      <c r="T4" s="516"/>
      <c r="U4" s="517"/>
    </row>
    <row r="5" spans="1:21" ht="18.75" thickBot="1">
      <c r="A5" s="501" t="s">
        <v>1536</v>
      </c>
      <c r="B5" s="502"/>
      <c r="C5" s="502"/>
      <c r="D5" s="502"/>
      <c r="E5" s="502"/>
      <c r="F5" s="502"/>
      <c r="G5" s="502"/>
      <c r="H5" s="502"/>
      <c r="I5" s="502"/>
      <c r="J5" s="502"/>
      <c r="K5" s="502"/>
      <c r="L5" s="502"/>
      <c r="M5" s="502"/>
      <c r="N5" s="502"/>
      <c r="O5" s="502"/>
      <c r="P5" s="502"/>
      <c r="Q5" s="502"/>
      <c r="R5" s="502"/>
      <c r="S5" s="502"/>
      <c r="T5" s="502"/>
      <c r="U5" s="503"/>
    </row>
    <row r="6" spans="1:22" s="45" customFormat="1" ht="30.75" customHeight="1">
      <c r="A6" s="632" t="s">
        <v>1647</v>
      </c>
      <c r="B6" s="626" t="s">
        <v>1435</v>
      </c>
      <c r="C6" s="635" t="s">
        <v>1436</v>
      </c>
      <c r="D6" s="625" t="s">
        <v>1437</v>
      </c>
      <c r="E6" s="626"/>
      <c r="F6" s="626"/>
      <c r="G6" s="627"/>
      <c r="H6" s="623" t="s">
        <v>1822</v>
      </c>
      <c r="I6" s="625" t="s">
        <v>1438</v>
      </c>
      <c r="J6" s="626"/>
      <c r="K6" s="626"/>
      <c r="L6" s="626"/>
      <c r="M6" s="626"/>
      <c r="N6" s="626"/>
      <c r="O6" s="627"/>
      <c r="P6" s="521" t="s">
        <v>1378</v>
      </c>
      <c r="Q6" s="522"/>
      <c r="R6" s="522"/>
      <c r="S6" s="522"/>
      <c r="T6" s="523"/>
      <c r="U6" s="621" t="s">
        <v>1835</v>
      </c>
      <c r="V6" s="46"/>
    </row>
    <row r="7" spans="1:22" s="45" customFormat="1" ht="60.75" thickBot="1">
      <c r="A7" s="633"/>
      <c r="B7" s="634"/>
      <c r="C7" s="636"/>
      <c r="D7" s="155" t="s">
        <v>1819</v>
      </c>
      <c r="E7" s="156" t="s">
        <v>1439</v>
      </c>
      <c r="F7" s="156" t="s">
        <v>1839</v>
      </c>
      <c r="G7" s="157" t="s">
        <v>1821</v>
      </c>
      <c r="H7" s="624"/>
      <c r="I7" s="155" t="s">
        <v>1819</v>
      </c>
      <c r="J7" s="153" t="s">
        <v>1839</v>
      </c>
      <c r="K7" s="153" t="s">
        <v>1440</v>
      </c>
      <c r="L7" s="153" t="s">
        <v>1824</v>
      </c>
      <c r="M7" s="153" t="s">
        <v>1825</v>
      </c>
      <c r="N7" s="153" t="s">
        <v>1826</v>
      </c>
      <c r="O7" s="154" t="s">
        <v>1821</v>
      </c>
      <c r="P7" s="124" t="s">
        <v>819</v>
      </c>
      <c r="Q7" s="124">
        <v>2008</v>
      </c>
      <c r="R7" s="124">
        <v>2009</v>
      </c>
      <c r="S7" s="124">
        <v>2010</v>
      </c>
      <c r="T7" s="124">
        <v>2011</v>
      </c>
      <c r="U7" s="622"/>
      <c r="V7" s="46"/>
    </row>
    <row r="8" spans="1:21" ht="48" customHeight="1">
      <c r="A8" s="628" t="s">
        <v>1441</v>
      </c>
      <c r="B8" s="630">
        <v>0.06</v>
      </c>
      <c r="C8" s="152" t="s">
        <v>386</v>
      </c>
      <c r="D8" s="152" t="s">
        <v>385</v>
      </c>
      <c r="E8" s="167">
        <v>0</v>
      </c>
      <c r="F8" s="167">
        <v>0</v>
      </c>
      <c r="G8" s="168">
        <v>32</v>
      </c>
      <c r="H8" s="152" t="s">
        <v>386</v>
      </c>
      <c r="I8" s="152" t="s">
        <v>385</v>
      </c>
      <c r="J8" s="167">
        <v>0</v>
      </c>
      <c r="K8" s="168">
        <v>0</v>
      </c>
      <c r="L8" s="168">
        <v>8</v>
      </c>
      <c r="M8" s="168">
        <v>16</v>
      </c>
      <c r="N8" s="168">
        <v>24</v>
      </c>
      <c r="O8" s="168">
        <v>32</v>
      </c>
      <c r="P8" s="186">
        <f>Q8+R8+S8+T8</f>
        <v>57300</v>
      </c>
      <c r="Q8" s="183">
        <v>13300</v>
      </c>
      <c r="R8" s="183">
        <v>14000</v>
      </c>
      <c r="S8" s="183">
        <v>15000</v>
      </c>
      <c r="T8" s="183">
        <v>15000</v>
      </c>
      <c r="U8" s="152" t="s">
        <v>1446</v>
      </c>
    </row>
    <row r="9" spans="1:21" ht="57">
      <c r="A9" s="629"/>
      <c r="B9" s="631"/>
      <c r="C9" s="68" t="s">
        <v>387</v>
      </c>
      <c r="D9" s="68" t="s">
        <v>388</v>
      </c>
      <c r="E9" s="169">
        <v>0</v>
      </c>
      <c r="F9" s="169">
        <v>0</v>
      </c>
      <c r="G9" s="170">
        <v>80</v>
      </c>
      <c r="H9" s="68" t="s">
        <v>387</v>
      </c>
      <c r="I9" s="68" t="s">
        <v>388</v>
      </c>
      <c r="J9" s="169">
        <v>0</v>
      </c>
      <c r="K9" s="169">
        <v>0</v>
      </c>
      <c r="L9" s="169">
        <v>20</v>
      </c>
      <c r="M9" s="169">
        <v>40</v>
      </c>
      <c r="N9" s="169">
        <v>60</v>
      </c>
      <c r="O9" s="169">
        <v>80</v>
      </c>
      <c r="P9" s="187">
        <f aca="true" t="shared" si="0" ref="P9:P72">Q9+R9+S9+T9</f>
        <v>57000</v>
      </c>
      <c r="Q9" s="184">
        <v>13000</v>
      </c>
      <c r="R9" s="184">
        <v>14000</v>
      </c>
      <c r="S9" s="184">
        <v>15000</v>
      </c>
      <c r="T9" s="184">
        <v>15000</v>
      </c>
      <c r="U9" s="68" t="s">
        <v>1446</v>
      </c>
    </row>
    <row r="10" spans="1:21" ht="71.25">
      <c r="A10" s="629"/>
      <c r="B10" s="631"/>
      <c r="C10" s="68" t="s">
        <v>820</v>
      </c>
      <c r="D10" s="68" t="s">
        <v>385</v>
      </c>
      <c r="E10" s="169">
        <v>0</v>
      </c>
      <c r="F10" s="169">
        <v>0</v>
      </c>
      <c r="G10" s="170">
        <v>40</v>
      </c>
      <c r="H10" s="68" t="s">
        <v>389</v>
      </c>
      <c r="I10" s="68" t="s">
        <v>385</v>
      </c>
      <c r="J10" s="169">
        <v>0</v>
      </c>
      <c r="K10" s="169">
        <v>0</v>
      </c>
      <c r="L10" s="169">
        <v>0</v>
      </c>
      <c r="M10" s="169">
        <v>20</v>
      </c>
      <c r="N10" s="169">
        <v>20</v>
      </c>
      <c r="O10" s="169">
        <v>40</v>
      </c>
      <c r="P10" s="187">
        <f t="shared" si="0"/>
        <v>60000</v>
      </c>
      <c r="Q10" s="184">
        <v>0</v>
      </c>
      <c r="R10" s="184">
        <v>30000</v>
      </c>
      <c r="S10" s="184">
        <v>0</v>
      </c>
      <c r="T10" s="184">
        <v>30000</v>
      </c>
      <c r="U10" s="68" t="s">
        <v>1446</v>
      </c>
    </row>
    <row r="11" spans="1:21" ht="57">
      <c r="A11" s="629"/>
      <c r="B11" s="631"/>
      <c r="C11" s="68" t="s">
        <v>390</v>
      </c>
      <c r="D11" s="68" t="s">
        <v>391</v>
      </c>
      <c r="E11" s="169">
        <v>0</v>
      </c>
      <c r="F11" s="169">
        <v>0</v>
      </c>
      <c r="G11" s="169">
        <v>24</v>
      </c>
      <c r="H11" s="68" t="s">
        <v>986</v>
      </c>
      <c r="I11" s="68" t="s">
        <v>987</v>
      </c>
      <c r="J11" s="169">
        <v>0</v>
      </c>
      <c r="K11" s="169">
        <v>0</v>
      </c>
      <c r="L11" s="169">
        <v>0</v>
      </c>
      <c r="M11" s="169">
        <v>1</v>
      </c>
      <c r="N11" s="169">
        <v>1</v>
      </c>
      <c r="O11" s="169">
        <v>1</v>
      </c>
      <c r="P11" s="187">
        <f t="shared" si="0"/>
        <v>300000</v>
      </c>
      <c r="Q11" s="184">
        <v>0</v>
      </c>
      <c r="R11" s="184">
        <v>100000</v>
      </c>
      <c r="S11" s="184">
        <v>100000</v>
      </c>
      <c r="T11" s="184">
        <v>100000</v>
      </c>
      <c r="U11" s="68" t="s">
        <v>1446</v>
      </c>
    </row>
    <row r="12" spans="1:21" ht="28.5">
      <c r="A12" s="597" t="s">
        <v>1442</v>
      </c>
      <c r="B12" s="598">
        <v>0.01</v>
      </c>
      <c r="C12" s="618" t="s">
        <v>988</v>
      </c>
      <c r="D12" s="600" t="s">
        <v>821</v>
      </c>
      <c r="E12" s="619">
        <v>0</v>
      </c>
      <c r="F12" s="604">
        <v>0</v>
      </c>
      <c r="G12" s="620">
        <v>1</v>
      </c>
      <c r="H12" s="149" t="s">
        <v>392</v>
      </c>
      <c r="I12" s="149" t="s">
        <v>1443</v>
      </c>
      <c r="J12" s="172">
        <v>25</v>
      </c>
      <c r="K12" s="172">
        <v>25</v>
      </c>
      <c r="L12" s="172">
        <v>70</v>
      </c>
      <c r="M12" s="172">
        <v>115</v>
      </c>
      <c r="N12" s="172">
        <v>160</v>
      </c>
      <c r="O12" s="172">
        <v>200</v>
      </c>
      <c r="P12" s="188">
        <f t="shared" si="0"/>
        <v>250000</v>
      </c>
      <c r="Q12" s="185">
        <v>10000</v>
      </c>
      <c r="R12" s="185">
        <v>60000</v>
      </c>
      <c r="S12" s="185">
        <v>80000</v>
      </c>
      <c r="T12" s="185">
        <v>100000</v>
      </c>
      <c r="U12" s="149" t="s">
        <v>1446</v>
      </c>
    </row>
    <row r="13" spans="1:21" ht="42.75">
      <c r="A13" s="597"/>
      <c r="B13" s="598"/>
      <c r="C13" s="618"/>
      <c r="D13" s="600"/>
      <c r="E13" s="619"/>
      <c r="F13" s="604"/>
      <c r="G13" s="620"/>
      <c r="H13" s="149" t="s">
        <v>989</v>
      </c>
      <c r="I13" s="149" t="s">
        <v>393</v>
      </c>
      <c r="J13" s="172">
        <v>2</v>
      </c>
      <c r="K13" s="172">
        <v>2</v>
      </c>
      <c r="L13" s="172">
        <v>2</v>
      </c>
      <c r="M13" s="172">
        <v>2</v>
      </c>
      <c r="N13" s="172">
        <v>2</v>
      </c>
      <c r="O13" s="172">
        <v>2</v>
      </c>
      <c r="P13" s="188">
        <f t="shared" si="0"/>
        <v>550000</v>
      </c>
      <c r="Q13" s="185">
        <v>100000</v>
      </c>
      <c r="R13" s="185">
        <v>150000</v>
      </c>
      <c r="S13" s="185">
        <v>150000</v>
      </c>
      <c r="T13" s="185">
        <v>150000</v>
      </c>
      <c r="U13" s="149" t="s">
        <v>1446</v>
      </c>
    </row>
    <row r="14" spans="1:22" s="3" customFormat="1" ht="42.75">
      <c r="A14" s="597" t="s">
        <v>1444</v>
      </c>
      <c r="B14" s="598">
        <v>0.35</v>
      </c>
      <c r="C14" s="600" t="s">
        <v>394</v>
      </c>
      <c r="D14" s="600" t="s">
        <v>1445</v>
      </c>
      <c r="E14" s="616">
        <v>0.3603</v>
      </c>
      <c r="F14" s="604">
        <v>114832</v>
      </c>
      <c r="G14" s="617">
        <v>1</v>
      </c>
      <c r="H14" s="149" t="s">
        <v>394</v>
      </c>
      <c r="I14" s="149" t="s">
        <v>395</v>
      </c>
      <c r="J14" s="172" t="s">
        <v>990</v>
      </c>
      <c r="K14" s="172" t="s">
        <v>990</v>
      </c>
      <c r="L14" s="176">
        <v>0.56</v>
      </c>
      <c r="M14" s="176">
        <f>L14+14%</f>
        <v>0.7000000000000001</v>
      </c>
      <c r="N14" s="176">
        <f>M14+14%</f>
        <v>0.8400000000000001</v>
      </c>
      <c r="O14" s="176">
        <f>N14+16%</f>
        <v>1</v>
      </c>
      <c r="P14" s="188">
        <f t="shared" si="0"/>
        <v>0</v>
      </c>
      <c r="Q14" s="185">
        <v>0</v>
      </c>
      <c r="R14" s="185">
        <v>0</v>
      </c>
      <c r="S14" s="185">
        <v>0</v>
      </c>
      <c r="T14" s="185">
        <v>0</v>
      </c>
      <c r="U14" s="149" t="s">
        <v>1446</v>
      </c>
      <c r="V14" s="42"/>
    </row>
    <row r="15" spans="1:22" s="3" customFormat="1" ht="28.5">
      <c r="A15" s="597"/>
      <c r="B15" s="598"/>
      <c r="C15" s="600"/>
      <c r="D15" s="600"/>
      <c r="E15" s="616"/>
      <c r="F15" s="604"/>
      <c r="G15" s="617"/>
      <c r="H15" s="151" t="s">
        <v>991</v>
      </c>
      <c r="I15" s="149" t="s">
        <v>1447</v>
      </c>
      <c r="J15" s="172">
        <v>0</v>
      </c>
      <c r="K15" s="172">
        <v>0</v>
      </c>
      <c r="L15" s="172">
        <v>1</v>
      </c>
      <c r="M15" s="172">
        <v>2</v>
      </c>
      <c r="N15" s="172">
        <v>3</v>
      </c>
      <c r="O15" s="172">
        <v>4</v>
      </c>
      <c r="P15" s="188">
        <f t="shared" si="0"/>
        <v>75000</v>
      </c>
      <c r="Q15" s="185">
        <v>0</v>
      </c>
      <c r="R15" s="185">
        <f>10000+10000+5000</f>
        <v>25000</v>
      </c>
      <c r="S15" s="185">
        <v>25000</v>
      </c>
      <c r="T15" s="185">
        <v>25000</v>
      </c>
      <c r="U15" s="149" t="s">
        <v>1446</v>
      </c>
      <c r="V15" s="42"/>
    </row>
    <row r="16" spans="1:22" s="3" customFormat="1" ht="42.75">
      <c r="A16" s="597"/>
      <c r="B16" s="598"/>
      <c r="C16" s="600"/>
      <c r="D16" s="600"/>
      <c r="E16" s="616"/>
      <c r="F16" s="604"/>
      <c r="G16" s="617"/>
      <c r="H16" s="149" t="s">
        <v>992</v>
      </c>
      <c r="I16" s="149" t="s">
        <v>396</v>
      </c>
      <c r="J16" s="172">
        <v>6</v>
      </c>
      <c r="K16" s="172">
        <v>6</v>
      </c>
      <c r="L16" s="172">
        <v>12</v>
      </c>
      <c r="M16" s="172">
        <v>18</v>
      </c>
      <c r="N16" s="172">
        <v>24</v>
      </c>
      <c r="O16" s="172">
        <v>30</v>
      </c>
      <c r="P16" s="188">
        <f t="shared" si="0"/>
        <v>120000</v>
      </c>
      <c r="Q16" s="185">
        <v>0</v>
      </c>
      <c r="R16" s="185">
        <v>40000</v>
      </c>
      <c r="S16" s="185">
        <v>40000</v>
      </c>
      <c r="T16" s="185">
        <v>40000</v>
      </c>
      <c r="U16" s="149" t="s">
        <v>1446</v>
      </c>
      <c r="V16" s="42"/>
    </row>
    <row r="17" spans="1:22" s="3" customFormat="1" ht="28.5">
      <c r="A17" s="597"/>
      <c r="B17" s="598"/>
      <c r="C17" s="600"/>
      <c r="D17" s="600"/>
      <c r="E17" s="616"/>
      <c r="F17" s="604"/>
      <c r="G17" s="617"/>
      <c r="H17" s="149" t="s">
        <v>993</v>
      </c>
      <c r="I17" s="149" t="s">
        <v>1448</v>
      </c>
      <c r="J17" s="172">
        <v>0</v>
      </c>
      <c r="K17" s="172">
        <v>0</v>
      </c>
      <c r="L17" s="172">
        <v>0</v>
      </c>
      <c r="M17" s="172">
        <v>1</v>
      </c>
      <c r="N17" s="172">
        <v>1</v>
      </c>
      <c r="O17" s="172">
        <v>1</v>
      </c>
      <c r="P17" s="188">
        <f t="shared" si="0"/>
        <v>0</v>
      </c>
      <c r="Q17" s="185">
        <v>0</v>
      </c>
      <c r="R17" s="185">
        <v>0</v>
      </c>
      <c r="S17" s="185">
        <v>0</v>
      </c>
      <c r="T17" s="185">
        <v>0</v>
      </c>
      <c r="U17" s="149" t="s">
        <v>1446</v>
      </c>
      <c r="V17" s="42"/>
    </row>
    <row r="18" spans="1:22" s="3" customFormat="1" ht="50.25" customHeight="1">
      <c r="A18" s="597"/>
      <c r="B18" s="598"/>
      <c r="C18" s="600"/>
      <c r="D18" s="600"/>
      <c r="E18" s="616"/>
      <c r="F18" s="604"/>
      <c r="G18" s="617"/>
      <c r="H18" s="149" t="s">
        <v>398</v>
      </c>
      <c r="I18" s="149" t="s">
        <v>397</v>
      </c>
      <c r="J18" s="172">
        <v>6</v>
      </c>
      <c r="K18" s="172">
        <v>6</v>
      </c>
      <c r="L18" s="172">
        <v>12</v>
      </c>
      <c r="M18" s="172">
        <v>18</v>
      </c>
      <c r="N18" s="172">
        <v>24</v>
      </c>
      <c r="O18" s="172">
        <v>30</v>
      </c>
      <c r="P18" s="188">
        <f t="shared" si="0"/>
        <v>60000</v>
      </c>
      <c r="Q18" s="185">
        <v>0</v>
      </c>
      <c r="R18" s="185">
        <v>20000</v>
      </c>
      <c r="S18" s="185">
        <v>20000</v>
      </c>
      <c r="T18" s="185">
        <v>20000</v>
      </c>
      <c r="U18" s="149" t="s">
        <v>1446</v>
      </c>
      <c r="V18" s="42"/>
    </row>
    <row r="19" spans="1:22" s="3" customFormat="1" ht="49.5" customHeight="1">
      <c r="A19" s="597"/>
      <c r="B19" s="598"/>
      <c r="C19" s="600"/>
      <c r="D19" s="600"/>
      <c r="E19" s="616"/>
      <c r="F19" s="604"/>
      <c r="G19" s="617"/>
      <c r="H19" s="149" t="s">
        <v>994</v>
      </c>
      <c r="I19" s="149" t="s">
        <v>1449</v>
      </c>
      <c r="J19" s="172">
        <v>3</v>
      </c>
      <c r="K19" s="172">
        <v>3</v>
      </c>
      <c r="L19" s="172">
        <v>6</v>
      </c>
      <c r="M19" s="172">
        <v>9</v>
      </c>
      <c r="N19" s="172">
        <v>12</v>
      </c>
      <c r="O19" s="172">
        <v>15</v>
      </c>
      <c r="P19" s="188">
        <f t="shared" si="0"/>
        <v>15000</v>
      </c>
      <c r="Q19" s="185">
        <v>0</v>
      </c>
      <c r="R19" s="185">
        <v>5000</v>
      </c>
      <c r="S19" s="185">
        <v>5000</v>
      </c>
      <c r="T19" s="185">
        <v>5000</v>
      </c>
      <c r="U19" s="149" t="s">
        <v>1446</v>
      </c>
      <c r="V19" s="42"/>
    </row>
    <row r="20" spans="1:22" s="3" customFormat="1" ht="53.25" customHeight="1">
      <c r="A20" s="597"/>
      <c r="B20" s="598"/>
      <c r="C20" s="600"/>
      <c r="D20" s="600"/>
      <c r="E20" s="616"/>
      <c r="F20" s="604"/>
      <c r="G20" s="617"/>
      <c r="H20" s="149" t="s">
        <v>399</v>
      </c>
      <c r="I20" s="149" t="s">
        <v>400</v>
      </c>
      <c r="J20" s="172">
        <v>0</v>
      </c>
      <c r="K20" s="172">
        <v>0</v>
      </c>
      <c r="L20" s="172">
        <v>0</v>
      </c>
      <c r="M20" s="172">
        <v>1</v>
      </c>
      <c r="N20" s="172">
        <v>1</v>
      </c>
      <c r="O20" s="172">
        <v>1</v>
      </c>
      <c r="P20" s="188">
        <f t="shared" si="0"/>
        <v>90000</v>
      </c>
      <c r="Q20" s="185">
        <v>0</v>
      </c>
      <c r="R20" s="185">
        <v>30000</v>
      </c>
      <c r="S20" s="185">
        <v>30000</v>
      </c>
      <c r="T20" s="185">
        <v>30000</v>
      </c>
      <c r="U20" s="149" t="s">
        <v>1446</v>
      </c>
      <c r="V20" s="42"/>
    </row>
    <row r="21" spans="1:22" s="3" customFormat="1" ht="71.25">
      <c r="A21" s="597"/>
      <c r="B21" s="598"/>
      <c r="C21" s="600"/>
      <c r="D21" s="600"/>
      <c r="E21" s="616"/>
      <c r="F21" s="604"/>
      <c r="G21" s="617"/>
      <c r="H21" s="149" t="s">
        <v>995</v>
      </c>
      <c r="I21" s="149" t="s">
        <v>401</v>
      </c>
      <c r="J21" s="172">
        <v>3</v>
      </c>
      <c r="K21" s="172">
        <v>3</v>
      </c>
      <c r="L21" s="172">
        <v>6</v>
      </c>
      <c r="M21" s="172">
        <v>9</v>
      </c>
      <c r="N21" s="172">
        <v>12</v>
      </c>
      <c r="O21" s="172">
        <v>15</v>
      </c>
      <c r="P21" s="188">
        <f t="shared" si="0"/>
        <v>15000</v>
      </c>
      <c r="Q21" s="185">
        <v>0</v>
      </c>
      <c r="R21" s="185">
        <v>5000</v>
      </c>
      <c r="S21" s="185">
        <v>5000</v>
      </c>
      <c r="T21" s="185">
        <v>5000</v>
      </c>
      <c r="U21" s="149" t="s">
        <v>1446</v>
      </c>
      <c r="V21" s="42"/>
    </row>
    <row r="22" spans="1:22" s="3" customFormat="1" ht="57">
      <c r="A22" s="597"/>
      <c r="B22" s="598"/>
      <c r="C22" s="600"/>
      <c r="D22" s="600"/>
      <c r="E22" s="616"/>
      <c r="F22" s="604"/>
      <c r="G22" s="617"/>
      <c r="H22" s="149" t="s">
        <v>996</v>
      </c>
      <c r="I22" s="149" t="s">
        <v>1450</v>
      </c>
      <c r="J22" s="172">
        <v>114832</v>
      </c>
      <c r="K22" s="172">
        <v>114832</v>
      </c>
      <c r="L22" s="172">
        <v>150000</v>
      </c>
      <c r="M22" s="172">
        <v>206000</v>
      </c>
      <c r="N22" s="172">
        <v>262000</v>
      </c>
      <c r="O22" s="172">
        <v>318620</v>
      </c>
      <c r="P22" s="188">
        <f t="shared" si="0"/>
        <v>40403</v>
      </c>
      <c r="Q22" s="185">
        <v>7391</v>
      </c>
      <c r="R22" s="185">
        <v>9729</v>
      </c>
      <c r="S22" s="185">
        <v>13036</v>
      </c>
      <c r="T22" s="185">
        <v>10247</v>
      </c>
      <c r="U22" s="149" t="s">
        <v>1446</v>
      </c>
      <c r="V22" s="42"/>
    </row>
    <row r="23" spans="1:22" s="3" customFormat="1" ht="28.5">
      <c r="A23" s="597"/>
      <c r="B23" s="598"/>
      <c r="C23" s="600"/>
      <c r="D23" s="600"/>
      <c r="E23" s="616"/>
      <c r="F23" s="604"/>
      <c r="G23" s="617"/>
      <c r="H23" s="149" t="s">
        <v>402</v>
      </c>
      <c r="I23" s="149" t="s">
        <v>403</v>
      </c>
      <c r="J23" s="172">
        <v>3</v>
      </c>
      <c r="K23" s="172">
        <v>3</v>
      </c>
      <c r="L23" s="172">
        <v>6</v>
      </c>
      <c r="M23" s="172">
        <v>9</v>
      </c>
      <c r="N23" s="172">
        <v>12</v>
      </c>
      <c r="O23" s="172">
        <v>15</v>
      </c>
      <c r="P23" s="188">
        <f t="shared" si="0"/>
        <v>0</v>
      </c>
      <c r="Q23" s="185">
        <v>0</v>
      </c>
      <c r="R23" s="185">
        <v>0</v>
      </c>
      <c r="S23" s="185">
        <v>0</v>
      </c>
      <c r="T23" s="185">
        <v>0</v>
      </c>
      <c r="U23" s="149" t="s">
        <v>1446</v>
      </c>
      <c r="V23" s="42"/>
    </row>
    <row r="24" spans="1:22" s="3" customFormat="1" ht="42.75">
      <c r="A24" s="597"/>
      <c r="B24" s="598"/>
      <c r="C24" s="600"/>
      <c r="D24" s="600"/>
      <c r="E24" s="616"/>
      <c r="F24" s="604"/>
      <c r="G24" s="617"/>
      <c r="H24" s="149" t="s">
        <v>997</v>
      </c>
      <c r="I24" s="149" t="s">
        <v>404</v>
      </c>
      <c r="J24" s="172">
        <v>3</v>
      </c>
      <c r="K24" s="172">
        <v>3</v>
      </c>
      <c r="L24" s="172">
        <v>6</v>
      </c>
      <c r="M24" s="172">
        <v>9</v>
      </c>
      <c r="N24" s="172">
        <v>12</v>
      </c>
      <c r="O24" s="172">
        <v>15</v>
      </c>
      <c r="P24" s="188">
        <f t="shared" si="0"/>
        <v>300000</v>
      </c>
      <c r="Q24" s="185">
        <v>0</v>
      </c>
      <c r="R24" s="185">
        <v>100000</v>
      </c>
      <c r="S24" s="185">
        <v>100000</v>
      </c>
      <c r="T24" s="185">
        <v>100000</v>
      </c>
      <c r="U24" s="149" t="s">
        <v>1446</v>
      </c>
      <c r="V24" s="42"/>
    </row>
    <row r="25" spans="1:22" s="3" customFormat="1" ht="57">
      <c r="A25" s="597"/>
      <c r="B25" s="598"/>
      <c r="C25" s="600"/>
      <c r="D25" s="600"/>
      <c r="E25" s="616"/>
      <c r="F25" s="604"/>
      <c r="G25" s="617"/>
      <c r="H25" s="149" t="s">
        <v>998</v>
      </c>
      <c r="I25" s="149" t="s">
        <v>1451</v>
      </c>
      <c r="J25" s="172">
        <v>0</v>
      </c>
      <c r="K25" s="172">
        <v>0</v>
      </c>
      <c r="L25" s="172">
        <v>1</v>
      </c>
      <c r="M25" s="172">
        <v>2</v>
      </c>
      <c r="N25" s="172">
        <v>3</v>
      </c>
      <c r="O25" s="172">
        <v>4</v>
      </c>
      <c r="P25" s="188">
        <f t="shared" si="0"/>
        <v>0</v>
      </c>
      <c r="Q25" s="185">
        <v>0</v>
      </c>
      <c r="R25" s="185">
        <v>0</v>
      </c>
      <c r="S25" s="185">
        <v>0</v>
      </c>
      <c r="T25" s="185">
        <v>0</v>
      </c>
      <c r="U25" s="149" t="s">
        <v>1446</v>
      </c>
      <c r="V25" s="42"/>
    </row>
    <row r="26" spans="1:22" s="3" customFormat="1" ht="42.75">
      <c r="A26" s="597"/>
      <c r="B26" s="598"/>
      <c r="C26" s="600"/>
      <c r="D26" s="600"/>
      <c r="E26" s="616"/>
      <c r="F26" s="604"/>
      <c r="G26" s="617"/>
      <c r="H26" s="149" t="s">
        <v>999</v>
      </c>
      <c r="I26" s="149" t="s">
        <v>405</v>
      </c>
      <c r="J26" s="172">
        <v>1</v>
      </c>
      <c r="K26" s="172">
        <v>1</v>
      </c>
      <c r="L26" s="172">
        <v>1</v>
      </c>
      <c r="M26" s="172">
        <v>1</v>
      </c>
      <c r="N26" s="172">
        <v>1</v>
      </c>
      <c r="O26" s="172">
        <v>1</v>
      </c>
      <c r="P26" s="188">
        <f t="shared" si="0"/>
        <v>90000</v>
      </c>
      <c r="Q26" s="185">
        <v>0</v>
      </c>
      <c r="R26" s="185">
        <v>30000</v>
      </c>
      <c r="S26" s="185">
        <v>30000</v>
      </c>
      <c r="T26" s="185">
        <v>30000</v>
      </c>
      <c r="U26" s="149" t="s">
        <v>1446</v>
      </c>
      <c r="V26" s="42"/>
    </row>
    <row r="27" spans="1:22" s="3" customFormat="1" ht="28.5">
      <c r="A27" s="597"/>
      <c r="B27" s="598"/>
      <c r="C27" s="600"/>
      <c r="D27" s="600"/>
      <c r="E27" s="616"/>
      <c r="F27" s="604"/>
      <c r="G27" s="617"/>
      <c r="H27" s="149" t="s">
        <v>406</v>
      </c>
      <c r="I27" s="149" t="s">
        <v>1452</v>
      </c>
      <c r="J27" s="172">
        <v>5</v>
      </c>
      <c r="K27" s="172">
        <v>5</v>
      </c>
      <c r="L27" s="172">
        <v>5</v>
      </c>
      <c r="M27" s="172">
        <v>6</v>
      </c>
      <c r="N27" s="172">
        <v>7</v>
      </c>
      <c r="O27" s="172">
        <v>8</v>
      </c>
      <c r="P27" s="188">
        <f t="shared" si="0"/>
        <v>30000</v>
      </c>
      <c r="Q27" s="185">
        <v>0</v>
      </c>
      <c r="R27" s="185">
        <v>10000</v>
      </c>
      <c r="S27" s="185">
        <v>10000</v>
      </c>
      <c r="T27" s="185">
        <v>10000</v>
      </c>
      <c r="U27" s="149" t="s">
        <v>1446</v>
      </c>
      <c r="V27" s="42"/>
    </row>
    <row r="28" spans="1:22" s="3" customFormat="1" ht="42.75">
      <c r="A28" s="597"/>
      <c r="B28" s="598"/>
      <c r="C28" s="600"/>
      <c r="D28" s="600"/>
      <c r="E28" s="616"/>
      <c r="F28" s="604"/>
      <c r="G28" s="617"/>
      <c r="H28" s="149" t="s">
        <v>1000</v>
      </c>
      <c r="I28" s="149" t="s">
        <v>1001</v>
      </c>
      <c r="J28" s="172">
        <v>4</v>
      </c>
      <c r="K28" s="172">
        <v>4</v>
      </c>
      <c r="L28" s="172">
        <v>4</v>
      </c>
      <c r="M28" s="172">
        <v>7</v>
      </c>
      <c r="N28" s="172">
        <v>10</v>
      </c>
      <c r="O28" s="172">
        <v>12</v>
      </c>
      <c r="P28" s="188">
        <f t="shared" si="0"/>
        <v>300000</v>
      </c>
      <c r="Q28" s="185">
        <v>0</v>
      </c>
      <c r="R28" s="185">
        <v>100000</v>
      </c>
      <c r="S28" s="185">
        <v>100000</v>
      </c>
      <c r="T28" s="185">
        <v>100000</v>
      </c>
      <c r="U28" s="149" t="s">
        <v>1446</v>
      </c>
      <c r="V28" s="42"/>
    </row>
    <row r="29" spans="1:22" s="3" customFormat="1" ht="57">
      <c r="A29" s="597"/>
      <c r="B29" s="598"/>
      <c r="C29" s="600"/>
      <c r="D29" s="600"/>
      <c r="E29" s="616"/>
      <c r="F29" s="604"/>
      <c r="G29" s="617"/>
      <c r="H29" s="149" t="s">
        <v>1002</v>
      </c>
      <c r="I29" s="149" t="s">
        <v>1453</v>
      </c>
      <c r="J29" s="172">
        <v>4</v>
      </c>
      <c r="K29" s="172">
        <v>4</v>
      </c>
      <c r="L29" s="172">
        <v>6</v>
      </c>
      <c r="M29" s="172">
        <v>7</v>
      </c>
      <c r="N29" s="172">
        <v>8</v>
      </c>
      <c r="O29" s="172">
        <v>9</v>
      </c>
      <c r="P29" s="188">
        <f t="shared" si="0"/>
        <v>0</v>
      </c>
      <c r="Q29" s="185">
        <v>0</v>
      </c>
      <c r="R29" s="185">
        <v>0</v>
      </c>
      <c r="S29" s="185">
        <v>0</v>
      </c>
      <c r="T29" s="185">
        <v>0</v>
      </c>
      <c r="U29" s="149" t="s">
        <v>1446</v>
      </c>
      <c r="V29" s="42"/>
    </row>
    <row r="30" spans="1:22" s="3" customFormat="1" ht="57">
      <c r="A30" s="597"/>
      <c r="B30" s="598"/>
      <c r="C30" s="600"/>
      <c r="D30" s="600"/>
      <c r="E30" s="616"/>
      <c r="F30" s="604"/>
      <c r="G30" s="617"/>
      <c r="H30" s="149" t="s">
        <v>1003</v>
      </c>
      <c r="I30" s="149" t="s">
        <v>1004</v>
      </c>
      <c r="J30" s="172">
        <v>0</v>
      </c>
      <c r="K30" s="172">
        <v>0</v>
      </c>
      <c r="L30" s="172">
        <v>0</v>
      </c>
      <c r="M30" s="172">
        <v>1</v>
      </c>
      <c r="N30" s="172">
        <v>1</v>
      </c>
      <c r="O30" s="172">
        <v>1</v>
      </c>
      <c r="P30" s="188">
        <f t="shared" si="0"/>
        <v>0</v>
      </c>
      <c r="Q30" s="185">
        <v>0</v>
      </c>
      <c r="R30" s="185">
        <v>0</v>
      </c>
      <c r="S30" s="185">
        <v>0</v>
      </c>
      <c r="T30" s="185">
        <v>0</v>
      </c>
      <c r="U30" s="149" t="s">
        <v>1446</v>
      </c>
      <c r="V30" s="42"/>
    </row>
    <row r="31" spans="1:22" s="3" customFormat="1" ht="99.75">
      <c r="A31" s="597"/>
      <c r="B31" s="598"/>
      <c r="C31" s="600"/>
      <c r="D31" s="600"/>
      <c r="E31" s="616"/>
      <c r="F31" s="604"/>
      <c r="G31" s="617"/>
      <c r="H31" s="149" t="s">
        <v>1005</v>
      </c>
      <c r="I31" s="149" t="s">
        <v>1006</v>
      </c>
      <c r="J31" s="172">
        <v>0</v>
      </c>
      <c r="K31" s="172">
        <v>0</v>
      </c>
      <c r="L31" s="172">
        <v>0</v>
      </c>
      <c r="M31" s="172">
        <v>0</v>
      </c>
      <c r="N31" s="172">
        <v>0</v>
      </c>
      <c r="O31" s="172">
        <v>1</v>
      </c>
      <c r="P31" s="188">
        <f t="shared" si="0"/>
        <v>90000</v>
      </c>
      <c r="Q31" s="185">
        <v>0</v>
      </c>
      <c r="R31" s="185">
        <v>30000</v>
      </c>
      <c r="S31" s="185">
        <v>30000</v>
      </c>
      <c r="T31" s="185">
        <v>30000</v>
      </c>
      <c r="U31" s="149" t="s">
        <v>1446</v>
      </c>
      <c r="V31" s="42"/>
    </row>
    <row r="32" spans="1:22" s="3" customFormat="1" ht="71.25">
      <c r="A32" s="597"/>
      <c r="B32" s="598"/>
      <c r="C32" s="600"/>
      <c r="D32" s="600"/>
      <c r="E32" s="616"/>
      <c r="F32" s="604"/>
      <c r="G32" s="617"/>
      <c r="H32" s="149" t="s">
        <v>1007</v>
      </c>
      <c r="I32" s="149" t="s">
        <v>1008</v>
      </c>
      <c r="J32" s="172">
        <v>0</v>
      </c>
      <c r="K32" s="172">
        <v>0</v>
      </c>
      <c r="L32" s="172">
        <v>0</v>
      </c>
      <c r="M32" s="172">
        <v>1</v>
      </c>
      <c r="N32" s="172">
        <v>2</v>
      </c>
      <c r="O32" s="172">
        <v>3</v>
      </c>
      <c r="P32" s="188">
        <f t="shared" si="0"/>
        <v>90000</v>
      </c>
      <c r="Q32" s="185">
        <v>0</v>
      </c>
      <c r="R32" s="185">
        <v>30000</v>
      </c>
      <c r="S32" s="185">
        <v>30000</v>
      </c>
      <c r="T32" s="185">
        <v>30000</v>
      </c>
      <c r="U32" s="149" t="s">
        <v>1446</v>
      </c>
      <c r="V32" s="42"/>
    </row>
    <row r="33" spans="1:22" s="3" customFormat="1" ht="28.5">
      <c r="A33" s="597"/>
      <c r="B33" s="598"/>
      <c r="C33" s="600"/>
      <c r="D33" s="600"/>
      <c r="E33" s="616"/>
      <c r="F33" s="604"/>
      <c r="G33" s="617"/>
      <c r="H33" s="149" t="s">
        <v>1009</v>
      </c>
      <c r="I33" s="149" t="s">
        <v>1010</v>
      </c>
      <c r="J33" s="172">
        <v>0</v>
      </c>
      <c r="K33" s="172">
        <v>0</v>
      </c>
      <c r="L33" s="172">
        <v>0</v>
      </c>
      <c r="M33" s="172">
        <v>10</v>
      </c>
      <c r="N33" s="172">
        <v>20</v>
      </c>
      <c r="O33" s="172">
        <v>30</v>
      </c>
      <c r="P33" s="188">
        <f t="shared" si="0"/>
        <v>90000</v>
      </c>
      <c r="Q33" s="185">
        <v>0</v>
      </c>
      <c r="R33" s="185">
        <v>30000</v>
      </c>
      <c r="S33" s="185">
        <v>30000</v>
      </c>
      <c r="T33" s="185">
        <v>30000</v>
      </c>
      <c r="U33" s="149" t="s">
        <v>1446</v>
      </c>
      <c r="V33" s="42"/>
    </row>
    <row r="34" spans="1:22" s="3" customFormat="1" ht="28.5">
      <c r="A34" s="597"/>
      <c r="B34" s="598"/>
      <c r="C34" s="600"/>
      <c r="D34" s="600"/>
      <c r="E34" s="616"/>
      <c r="F34" s="604"/>
      <c r="G34" s="617"/>
      <c r="H34" s="149" t="s">
        <v>1462</v>
      </c>
      <c r="I34" s="149" t="s">
        <v>1011</v>
      </c>
      <c r="J34" s="172">
        <v>0</v>
      </c>
      <c r="K34" s="172">
        <v>0</v>
      </c>
      <c r="L34" s="172">
        <v>0</v>
      </c>
      <c r="M34" s="172">
        <v>13</v>
      </c>
      <c r="N34" s="172">
        <f>M34+13</f>
        <v>26</v>
      </c>
      <c r="O34" s="172">
        <f>N34+13</f>
        <v>39</v>
      </c>
      <c r="P34" s="188">
        <f t="shared" si="0"/>
        <v>45000</v>
      </c>
      <c r="Q34" s="185">
        <v>0</v>
      </c>
      <c r="R34" s="185">
        <v>15000</v>
      </c>
      <c r="S34" s="185">
        <v>15000</v>
      </c>
      <c r="T34" s="185">
        <v>15000</v>
      </c>
      <c r="U34" s="149" t="s">
        <v>1446</v>
      </c>
      <c r="V34" s="42"/>
    </row>
    <row r="35" spans="1:22" s="3" customFormat="1" ht="42.75">
      <c r="A35" s="597"/>
      <c r="B35" s="598"/>
      <c r="C35" s="600"/>
      <c r="D35" s="600"/>
      <c r="E35" s="616"/>
      <c r="F35" s="604"/>
      <c r="G35" s="617"/>
      <c r="H35" s="149" t="s">
        <v>1012</v>
      </c>
      <c r="I35" s="149" t="s">
        <v>1454</v>
      </c>
      <c r="J35" s="172">
        <v>1</v>
      </c>
      <c r="K35" s="172">
        <v>1</v>
      </c>
      <c r="L35" s="172">
        <v>2</v>
      </c>
      <c r="M35" s="172">
        <v>3</v>
      </c>
      <c r="N35" s="172">
        <v>4</v>
      </c>
      <c r="O35" s="172">
        <v>5</v>
      </c>
      <c r="P35" s="188">
        <f t="shared" si="0"/>
        <v>480000</v>
      </c>
      <c r="Q35" s="185">
        <v>120000</v>
      </c>
      <c r="R35" s="185">
        <v>120000</v>
      </c>
      <c r="S35" s="185">
        <v>120000</v>
      </c>
      <c r="T35" s="185">
        <v>120000</v>
      </c>
      <c r="U35" s="149" t="s">
        <v>1446</v>
      </c>
      <c r="V35" s="42"/>
    </row>
    <row r="36" spans="1:22" s="3" customFormat="1" ht="57">
      <c r="A36" s="597"/>
      <c r="B36" s="598"/>
      <c r="C36" s="600"/>
      <c r="D36" s="600"/>
      <c r="E36" s="616"/>
      <c r="F36" s="604"/>
      <c r="G36" s="617"/>
      <c r="H36" s="149" t="s">
        <v>1013</v>
      </c>
      <c r="I36" s="149" t="s">
        <v>1014</v>
      </c>
      <c r="J36" s="172">
        <v>0</v>
      </c>
      <c r="K36" s="172">
        <v>0</v>
      </c>
      <c r="L36" s="172">
        <v>0</v>
      </c>
      <c r="M36" s="172">
        <v>1</v>
      </c>
      <c r="N36" s="172">
        <v>2</v>
      </c>
      <c r="O36" s="172">
        <v>3</v>
      </c>
      <c r="P36" s="188">
        <f t="shared" si="0"/>
        <v>30000</v>
      </c>
      <c r="Q36" s="185">
        <v>0</v>
      </c>
      <c r="R36" s="185">
        <v>10000</v>
      </c>
      <c r="S36" s="185">
        <v>10000</v>
      </c>
      <c r="T36" s="185">
        <v>10000</v>
      </c>
      <c r="U36" s="149" t="s">
        <v>1446</v>
      </c>
      <c r="V36" s="42"/>
    </row>
    <row r="37" spans="1:22" s="4" customFormat="1" ht="99.75">
      <c r="A37" s="615" t="s">
        <v>1015</v>
      </c>
      <c r="B37" s="598">
        <v>0.05</v>
      </c>
      <c r="C37" s="151" t="s">
        <v>1016</v>
      </c>
      <c r="D37" s="149" t="s">
        <v>16</v>
      </c>
      <c r="E37" s="59" t="s">
        <v>17</v>
      </c>
      <c r="F37" s="149" t="s">
        <v>1017</v>
      </c>
      <c r="G37" s="59" t="s">
        <v>17</v>
      </c>
      <c r="H37" s="151" t="s">
        <v>1463</v>
      </c>
      <c r="I37" s="149" t="s">
        <v>25</v>
      </c>
      <c r="J37" s="176">
        <v>1</v>
      </c>
      <c r="K37" s="176">
        <v>1</v>
      </c>
      <c r="L37" s="176">
        <v>1</v>
      </c>
      <c r="M37" s="176">
        <v>1</v>
      </c>
      <c r="N37" s="176">
        <v>1</v>
      </c>
      <c r="O37" s="176">
        <v>1</v>
      </c>
      <c r="P37" s="188">
        <f t="shared" si="0"/>
        <v>655000</v>
      </c>
      <c r="Q37" s="603">
        <v>154000</v>
      </c>
      <c r="R37" s="603">
        <v>161000</v>
      </c>
      <c r="S37" s="603">
        <v>162000</v>
      </c>
      <c r="T37" s="603">
        <v>178000</v>
      </c>
      <c r="U37" s="600" t="s">
        <v>1446</v>
      </c>
      <c r="V37" s="47"/>
    </row>
    <row r="38" spans="1:22" s="4" customFormat="1" ht="35.25" customHeight="1">
      <c r="A38" s="615"/>
      <c r="B38" s="598"/>
      <c r="C38" s="613" t="s">
        <v>1018</v>
      </c>
      <c r="D38" s="600" t="s">
        <v>18</v>
      </c>
      <c r="E38" s="600" t="s">
        <v>1019</v>
      </c>
      <c r="F38" s="600" t="s">
        <v>1020</v>
      </c>
      <c r="G38" s="612" t="s">
        <v>1021</v>
      </c>
      <c r="H38" s="151" t="s">
        <v>1464</v>
      </c>
      <c r="I38" s="149" t="s">
        <v>29</v>
      </c>
      <c r="J38" s="173">
        <v>485</v>
      </c>
      <c r="K38" s="164" t="s">
        <v>61</v>
      </c>
      <c r="L38" s="176" t="s">
        <v>61</v>
      </c>
      <c r="M38" s="176" t="s">
        <v>61</v>
      </c>
      <c r="N38" s="176" t="s">
        <v>61</v>
      </c>
      <c r="O38" s="176" t="s">
        <v>61</v>
      </c>
      <c r="P38" s="188">
        <f t="shared" si="0"/>
        <v>0</v>
      </c>
      <c r="Q38" s="603"/>
      <c r="R38" s="603"/>
      <c r="S38" s="603"/>
      <c r="T38" s="603"/>
      <c r="U38" s="600"/>
      <c r="V38" s="47"/>
    </row>
    <row r="39" spans="1:22" s="5" customFormat="1" ht="42.75">
      <c r="A39" s="615"/>
      <c r="B39" s="598"/>
      <c r="C39" s="600"/>
      <c r="D39" s="600"/>
      <c r="E39" s="600"/>
      <c r="F39" s="600"/>
      <c r="G39" s="612"/>
      <c r="H39" s="59" t="s">
        <v>553</v>
      </c>
      <c r="I39" s="149" t="s">
        <v>30</v>
      </c>
      <c r="J39" s="164">
        <v>0</v>
      </c>
      <c r="K39" s="164">
        <v>0</v>
      </c>
      <c r="L39" s="177">
        <v>70</v>
      </c>
      <c r="M39" s="177">
        <v>190</v>
      </c>
      <c r="N39" s="177">
        <v>290</v>
      </c>
      <c r="O39" s="177">
        <v>400</v>
      </c>
      <c r="P39" s="188">
        <f t="shared" si="0"/>
        <v>0</v>
      </c>
      <c r="Q39" s="603"/>
      <c r="R39" s="603"/>
      <c r="S39" s="603"/>
      <c r="T39" s="603"/>
      <c r="U39" s="600"/>
      <c r="V39" s="42"/>
    </row>
    <row r="40" spans="1:22" s="5" customFormat="1" ht="42.75">
      <c r="A40" s="615"/>
      <c r="B40" s="598"/>
      <c r="C40" s="613" t="s">
        <v>1022</v>
      </c>
      <c r="D40" s="600" t="s">
        <v>1455</v>
      </c>
      <c r="E40" s="600" t="s">
        <v>1023</v>
      </c>
      <c r="F40" s="600" t="s">
        <v>1024</v>
      </c>
      <c r="G40" s="612" t="s">
        <v>1095</v>
      </c>
      <c r="H40" s="151" t="s">
        <v>555</v>
      </c>
      <c r="I40" s="149" t="s">
        <v>31</v>
      </c>
      <c r="J40" s="178">
        <v>0.78</v>
      </c>
      <c r="K40" s="178">
        <v>0.78</v>
      </c>
      <c r="L40" s="176">
        <v>0.95</v>
      </c>
      <c r="M40" s="176">
        <v>0.95</v>
      </c>
      <c r="N40" s="176">
        <v>0.95</v>
      </c>
      <c r="O40" s="176">
        <v>0.95</v>
      </c>
      <c r="P40" s="188">
        <f t="shared" si="0"/>
        <v>1070000</v>
      </c>
      <c r="Q40" s="603">
        <v>132000</v>
      </c>
      <c r="R40" s="603">
        <v>639000</v>
      </c>
      <c r="S40" s="603">
        <v>146000</v>
      </c>
      <c r="T40" s="603">
        <v>153000</v>
      </c>
      <c r="U40" s="600" t="s">
        <v>1446</v>
      </c>
      <c r="V40" s="42"/>
    </row>
    <row r="41" spans="1:22" s="5" customFormat="1" ht="42.75">
      <c r="A41" s="615"/>
      <c r="B41" s="598"/>
      <c r="C41" s="613"/>
      <c r="D41" s="600"/>
      <c r="E41" s="600"/>
      <c r="F41" s="600"/>
      <c r="G41" s="612"/>
      <c r="H41" s="151" t="s">
        <v>554</v>
      </c>
      <c r="I41" s="149" t="s">
        <v>32</v>
      </c>
      <c r="J41" s="178">
        <v>0.89</v>
      </c>
      <c r="K41" s="178">
        <v>0.89</v>
      </c>
      <c r="L41" s="176">
        <v>0.95</v>
      </c>
      <c r="M41" s="176">
        <v>0.95</v>
      </c>
      <c r="N41" s="176">
        <v>0.95</v>
      </c>
      <c r="O41" s="176">
        <v>0.95</v>
      </c>
      <c r="P41" s="188">
        <f t="shared" si="0"/>
        <v>0</v>
      </c>
      <c r="Q41" s="603"/>
      <c r="R41" s="603"/>
      <c r="S41" s="603"/>
      <c r="T41" s="603"/>
      <c r="U41" s="600"/>
      <c r="V41" s="42"/>
    </row>
    <row r="42" spans="1:22" s="5" customFormat="1" ht="42.75">
      <c r="A42" s="615"/>
      <c r="B42" s="598"/>
      <c r="C42" s="613"/>
      <c r="D42" s="600"/>
      <c r="E42" s="600"/>
      <c r="F42" s="600"/>
      <c r="G42" s="612"/>
      <c r="H42" s="59" t="s">
        <v>556</v>
      </c>
      <c r="I42" s="149" t="s">
        <v>1456</v>
      </c>
      <c r="J42" s="164">
        <v>1</v>
      </c>
      <c r="K42" s="164">
        <v>1</v>
      </c>
      <c r="L42" s="177">
        <f>K42+1</f>
        <v>2</v>
      </c>
      <c r="M42" s="177">
        <f>L42+1</f>
        <v>3</v>
      </c>
      <c r="N42" s="177">
        <f>M42+1</f>
        <v>4</v>
      </c>
      <c r="O42" s="177">
        <f>N42+1</f>
        <v>5</v>
      </c>
      <c r="P42" s="188">
        <f t="shared" si="0"/>
        <v>0</v>
      </c>
      <c r="Q42" s="603"/>
      <c r="R42" s="603"/>
      <c r="S42" s="603"/>
      <c r="T42" s="603"/>
      <c r="U42" s="600"/>
      <c r="V42" s="42"/>
    </row>
    <row r="43" spans="1:22" s="5" customFormat="1" ht="99.75">
      <c r="A43" s="615"/>
      <c r="B43" s="598"/>
      <c r="C43" s="151" t="s">
        <v>1096</v>
      </c>
      <c r="D43" s="149" t="s">
        <v>16</v>
      </c>
      <c r="E43" s="149" t="s">
        <v>1097</v>
      </c>
      <c r="F43" s="149" t="s">
        <v>1017</v>
      </c>
      <c r="G43" s="59" t="s">
        <v>17</v>
      </c>
      <c r="H43" s="149" t="s">
        <v>557</v>
      </c>
      <c r="I43" s="149" t="s">
        <v>1457</v>
      </c>
      <c r="J43" s="164">
        <v>9</v>
      </c>
      <c r="K43" s="164">
        <v>9</v>
      </c>
      <c r="L43" s="164">
        <f>K43+5</f>
        <v>14</v>
      </c>
      <c r="M43" s="164">
        <f>L43+9</f>
        <v>23</v>
      </c>
      <c r="N43" s="164">
        <f>M43+9</f>
        <v>32</v>
      </c>
      <c r="O43" s="164">
        <f>N43+9</f>
        <v>41</v>
      </c>
      <c r="P43" s="188">
        <f t="shared" si="0"/>
        <v>130000</v>
      </c>
      <c r="Q43" s="603">
        <v>30000</v>
      </c>
      <c r="R43" s="603">
        <v>32000</v>
      </c>
      <c r="S43" s="603">
        <v>33000</v>
      </c>
      <c r="T43" s="603">
        <v>35000</v>
      </c>
      <c r="U43" s="600" t="s">
        <v>1446</v>
      </c>
      <c r="V43" s="42"/>
    </row>
    <row r="44" spans="1:22" s="5" customFormat="1" ht="171">
      <c r="A44" s="615"/>
      <c r="B44" s="598"/>
      <c r="C44" s="613" t="s">
        <v>19</v>
      </c>
      <c r="D44" s="600" t="s">
        <v>1455</v>
      </c>
      <c r="E44" s="600" t="s">
        <v>1098</v>
      </c>
      <c r="F44" s="600" t="s">
        <v>1024</v>
      </c>
      <c r="G44" s="612" t="s">
        <v>22</v>
      </c>
      <c r="H44" s="149" t="s">
        <v>558</v>
      </c>
      <c r="I44" s="149" t="s">
        <v>1099</v>
      </c>
      <c r="J44" s="164">
        <v>0</v>
      </c>
      <c r="K44" s="164">
        <v>0</v>
      </c>
      <c r="L44" s="164">
        <v>5</v>
      </c>
      <c r="M44" s="164">
        <f>L44+5</f>
        <v>10</v>
      </c>
      <c r="N44" s="164">
        <f>M44+2</f>
        <v>12</v>
      </c>
      <c r="O44" s="164">
        <f>N44+3</f>
        <v>15</v>
      </c>
      <c r="P44" s="188">
        <f t="shared" si="0"/>
        <v>0</v>
      </c>
      <c r="Q44" s="603"/>
      <c r="R44" s="603"/>
      <c r="S44" s="603"/>
      <c r="T44" s="603"/>
      <c r="U44" s="600"/>
      <c r="V44" s="42"/>
    </row>
    <row r="45" spans="1:22" s="5" customFormat="1" ht="28.5">
      <c r="A45" s="615"/>
      <c r="B45" s="598"/>
      <c r="C45" s="613"/>
      <c r="D45" s="600"/>
      <c r="E45" s="600"/>
      <c r="F45" s="600"/>
      <c r="G45" s="612"/>
      <c r="H45" s="149" t="s">
        <v>559</v>
      </c>
      <c r="I45" s="149" t="s">
        <v>1458</v>
      </c>
      <c r="J45" s="164">
        <v>0</v>
      </c>
      <c r="K45" s="164">
        <v>0</v>
      </c>
      <c r="L45" s="164">
        <v>1</v>
      </c>
      <c r="M45" s="164">
        <v>1</v>
      </c>
      <c r="N45" s="164">
        <v>1</v>
      </c>
      <c r="O45" s="164">
        <v>1</v>
      </c>
      <c r="P45" s="188">
        <f t="shared" si="0"/>
        <v>0</v>
      </c>
      <c r="Q45" s="603"/>
      <c r="R45" s="603"/>
      <c r="S45" s="603"/>
      <c r="T45" s="603"/>
      <c r="U45" s="600"/>
      <c r="V45" s="42"/>
    </row>
    <row r="46" spans="1:22" s="5" customFormat="1" ht="42.75" customHeight="1">
      <c r="A46" s="597" t="s">
        <v>1100</v>
      </c>
      <c r="B46" s="598">
        <v>0.05</v>
      </c>
      <c r="C46" s="613" t="s">
        <v>1461</v>
      </c>
      <c r="D46" s="600" t="s">
        <v>1459</v>
      </c>
      <c r="E46" s="600" t="s">
        <v>1101</v>
      </c>
      <c r="F46" s="600" t="s">
        <v>1102</v>
      </c>
      <c r="G46" s="600" t="s">
        <v>1101</v>
      </c>
      <c r="H46" s="151" t="s">
        <v>560</v>
      </c>
      <c r="I46" s="149" t="s">
        <v>1460</v>
      </c>
      <c r="J46" s="176">
        <v>0.99</v>
      </c>
      <c r="K46" s="164">
        <v>99</v>
      </c>
      <c r="L46" s="176">
        <v>0.99</v>
      </c>
      <c r="M46" s="176">
        <v>0.99</v>
      </c>
      <c r="N46" s="176">
        <v>0.99</v>
      </c>
      <c r="O46" s="176">
        <v>0.99</v>
      </c>
      <c r="P46" s="188">
        <f t="shared" si="0"/>
        <v>629000</v>
      </c>
      <c r="Q46" s="603">
        <v>149000</v>
      </c>
      <c r="R46" s="603">
        <v>156000</v>
      </c>
      <c r="S46" s="603">
        <v>164000</v>
      </c>
      <c r="T46" s="603">
        <v>160000</v>
      </c>
      <c r="U46" s="600" t="s">
        <v>1446</v>
      </c>
      <c r="V46" s="42"/>
    </row>
    <row r="47" spans="1:22" s="5" customFormat="1" ht="90">
      <c r="A47" s="597"/>
      <c r="B47" s="598"/>
      <c r="C47" s="613"/>
      <c r="D47" s="600"/>
      <c r="E47" s="600"/>
      <c r="F47" s="600"/>
      <c r="G47" s="600"/>
      <c r="H47" s="151" t="s">
        <v>561</v>
      </c>
      <c r="I47" s="149" t="s">
        <v>1103</v>
      </c>
      <c r="J47" s="164" t="s">
        <v>1104</v>
      </c>
      <c r="K47" s="164">
        <v>0</v>
      </c>
      <c r="L47" s="176">
        <v>0.4</v>
      </c>
      <c r="M47" s="176">
        <v>1</v>
      </c>
      <c r="N47" s="176">
        <v>1</v>
      </c>
      <c r="O47" s="176">
        <v>1</v>
      </c>
      <c r="P47" s="188">
        <f t="shared" si="0"/>
        <v>0</v>
      </c>
      <c r="Q47" s="603"/>
      <c r="R47" s="603"/>
      <c r="S47" s="603"/>
      <c r="T47" s="603"/>
      <c r="U47" s="600"/>
      <c r="V47" s="42"/>
    </row>
    <row r="48" spans="1:22" s="5" customFormat="1" ht="42.75">
      <c r="A48" s="597"/>
      <c r="B48" s="598"/>
      <c r="C48" s="613"/>
      <c r="D48" s="600"/>
      <c r="E48" s="600"/>
      <c r="F48" s="600"/>
      <c r="G48" s="600"/>
      <c r="H48" s="59" t="s">
        <v>562</v>
      </c>
      <c r="I48" s="149" t="s">
        <v>1105</v>
      </c>
      <c r="J48" s="164">
        <v>0</v>
      </c>
      <c r="K48" s="164">
        <v>0</v>
      </c>
      <c r="L48" s="177">
        <v>20</v>
      </c>
      <c r="M48" s="177">
        <v>70</v>
      </c>
      <c r="N48" s="177">
        <v>70</v>
      </c>
      <c r="O48" s="177">
        <v>80</v>
      </c>
      <c r="P48" s="188">
        <f t="shared" si="0"/>
        <v>0</v>
      </c>
      <c r="Q48" s="603"/>
      <c r="R48" s="603"/>
      <c r="S48" s="603"/>
      <c r="T48" s="603"/>
      <c r="U48" s="600"/>
      <c r="V48" s="42"/>
    </row>
    <row r="49" spans="1:22" s="5" customFormat="1" ht="42.75">
      <c r="A49" s="597"/>
      <c r="B49" s="598"/>
      <c r="C49" s="613"/>
      <c r="D49" s="600"/>
      <c r="E49" s="600"/>
      <c r="F49" s="600"/>
      <c r="G49" s="600"/>
      <c r="H49" s="151" t="s">
        <v>563</v>
      </c>
      <c r="I49" s="149" t="s">
        <v>261</v>
      </c>
      <c r="J49" s="176">
        <v>0.84</v>
      </c>
      <c r="K49" s="176">
        <v>0.84</v>
      </c>
      <c r="L49" s="176">
        <v>0.84</v>
      </c>
      <c r="M49" s="176">
        <v>0.84</v>
      </c>
      <c r="N49" s="176">
        <v>0.84</v>
      </c>
      <c r="O49" s="176">
        <v>0.84</v>
      </c>
      <c r="P49" s="188">
        <f t="shared" si="0"/>
        <v>1010000</v>
      </c>
      <c r="Q49" s="185">
        <v>0</v>
      </c>
      <c r="R49" s="185">
        <v>310000</v>
      </c>
      <c r="S49" s="185">
        <v>350000</v>
      </c>
      <c r="T49" s="185">
        <v>350000</v>
      </c>
      <c r="U49" s="149" t="s">
        <v>1446</v>
      </c>
      <c r="V49" s="42"/>
    </row>
    <row r="50" spans="1:22" s="5" customFormat="1" ht="57">
      <c r="A50" s="597"/>
      <c r="B50" s="598"/>
      <c r="C50" s="613"/>
      <c r="D50" s="600"/>
      <c r="E50" s="600"/>
      <c r="F50" s="600"/>
      <c r="G50" s="600"/>
      <c r="H50" s="151" t="s">
        <v>564</v>
      </c>
      <c r="I50" s="149" t="s">
        <v>1077</v>
      </c>
      <c r="J50" s="176">
        <v>0.37</v>
      </c>
      <c r="K50" s="176">
        <v>0.37</v>
      </c>
      <c r="L50" s="176">
        <v>0.37</v>
      </c>
      <c r="M50" s="176">
        <v>0.37</v>
      </c>
      <c r="N50" s="176">
        <v>0.37</v>
      </c>
      <c r="O50" s="176">
        <v>0.37</v>
      </c>
      <c r="P50" s="188">
        <f t="shared" si="0"/>
        <v>228000</v>
      </c>
      <c r="Q50" s="185">
        <v>53000</v>
      </c>
      <c r="R50" s="185">
        <v>56000</v>
      </c>
      <c r="S50" s="185">
        <v>58000</v>
      </c>
      <c r="T50" s="185">
        <v>61000</v>
      </c>
      <c r="U50" s="149" t="s">
        <v>1446</v>
      </c>
      <c r="V50" s="42"/>
    </row>
    <row r="51" spans="1:22" s="5" customFormat="1" ht="57">
      <c r="A51" s="597"/>
      <c r="B51" s="598"/>
      <c r="C51" s="613"/>
      <c r="D51" s="600"/>
      <c r="E51" s="600"/>
      <c r="F51" s="600"/>
      <c r="G51" s="600"/>
      <c r="H51" s="59" t="s">
        <v>565</v>
      </c>
      <c r="I51" s="149" t="s">
        <v>1199</v>
      </c>
      <c r="J51" s="164">
        <v>3</v>
      </c>
      <c r="K51" s="164">
        <v>3</v>
      </c>
      <c r="L51" s="177">
        <v>5</v>
      </c>
      <c r="M51" s="177">
        <v>10</v>
      </c>
      <c r="N51" s="177">
        <v>10</v>
      </c>
      <c r="O51" s="177">
        <v>10</v>
      </c>
      <c r="P51" s="188">
        <f t="shared" si="0"/>
        <v>144000</v>
      </c>
      <c r="Q51" s="185">
        <v>33000</v>
      </c>
      <c r="R51" s="185">
        <v>35000</v>
      </c>
      <c r="S51" s="185">
        <v>37000</v>
      </c>
      <c r="T51" s="185">
        <v>39000</v>
      </c>
      <c r="U51" s="149" t="s">
        <v>1446</v>
      </c>
      <c r="V51" s="42"/>
    </row>
    <row r="52" spans="1:22" s="5" customFormat="1" ht="85.5">
      <c r="A52" s="597"/>
      <c r="B52" s="598"/>
      <c r="C52" s="613"/>
      <c r="D52" s="600"/>
      <c r="E52" s="600"/>
      <c r="F52" s="600"/>
      <c r="G52" s="600"/>
      <c r="H52" s="149" t="s">
        <v>566</v>
      </c>
      <c r="I52" s="149" t="s">
        <v>66</v>
      </c>
      <c r="J52" s="164">
        <v>3</v>
      </c>
      <c r="K52" s="164">
        <v>3</v>
      </c>
      <c r="L52" s="164">
        <v>5</v>
      </c>
      <c r="M52" s="164">
        <v>10</v>
      </c>
      <c r="N52" s="164">
        <v>10</v>
      </c>
      <c r="O52" s="164">
        <v>10</v>
      </c>
      <c r="P52" s="188">
        <f t="shared" si="0"/>
        <v>890000</v>
      </c>
      <c r="Q52" s="185">
        <v>0</v>
      </c>
      <c r="R52" s="185">
        <v>290000</v>
      </c>
      <c r="S52" s="185">
        <v>300000</v>
      </c>
      <c r="T52" s="185">
        <v>300000</v>
      </c>
      <c r="U52" s="149" t="s">
        <v>1446</v>
      </c>
      <c r="V52" s="42"/>
    </row>
    <row r="53" spans="1:22" s="5" customFormat="1" ht="42.75">
      <c r="A53" s="597"/>
      <c r="B53" s="598"/>
      <c r="C53" s="151" t="s">
        <v>1078</v>
      </c>
      <c r="D53" s="149" t="s">
        <v>1079</v>
      </c>
      <c r="E53" s="149" t="s">
        <v>1080</v>
      </c>
      <c r="F53" s="149" t="s">
        <v>1080</v>
      </c>
      <c r="G53" s="149" t="s">
        <v>1080</v>
      </c>
      <c r="H53" s="59" t="s">
        <v>567</v>
      </c>
      <c r="I53" s="149" t="s">
        <v>1081</v>
      </c>
      <c r="J53" s="164">
        <v>0</v>
      </c>
      <c r="K53" s="164">
        <v>0</v>
      </c>
      <c r="L53" s="177">
        <v>2</v>
      </c>
      <c r="M53" s="177">
        <v>5</v>
      </c>
      <c r="N53" s="177">
        <v>5</v>
      </c>
      <c r="O53" s="177">
        <v>10</v>
      </c>
      <c r="P53" s="188">
        <f t="shared" si="0"/>
        <v>125000</v>
      </c>
      <c r="Q53" s="185">
        <v>0</v>
      </c>
      <c r="R53" s="185">
        <v>35000</v>
      </c>
      <c r="S53" s="185">
        <v>40000</v>
      </c>
      <c r="T53" s="185">
        <v>50000</v>
      </c>
      <c r="U53" s="149" t="s">
        <v>1446</v>
      </c>
      <c r="V53" s="42"/>
    </row>
    <row r="54" spans="1:22" s="5" customFormat="1" ht="85.5">
      <c r="A54" s="597" t="s">
        <v>67</v>
      </c>
      <c r="B54" s="598">
        <v>0.05</v>
      </c>
      <c r="C54" s="613" t="s">
        <v>1082</v>
      </c>
      <c r="D54" s="600" t="s">
        <v>68</v>
      </c>
      <c r="E54" s="613">
        <v>0.75</v>
      </c>
      <c r="F54" s="613">
        <v>0.75</v>
      </c>
      <c r="G54" s="613">
        <v>0.75</v>
      </c>
      <c r="H54" s="151" t="s">
        <v>568</v>
      </c>
      <c r="I54" s="149" t="s">
        <v>1083</v>
      </c>
      <c r="J54" s="176">
        <v>0.8</v>
      </c>
      <c r="K54" s="176">
        <v>0.75</v>
      </c>
      <c r="L54" s="176">
        <v>0.8</v>
      </c>
      <c r="M54" s="176">
        <v>0.8</v>
      </c>
      <c r="N54" s="176">
        <v>0.8</v>
      </c>
      <c r="O54" s="176">
        <v>0.8</v>
      </c>
      <c r="P54" s="188">
        <f t="shared" si="0"/>
        <v>177000</v>
      </c>
      <c r="Q54" s="185">
        <v>41000</v>
      </c>
      <c r="R54" s="185">
        <v>43000</v>
      </c>
      <c r="S54" s="185">
        <v>45000</v>
      </c>
      <c r="T54" s="185">
        <v>48000</v>
      </c>
      <c r="U54" s="149" t="s">
        <v>1446</v>
      </c>
      <c r="V54" s="42"/>
    </row>
    <row r="55" spans="1:22" s="5" customFormat="1" ht="42.75">
      <c r="A55" s="597"/>
      <c r="B55" s="598"/>
      <c r="C55" s="613"/>
      <c r="D55" s="600"/>
      <c r="E55" s="613"/>
      <c r="F55" s="600"/>
      <c r="G55" s="613"/>
      <c r="H55" s="151" t="s">
        <v>571</v>
      </c>
      <c r="I55" s="149" t="s">
        <v>69</v>
      </c>
      <c r="J55" s="176">
        <v>0.95</v>
      </c>
      <c r="K55" s="176">
        <v>1</v>
      </c>
      <c r="L55" s="176">
        <v>0.95</v>
      </c>
      <c r="M55" s="176">
        <v>0.95</v>
      </c>
      <c r="N55" s="176">
        <v>0.95</v>
      </c>
      <c r="O55" s="176">
        <v>0.95</v>
      </c>
      <c r="P55" s="188">
        <f t="shared" si="0"/>
        <v>74000</v>
      </c>
      <c r="Q55" s="603">
        <v>17000</v>
      </c>
      <c r="R55" s="603">
        <v>18000</v>
      </c>
      <c r="S55" s="603">
        <v>19000</v>
      </c>
      <c r="T55" s="603">
        <v>20000</v>
      </c>
      <c r="U55" s="149" t="s">
        <v>1446</v>
      </c>
      <c r="V55" s="42"/>
    </row>
    <row r="56" spans="1:22" s="5" customFormat="1" ht="42.75">
      <c r="A56" s="597"/>
      <c r="B56" s="598"/>
      <c r="C56" s="613"/>
      <c r="D56" s="600"/>
      <c r="E56" s="613"/>
      <c r="F56" s="600"/>
      <c r="G56" s="613"/>
      <c r="H56" s="151" t="s">
        <v>569</v>
      </c>
      <c r="I56" s="149" t="s">
        <v>1084</v>
      </c>
      <c r="J56" s="176">
        <v>0.57</v>
      </c>
      <c r="K56" s="176">
        <v>0.57</v>
      </c>
      <c r="L56" s="176">
        <v>0.57</v>
      </c>
      <c r="M56" s="176">
        <v>0.6</v>
      </c>
      <c r="N56" s="176">
        <v>0.6</v>
      </c>
      <c r="O56" s="176">
        <v>0.6</v>
      </c>
      <c r="P56" s="188">
        <f t="shared" si="0"/>
        <v>0</v>
      </c>
      <c r="Q56" s="603"/>
      <c r="R56" s="603"/>
      <c r="S56" s="603"/>
      <c r="T56" s="603"/>
      <c r="U56" s="149" t="s">
        <v>1446</v>
      </c>
      <c r="V56" s="42"/>
    </row>
    <row r="57" spans="1:22" s="5" customFormat="1" ht="42.75">
      <c r="A57" s="597"/>
      <c r="B57" s="598"/>
      <c r="C57" s="613"/>
      <c r="D57" s="600"/>
      <c r="E57" s="613"/>
      <c r="F57" s="600"/>
      <c r="G57" s="613"/>
      <c r="H57" s="149" t="s">
        <v>570</v>
      </c>
      <c r="I57" s="149" t="s">
        <v>214</v>
      </c>
      <c r="J57" s="164">
        <v>3</v>
      </c>
      <c r="K57" s="164">
        <v>3</v>
      </c>
      <c r="L57" s="164">
        <v>6</v>
      </c>
      <c r="M57" s="164">
        <v>15</v>
      </c>
      <c r="N57" s="164">
        <v>15</v>
      </c>
      <c r="O57" s="164">
        <v>15</v>
      </c>
      <c r="P57" s="188">
        <f t="shared" si="0"/>
        <v>77000</v>
      </c>
      <c r="Q57" s="185">
        <v>18000</v>
      </c>
      <c r="R57" s="185">
        <v>19000</v>
      </c>
      <c r="S57" s="185">
        <v>20000</v>
      </c>
      <c r="T57" s="185">
        <v>20000</v>
      </c>
      <c r="U57" s="149" t="s">
        <v>1446</v>
      </c>
      <c r="V57" s="42"/>
    </row>
    <row r="58" spans="1:55" s="7" customFormat="1" ht="86.25">
      <c r="A58" s="597" t="s">
        <v>215</v>
      </c>
      <c r="B58" s="601">
        <v>0.05</v>
      </c>
      <c r="C58" s="149" t="s">
        <v>1085</v>
      </c>
      <c r="D58" s="149" t="s">
        <v>216</v>
      </c>
      <c r="E58" s="149"/>
      <c r="F58" s="149" t="s">
        <v>217</v>
      </c>
      <c r="G58" s="149" t="s">
        <v>218</v>
      </c>
      <c r="H58" s="149" t="s">
        <v>1381</v>
      </c>
      <c r="I58" s="149" t="s">
        <v>219</v>
      </c>
      <c r="J58" s="164">
        <v>0</v>
      </c>
      <c r="K58" s="164">
        <v>0</v>
      </c>
      <c r="L58" s="164">
        <v>0</v>
      </c>
      <c r="M58" s="164">
        <v>15</v>
      </c>
      <c r="N58" s="164">
        <f>M58+15</f>
        <v>30</v>
      </c>
      <c r="O58" s="164">
        <f>N58+10</f>
        <v>40</v>
      </c>
      <c r="P58" s="188">
        <f t="shared" si="0"/>
        <v>173000</v>
      </c>
      <c r="Q58" s="185">
        <v>38000</v>
      </c>
      <c r="R58" s="185">
        <v>43000</v>
      </c>
      <c r="S58" s="185">
        <v>45000</v>
      </c>
      <c r="T58" s="185">
        <v>47000</v>
      </c>
      <c r="U58" s="149" t="s">
        <v>1446</v>
      </c>
      <c r="V58" s="43"/>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row>
    <row r="59" spans="1:55" s="7" customFormat="1" ht="28.5">
      <c r="A59" s="597"/>
      <c r="B59" s="601"/>
      <c r="C59" s="600" t="s">
        <v>1086</v>
      </c>
      <c r="D59" s="600" t="s">
        <v>220</v>
      </c>
      <c r="E59" s="600" t="s">
        <v>1087</v>
      </c>
      <c r="F59" s="600" t="s">
        <v>1087</v>
      </c>
      <c r="G59" s="600" t="s">
        <v>1087</v>
      </c>
      <c r="H59" s="149" t="s">
        <v>1088</v>
      </c>
      <c r="I59" s="149" t="s">
        <v>221</v>
      </c>
      <c r="J59" s="164">
        <v>200</v>
      </c>
      <c r="K59" s="164">
        <v>200</v>
      </c>
      <c r="L59" s="164">
        <f>K59+50</f>
        <v>250</v>
      </c>
      <c r="M59" s="164">
        <f>L59+50</f>
        <v>300</v>
      </c>
      <c r="N59" s="164">
        <f>M59+50</f>
        <v>350</v>
      </c>
      <c r="O59" s="164">
        <f>N59+50</f>
        <v>400</v>
      </c>
      <c r="P59" s="188">
        <f t="shared" si="0"/>
        <v>68000</v>
      </c>
      <c r="Q59" s="185">
        <v>16000</v>
      </c>
      <c r="R59" s="185">
        <v>17000</v>
      </c>
      <c r="S59" s="185">
        <v>17000</v>
      </c>
      <c r="T59" s="185">
        <v>18000</v>
      </c>
      <c r="U59" s="149" t="s">
        <v>1446</v>
      </c>
      <c r="V59" s="43"/>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row>
    <row r="60" spans="1:55" s="7" customFormat="1" ht="28.5">
      <c r="A60" s="597"/>
      <c r="B60" s="601"/>
      <c r="C60" s="600"/>
      <c r="D60" s="600"/>
      <c r="E60" s="600"/>
      <c r="F60" s="600"/>
      <c r="G60" s="600"/>
      <c r="H60" s="149" t="s">
        <v>1089</v>
      </c>
      <c r="I60" s="149" t="s">
        <v>221</v>
      </c>
      <c r="J60" s="164">
        <v>0</v>
      </c>
      <c r="K60" s="164">
        <v>0</v>
      </c>
      <c r="L60" s="179">
        <v>2</v>
      </c>
      <c r="M60" s="179">
        <v>4</v>
      </c>
      <c r="N60" s="179">
        <v>6</v>
      </c>
      <c r="O60" s="179">
        <v>8</v>
      </c>
      <c r="P60" s="188">
        <f t="shared" si="0"/>
        <v>8000</v>
      </c>
      <c r="Q60" s="185">
        <v>2000</v>
      </c>
      <c r="R60" s="185">
        <v>2000</v>
      </c>
      <c r="S60" s="185">
        <v>2000</v>
      </c>
      <c r="T60" s="185">
        <v>2000</v>
      </c>
      <c r="U60" s="149" t="s">
        <v>1446</v>
      </c>
      <c r="V60" s="43"/>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row>
    <row r="61" spans="1:55" s="7" customFormat="1" ht="28.5">
      <c r="A61" s="597"/>
      <c r="B61" s="601"/>
      <c r="C61" s="600"/>
      <c r="D61" s="600"/>
      <c r="E61" s="600"/>
      <c r="F61" s="600"/>
      <c r="G61" s="600"/>
      <c r="H61" s="149" t="s">
        <v>1090</v>
      </c>
      <c r="I61" s="149" t="s">
        <v>221</v>
      </c>
      <c r="J61" s="164">
        <v>20</v>
      </c>
      <c r="K61" s="164">
        <v>20</v>
      </c>
      <c r="L61" s="164">
        <f>K61+20</f>
        <v>40</v>
      </c>
      <c r="M61" s="164">
        <f>L61+20</f>
        <v>60</v>
      </c>
      <c r="N61" s="164">
        <f>M61+20</f>
        <v>80</v>
      </c>
      <c r="O61" s="164">
        <f>N61+20</f>
        <v>100</v>
      </c>
      <c r="P61" s="188">
        <f t="shared" si="0"/>
        <v>33000</v>
      </c>
      <c r="Q61" s="185">
        <v>8000</v>
      </c>
      <c r="R61" s="185">
        <v>8000</v>
      </c>
      <c r="S61" s="185">
        <v>8000</v>
      </c>
      <c r="T61" s="185">
        <v>9000</v>
      </c>
      <c r="U61" s="149" t="s">
        <v>1446</v>
      </c>
      <c r="V61" s="43"/>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row>
    <row r="62" spans="1:55" s="7" customFormat="1" ht="57">
      <c r="A62" s="597"/>
      <c r="B62" s="601"/>
      <c r="C62" s="149" t="s">
        <v>572</v>
      </c>
      <c r="D62" s="149" t="s">
        <v>222</v>
      </c>
      <c r="E62" s="149">
        <v>45</v>
      </c>
      <c r="F62" s="149">
        <v>45</v>
      </c>
      <c r="G62" s="149">
        <v>50</v>
      </c>
      <c r="H62" s="149" t="s">
        <v>1091</v>
      </c>
      <c r="I62" s="149" t="s">
        <v>1092</v>
      </c>
      <c r="J62" s="164">
        <v>0</v>
      </c>
      <c r="K62" s="164">
        <v>0</v>
      </c>
      <c r="L62" s="164">
        <v>1</v>
      </c>
      <c r="M62" s="164">
        <v>2</v>
      </c>
      <c r="N62" s="164">
        <v>3</v>
      </c>
      <c r="O62" s="164">
        <v>4</v>
      </c>
      <c r="P62" s="188">
        <f t="shared" si="0"/>
        <v>13000</v>
      </c>
      <c r="Q62" s="185">
        <v>3000</v>
      </c>
      <c r="R62" s="185">
        <v>3000</v>
      </c>
      <c r="S62" s="185">
        <v>3000</v>
      </c>
      <c r="T62" s="185">
        <v>4000</v>
      </c>
      <c r="U62" s="149" t="s">
        <v>1446</v>
      </c>
      <c r="V62" s="43"/>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row>
    <row r="63" spans="1:55" s="7" customFormat="1" ht="28.5">
      <c r="A63" s="597"/>
      <c r="B63" s="601"/>
      <c r="C63" s="600" t="s">
        <v>1093</v>
      </c>
      <c r="D63" s="600" t="s">
        <v>1094</v>
      </c>
      <c r="E63" s="600">
        <v>0</v>
      </c>
      <c r="F63" s="600">
        <v>0</v>
      </c>
      <c r="G63" s="613">
        <v>1</v>
      </c>
      <c r="H63" s="149" t="s">
        <v>293</v>
      </c>
      <c r="I63" s="149" t="s">
        <v>223</v>
      </c>
      <c r="J63" s="164">
        <v>2500</v>
      </c>
      <c r="K63" s="164">
        <v>2500</v>
      </c>
      <c r="L63" s="164">
        <f>K63+2500</f>
        <v>5000</v>
      </c>
      <c r="M63" s="164">
        <f>L63+2500</f>
        <v>7500</v>
      </c>
      <c r="N63" s="164">
        <f>M63+2500</f>
        <v>10000</v>
      </c>
      <c r="O63" s="164">
        <f>N63+2500</f>
        <v>12500</v>
      </c>
      <c r="P63" s="188">
        <f t="shared" si="0"/>
        <v>65000</v>
      </c>
      <c r="Q63" s="185">
        <v>15000</v>
      </c>
      <c r="R63" s="185">
        <v>16000</v>
      </c>
      <c r="S63" s="185">
        <v>17000</v>
      </c>
      <c r="T63" s="185">
        <v>17000</v>
      </c>
      <c r="U63" s="149" t="s">
        <v>1446</v>
      </c>
      <c r="V63" s="43"/>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row>
    <row r="64" spans="1:55" s="7" customFormat="1" ht="57">
      <c r="A64" s="597"/>
      <c r="B64" s="601"/>
      <c r="C64" s="600"/>
      <c r="D64" s="600"/>
      <c r="E64" s="600"/>
      <c r="F64" s="600"/>
      <c r="G64" s="613"/>
      <c r="H64" s="149" t="s">
        <v>294</v>
      </c>
      <c r="I64" s="149" t="s">
        <v>295</v>
      </c>
      <c r="J64" s="164">
        <v>0</v>
      </c>
      <c r="K64" s="164">
        <v>0</v>
      </c>
      <c r="L64" s="164">
        <v>10</v>
      </c>
      <c r="M64" s="164">
        <v>20</v>
      </c>
      <c r="N64" s="164">
        <v>30</v>
      </c>
      <c r="O64" s="164">
        <v>40</v>
      </c>
      <c r="P64" s="188">
        <f t="shared" si="0"/>
        <v>44000</v>
      </c>
      <c r="Q64" s="185">
        <v>10000</v>
      </c>
      <c r="R64" s="185">
        <v>10000</v>
      </c>
      <c r="S64" s="185">
        <v>12000</v>
      </c>
      <c r="T64" s="185">
        <v>12000</v>
      </c>
      <c r="U64" s="149" t="s">
        <v>1446</v>
      </c>
      <c r="V64" s="43"/>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row>
    <row r="65" spans="1:55" s="7" customFormat="1" ht="71.25">
      <c r="A65" s="597"/>
      <c r="B65" s="601"/>
      <c r="C65" s="600"/>
      <c r="D65" s="600"/>
      <c r="E65" s="600"/>
      <c r="F65" s="600"/>
      <c r="G65" s="613"/>
      <c r="H65" s="149" t="s">
        <v>296</v>
      </c>
      <c r="I65" s="149" t="s">
        <v>295</v>
      </c>
      <c r="J65" s="164">
        <v>0</v>
      </c>
      <c r="K65" s="164">
        <v>0</v>
      </c>
      <c r="L65" s="179">
        <v>10</v>
      </c>
      <c r="M65" s="179">
        <f>L65+10</f>
        <v>20</v>
      </c>
      <c r="N65" s="179">
        <f>M65+10</f>
        <v>30</v>
      </c>
      <c r="O65" s="179">
        <f>N65+10</f>
        <v>40</v>
      </c>
      <c r="P65" s="188">
        <f t="shared" si="0"/>
        <v>22000</v>
      </c>
      <c r="Q65" s="185">
        <v>5000</v>
      </c>
      <c r="R65" s="185">
        <v>5000</v>
      </c>
      <c r="S65" s="185">
        <v>6000</v>
      </c>
      <c r="T65" s="185">
        <v>6000</v>
      </c>
      <c r="U65" s="149" t="s">
        <v>1446</v>
      </c>
      <c r="V65" s="43"/>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row>
    <row r="66" spans="1:55" s="7" customFormat="1" ht="85.5">
      <c r="A66" s="597"/>
      <c r="B66" s="601"/>
      <c r="C66" s="600" t="s">
        <v>297</v>
      </c>
      <c r="D66" s="600" t="s">
        <v>224</v>
      </c>
      <c r="E66" s="613">
        <v>1</v>
      </c>
      <c r="F66" s="600">
        <v>150</v>
      </c>
      <c r="G66" s="613">
        <v>0.02</v>
      </c>
      <c r="H66" s="149" t="s">
        <v>473</v>
      </c>
      <c r="I66" s="149" t="s">
        <v>474</v>
      </c>
      <c r="J66" s="164">
        <v>0</v>
      </c>
      <c r="K66" s="164">
        <v>0</v>
      </c>
      <c r="L66" s="176">
        <v>1</v>
      </c>
      <c r="M66" s="176">
        <v>1</v>
      </c>
      <c r="N66" s="176">
        <v>1</v>
      </c>
      <c r="O66" s="176">
        <v>1</v>
      </c>
      <c r="P66" s="188">
        <f t="shared" si="0"/>
        <v>74000</v>
      </c>
      <c r="Q66" s="185">
        <v>8000</v>
      </c>
      <c r="R66" s="185">
        <v>21000</v>
      </c>
      <c r="S66" s="185">
        <v>22000</v>
      </c>
      <c r="T66" s="185">
        <v>23000</v>
      </c>
      <c r="U66" s="149" t="s">
        <v>1446</v>
      </c>
      <c r="V66" s="43"/>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row>
    <row r="67" spans="1:55" s="7" customFormat="1" ht="71.25">
      <c r="A67" s="597"/>
      <c r="B67" s="601"/>
      <c r="C67" s="600"/>
      <c r="D67" s="600"/>
      <c r="E67" s="613"/>
      <c r="F67" s="600"/>
      <c r="G67" s="613"/>
      <c r="H67" s="149" t="s">
        <v>475</v>
      </c>
      <c r="I67" s="149" t="s">
        <v>474</v>
      </c>
      <c r="J67" s="164">
        <v>0</v>
      </c>
      <c r="K67" s="164">
        <v>0</v>
      </c>
      <c r="L67" s="176">
        <v>1</v>
      </c>
      <c r="M67" s="176">
        <v>1</v>
      </c>
      <c r="N67" s="176">
        <v>1</v>
      </c>
      <c r="O67" s="176">
        <v>1</v>
      </c>
      <c r="P67" s="188">
        <f t="shared" si="0"/>
        <v>74000</v>
      </c>
      <c r="Q67" s="185">
        <v>8000</v>
      </c>
      <c r="R67" s="185">
        <v>21000</v>
      </c>
      <c r="S67" s="185">
        <v>22000</v>
      </c>
      <c r="T67" s="185">
        <v>23000</v>
      </c>
      <c r="U67" s="149" t="s">
        <v>1446</v>
      </c>
      <c r="V67" s="43"/>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row>
    <row r="68" spans="1:55" s="7" customFormat="1" ht="42.75">
      <c r="A68" s="597"/>
      <c r="B68" s="601"/>
      <c r="C68" s="600"/>
      <c r="D68" s="600"/>
      <c r="E68" s="613"/>
      <c r="F68" s="600"/>
      <c r="G68" s="613"/>
      <c r="H68" s="149" t="s">
        <v>476</v>
      </c>
      <c r="I68" s="149" t="s">
        <v>477</v>
      </c>
      <c r="J68" s="164">
        <v>0</v>
      </c>
      <c r="K68" s="164">
        <v>0</v>
      </c>
      <c r="L68" s="171">
        <v>3000</v>
      </c>
      <c r="M68" s="171">
        <f>L68+3000</f>
        <v>6000</v>
      </c>
      <c r="N68" s="171">
        <f>M68+3000</f>
        <v>9000</v>
      </c>
      <c r="O68" s="171">
        <f>N68+3000</f>
        <v>12000</v>
      </c>
      <c r="P68" s="188">
        <f t="shared" si="0"/>
        <v>38000</v>
      </c>
      <c r="Q68" s="185">
        <v>9000</v>
      </c>
      <c r="R68" s="185">
        <v>9000</v>
      </c>
      <c r="S68" s="185">
        <v>10000</v>
      </c>
      <c r="T68" s="185">
        <v>10000</v>
      </c>
      <c r="U68" s="149" t="s">
        <v>1446</v>
      </c>
      <c r="V68" s="43"/>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row>
    <row r="69" spans="1:55" s="7" customFormat="1" ht="57">
      <c r="A69" s="597"/>
      <c r="B69" s="601"/>
      <c r="C69" s="600"/>
      <c r="D69" s="600"/>
      <c r="E69" s="600"/>
      <c r="F69" s="600"/>
      <c r="G69" s="600"/>
      <c r="H69" s="149" t="s">
        <v>478</v>
      </c>
      <c r="I69" s="149" t="s">
        <v>479</v>
      </c>
      <c r="J69" s="164">
        <v>0</v>
      </c>
      <c r="K69" s="164">
        <v>0</v>
      </c>
      <c r="L69" s="176">
        <v>1</v>
      </c>
      <c r="M69" s="176">
        <v>1</v>
      </c>
      <c r="N69" s="176">
        <v>1</v>
      </c>
      <c r="O69" s="176">
        <v>1</v>
      </c>
      <c r="P69" s="188">
        <f t="shared" si="0"/>
        <v>74000</v>
      </c>
      <c r="Q69" s="185">
        <v>8000</v>
      </c>
      <c r="R69" s="185">
        <v>21000</v>
      </c>
      <c r="S69" s="185">
        <v>22000</v>
      </c>
      <c r="T69" s="185">
        <v>23000</v>
      </c>
      <c r="U69" s="149" t="s">
        <v>1446</v>
      </c>
      <c r="V69" s="43"/>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row>
    <row r="70" spans="1:55" s="7" customFormat="1" ht="57">
      <c r="A70" s="597"/>
      <c r="B70" s="601"/>
      <c r="C70" s="149" t="s">
        <v>626</v>
      </c>
      <c r="D70" s="149" t="s">
        <v>627</v>
      </c>
      <c r="E70" s="151">
        <v>1</v>
      </c>
      <c r="F70" s="149">
        <v>1319</v>
      </c>
      <c r="G70" s="151">
        <v>0.01</v>
      </c>
      <c r="H70" s="149" t="s">
        <v>628</v>
      </c>
      <c r="I70" s="149" t="s">
        <v>629</v>
      </c>
      <c r="J70" s="164">
        <v>0</v>
      </c>
      <c r="K70" s="164">
        <v>0</v>
      </c>
      <c r="L70" s="171">
        <v>1</v>
      </c>
      <c r="M70" s="171">
        <v>1</v>
      </c>
      <c r="N70" s="171">
        <v>1</v>
      </c>
      <c r="O70" s="171">
        <v>1</v>
      </c>
      <c r="P70" s="188">
        <f t="shared" si="0"/>
        <v>22000</v>
      </c>
      <c r="Q70" s="185">
        <v>5000</v>
      </c>
      <c r="R70" s="185">
        <v>5000</v>
      </c>
      <c r="S70" s="185">
        <v>6000</v>
      </c>
      <c r="T70" s="185">
        <v>6000</v>
      </c>
      <c r="U70" s="149" t="s">
        <v>1446</v>
      </c>
      <c r="V70" s="43"/>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row>
    <row r="71" spans="1:22" s="5" customFormat="1" ht="42.75">
      <c r="A71" s="597" t="s">
        <v>225</v>
      </c>
      <c r="B71" s="598">
        <v>0.05</v>
      </c>
      <c r="C71" s="600" t="s">
        <v>630</v>
      </c>
      <c r="D71" s="600" t="s">
        <v>631</v>
      </c>
      <c r="E71" s="600">
        <v>0</v>
      </c>
      <c r="F71" s="600">
        <v>0</v>
      </c>
      <c r="G71" s="613">
        <v>1</v>
      </c>
      <c r="H71" s="151" t="s">
        <v>632</v>
      </c>
      <c r="I71" s="149" t="s">
        <v>226</v>
      </c>
      <c r="J71" s="164">
        <v>0</v>
      </c>
      <c r="K71" s="164">
        <v>0</v>
      </c>
      <c r="L71" s="180">
        <v>100</v>
      </c>
      <c r="M71" s="180">
        <v>200</v>
      </c>
      <c r="N71" s="180">
        <v>300</v>
      </c>
      <c r="O71" s="180">
        <v>400</v>
      </c>
      <c r="P71" s="188">
        <f t="shared" si="0"/>
        <v>30000</v>
      </c>
      <c r="Q71" s="185">
        <v>6000</v>
      </c>
      <c r="R71" s="185">
        <v>7000</v>
      </c>
      <c r="S71" s="185">
        <v>8000</v>
      </c>
      <c r="T71" s="185">
        <v>9000</v>
      </c>
      <c r="U71" s="149" t="s">
        <v>1446</v>
      </c>
      <c r="V71" s="42"/>
    </row>
    <row r="72" spans="1:22" s="5" customFormat="1" ht="42.75">
      <c r="A72" s="597"/>
      <c r="B72" s="598"/>
      <c r="C72" s="600"/>
      <c r="D72" s="600"/>
      <c r="E72" s="600"/>
      <c r="F72" s="600"/>
      <c r="G72" s="613"/>
      <c r="H72" s="59" t="s">
        <v>573</v>
      </c>
      <c r="I72" s="149" t="s">
        <v>227</v>
      </c>
      <c r="J72" s="164">
        <v>0</v>
      </c>
      <c r="K72" s="164">
        <v>0</v>
      </c>
      <c r="L72" s="180">
        <v>2550</v>
      </c>
      <c r="M72" s="180">
        <f>L72+2550</f>
        <v>5100</v>
      </c>
      <c r="N72" s="180">
        <f>M72+2550</f>
        <v>7650</v>
      </c>
      <c r="O72" s="180">
        <f>N72+2550</f>
        <v>10200</v>
      </c>
      <c r="P72" s="188">
        <f t="shared" si="0"/>
        <v>266000</v>
      </c>
      <c r="Q72" s="185">
        <v>58000</v>
      </c>
      <c r="R72" s="185">
        <v>63000</v>
      </c>
      <c r="S72" s="185">
        <v>69000</v>
      </c>
      <c r="T72" s="185">
        <v>76000</v>
      </c>
      <c r="U72" s="149" t="s">
        <v>1446</v>
      </c>
      <c r="V72" s="42"/>
    </row>
    <row r="73" spans="1:22" s="5" customFormat="1" ht="28.5">
      <c r="A73" s="597"/>
      <c r="B73" s="598"/>
      <c r="C73" s="149" t="s">
        <v>228</v>
      </c>
      <c r="D73" s="149" t="s">
        <v>633</v>
      </c>
      <c r="E73" s="149">
        <v>0</v>
      </c>
      <c r="F73" s="149">
        <v>0</v>
      </c>
      <c r="G73" s="149">
        <v>4</v>
      </c>
      <c r="H73" s="149" t="s">
        <v>228</v>
      </c>
      <c r="I73" s="149" t="s">
        <v>634</v>
      </c>
      <c r="J73" s="164">
        <v>0</v>
      </c>
      <c r="K73" s="164">
        <v>0</v>
      </c>
      <c r="L73" s="180">
        <v>1</v>
      </c>
      <c r="M73" s="180">
        <v>2</v>
      </c>
      <c r="N73" s="180">
        <v>3</v>
      </c>
      <c r="O73" s="180">
        <v>4</v>
      </c>
      <c r="P73" s="188">
        <f aca="true" t="shared" si="1" ref="P73:P135">Q73+R73+S73+T73</f>
        <v>0</v>
      </c>
      <c r="Q73" s="185">
        <v>0</v>
      </c>
      <c r="R73" s="185">
        <v>0</v>
      </c>
      <c r="S73" s="185">
        <v>0</v>
      </c>
      <c r="T73" s="185">
        <v>0</v>
      </c>
      <c r="U73" s="149" t="s">
        <v>1446</v>
      </c>
      <c r="V73" s="42"/>
    </row>
    <row r="74" spans="1:22" s="5" customFormat="1" ht="71.25">
      <c r="A74" s="597"/>
      <c r="B74" s="598"/>
      <c r="C74" s="149" t="s">
        <v>635</v>
      </c>
      <c r="D74" s="149" t="s">
        <v>593</v>
      </c>
      <c r="E74" s="149">
        <v>0</v>
      </c>
      <c r="F74" s="149">
        <v>0</v>
      </c>
      <c r="G74" s="151">
        <v>0.1</v>
      </c>
      <c r="H74" s="149" t="s">
        <v>594</v>
      </c>
      <c r="I74" s="149" t="s">
        <v>595</v>
      </c>
      <c r="J74" s="164">
        <v>0</v>
      </c>
      <c r="K74" s="164">
        <v>0</v>
      </c>
      <c r="L74" s="180">
        <v>1</v>
      </c>
      <c r="M74" s="180">
        <v>2</v>
      </c>
      <c r="N74" s="180">
        <v>3</v>
      </c>
      <c r="O74" s="180">
        <v>4</v>
      </c>
      <c r="P74" s="188">
        <f t="shared" si="1"/>
        <v>0</v>
      </c>
      <c r="Q74" s="185">
        <v>0</v>
      </c>
      <c r="R74" s="185">
        <v>0</v>
      </c>
      <c r="S74" s="185">
        <v>0</v>
      </c>
      <c r="T74" s="185">
        <v>0</v>
      </c>
      <c r="U74" s="149" t="s">
        <v>1446</v>
      </c>
      <c r="V74" s="42"/>
    </row>
    <row r="75" spans="1:55" s="49" customFormat="1" ht="42.75">
      <c r="A75" s="597" t="s">
        <v>229</v>
      </c>
      <c r="B75" s="601">
        <v>0.05</v>
      </c>
      <c r="C75" s="600" t="s">
        <v>574</v>
      </c>
      <c r="D75" s="600" t="s">
        <v>230</v>
      </c>
      <c r="E75" s="600">
        <v>4632</v>
      </c>
      <c r="F75" s="600">
        <v>4632</v>
      </c>
      <c r="G75" s="600">
        <v>4632</v>
      </c>
      <c r="H75" s="149" t="s">
        <v>596</v>
      </c>
      <c r="I75" s="149" t="s">
        <v>231</v>
      </c>
      <c r="J75" s="164">
        <v>0</v>
      </c>
      <c r="K75" s="164">
        <v>0</v>
      </c>
      <c r="L75" s="164">
        <v>10</v>
      </c>
      <c r="M75" s="164">
        <v>20</v>
      </c>
      <c r="N75" s="164">
        <v>30</v>
      </c>
      <c r="O75" s="164">
        <v>40</v>
      </c>
      <c r="P75" s="188">
        <f t="shared" si="1"/>
        <v>10774</v>
      </c>
      <c r="Q75" s="185">
        <v>2500</v>
      </c>
      <c r="R75" s="185">
        <v>2625</v>
      </c>
      <c r="S75" s="185">
        <v>2756</v>
      </c>
      <c r="T75" s="185">
        <v>2893</v>
      </c>
      <c r="U75" s="149" t="s">
        <v>1446</v>
      </c>
      <c r="V75" s="43"/>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row>
    <row r="76" spans="1:55" s="49" customFormat="1" ht="28.5">
      <c r="A76" s="597"/>
      <c r="B76" s="601"/>
      <c r="C76" s="600"/>
      <c r="D76" s="600"/>
      <c r="E76" s="600"/>
      <c r="F76" s="600"/>
      <c r="G76" s="600"/>
      <c r="H76" s="149" t="s">
        <v>597</v>
      </c>
      <c r="I76" s="149" t="s">
        <v>598</v>
      </c>
      <c r="J76" s="164">
        <v>0</v>
      </c>
      <c r="K76" s="164">
        <v>0</v>
      </c>
      <c r="L76" s="164">
        <v>2</v>
      </c>
      <c r="M76" s="164">
        <v>4</v>
      </c>
      <c r="N76" s="164">
        <v>6</v>
      </c>
      <c r="O76" s="164">
        <v>8</v>
      </c>
      <c r="P76" s="188">
        <f t="shared" si="1"/>
        <v>190000</v>
      </c>
      <c r="Q76" s="185">
        <v>10000</v>
      </c>
      <c r="R76" s="185">
        <v>50000</v>
      </c>
      <c r="S76" s="185">
        <v>60000</v>
      </c>
      <c r="T76" s="185">
        <v>70000</v>
      </c>
      <c r="U76" s="149" t="s">
        <v>1446</v>
      </c>
      <c r="V76" s="43"/>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row>
    <row r="77" spans="1:55" s="49" customFormat="1" ht="57">
      <c r="A77" s="597"/>
      <c r="B77" s="601"/>
      <c r="C77" s="600" t="s">
        <v>599</v>
      </c>
      <c r="D77" s="600" t="s">
        <v>232</v>
      </c>
      <c r="E77" s="600">
        <v>34</v>
      </c>
      <c r="F77" s="600">
        <v>34</v>
      </c>
      <c r="G77" s="600">
        <v>34</v>
      </c>
      <c r="H77" s="149" t="s">
        <v>600</v>
      </c>
      <c r="I77" s="149" t="s">
        <v>233</v>
      </c>
      <c r="J77" s="164">
        <v>0</v>
      </c>
      <c r="K77" s="164">
        <v>0</v>
      </c>
      <c r="L77" s="164">
        <v>10</v>
      </c>
      <c r="M77" s="164">
        <v>20</v>
      </c>
      <c r="N77" s="164">
        <v>30</v>
      </c>
      <c r="O77" s="164">
        <v>40</v>
      </c>
      <c r="P77" s="188">
        <f t="shared" si="1"/>
        <v>40728</v>
      </c>
      <c r="Q77" s="185">
        <v>9450</v>
      </c>
      <c r="R77" s="185">
        <v>9922</v>
      </c>
      <c r="S77" s="185">
        <v>10418</v>
      </c>
      <c r="T77" s="185">
        <v>10938</v>
      </c>
      <c r="U77" s="149" t="s">
        <v>1446</v>
      </c>
      <c r="V77" s="43"/>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row>
    <row r="78" spans="1:55" s="49" customFormat="1" ht="42.75">
      <c r="A78" s="597"/>
      <c r="B78" s="601"/>
      <c r="C78" s="600"/>
      <c r="D78" s="600"/>
      <c r="E78" s="600"/>
      <c r="F78" s="600"/>
      <c r="G78" s="600"/>
      <c r="H78" s="149" t="s">
        <v>601</v>
      </c>
      <c r="I78" s="149" t="s">
        <v>236</v>
      </c>
      <c r="J78" s="164">
        <v>0</v>
      </c>
      <c r="K78" s="164">
        <v>0</v>
      </c>
      <c r="L78" s="176">
        <v>1</v>
      </c>
      <c r="M78" s="176">
        <v>1</v>
      </c>
      <c r="N78" s="176">
        <v>1</v>
      </c>
      <c r="O78" s="176">
        <v>1</v>
      </c>
      <c r="P78" s="188">
        <f t="shared" si="1"/>
        <v>86639</v>
      </c>
      <c r="Q78" s="185">
        <v>15840</v>
      </c>
      <c r="R78" s="185">
        <v>35000</v>
      </c>
      <c r="S78" s="185">
        <v>17463</v>
      </c>
      <c r="T78" s="185">
        <v>18336</v>
      </c>
      <c r="U78" s="149" t="s">
        <v>1446</v>
      </c>
      <c r="V78" s="43"/>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row>
    <row r="79" spans="1:55" s="49" customFormat="1" ht="71.25">
      <c r="A79" s="597"/>
      <c r="B79" s="601"/>
      <c r="C79" s="149" t="s">
        <v>602</v>
      </c>
      <c r="D79" s="149" t="s">
        <v>603</v>
      </c>
      <c r="E79" s="149">
        <v>13</v>
      </c>
      <c r="F79" s="149">
        <v>13</v>
      </c>
      <c r="G79" s="149">
        <v>13</v>
      </c>
      <c r="H79" s="149" t="s">
        <v>604</v>
      </c>
      <c r="I79" s="149" t="s">
        <v>605</v>
      </c>
      <c r="J79" s="164">
        <v>0</v>
      </c>
      <c r="K79" s="164">
        <v>0</v>
      </c>
      <c r="L79" s="164">
        <v>13</v>
      </c>
      <c r="M79" s="164">
        <v>13</v>
      </c>
      <c r="N79" s="164">
        <v>13</v>
      </c>
      <c r="O79" s="164">
        <v>13</v>
      </c>
      <c r="P79" s="188">
        <f t="shared" si="1"/>
        <v>17645</v>
      </c>
      <c r="Q79" s="185">
        <v>4095</v>
      </c>
      <c r="R79" s="185">
        <v>4299</v>
      </c>
      <c r="S79" s="185">
        <v>4513</v>
      </c>
      <c r="T79" s="185">
        <v>4738</v>
      </c>
      <c r="U79" s="149" t="s">
        <v>1446</v>
      </c>
      <c r="V79" s="43"/>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row>
    <row r="80" spans="1:55" s="49" customFormat="1" ht="42.75">
      <c r="A80" s="597"/>
      <c r="B80" s="601"/>
      <c r="C80" s="149" t="s">
        <v>606</v>
      </c>
      <c r="D80" s="149" t="s">
        <v>234</v>
      </c>
      <c r="E80" s="149">
        <v>0</v>
      </c>
      <c r="F80" s="149">
        <v>0</v>
      </c>
      <c r="G80" s="149">
        <v>1</v>
      </c>
      <c r="H80" s="149" t="s">
        <v>607</v>
      </c>
      <c r="I80" s="149" t="s">
        <v>235</v>
      </c>
      <c r="J80" s="164">
        <v>0</v>
      </c>
      <c r="K80" s="164">
        <v>0</v>
      </c>
      <c r="L80" s="176">
        <v>1</v>
      </c>
      <c r="M80" s="176">
        <v>1</v>
      </c>
      <c r="N80" s="176">
        <v>1</v>
      </c>
      <c r="O80" s="176">
        <v>1</v>
      </c>
      <c r="P80" s="188">
        <f t="shared" si="1"/>
        <v>3150</v>
      </c>
      <c r="Q80" s="185">
        <v>3150</v>
      </c>
      <c r="R80" s="185">
        <v>0</v>
      </c>
      <c r="S80" s="185">
        <v>0</v>
      </c>
      <c r="T80" s="185">
        <v>0</v>
      </c>
      <c r="U80" s="149" t="s">
        <v>1446</v>
      </c>
      <c r="V80" s="43"/>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row>
    <row r="81" spans="1:55" s="49" customFormat="1" ht="42.75">
      <c r="A81" s="597"/>
      <c r="B81" s="601"/>
      <c r="C81" s="149" t="s">
        <v>665</v>
      </c>
      <c r="D81" s="149" t="s">
        <v>237</v>
      </c>
      <c r="E81" s="149">
        <v>176</v>
      </c>
      <c r="F81" s="149">
        <v>176</v>
      </c>
      <c r="G81" s="149">
        <v>176</v>
      </c>
      <c r="H81" s="149" t="s">
        <v>666</v>
      </c>
      <c r="I81" s="149" t="s">
        <v>238</v>
      </c>
      <c r="J81" s="164">
        <v>0</v>
      </c>
      <c r="K81" s="164">
        <v>0</v>
      </c>
      <c r="L81" s="164">
        <v>250</v>
      </c>
      <c r="M81" s="164">
        <v>500</v>
      </c>
      <c r="N81" s="164">
        <v>750</v>
      </c>
      <c r="O81" s="164">
        <v>1000</v>
      </c>
      <c r="P81" s="188">
        <f t="shared" si="1"/>
        <v>25860</v>
      </c>
      <c r="Q81" s="185">
        <v>6000</v>
      </c>
      <c r="R81" s="185">
        <v>6300</v>
      </c>
      <c r="S81" s="185">
        <v>6615</v>
      </c>
      <c r="T81" s="185">
        <v>6945</v>
      </c>
      <c r="U81" s="149" t="s">
        <v>1446</v>
      </c>
      <c r="V81" s="43"/>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row>
    <row r="82" spans="1:55" s="49" customFormat="1" ht="42.75">
      <c r="A82" s="597"/>
      <c r="B82" s="601"/>
      <c r="C82" s="149" t="s">
        <v>667</v>
      </c>
      <c r="D82" s="149" t="s">
        <v>220</v>
      </c>
      <c r="E82" s="151">
        <v>1</v>
      </c>
      <c r="F82" s="149">
        <v>1250</v>
      </c>
      <c r="G82" s="151">
        <v>0.01</v>
      </c>
      <c r="H82" s="149" t="s">
        <v>668</v>
      </c>
      <c r="I82" s="149" t="s">
        <v>236</v>
      </c>
      <c r="J82" s="164">
        <v>0</v>
      </c>
      <c r="K82" s="164">
        <v>0</v>
      </c>
      <c r="L82" s="176">
        <v>1</v>
      </c>
      <c r="M82" s="176">
        <v>1</v>
      </c>
      <c r="N82" s="176">
        <v>1</v>
      </c>
      <c r="O82" s="176">
        <v>1</v>
      </c>
      <c r="P82" s="188">
        <f t="shared" si="1"/>
        <v>501047</v>
      </c>
      <c r="Q82" s="185">
        <f>112500+3750</f>
        <v>116250</v>
      </c>
      <c r="R82" s="185">
        <f>118125+3937</f>
        <v>122062</v>
      </c>
      <c r="S82" s="185">
        <f>124031+4133</f>
        <v>128164</v>
      </c>
      <c r="T82" s="185">
        <f>130232+4339</f>
        <v>134571</v>
      </c>
      <c r="U82" s="149" t="s">
        <v>1446</v>
      </c>
      <c r="V82" s="43"/>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row>
    <row r="83" spans="1:55" s="49" customFormat="1" ht="42.75">
      <c r="A83" s="597"/>
      <c r="B83" s="601"/>
      <c r="C83" s="149" t="s">
        <v>669</v>
      </c>
      <c r="D83" s="149" t="s">
        <v>220</v>
      </c>
      <c r="E83" s="151">
        <v>1</v>
      </c>
      <c r="F83" s="149">
        <v>1250</v>
      </c>
      <c r="G83" s="151">
        <v>0.01</v>
      </c>
      <c r="H83" s="149" t="s">
        <v>670</v>
      </c>
      <c r="I83" s="149" t="s">
        <v>239</v>
      </c>
      <c r="J83" s="164">
        <v>0</v>
      </c>
      <c r="K83" s="164">
        <v>0</v>
      </c>
      <c r="L83" s="179">
        <v>10</v>
      </c>
      <c r="M83" s="179">
        <v>20</v>
      </c>
      <c r="N83" s="179">
        <v>30</v>
      </c>
      <c r="O83" s="179">
        <v>40</v>
      </c>
      <c r="P83" s="188">
        <f t="shared" si="1"/>
        <v>21550</v>
      </c>
      <c r="Q83" s="185">
        <v>5000</v>
      </c>
      <c r="R83" s="185">
        <v>5250</v>
      </c>
      <c r="S83" s="185">
        <v>5512</v>
      </c>
      <c r="T83" s="185">
        <v>5788</v>
      </c>
      <c r="U83" s="149" t="s">
        <v>1446</v>
      </c>
      <c r="V83" s="43"/>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row>
    <row r="84" spans="1:55" s="49" customFormat="1" ht="42.75">
      <c r="A84" s="597"/>
      <c r="B84" s="601"/>
      <c r="C84" s="149" t="s">
        <v>671</v>
      </c>
      <c r="D84" s="149" t="s">
        <v>672</v>
      </c>
      <c r="E84" s="149">
        <v>1</v>
      </c>
      <c r="F84" s="149">
        <v>1</v>
      </c>
      <c r="G84" s="149">
        <v>1</v>
      </c>
      <c r="H84" s="149" t="s">
        <v>673</v>
      </c>
      <c r="I84" s="149" t="s">
        <v>674</v>
      </c>
      <c r="J84" s="164">
        <v>0</v>
      </c>
      <c r="K84" s="164">
        <v>0</v>
      </c>
      <c r="L84" s="179">
        <v>1</v>
      </c>
      <c r="M84" s="179">
        <v>1</v>
      </c>
      <c r="N84" s="179">
        <v>1</v>
      </c>
      <c r="O84" s="179">
        <v>1</v>
      </c>
      <c r="P84" s="188">
        <f t="shared" si="1"/>
        <v>8508</v>
      </c>
      <c r="Q84" s="185">
        <v>8508</v>
      </c>
      <c r="R84" s="185">
        <v>0</v>
      </c>
      <c r="S84" s="185">
        <v>0</v>
      </c>
      <c r="T84" s="185">
        <v>0</v>
      </c>
      <c r="U84" s="149" t="s">
        <v>1446</v>
      </c>
      <c r="V84" s="43"/>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row>
    <row r="85" spans="1:55" s="49" customFormat="1" ht="57">
      <c r="A85" s="597"/>
      <c r="B85" s="601"/>
      <c r="C85" s="149" t="s">
        <v>675</v>
      </c>
      <c r="D85" s="149" t="s">
        <v>676</v>
      </c>
      <c r="E85" s="149">
        <v>0</v>
      </c>
      <c r="F85" s="149">
        <v>0</v>
      </c>
      <c r="G85" s="149">
        <v>1</v>
      </c>
      <c r="H85" s="149" t="s">
        <v>677</v>
      </c>
      <c r="I85" s="149" t="s">
        <v>678</v>
      </c>
      <c r="J85" s="164">
        <v>0</v>
      </c>
      <c r="K85" s="164">
        <v>0</v>
      </c>
      <c r="L85" s="164">
        <v>10</v>
      </c>
      <c r="M85" s="164">
        <v>20</v>
      </c>
      <c r="N85" s="164">
        <v>30</v>
      </c>
      <c r="O85" s="164">
        <v>40</v>
      </c>
      <c r="P85" s="188">
        <f t="shared" si="1"/>
        <v>43000</v>
      </c>
      <c r="Q85" s="185">
        <f>6000+4000</f>
        <v>10000</v>
      </c>
      <c r="R85" s="185">
        <f>7000+4000</f>
        <v>11000</v>
      </c>
      <c r="S85" s="185">
        <f>7000+4000</f>
        <v>11000</v>
      </c>
      <c r="T85" s="185">
        <f>7000+4000</f>
        <v>11000</v>
      </c>
      <c r="U85" s="149" t="s">
        <v>1446</v>
      </c>
      <c r="V85" s="43"/>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row>
    <row r="86" spans="1:55" s="49" customFormat="1" ht="57">
      <c r="A86" s="597"/>
      <c r="B86" s="601"/>
      <c r="C86" s="600" t="s">
        <v>679</v>
      </c>
      <c r="D86" s="600" t="s">
        <v>676</v>
      </c>
      <c r="E86" s="600">
        <v>0</v>
      </c>
      <c r="F86" s="600">
        <v>0</v>
      </c>
      <c r="G86" s="600">
        <v>1</v>
      </c>
      <c r="H86" s="149" t="s">
        <v>680</v>
      </c>
      <c r="I86" s="149" t="s">
        <v>681</v>
      </c>
      <c r="J86" s="164">
        <v>0</v>
      </c>
      <c r="K86" s="164">
        <v>0</v>
      </c>
      <c r="L86" s="164">
        <v>10</v>
      </c>
      <c r="M86" s="164">
        <v>20</v>
      </c>
      <c r="N86" s="164">
        <v>30</v>
      </c>
      <c r="O86" s="164">
        <v>40</v>
      </c>
      <c r="P86" s="188">
        <f t="shared" si="1"/>
        <v>336220</v>
      </c>
      <c r="Q86" s="185">
        <f>3000+63000+2500+9150</f>
        <v>77650</v>
      </c>
      <c r="R86" s="185">
        <f>3000+66000+2625+10245</f>
        <v>81870</v>
      </c>
      <c r="S86" s="185">
        <f>3000+69000+2756+10757</f>
        <v>85513</v>
      </c>
      <c r="T86" s="185">
        <f>4000+73000+2893+11294</f>
        <v>91187</v>
      </c>
      <c r="U86" s="149" t="s">
        <v>1446</v>
      </c>
      <c r="V86" s="43"/>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row>
    <row r="87" spans="1:55" s="49" customFormat="1" ht="42.75">
      <c r="A87" s="597"/>
      <c r="B87" s="601"/>
      <c r="C87" s="600"/>
      <c r="D87" s="600"/>
      <c r="E87" s="600"/>
      <c r="F87" s="600"/>
      <c r="G87" s="600"/>
      <c r="H87" s="149" t="s">
        <v>682</v>
      </c>
      <c r="I87" s="149" t="s">
        <v>683</v>
      </c>
      <c r="J87" s="164">
        <v>0</v>
      </c>
      <c r="K87" s="164">
        <v>0</v>
      </c>
      <c r="L87" s="164">
        <v>10</v>
      </c>
      <c r="M87" s="164">
        <v>20</v>
      </c>
      <c r="N87" s="164">
        <v>30</v>
      </c>
      <c r="O87" s="164">
        <v>40</v>
      </c>
      <c r="P87" s="188">
        <f t="shared" si="1"/>
        <v>32225</v>
      </c>
      <c r="Q87" s="185">
        <v>9150</v>
      </c>
      <c r="R87" s="185">
        <v>1024</v>
      </c>
      <c r="S87" s="185">
        <v>10757</v>
      </c>
      <c r="T87" s="185">
        <v>11294</v>
      </c>
      <c r="U87" s="149" t="s">
        <v>1446</v>
      </c>
      <c r="V87" s="43"/>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row>
    <row r="88" spans="1:22" s="5" customFormat="1" ht="57">
      <c r="A88" s="597" t="s">
        <v>262</v>
      </c>
      <c r="B88" s="598">
        <v>0.05</v>
      </c>
      <c r="C88" s="66" t="s">
        <v>684</v>
      </c>
      <c r="D88" s="66" t="s">
        <v>685</v>
      </c>
      <c r="E88" s="149">
        <v>0</v>
      </c>
      <c r="F88" s="149">
        <v>0</v>
      </c>
      <c r="G88" s="149" t="s">
        <v>686</v>
      </c>
      <c r="H88" s="161" t="s">
        <v>575</v>
      </c>
      <c r="I88" s="149" t="s">
        <v>57</v>
      </c>
      <c r="J88" s="164">
        <v>0</v>
      </c>
      <c r="K88" s="164">
        <v>0</v>
      </c>
      <c r="L88" s="171">
        <v>520</v>
      </c>
      <c r="M88" s="171">
        <f>L88+520</f>
        <v>1040</v>
      </c>
      <c r="N88" s="171">
        <f>M88+520</f>
        <v>1560</v>
      </c>
      <c r="O88" s="171">
        <f>N88+520</f>
        <v>2080</v>
      </c>
      <c r="P88" s="188">
        <f t="shared" si="1"/>
        <v>52000</v>
      </c>
      <c r="Q88" s="185">
        <v>13000</v>
      </c>
      <c r="R88" s="185">
        <v>13000</v>
      </c>
      <c r="S88" s="185">
        <v>13000</v>
      </c>
      <c r="T88" s="185">
        <v>13000</v>
      </c>
      <c r="U88" s="149" t="s">
        <v>1446</v>
      </c>
      <c r="V88" s="42"/>
    </row>
    <row r="89" spans="1:22" s="5" customFormat="1" ht="30">
      <c r="A89" s="597"/>
      <c r="B89" s="598"/>
      <c r="C89" s="66" t="s">
        <v>687</v>
      </c>
      <c r="D89" s="66" t="s">
        <v>688</v>
      </c>
      <c r="E89" s="149">
        <v>3</v>
      </c>
      <c r="F89" s="149">
        <v>3</v>
      </c>
      <c r="G89" s="149" t="s">
        <v>689</v>
      </c>
      <c r="H89" s="151" t="s">
        <v>690</v>
      </c>
      <c r="I89" s="149" t="s">
        <v>691</v>
      </c>
      <c r="J89" s="164">
        <v>3</v>
      </c>
      <c r="K89" s="164">
        <v>3</v>
      </c>
      <c r="L89" s="175">
        <v>4</v>
      </c>
      <c r="M89" s="175">
        <v>5</v>
      </c>
      <c r="N89" s="175">
        <v>6</v>
      </c>
      <c r="O89" s="175">
        <v>6</v>
      </c>
      <c r="P89" s="188">
        <f t="shared" si="1"/>
        <v>0</v>
      </c>
      <c r="Q89" s="185">
        <v>0</v>
      </c>
      <c r="R89" s="185">
        <v>0</v>
      </c>
      <c r="S89" s="185">
        <v>0</v>
      </c>
      <c r="T89" s="185">
        <v>0</v>
      </c>
      <c r="U89" s="149" t="s">
        <v>1446</v>
      </c>
      <c r="V89" s="42"/>
    </row>
    <row r="90" spans="1:22" s="5" customFormat="1" ht="75">
      <c r="A90" s="597"/>
      <c r="B90" s="598"/>
      <c r="C90" s="66" t="s">
        <v>53</v>
      </c>
      <c r="D90" s="66" t="s">
        <v>692</v>
      </c>
      <c r="E90" s="149">
        <v>0</v>
      </c>
      <c r="F90" s="149">
        <v>0</v>
      </c>
      <c r="G90" s="151">
        <v>1</v>
      </c>
      <c r="H90" s="151" t="s">
        <v>693</v>
      </c>
      <c r="I90" s="149" t="s">
        <v>694</v>
      </c>
      <c r="J90" s="164">
        <v>0</v>
      </c>
      <c r="K90" s="164">
        <v>0</v>
      </c>
      <c r="L90" s="171">
        <v>10</v>
      </c>
      <c r="M90" s="171">
        <v>20</v>
      </c>
      <c r="N90" s="171">
        <v>30</v>
      </c>
      <c r="O90" s="171">
        <v>40</v>
      </c>
      <c r="P90" s="188">
        <f t="shared" si="1"/>
        <v>24</v>
      </c>
      <c r="Q90" s="185">
        <v>5</v>
      </c>
      <c r="R90" s="185">
        <v>6</v>
      </c>
      <c r="S90" s="185">
        <v>6</v>
      </c>
      <c r="T90" s="185">
        <v>7</v>
      </c>
      <c r="U90" s="149" t="s">
        <v>1446</v>
      </c>
      <c r="V90" s="42"/>
    </row>
    <row r="91" spans="1:22" s="5" customFormat="1" ht="60">
      <c r="A91" s="597"/>
      <c r="B91" s="598"/>
      <c r="C91" s="158" t="s">
        <v>695</v>
      </c>
      <c r="D91" s="66" t="s">
        <v>696</v>
      </c>
      <c r="E91" s="149">
        <v>0</v>
      </c>
      <c r="F91" s="149">
        <v>0</v>
      </c>
      <c r="G91" s="151">
        <v>1</v>
      </c>
      <c r="H91" s="161" t="s">
        <v>576</v>
      </c>
      <c r="I91" s="149" t="s">
        <v>58</v>
      </c>
      <c r="J91" s="164">
        <v>0</v>
      </c>
      <c r="K91" s="164">
        <v>0</v>
      </c>
      <c r="L91" s="171">
        <v>3000</v>
      </c>
      <c r="M91" s="171">
        <f>L91+3000</f>
        <v>6000</v>
      </c>
      <c r="N91" s="171">
        <f>M91+3000</f>
        <v>9000</v>
      </c>
      <c r="O91" s="171">
        <f>N91+3000</f>
        <v>12000</v>
      </c>
      <c r="P91" s="188">
        <f t="shared" si="1"/>
        <v>138000</v>
      </c>
      <c r="Q91" s="185">
        <v>30000</v>
      </c>
      <c r="R91" s="185">
        <v>33000</v>
      </c>
      <c r="S91" s="185">
        <v>36000</v>
      </c>
      <c r="T91" s="185">
        <v>39000</v>
      </c>
      <c r="U91" s="149" t="s">
        <v>1446</v>
      </c>
      <c r="V91" s="42"/>
    </row>
    <row r="92" spans="1:22" s="5" customFormat="1" ht="45">
      <c r="A92" s="597"/>
      <c r="B92" s="598"/>
      <c r="C92" s="66" t="s">
        <v>697</v>
      </c>
      <c r="D92" s="66" t="s">
        <v>698</v>
      </c>
      <c r="E92" s="149">
        <v>0</v>
      </c>
      <c r="F92" s="149">
        <v>0</v>
      </c>
      <c r="G92" s="149">
        <v>52</v>
      </c>
      <c r="H92" s="149" t="s">
        <v>577</v>
      </c>
      <c r="I92" s="149" t="s">
        <v>57</v>
      </c>
      <c r="J92" s="164">
        <v>0</v>
      </c>
      <c r="K92" s="164">
        <v>0</v>
      </c>
      <c r="L92" s="164">
        <v>520</v>
      </c>
      <c r="M92" s="164">
        <f>L92+520</f>
        <v>1040</v>
      </c>
      <c r="N92" s="164">
        <f>M92+520</f>
        <v>1560</v>
      </c>
      <c r="O92" s="164">
        <f>N92+520</f>
        <v>2080</v>
      </c>
      <c r="P92" s="188">
        <f t="shared" si="1"/>
        <v>62000</v>
      </c>
      <c r="Q92" s="185">
        <v>14000</v>
      </c>
      <c r="R92" s="185">
        <v>16000</v>
      </c>
      <c r="S92" s="185">
        <v>16000</v>
      </c>
      <c r="T92" s="185">
        <v>16000</v>
      </c>
      <c r="U92" s="149" t="s">
        <v>1446</v>
      </c>
      <c r="V92" s="42"/>
    </row>
    <row r="93" spans="1:22" s="5" customFormat="1" ht="45">
      <c r="A93" s="597"/>
      <c r="B93" s="598"/>
      <c r="C93" s="66" t="s">
        <v>699</v>
      </c>
      <c r="D93" s="159" t="s">
        <v>700</v>
      </c>
      <c r="E93" s="151">
        <v>0.25</v>
      </c>
      <c r="F93" s="149">
        <v>25</v>
      </c>
      <c r="G93" s="151">
        <v>0.25</v>
      </c>
      <c r="H93" s="161" t="s">
        <v>701</v>
      </c>
      <c r="I93" s="149" t="s">
        <v>702</v>
      </c>
      <c r="J93" s="164">
        <v>25</v>
      </c>
      <c r="K93" s="164">
        <v>25</v>
      </c>
      <c r="L93" s="171">
        <f>K93+25</f>
        <v>50</v>
      </c>
      <c r="M93" s="171">
        <f>L93+25</f>
        <v>75</v>
      </c>
      <c r="N93" s="171">
        <f>M93+25</f>
        <v>100</v>
      </c>
      <c r="O93" s="171">
        <v>100</v>
      </c>
      <c r="P93" s="188">
        <f t="shared" si="1"/>
        <v>0</v>
      </c>
      <c r="Q93" s="185">
        <v>0</v>
      </c>
      <c r="R93" s="185">
        <v>0</v>
      </c>
      <c r="S93" s="185">
        <v>0</v>
      </c>
      <c r="T93" s="185">
        <v>0</v>
      </c>
      <c r="U93" s="149" t="s">
        <v>1446</v>
      </c>
      <c r="V93" s="42"/>
    </row>
    <row r="94" spans="1:22" s="5" customFormat="1" ht="45">
      <c r="A94" s="597"/>
      <c r="B94" s="598"/>
      <c r="C94" s="66" t="s">
        <v>55</v>
      </c>
      <c r="D94" s="160" t="s">
        <v>1412</v>
      </c>
      <c r="E94" s="163">
        <v>2</v>
      </c>
      <c r="F94" s="149">
        <v>2</v>
      </c>
      <c r="G94" s="163">
        <v>5</v>
      </c>
      <c r="H94" s="66" t="s">
        <v>703</v>
      </c>
      <c r="I94" s="66" t="s">
        <v>704</v>
      </c>
      <c r="J94" s="164">
        <v>0</v>
      </c>
      <c r="K94" s="164">
        <v>0</v>
      </c>
      <c r="L94" s="164">
        <v>0</v>
      </c>
      <c r="M94" s="164">
        <v>2</v>
      </c>
      <c r="N94" s="164">
        <v>4</v>
      </c>
      <c r="O94" s="164">
        <v>6</v>
      </c>
      <c r="P94" s="188">
        <f t="shared" si="1"/>
        <v>0</v>
      </c>
      <c r="Q94" s="185">
        <v>0</v>
      </c>
      <c r="R94" s="185">
        <v>0</v>
      </c>
      <c r="S94" s="185">
        <v>0</v>
      </c>
      <c r="T94" s="185">
        <v>0</v>
      </c>
      <c r="U94" s="149" t="s">
        <v>1446</v>
      </c>
      <c r="V94" s="42"/>
    </row>
    <row r="95" spans="1:22" s="5" customFormat="1" ht="63.75" customHeight="1">
      <c r="A95" s="597"/>
      <c r="B95" s="598"/>
      <c r="C95" s="160" t="s">
        <v>705</v>
      </c>
      <c r="D95" s="160" t="s">
        <v>706</v>
      </c>
      <c r="E95" s="161">
        <v>0</v>
      </c>
      <c r="F95" s="149">
        <v>0</v>
      </c>
      <c r="G95" s="151">
        <v>1</v>
      </c>
      <c r="H95" s="66" t="s">
        <v>707</v>
      </c>
      <c r="I95" s="66" t="s">
        <v>708</v>
      </c>
      <c r="J95" s="164">
        <v>0</v>
      </c>
      <c r="K95" s="164">
        <v>0</v>
      </c>
      <c r="L95" s="164">
        <v>50</v>
      </c>
      <c r="M95" s="164">
        <f>L95+50</f>
        <v>100</v>
      </c>
      <c r="N95" s="164">
        <f>M95+50</f>
        <v>150</v>
      </c>
      <c r="O95" s="164">
        <f>N95+50</f>
        <v>200</v>
      </c>
      <c r="P95" s="188">
        <f t="shared" si="1"/>
        <v>0</v>
      </c>
      <c r="Q95" s="185">
        <v>0</v>
      </c>
      <c r="R95" s="185">
        <v>0</v>
      </c>
      <c r="S95" s="185">
        <v>0</v>
      </c>
      <c r="T95" s="185">
        <v>0</v>
      </c>
      <c r="U95" s="149" t="s">
        <v>1446</v>
      </c>
      <c r="V95" s="42"/>
    </row>
    <row r="96" spans="1:22" s="8" customFormat="1" ht="60">
      <c r="A96" s="597" t="s">
        <v>263</v>
      </c>
      <c r="B96" s="601">
        <v>0.05</v>
      </c>
      <c r="C96" s="605" t="s">
        <v>709</v>
      </c>
      <c r="D96" s="605" t="s">
        <v>578</v>
      </c>
      <c r="E96" s="600" t="s">
        <v>710</v>
      </c>
      <c r="F96" s="600" t="s">
        <v>710</v>
      </c>
      <c r="G96" s="600" t="s">
        <v>711</v>
      </c>
      <c r="H96" s="66" t="s">
        <v>712</v>
      </c>
      <c r="I96" s="66" t="s">
        <v>544</v>
      </c>
      <c r="J96" s="164">
        <v>1</v>
      </c>
      <c r="K96" s="164">
        <v>1</v>
      </c>
      <c r="L96" s="164">
        <v>2</v>
      </c>
      <c r="M96" s="164">
        <v>3</v>
      </c>
      <c r="N96" s="164">
        <v>4</v>
      </c>
      <c r="O96" s="164">
        <v>5</v>
      </c>
      <c r="P96" s="188">
        <f t="shared" si="1"/>
        <v>18000</v>
      </c>
      <c r="Q96" s="185">
        <v>4000</v>
      </c>
      <c r="R96" s="185">
        <v>4000</v>
      </c>
      <c r="S96" s="185">
        <v>5000</v>
      </c>
      <c r="T96" s="185">
        <v>5000</v>
      </c>
      <c r="U96" s="149" t="s">
        <v>1446</v>
      </c>
      <c r="V96" s="50"/>
    </row>
    <row r="97" spans="1:22" s="8" customFormat="1" ht="45">
      <c r="A97" s="597"/>
      <c r="B97" s="601"/>
      <c r="C97" s="605"/>
      <c r="D97" s="605"/>
      <c r="E97" s="600"/>
      <c r="F97" s="600"/>
      <c r="G97" s="600"/>
      <c r="H97" s="66" t="s">
        <v>713</v>
      </c>
      <c r="I97" s="66" t="s">
        <v>545</v>
      </c>
      <c r="J97" s="164">
        <v>1</v>
      </c>
      <c r="K97" s="164">
        <v>1</v>
      </c>
      <c r="L97" s="164">
        <v>4</v>
      </c>
      <c r="M97" s="164">
        <v>7</v>
      </c>
      <c r="N97" s="164">
        <v>10</v>
      </c>
      <c r="O97" s="164">
        <v>13</v>
      </c>
      <c r="P97" s="188">
        <f t="shared" si="1"/>
        <v>14000</v>
      </c>
      <c r="Q97" s="185">
        <v>3000</v>
      </c>
      <c r="R97" s="185">
        <v>3000</v>
      </c>
      <c r="S97" s="185">
        <v>4000</v>
      </c>
      <c r="T97" s="185">
        <v>4000</v>
      </c>
      <c r="U97" s="149" t="s">
        <v>1446</v>
      </c>
      <c r="V97" s="50"/>
    </row>
    <row r="98" spans="1:22" s="8" customFormat="1" ht="60">
      <c r="A98" s="597"/>
      <c r="B98" s="601"/>
      <c r="C98" s="605"/>
      <c r="D98" s="605"/>
      <c r="E98" s="600"/>
      <c r="F98" s="600"/>
      <c r="G98" s="600"/>
      <c r="H98" s="66" t="s">
        <v>714</v>
      </c>
      <c r="I98" s="66" t="s">
        <v>546</v>
      </c>
      <c r="J98" s="164">
        <v>18</v>
      </c>
      <c r="K98" s="164">
        <v>18</v>
      </c>
      <c r="L98" s="164">
        <f>K98+20</f>
        <v>38</v>
      </c>
      <c r="M98" s="164">
        <f>L98+20</f>
        <v>58</v>
      </c>
      <c r="N98" s="164">
        <f>M98+20</f>
        <v>78</v>
      </c>
      <c r="O98" s="164">
        <f>N98+20</f>
        <v>98</v>
      </c>
      <c r="P98" s="188">
        <f t="shared" si="1"/>
        <v>28000</v>
      </c>
      <c r="Q98" s="185">
        <v>6000</v>
      </c>
      <c r="R98" s="185">
        <v>7000</v>
      </c>
      <c r="S98" s="185">
        <v>7000</v>
      </c>
      <c r="T98" s="185">
        <v>8000</v>
      </c>
      <c r="U98" s="149" t="s">
        <v>1446</v>
      </c>
      <c r="V98" s="50"/>
    </row>
    <row r="99" spans="1:22" s="8" customFormat="1" ht="30">
      <c r="A99" s="597"/>
      <c r="B99" s="601"/>
      <c r="C99" s="605"/>
      <c r="D99" s="605"/>
      <c r="E99" s="600"/>
      <c r="F99" s="600"/>
      <c r="G99" s="600"/>
      <c r="H99" s="66" t="s">
        <v>715</v>
      </c>
      <c r="I99" s="66" t="s">
        <v>716</v>
      </c>
      <c r="J99" s="164">
        <v>1</v>
      </c>
      <c r="K99" s="164">
        <v>1</v>
      </c>
      <c r="L99" s="179">
        <v>2</v>
      </c>
      <c r="M99" s="179">
        <v>3</v>
      </c>
      <c r="N99" s="179">
        <v>4</v>
      </c>
      <c r="O99" s="179">
        <v>5</v>
      </c>
      <c r="P99" s="188">
        <f t="shared" si="1"/>
        <v>140000</v>
      </c>
      <c r="Q99" s="185">
        <v>30000</v>
      </c>
      <c r="R99" s="185">
        <v>33000</v>
      </c>
      <c r="S99" s="185">
        <v>37000</v>
      </c>
      <c r="T99" s="185">
        <v>40000</v>
      </c>
      <c r="U99" s="149" t="s">
        <v>1446</v>
      </c>
      <c r="V99" s="50"/>
    </row>
    <row r="100" spans="1:22" s="8" customFormat="1" ht="45">
      <c r="A100" s="597"/>
      <c r="B100" s="601"/>
      <c r="C100" s="605"/>
      <c r="D100" s="605"/>
      <c r="E100" s="600"/>
      <c r="F100" s="600"/>
      <c r="G100" s="600"/>
      <c r="H100" s="66" t="s">
        <v>717</v>
      </c>
      <c r="I100" s="66" t="s">
        <v>718</v>
      </c>
      <c r="J100" s="176">
        <v>0.56</v>
      </c>
      <c r="K100" s="176">
        <v>0.56</v>
      </c>
      <c r="L100" s="176">
        <v>0.6</v>
      </c>
      <c r="M100" s="176">
        <v>0.6</v>
      </c>
      <c r="N100" s="176">
        <v>0.6</v>
      </c>
      <c r="O100" s="176">
        <v>0.6</v>
      </c>
      <c r="P100" s="188">
        <f t="shared" si="1"/>
        <v>405000</v>
      </c>
      <c r="Q100" s="185">
        <v>87000</v>
      </c>
      <c r="R100" s="185">
        <v>96000</v>
      </c>
      <c r="S100" s="185">
        <v>106000</v>
      </c>
      <c r="T100" s="185">
        <v>116000</v>
      </c>
      <c r="U100" s="149" t="s">
        <v>1446</v>
      </c>
      <c r="V100" s="50"/>
    </row>
    <row r="101" spans="1:22" s="8" customFormat="1" ht="45">
      <c r="A101" s="597"/>
      <c r="B101" s="601"/>
      <c r="C101" s="605"/>
      <c r="D101" s="605"/>
      <c r="E101" s="600"/>
      <c r="F101" s="600"/>
      <c r="G101" s="600"/>
      <c r="H101" s="66" t="s">
        <v>719</v>
      </c>
      <c r="I101" s="66" t="s">
        <v>720</v>
      </c>
      <c r="J101" s="164">
        <v>280</v>
      </c>
      <c r="K101" s="164">
        <v>280</v>
      </c>
      <c r="L101" s="177">
        <f>280+580</f>
        <v>860</v>
      </c>
      <c r="M101" s="177">
        <f>L101+580</f>
        <v>1440</v>
      </c>
      <c r="N101" s="177">
        <f>M101+580</f>
        <v>2020</v>
      </c>
      <c r="O101" s="177">
        <f>N101+580</f>
        <v>2600</v>
      </c>
      <c r="P101" s="188">
        <f t="shared" si="1"/>
        <v>200000</v>
      </c>
      <c r="Q101" s="185">
        <v>43000</v>
      </c>
      <c r="R101" s="185">
        <v>48000</v>
      </c>
      <c r="S101" s="185">
        <v>52000</v>
      </c>
      <c r="T101" s="185">
        <v>57000</v>
      </c>
      <c r="U101" s="149" t="s">
        <v>1446</v>
      </c>
      <c r="V101" s="50"/>
    </row>
    <row r="102" spans="1:22" s="8" customFormat="1" ht="45">
      <c r="A102" s="597"/>
      <c r="B102" s="601"/>
      <c r="C102" s="605"/>
      <c r="D102" s="605"/>
      <c r="E102" s="600"/>
      <c r="F102" s="600"/>
      <c r="G102" s="600"/>
      <c r="H102" s="66" t="s">
        <v>579</v>
      </c>
      <c r="I102" s="66" t="s">
        <v>721</v>
      </c>
      <c r="J102" s="164">
        <v>0</v>
      </c>
      <c r="K102" s="164">
        <v>0</v>
      </c>
      <c r="L102" s="180" t="s">
        <v>1226</v>
      </c>
      <c r="M102" s="180" t="s">
        <v>1226</v>
      </c>
      <c r="N102" s="180" t="s">
        <v>1226</v>
      </c>
      <c r="O102" s="180" t="s">
        <v>1226</v>
      </c>
      <c r="P102" s="188">
        <f t="shared" si="1"/>
        <v>237000</v>
      </c>
      <c r="Q102" s="185">
        <v>51000</v>
      </c>
      <c r="R102" s="185">
        <v>56000</v>
      </c>
      <c r="S102" s="185">
        <v>62000</v>
      </c>
      <c r="T102" s="185">
        <v>68000</v>
      </c>
      <c r="U102" s="149" t="s">
        <v>1446</v>
      </c>
      <c r="V102" s="50"/>
    </row>
    <row r="103" spans="1:22" s="8" customFormat="1" ht="60">
      <c r="A103" s="597"/>
      <c r="B103" s="601"/>
      <c r="C103" s="605"/>
      <c r="D103" s="605"/>
      <c r="E103" s="600"/>
      <c r="F103" s="600"/>
      <c r="G103" s="600"/>
      <c r="H103" s="66" t="s">
        <v>784</v>
      </c>
      <c r="I103" s="66" t="s">
        <v>785</v>
      </c>
      <c r="J103" s="176">
        <v>1</v>
      </c>
      <c r="K103" s="164">
        <v>105</v>
      </c>
      <c r="L103" s="176">
        <v>1</v>
      </c>
      <c r="M103" s="176">
        <v>1</v>
      </c>
      <c r="N103" s="176">
        <v>1</v>
      </c>
      <c r="O103" s="176">
        <v>1</v>
      </c>
      <c r="P103" s="188">
        <f t="shared" si="1"/>
        <v>42000</v>
      </c>
      <c r="Q103" s="185">
        <v>9000</v>
      </c>
      <c r="R103" s="185">
        <v>10000</v>
      </c>
      <c r="S103" s="185">
        <v>11000</v>
      </c>
      <c r="T103" s="185">
        <v>12000</v>
      </c>
      <c r="U103" s="149" t="s">
        <v>1446</v>
      </c>
      <c r="V103" s="50"/>
    </row>
    <row r="104" spans="1:22" s="8" customFormat="1" ht="45">
      <c r="A104" s="597"/>
      <c r="B104" s="601"/>
      <c r="C104" s="605"/>
      <c r="D104" s="605"/>
      <c r="E104" s="600"/>
      <c r="F104" s="600"/>
      <c r="G104" s="600"/>
      <c r="H104" s="66" t="s">
        <v>786</v>
      </c>
      <c r="I104" s="66" t="s">
        <v>1227</v>
      </c>
      <c r="J104" s="164">
        <v>90</v>
      </c>
      <c r="K104" s="164">
        <v>90</v>
      </c>
      <c r="L104" s="164">
        <f>K104+200</f>
        <v>290</v>
      </c>
      <c r="M104" s="164">
        <f>L104+200</f>
        <v>490</v>
      </c>
      <c r="N104" s="164">
        <f>M104+200</f>
        <v>690</v>
      </c>
      <c r="O104" s="164">
        <f>N104+200</f>
        <v>890</v>
      </c>
      <c r="P104" s="188">
        <f t="shared" si="1"/>
        <v>43000</v>
      </c>
      <c r="Q104" s="185">
        <v>9000</v>
      </c>
      <c r="R104" s="185">
        <v>10000</v>
      </c>
      <c r="S104" s="185">
        <v>12000</v>
      </c>
      <c r="T104" s="185">
        <v>12000</v>
      </c>
      <c r="U104" s="149" t="s">
        <v>1446</v>
      </c>
      <c r="V104" s="50"/>
    </row>
    <row r="105" spans="1:55" s="10" customFormat="1" ht="28.5">
      <c r="A105" s="597" t="s">
        <v>1228</v>
      </c>
      <c r="B105" s="601">
        <v>0.05</v>
      </c>
      <c r="C105" s="605" t="s">
        <v>787</v>
      </c>
      <c r="D105" s="605" t="s">
        <v>788</v>
      </c>
      <c r="E105" s="600" t="s">
        <v>1229</v>
      </c>
      <c r="F105" s="600" t="s">
        <v>1229</v>
      </c>
      <c r="G105" s="600" t="s">
        <v>1230</v>
      </c>
      <c r="H105" s="605" t="s">
        <v>789</v>
      </c>
      <c r="I105" s="605" t="s">
        <v>1231</v>
      </c>
      <c r="J105" s="164">
        <v>49385</v>
      </c>
      <c r="K105" s="164">
        <v>49385</v>
      </c>
      <c r="L105" s="164">
        <f>47000+J105</f>
        <v>96385</v>
      </c>
      <c r="M105" s="164">
        <f>47000+K105</f>
        <v>96385</v>
      </c>
      <c r="N105" s="164">
        <f>47000+L105</f>
        <v>143385</v>
      </c>
      <c r="O105" s="164">
        <f>47000+M105</f>
        <v>143385</v>
      </c>
      <c r="P105" s="188">
        <f t="shared" si="1"/>
        <v>1934000</v>
      </c>
      <c r="Q105" s="603">
        <v>539000</v>
      </c>
      <c r="R105" s="603">
        <v>460000</v>
      </c>
      <c r="S105" s="603">
        <v>465000</v>
      </c>
      <c r="T105" s="603">
        <v>470000</v>
      </c>
      <c r="U105" s="149" t="s">
        <v>1446</v>
      </c>
      <c r="V105" s="51"/>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row>
    <row r="106" spans="1:55" s="10" customFormat="1" ht="28.5">
      <c r="A106" s="597"/>
      <c r="B106" s="601"/>
      <c r="C106" s="605"/>
      <c r="D106" s="605"/>
      <c r="E106" s="600"/>
      <c r="F106" s="600"/>
      <c r="G106" s="600"/>
      <c r="H106" s="605"/>
      <c r="I106" s="605"/>
      <c r="J106" s="164">
        <v>30</v>
      </c>
      <c r="K106" s="164">
        <v>30</v>
      </c>
      <c r="L106" s="164">
        <f>30+K106</f>
        <v>60</v>
      </c>
      <c r="M106" s="164">
        <f>30+L106</f>
        <v>90</v>
      </c>
      <c r="N106" s="164">
        <f>30+M106</f>
        <v>120</v>
      </c>
      <c r="O106" s="164">
        <f>30+N106</f>
        <v>150</v>
      </c>
      <c r="P106" s="188">
        <f t="shared" si="1"/>
        <v>0</v>
      </c>
      <c r="Q106" s="603"/>
      <c r="R106" s="603"/>
      <c r="S106" s="603"/>
      <c r="T106" s="603"/>
      <c r="U106" s="149" t="s">
        <v>1446</v>
      </c>
      <c r="V106" s="51"/>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row>
    <row r="107" spans="1:55" s="11" customFormat="1" ht="45">
      <c r="A107" s="597"/>
      <c r="B107" s="601"/>
      <c r="C107" s="605"/>
      <c r="D107" s="605"/>
      <c r="E107" s="600"/>
      <c r="F107" s="600"/>
      <c r="G107" s="600"/>
      <c r="H107" s="66" t="s">
        <v>790</v>
      </c>
      <c r="I107" s="66" t="s">
        <v>791</v>
      </c>
      <c r="J107" s="164">
        <v>5</v>
      </c>
      <c r="K107" s="164">
        <v>5</v>
      </c>
      <c r="L107" s="164">
        <f>26+K107</f>
        <v>31</v>
      </c>
      <c r="M107" s="164">
        <f>26+L107</f>
        <v>57</v>
      </c>
      <c r="N107" s="164">
        <f>26+M107</f>
        <v>83</v>
      </c>
      <c r="O107" s="164">
        <f>26+N107</f>
        <v>109</v>
      </c>
      <c r="P107" s="188">
        <f t="shared" si="1"/>
        <v>145000</v>
      </c>
      <c r="Q107" s="185">
        <v>31000</v>
      </c>
      <c r="R107" s="185">
        <v>34000</v>
      </c>
      <c r="S107" s="185">
        <v>38000</v>
      </c>
      <c r="T107" s="185">
        <v>42000</v>
      </c>
      <c r="U107" s="149" t="s">
        <v>1446</v>
      </c>
      <c r="V107" s="50"/>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row>
    <row r="108" spans="1:55" s="11" customFormat="1" ht="45">
      <c r="A108" s="597"/>
      <c r="B108" s="601"/>
      <c r="C108" s="605"/>
      <c r="D108" s="605"/>
      <c r="E108" s="600"/>
      <c r="F108" s="600"/>
      <c r="G108" s="600"/>
      <c r="H108" s="66" t="s">
        <v>580</v>
      </c>
      <c r="I108" s="66" t="s">
        <v>792</v>
      </c>
      <c r="J108" s="164">
        <v>0</v>
      </c>
      <c r="K108" s="164">
        <v>0</v>
      </c>
      <c r="L108" s="164">
        <v>5500</v>
      </c>
      <c r="M108" s="164">
        <v>11000</v>
      </c>
      <c r="N108" s="164">
        <v>16500</v>
      </c>
      <c r="O108" s="164">
        <v>22000</v>
      </c>
      <c r="P108" s="188">
        <f t="shared" si="1"/>
        <v>413000</v>
      </c>
      <c r="Q108" s="185">
        <f>69000+20000</f>
        <v>89000</v>
      </c>
      <c r="R108" s="185">
        <f>76000+22000</f>
        <v>98000</v>
      </c>
      <c r="S108" s="185">
        <f>83000+24000</f>
        <v>107000</v>
      </c>
      <c r="T108" s="185">
        <f>92000+27000</f>
        <v>119000</v>
      </c>
      <c r="U108" s="149" t="s">
        <v>1446</v>
      </c>
      <c r="V108" s="50"/>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row>
    <row r="109" spans="1:55" s="11" customFormat="1" ht="45">
      <c r="A109" s="597"/>
      <c r="B109" s="601"/>
      <c r="C109" s="605"/>
      <c r="D109" s="605"/>
      <c r="E109" s="600"/>
      <c r="F109" s="600"/>
      <c r="G109" s="600"/>
      <c r="H109" s="66" t="s">
        <v>581</v>
      </c>
      <c r="I109" s="66" t="s">
        <v>1232</v>
      </c>
      <c r="J109" s="164">
        <v>14400</v>
      </c>
      <c r="K109" s="164">
        <v>14400</v>
      </c>
      <c r="L109" s="180">
        <f>K109+12800</f>
        <v>27200</v>
      </c>
      <c r="M109" s="180">
        <f>L109+12800</f>
        <v>40000</v>
      </c>
      <c r="N109" s="180">
        <f>M109+12800</f>
        <v>52800</v>
      </c>
      <c r="O109" s="180">
        <f>N109+12800</f>
        <v>65600</v>
      </c>
      <c r="P109" s="188">
        <f t="shared" si="1"/>
        <v>320000</v>
      </c>
      <c r="Q109" s="185">
        <v>69000</v>
      </c>
      <c r="R109" s="185">
        <v>76000</v>
      </c>
      <c r="S109" s="185">
        <v>83000</v>
      </c>
      <c r="T109" s="185">
        <v>92000</v>
      </c>
      <c r="U109" s="149" t="s">
        <v>1446</v>
      </c>
      <c r="V109" s="50"/>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row>
    <row r="110" spans="1:55" s="11" customFormat="1" ht="45">
      <c r="A110" s="597"/>
      <c r="B110" s="601"/>
      <c r="C110" s="605"/>
      <c r="D110" s="605"/>
      <c r="E110" s="600"/>
      <c r="F110" s="600"/>
      <c r="G110" s="600"/>
      <c r="H110" s="66" t="s">
        <v>793</v>
      </c>
      <c r="I110" s="66" t="s">
        <v>794</v>
      </c>
      <c r="J110" s="164">
        <v>2</v>
      </c>
      <c r="K110" s="164">
        <v>2</v>
      </c>
      <c r="L110" s="164">
        <f>K110+2</f>
        <v>4</v>
      </c>
      <c r="M110" s="164">
        <f>L110+2</f>
        <v>6</v>
      </c>
      <c r="N110" s="164">
        <f>M110+2</f>
        <v>8</v>
      </c>
      <c r="O110" s="164">
        <f>N110+2</f>
        <v>10</v>
      </c>
      <c r="P110" s="188">
        <f t="shared" si="1"/>
        <v>122000</v>
      </c>
      <c r="Q110" s="185">
        <v>26000</v>
      </c>
      <c r="R110" s="185">
        <v>29000</v>
      </c>
      <c r="S110" s="185">
        <v>32000</v>
      </c>
      <c r="T110" s="185">
        <v>35000</v>
      </c>
      <c r="U110" s="149" t="s">
        <v>1446</v>
      </c>
      <c r="V110" s="50"/>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row>
    <row r="111" spans="1:55" s="11" customFormat="1" ht="45">
      <c r="A111" s="597"/>
      <c r="B111" s="601"/>
      <c r="C111" s="605"/>
      <c r="D111" s="605"/>
      <c r="E111" s="600"/>
      <c r="F111" s="600"/>
      <c r="G111" s="600"/>
      <c r="H111" s="66" t="s">
        <v>795</v>
      </c>
      <c r="I111" s="66" t="s">
        <v>1233</v>
      </c>
      <c r="J111" s="176">
        <v>1</v>
      </c>
      <c r="K111" s="176">
        <v>1</v>
      </c>
      <c r="L111" s="176">
        <v>1</v>
      </c>
      <c r="M111" s="176">
        <v>1</v>
      </c>
      <c r="N111" s="176">
        <v>1</v>
      </c>
      <c r="O111" s="176">
        <v>1</v>
      </c>
      <c r="P111" s="188">
        <f t="shared" si="1"/>
        <v>0</v>
      </c>
      <c r="Q111" s="185">
        <v>0</v>
      </c>
      <c r="R111" s="185">
        <v>0</v>
      </c>
      <c r="S111" s="185">
        <v>0</v>
      </c>
      <c r="T111" s="185">
        <v>0</v>
      </c>
      <c r="U111" s="149" t="s">
        <v>1446</v>
      </c>
      <c r="V111" s="50"/>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row>
    <row r="112" spans="1:22" s="52" customFormat="1" ht="57">
      <c r="A112" s="614" t="s">
        <v>796</v>
      </c>
      <c r="B112" s="598">
        <v>0.05</v>
      </c>
      <c r="C112" s="612" t="s">
        <v>582</v>
      </c>
      <c r="D112" s="600" t="s">
        <v>1234</v>
      </c>
      <c r="E112" s="600">
        <v>0</v>
      </c>
      <c r="F112" s="599">
        <v>0</v>
      </c>
      <c r="G112" s="599">
        <v>375000</v>
      </c>
      <c r="H112" s="151" t="s">
        <v>797</v>
      </c>
      <c r="I112" s="149" t="s">
        <v>1235</v>
      </c>
      <c r="J112" s="176">
        <v>0.89</v>
      </c>
      <c r="K112" s="176">
        <v>0.89</v>
      </c>
      <c r="L112" s="176">
        <v>0.89</v>
      </c>
      <c r="M112" s="176">
        <v>0.89</v>
      </c>
      <c r="N112" s="176">
        <v>0.89</v>
      </c>
      <c r="O112" s="176">
        <v>0.89</v>
      </c>
      <c r="P112" s="188">
        <f t="shared" si="1"/>
        <v>74000</v>
      </c>
      <c r="Q112" s="185">
        <v>17000</v>
      </c>
      <c r="R112" s="185">
        <v>18000</v>
      </c>
      <c r="S112" s="185">
        <v>19000</v>
      </c>
      <c r="T112" s="185">
        <v>20000</v>
      </c>
      <c r="U112" s="149" t="s">
        <v>1446</v>
      </c>
      <c r="V112" s="42"/>
    </row>
    <row r="113" spans="1:22" s="52" customFormat="1" ht="28.5">
      <c r="A113" s="614"/>
      <c r="B113" s="598"/>
      <c r="C113" s="612"/>
      <c r="D113" s="600"/>
      <c r="E113" s="600"/>
      <c r="F113" s="599"/>
      <c r="G113" s="599"/>
      <c r="H113" s="59" t="s">
        <v>798</v>
      </c>
      <c r="I113" s="149" t="s">
        <v>799</v>
      </c>
      <c r="J113" s="164">
        <v>0</v>
      </c>
      <c r="K113" s="164">
        <v>0</v>
      </c>
      <c r="L113" s="177">
        <v>10</v>
      </c>
      <c r="M113" s="177">
        <v>20</v>
      </c>
      <c r="N113" s="177">
        <v>30</v>
      </c>
      <c r="O113" s="177">
        <v>40</v>
      </c>
      <c r="P113" s="188">
        <f t="shared" si="1"/>
        <v>93000</v>
      </c>
      <c r="Q113" s="185">
        <v>20000</v>
      </c>
      <c r="R113" s="185">
        <v>22000</v>
      </c>
      <c r="S113" s="185">
        <v>24000</v>
      </c>
      <c r="T113" s="185">
        <v>27000</v>
      </c>
      <c r="U113" s="149" t="s">
        <v>1446</v>
      </c>
      <c r="V113" s="42"/>
    </row>
    <row r="114" spans="1:22" s="52" customFormat="1" ht="57">
      <c r="A114" s="614"/>
      <c r="B114" s="598"/>
      <c r="C114" s="59" t="s">
        <v>583</v>
      </c>
      <c r="D114" s="149" t="s">
        <v>362</v>
      </c>
      <c r="E114" s="149">
        <v>0</v>
      </c>
      <c r="F114" s="151">
        <v>0</v>
      </c>
      <c r="G114" s="59">
        <v>7800</v>
      </c>
      <c r="H114" s="59" t="s">
        <v>800</v>
      </c>
      <c r="I114" s="149" t="s">
        <v>801</v>
      </c>
      <c r="J114" s="164">
        <v>0</v>
      </c>
      <c r="K114" s="164">
        <v>0</v>
      </c>
      <c r="L114" s="181">
        <v>20</v>
      </c>
      <c r="M114" s="181">
        <v>60</v>
      </c>
      <c r="N114" s="181">
        <v>100</v>
      </c>
      <c r="O114" s="181">
        <v>160</v>
      </c>
      <c r="P114" s="188">
        <f t="shared" si="1"/>
        <v>42000</v>
      </c>
      <c r="Q114" s="185">
        <v>6000</v>
      </c>
      <c r="R114" s="185">
        <v>12000</v>
      </c>
      <c r="S114" s="185">
        <v>12000</v>
      </c>
      <c r="T114" s="185">
        <v>12000</v>
      </c>
      <c r="U114" s="149" t="s">
        <v>1446</v>
      </c>
      <c r="V114" s="42"/>
    </row>
    <row r="115" spans="1:22" s="52" customFormat="1" ht="42.75">
      <c r="A115" s="614"/>
      <c r="B115" s="598"/>
      <c r="C115" s="600" t="s">
        <v>802</v>
      </c>
      <c r="D115" s="600" t="s">
        <v>803</v>
      </c>
      <c r="E115" s="600">
        <v>0</v>
      </c>
      <c r="F115" s="600">
        <v>47.73</v>
      </c>
      <c r="G115" s="600">
        <v>47.73</v>
      </c>
      <c r="H115" s="59" t="s">
        <v>804</v>
      </c>
      <c r="I115" s="149" t="s">
        <v>638</v>
      </c>
      <c r="J115" s="164">
        <v>0</v>
      </c>
      <c r="K115" s="164">
        <v>0</v>
      </c>
      <c r="L115" s="177">
        <v>1</v>
      </c>
      <c r="M115" s="177">
        <v>2</v>
      </c>
      <c r="N115" s="177">
        <v>3</v>
      </c>
      <c r="O115" s="177">
        <v>4</v>
      </c>
      <c r="P115" s="188">
        <f t="shared" si="1"/>
        <v>23000</v>
      </c>
      <c r="Q115" s="185">
        <v>5000</v>
      </c>
      <c r="R115" s="185">
        <v>6000</v>
      </c>
      <c r="S115" s="185">
        <v>6000</v>
      </c>
      <c r="T115" s="185">
        <v>6000</v>
      </c>
      <c r="U115" s="149" t="s">
        <v>1446</v>
      </c>
      <c r="V115" s="42"/>
    </row>
    <row r="116" spans="1:22" s="52" customFormat="1" ht="71.25">
      <c r="A116" s="614"/>
      <c r="B116" s="598"/>
      <c r="C116" s="600"/>
      <c r="D116" s="600"/>
      <c r="E116" s="600"/>
      <c r="F116" s="600"/>
      <c r="G116" s="600"/>
      <c r="H116" s="59" t="s">
        <v>805</v>
      </c>
      <c r="I116" s="149" t="s">
        <v>806</v>
      </c>
      <c r="J116" s="164">
        <v>0</v>
      </c>
      <c r="K116" s="164">
        <v>0</v>
      </c>
      <c r="L116" s="177">
        <f>32+130</f>
        <v>162</v>
      </c>
      <c r="M116" s="177">
        <f>L116+324</f>
        <v>486</v>
      </c>
      <c r="N116" s="177">
        <f>M116+324</f>
        <v>810</v>
      </c>
      <c r="O116" s="177">
        <f>N116+324</f>
        <v>1134</v>
      </c>
      <c r="P116" s="188">
        <f t="shared" si="1"/>
        <v>67000</v>
      </c>
      <c r="Q116" s="185">
        <v>10000</v>
      </c>
      <c r="R116" s="185">
        <v>19000</v>
      </c>
      <c r="S116" s="185">
        <v>19000</v>
      </c>
      <c r="T116" s="185">
        <v>19000</v>
      </c>
      <c r="U116" s="149" t="s">
        <v>1446</v>
      </c>
      <c r="V116" s="42"/>
    </row>
    <row r="117" spans="1:22" s="52" customFormat="1" ht="42.75">
      <c r="A117" s="614"/>
      <c r="B117" s="598"/>
      <c r="C117" s="600"/>
      <c r="D117" s="600"/>
      <c r="E117" s="600"/>
      <c r="F117" s="600"/>
      <c r="G117" s="600"/>
      <c r="H117" s="59" t="s">
        <v>1870</v>
      </c>
      <c r="I117" s="59" t="s">
        <v>1869</v>
      </c>
      <c r="J117" s="164">
        <v>0</v>
      </c>
      <c r="K117" s="164">
        <v>0</v>
      </c>
      <c r="L117" s="177">
        <v>257</v>
      </c>
      <c r="M117" s="177">
        <v>771</v>
      </c>
      <c r="N117" s="177">
        <v>1285</v>
      </c>
      <c r="O117" s="177">
        <v>1799</v>
      </c>
      <c r="P117" s="188">
        <f t="shared" si="1"/>
        <v>483000</v>
      </c>
      <c r="Q117" s="185">
        <v>69000</v>
      </c>
      <c r="R117" s="185">
        <v>138000</v>
      </c>
      <c r="S117" s="185">
        <v>138000</v>
      </c>
      <c r="T117" s="185">
        <v>138000</v>
      </c>
      <c r="U117" s="149" t="s">
        <v>1446</v>
      </c>
      <c r="V117" s="42"/>
    </row>
    <row r="118" spans="1:22" s="52" customFormat="1" ht="71.25">
      <c r="A118" s="614"/>
      <c r="B118" s="598"/>
      <c r="C118" s="600"/>
      <c r="D118" s="600"/>
      <c r="E118" s="600"/>
      <c r="F118" s="600"/>
      <c r="G118" s="600"/>
      <c r="H118" s="59" t="s">
        <v>807</v>
      </c>
      <c r="I118" s="59" t="s">
        <v>639</v>
      </c>
      <c r="J118" s="164">
        <v>0</v>
      </c>
      <c r="K118" s="164">
        <v>0</v>
      </c>
      <c r="L118" s="177">
        <v>97</v>
      </c>
      <c r="M118" s="177">
        <v>291</v>
      </c>
      <c r="N118" s="177">
        <v>485</v>
      </c>
      <c r="O118" s="177">
        <v>679</v>
      </c>
      <c r="P118" s="188">
        <f t="shared" si="1"/>
        <v>23000</v>
      </c>
      <c r="Q118" s="185">
        <v>3000</v>
      </c>
      <c r="R118" s="185">
        <v>6000</v>
      </c>
      <c r="S118" s="185">
        <v>7000</v>
      </c>
      <c r="T118" s="185">
        <v>7000</v>
      </c>
      <c r="U118" s="149" t="s">
        <v>1446</v>
      </c>
      <c r="V118" s="42"/>
    </row>
    <row r="119" spans="1:22" s="52" customFormat="1" ht="57">
      <c r="A119" s="614"/>
      <c r="B119" s="598"/>
      <c r="C119" s="600"/>
      <c r="D119" s="600"/>
      <c r="E119" s="600"/>
      <c r="F119" s="600"/>
      <c r="G119" s="600"/>
      <c r="H119" s="162" t="s">
        <v>808</v>
      </c>
      <c r="I119" s="149" t="s">
        <v>640</v>
      </c>
      <c r="J119" s="164">
        <v>0</v>
      </c>
      <c r="K119" s="164">
        <v>0</v>
      </c>
      <c r="L119" s="172">
        <v>15</v>
      </c>
      <c r="M119" s="172">
        <v>30</v>
      </c>
      <c r="N119" s="172">
        <v>45</v>
      </c>
      <c r="O119" s="172">
        <v>60</v>
      </c>
      <c r="P119" s="188">
        <f t="shared" si="1"/>
        <v>78000</v>
      </c>
      <c r="Q119" s="185">
        <v>18000</v>
      </c>
      <c r="R119" s="185">
        <v>19000</v>
      </c>
      <c r="S119" s="185">
        <v>20000</v>
      </c>
      <c r="T119" s="185">
        <v>21000</v>
      </c>
      <c r="U119" s="149" t="s">
        <v>1446</v>
      </c>
      <c r="V119" s="42"/>
    </row>
    <row r="120" spans="1:22" s="52" customFormat="1" ht="85.5">
      <c r="A120" s="614"/>
      <c r="B120" s="598"/>
      <c r="C120" s="600"/>
      <c r="D120" s="600"/>
      <c r="E120" s="600"/>
      <c r="F120" s="600"/>
      <c r="G120" s="600"/>
      <c r="H120" s="59" t="s">
        <v>809</v>
      </c>
      <c r="I120" s="149" t="s">
        <v>810</v>
      </c>
      <c r="J120" s="164">
        <v>0</v>
      </c>
      <c r="K120" s="164">
        <v>0</v>
      </c>
      <c r="L120" s="177">
        <v>6</v>
      </c>
      <c r="M120" s="177">
        <v>12</v>
      </c>
      <c r="N120" s="177">
        <v>24</v>
      </c>
      <c r="O120" s="177">
        <v>42</v>
      </c>
      <c r="P120" s="188">
        <f t="shared" si="1"/>
        <v>100000</v>
      </c>
      <c r="Q120" s="185">
        <v>14000</v>
      </c>
      <c r="R120" s="185">
        <v>28000</v>
      </c>
      <c r="S120" s="185">
        <v>28000</v>
      </c>
      <c r="T120" s="185">
        <v>30000</v>
      </c>
      <c r="U120" s="149" t="s">
        <v>1446</v>
      </c>
      <c r="V120" s="42"/>
    </row>
    <row r="121" spans="1:22" s="52" customFormat="1" ht="42.75">
      <c r="A121" s="614"/>
      <c r="B121" s="598"/>
      <c r="C121" s="612" t="s">
        <v>1863</v>
      </c>
      <c r="D121" s="600" t="s">
        <v>647</v>
      </c>
      <c r="E121" s="600">
        <v>0</v>
      </c>
      <c r="F121" s="599">
        <v>0</v>
      </c>
      <c r="G121" s="599" t="s">
        <v>646</v>
      </c>
      <c r="H121" s="59" t="s">
        <v>1864</v>
      </c>
      <c r="I121" s="149" t="s">
        <v>648</v>
      </c>
      <c r="J121" s="164">
        <v>0</v>
      </c>
      <c r="K121" s="164">
        <v>0</v>
      </c>
      <c r="L121" s="181">
        <v>10</v>
      </c>
      <c r="M121" s="181">
        <v>20</v>
      </c>
      <c r="N121" s="181">
        <v>30</v>
      </c>
      <c r="O121" s="181">
        <v>40</v>
      </c>
      <c r="P121" s="188">
        <f>Q121+R121+S121+T121</f>
        <v>17000</v>
      </c>
      <c r="Q121" s="185">
        <v>4000</v>
      </c>
      <c r="R121" s="185">
        <v>4000</v>
      </c>
      <c r="S121" s="185">
        <v>4000</v>
      </c>
      <c r="T121" s="185">
        <v>5000</v>
      </c>
      <c r="U121" s="149" t="s">
        <v>1446</v>
      </c>
      <c r="V121" s="42"/>
    </row>
    <row r="122" spans="1:22" s="52" customFormat="1" ht="71.25">
      <c r="A122" s="614"/>
      <c r="B122" s="598"/>
      <c r="C122" s="612"/>
      <c r="D122" s="600"/>
      <c r="E122" s="600"/>
      <c r="F122" s="599"/>
      <c r="G122" s="599"/>
      <c r="H122" s="59" t="s">
        <v>1865</v>
      </c>
      <c r="I122" s="149" t="s">
        <v>649</v>
      </c>
      <c r="J122" s="164">
        <v>0</v>
      </c>
      <c r="K122" s="164">
        <v>0</v>
      </c>
      <c r="L122" s="181">
        <v>1</v>
      </c>
      <c r="M122" s="181">
        <v>2</v>
      </c>
      <c r="N122" s="181">
        <v>3</v>
      </c>
      <c r="O122" s="181">
        <v>4</v>
      </c>
      <c r="P122" s="188">
        <f>Q122+R122+S122+T122</f>
        <v>17000</v>
      </c>
      <c r="Q122" s="185">
        <v>4000</v>
      </c>
      <c r="R122" s="185">
        <v>4000</v>
      </c>
      <c r="S122" s="185">
        <v>4000</v>
      </c>
      <c r="T122" s="185">
        <v>5000</v>
      </c>
      <c r="U122" s="149" t="s">
        <v>1446</v>
      </c>
      <c r="V122" s="42"/>
    </row>
    <row r="123" spans="1:22" s="52" customFormat="1" ht="85.5">
      <c r="A123" s="614"/>
      <c r="B123" s="598"/>
      <c r="C123" s="612" t="s">
        <v>1871</v>
      </c>
      <c r="D123" s="600" t="s">
        <v>641</v>
      </c>
      <c r="E123" s="600">
        <v>0</v>
      </c>
      <c r="F123" s="613" t="s">
        <v>642</v>
      </c>
      <c r="G123" s="599" t="s">
        <v>642</v>
      </c>
      <c r="H123" s="151" t="s">
        <v>1866</v>
      </c>
      <c r="I123" s="149" t="s">
        <v>643</v>
      </c>
      <c r="J123" s="164">
        <v>0</v>
      </c>
      <c r="K123" s="164">
        <v>0</v>
      </c>
      <c r="L123" s="176">
        <v>0.6</v>
      </c>
      <c r="M123" s="176">
        <v>0.65</v>
      </c>
      <c r="N123" s="176">
        <v>0.7</v>
      </c>
      <c r="O123" s="176">
        <v>0.75</v>
      </c>
      <c r="P123" s="188">
        <f t="shared" si="1"/>
        <v>74000</v>
      </c>
      <c r="Q123" s="185">
        <v>17000</v>
      </c>
      <c r="R123" s="185">
        <v>18000</v>
      </c>
      <c r="S123" s="185">
        <v>19000</v>
      </c>
      <c r="T123" s="185">
        <v>20000</v>
      </c>
      <c r="U123" s="149" t="s">
        <v>1446</v>
      </c>
      <c r="V123" s="42"/>
    </row>
    <row r="124" spans="1:22" s="52" customFormat="1" ht="85.5">
      <c r="A124" s="614"/>
      <c r="B124" s="598"/>
      <c r="C124" s="612"/>
      <c r="D124" s="600"/>
      <c r="E124" s="600"/>
      <c r="F124" s="613"/>
      <c r="G124" s="599"/>
      <c r="H124" s="59" t="s">
        <v>722</v>
      </c>
      <c r="I124" s="149" t="s">
        <v>644</v>
      </c>
      <c r="J124" s="164">
        <v>0</v>
      </c>
      <c r="K124" s="164">
        <v>0</v>
      </c>
      <c r="L124" s="181">
        <v>20</v>
      </c>
      <c r="M124" s="181">
        <v>60</v>
      </c>
      <c r="N124" s="181">
        <v>100</v>
      </c>
      <c r="O124" s="181">
        <v>160</v>
      </c>
      <c r="P124" s="188">
        <f t="shared" si="1"/>
        <v>46000</v>
      </c>
      <c r="Q124" s="185">
        <v>6000</v>
      </c>
      <c r="R124" s="185">
        <v>13000</v>
      </c>
      <c r="S124" s="185">
        <v>13000</v>
      </c>
      <c r="T124" s="185">
        <v>14000</v>
      </c>
      <c r="U124" s="149" t="s">
        <v>1446</v>
      </c>
      <c r="V124" s="42"/>
    </row>
    <row r="125" spans="1:22" s="52" customFormat="1" ht="57">
      <c r="A125" s="614"/>
      <c r="B125" s="598"/>
      <c r="C125" s="612"/>
      <c r="D125" s="600"/>
      <c r="E125" s="600"/>
      <c r="F125" s="613"/>
      <c r="G125" s="599"/>
      <c r="H125" s="59" t="s">
        <v>723</v>
      </c>
      <c r="I125" s="149" t="s">
        <v>645</v>
      </c>
      <c r="J125" s="164">
        <v>0</v>
      </c>
      <c r="K125" s="164">
        <v>0</v>
      </c>
      <c r="L125" s="181">
        <v>10</v>
      </c>
      <c r="M125" s="181">
        <v>20</v>
      </c>
      <c r="N125" s="181">
        <v>30</v>
      </c>
      <c r="O125" s="181">
        <v>40</v>
      </c>
      <c r="P125" s="188">
        <f t="shared" si="1"/>
        <v>105000</v>
      </c>
      <c r="Q125" s="185">
        <v>23000</v>
      </c>
      <c r="R125" s="185">
        <v>25000</v>
      </c>
      <c r="S125" s="185">
        <v>27000</v>
      </c>
      <c r="T125" s="185">
        <v>30000</v>
      </c>
      <c r="U125" s="149" t="s">
        <v>1446</v>
      </c>
      <c r="V125" s="42"/>
    </row>
    <row r="126" spans="1:22" s="52" customFormat="1" ht="57">
      <c r="A126" s="614"/>
      <c r="B126" s="598"/>
      <c r="C126" s="612"/>
      <c r="D126" s="600"/>
      <c r="E126" s="600"/>
      <c r="F126" s="613"/>
      <c r="G126" s="599"/>
      <c r="H126" s="59" t="s">
        <v>1872</v>
      </c>
      <c r="I126" s="149" t="s">
        <v>724</v>
      </c>
      <c r="J126" s="164">
        <v>0</v>
      </c>
      <c r="K126" s="164">
        <v>0</v>
      </c>
      <c r="L126" s="177">
        <v>2000</v>
      </c>
      <c r="M126" s="177">
        <v>6000</v>
      </c>
      <c r="N126" s="177">
        <v>10500</v>
      </c>
      <c r="O126" s="177">
        <v>15500</v>
      </c>
      <c r="P126" s="188">
        <f t="shared" si="1"/>
        <v>85000</v>
      </c>
      <c r="Q126" s="185">
        <v>10000</v>
      </c>
      <c r="R126" s="185">
        <v>22000</v>
      </c>
      <c r="S126" s="185">
        <v>25000</v>
      </c>
      <c r="T126" s="185">
        <v>28000</v>
      </c>
      <c r="U126" s="149" t="s">
        <v>1446</v>
      </c>
      <c r="V126" s="42"/>
    </row>
    <row r="127" spans="1:22" s="52" customFormat="1" ht="85.5">
      <c r="A127" s="614"/>
      <c r="B127" s="598"/>
      <c r="C127" s="612"/>
      <c r="D127" s="600"/>
      <c r="E127" s="600"/>
      <c r="F127" s="613"/>
      <c r="G127" s="599"/>
      <c r="H127" s="59" t="s">
        <v>725</v>
      </c>
      <c r="I127" s="149" t="s">
        <v>377</v>
      </c>
      <c r="J127" s="164">
        <v>0</v>
      </c>
      <c r="K127" s="164">
        <v>0</v>
      </c>
      <c r="L127" s="177">
        <v>5</v>
      </c>
      <c r="M127" s="177">
        <v>10</v>
      </c>
      <c r="N127" s="177">
        <v>15</v>
      </c>
      <c r="O127" s="177">
        <v>20</v>
      </c>
      <c r="P127" s="188">
        <f t="shared" si="1"/>
        <v>53000</v>
      </c>
      <c r="Q127" s="185">
        <v>8000</v>
      </c>
      <c r="R127" s="185">
        <v>18000</v>
      </c>
      <c r="S127" s="185">
        <v>18000</v>
      </c>
      <c r="T127" s="185">
        <v>9000</v>
      </c>
      <c r="U127" s="149" t="s">
        <v>1446</v>
      </c>
      <c r="V127" s="42"/>
    </row>
    <row r="128" spans="1:22" s="52" customFormat="1" ht="57">
      <c r="A128" s="614"/>
      <c r="B128" s="598"/>
      <c r="C128" s="612"/>
      <c r="D128" s="600"/>
      <c r="E128" s="600"/>
      <c r="F128" s="613"/>
      <c r="G128" s="599"/>
      <c r="H128" s="59" t="s">
        <v>726</v>
      </c>
      <c r="I128" s="59" t="s">
        <v>378</v>
      </c>
      <c r="J128" s="164">
        <v>0</v>
      </c>
      <c r="K128" s="164">
        <v>0</v>
      </c>
      <c r="L128" s="177">
        <v>40</v>
      </c>
      <c r="M128" s="177">
        <v>120</v>
      </c>
      <c r="N128" s="177">
        <v>210</v>
      </c>
      <c r="O128" s="177">
        <v>310</v>
      </c>
      <c r="P128" s="188">
        <f t="shared" si="1"/>
        <v>21000</v>
      </c>
      <c r="Q128" s="185">
        <v>3000</v>
      </c>
      <c r="R128" s="185">
        <v>5000</v>
      </c>
      <c r="S128" s="185">
        <v>6000</v>
      </c>
      <c r="T128" s="185">
        <v>7000</v>
      </c>
      <c r="U128" s="149" t="s">
        <v>1446</v>
      </c>
      <c r="V128" s="42"/>
    </row>
    <row r="129" spans="1:22" s="52" customFormat="1" ht="57">
      <c r="A129" s="614"/>
      <c r="B129" s="598"/>
      <c r="C129" s="612"/>
      <c r="D129" s="600"/>
      <c r="E129" s="600"/>
      <c r="F129" s="613"/>
      <c r="G129" s="599"/>
      <c r="H129" s="59" t="s">
        <v>1873</v>
      </c>
      <c r="I129" s="59" t="s">
        <v>379</v>
      </c>
      <c r="J129" s="164">
        <v>0</v>
      </c>
      <c r="K129" s="164">
        <v>0</v>
      </c>
      <c r="L129" s="177">
        <v>4000</v>
      </c>
      <c r="M129" s="177">
        <v>8500</v>
      </c>
      <c r="N129" s="177">
        <v>13500</v>
      </c>
      <c r="O129" s="177">
        <v>19000</v>
      </c>
      <c r="P129" s="188">
        <f t="shared" si="1"/>
        <v>14000</v>
      </c>
      <c r="Q129" s="185">
        <v>3000</v>
      </c>
      <c r="R129" s="185">
        <v>3000</v>
      </c>
      <c r="S129" s="185">
        <v>4000</v>
      </c>
      <c r="T129" s="185">
        <v>4000</v>
      </c>
      <c r="U129" s="149" t="s">
        <v>1446</v>
      </c>
      <c r="V129" s="42"/>
    </row>
    <row r="130" spans="1:22" s="52" customFormat="1" ht="71.25">
      <c r="A130" s="614"/>
      <c r="B130" s="598"/>
      <c r="C130" s="612"/>
      <c r="D130" s="600"/>
      <c r="E130" s="600"/>
      <c r="F130" s="613"/>
      <c r="G130" s="599"/>
      <c r="H130" s="162" t="s">
        <v>727</v>
      </c>
      <c r="I130" s="149" t="s">
        <v>380</v>
      </c>
      <c r="J130" s="164">
        <v>0</v>
      </c>
      <c r="K130" s="164">
        <v>0</v>
      </c>
      <c r="L130" s="172">
        <v>20</v>
      </c>
      <c r="M130" s="172">
        <v>40</v>
      </c>
      <c r="N130" s="172">
        <v>80</v>
      </c>
      <c r="O130" s="172">
        <v>140</v>
      </c>
      <c r="P130" s="188">
        <f t="shared" si="1"/>
        <v>3400</v>
      </c>
      <c r="Q130" s="185">
        <v>400</v>
      </c>
      <c r="R130" s="185">
        <v>1000</v>
      </c>
      <c r="S130" s="185">
        <v>1000</v>
      </c>
      <c r="T130" s="185">
        <v>1000</v>
      </c>
      <c r="U130" s="149" t="s">
        <v>1446</v>
      </c>
      <c r="V130" s="42"/>
    </row>
    <row r="131" spans="1:22" s="52" customFormat="1" ht="142.5">
      <c r="A131" s="614"/>
      <c r="B131" s="598"/>
      <c r="C131" s="612"/>
      <c r="D131" s="600"/>
      <c r="E131" s="600"/>
      <c r="F131" s="613"/>
      <c r="G131" s="599"/>
      <c r="H131" s="59" t="s">
        <v>1874</v>
      </c>
      <c r="I131" s="149" t="s">
        <v>728</v>
      </c>
      <c r="J131" s="164">
        <v>0</v>
      </c>
      <c r="K131" s="164">
        <v>0</v>
      </c>
      <c r="L131" s="177">
        <v>12750</v>
      </c>
      <c r="M131" s="177">
        <v>38250</v>
      </c>
      <c r="N131" s="177">
        <v>63750</v>
      </c>
      <c r="O131" s="177">
        <v>89250</v>
      </c>
      <c r="P131" s="188">
        <f t="shared" si="1"/>
        <v>1595000</v>
      </c>
      <c r="Q131" s="185">
        <v>234000</v>
      </c>
      <c r="R131" s="185">
        <v>305000</v>
      </c>
      <c r="S131" s="185">
        <v>515000</v>
      </c>
      <c r="T131" s="185">
        <v>541000</v>
      </c>
      <c r="U131" s="149" t="s">
        <v>1446</v>
      </c>
      <c r="V131" s="42"/>
    </row>
    <row r="132" spans="1:22" s="52" customFormat="1" ht="42.75">
      <c r="A132" s="614"/>
      <c r="B132" s="598"/>
      <c r="C132" s="612"/>
      <c r="D132" s="600"/>
      <c r="E132" s="600"/>
      <c r="F132" s="613"/>
      <c r="G132" s="599"/>
      <c r="H132" s="59" t="s">
        <v>1875</v>
      </c>
      <c r="I132" s="149" t="s">
        <v>381</v>
      </c>
      <c r="J132" s="164">
        <v>0</v>
      </c>
      <c r="K132" s="164">
        <v>0</v>
      </c>
      <c r="L132" s="164">
        <v>250</v>
      </c>
      <c r="M132" s="164">
        <v>750</v>
      </c>
      <c r="N132" s="164">
        <v>1250</v>
      </c>
      <c r="O132" s="164">
        <v>1750</v>
      </c>
      <c r="P132" s="188">
        <f t="shared" si="1"/>
        <v>297000</v>
      </c>
      <c r="Q132" s="185">
        <v>39000</v>
      </c>
      <c r="R132" s="185">
        <v>82000</v>
      </c>
      <c r="S132" s="185">
        <v>86000</v>
      </c>
      <c r="T132" s="185">
        <v>90000</v>
      </c>
      <c r="U132" s="149" t="s">
        <v>1446</v>
      </c>
      <c r="V132" s="42"/>
    </row>
    <row r="133" spans="1:22" s="52" customFormat="1" ht="28.5">
      <c r="A133" s="614"/>
      <c r="B133" s="598"/>
      <c r="C133" s="612"/>
      <c r="D133" s="600"/>
      <c r="E133" s="600"/>
      <c r="F133" s="613"/>
      <c r="G133" s="599"/>
      <c r="H133" s="59" t="s">
        <v>729</v>
      </c>
      <c r="I133" s="149" t="s">
        <v>382</v>
      </c>
      <c r="J133" s="164">
        <v>0</v>
      </c>
      <c r="K133" s="164">
        <v>0</v>
      </c>
      <c r="L133" s="164">
        <v>100</v>
      </c>
      <c r="M133" s="164">
        <v>300</v>
      </c>
      <c r="N133" s="164">
        <v>500</v>
      </c>
      <c r="O133" s="164">
        <v>700</v>
      </c>
      <c r="P133" s="188">
        <f t="shared" si="1"/>
        <v>35000</v>
      </c>
      <c r="Q133" s="185">
        <v>5000</v>
      </c>
      <c r="R133" s="185">
        <v>10000</v>
      </c>
      <c r="S133" s="185">
        <v>10000</v>
      </c>
      <c r="T133" s="185">
        <v>10000</v>
      </c>
      <c r="U133" s="149" t="s">
        <v>1446</v>
      </c>
      <c r="V133" s="42"/>
    </row>
    <row r="134" spans="1:22" s="52" customFormat="1" ht="71.25">
      <c r="A134" s="614"/>
      <c r="B134" s="598"/>
      <c r="C134" s="612"/>
      <c r="D134" s="600"/>
      <c r="E134" s="600"/>
      <c r="F134" s="613"/>
      <c r="G134" s="599"/>
      <c r="H134" s="59" t="s">
        <v>730</v>
      </c>
      <c r="I134" s="149" t="s">
        <v>383</v>
      </c>
      <c r="J134" s="164">
        <v>0</v>
      </c>
      <c r="K134" s="164">
        <v>0</v>
      </c>
      <c r="L134" s="164">
        <v>100</v>
      </c>
      <c r="M134" s="164">
        <v>300</v>
      </c>
      <c r="N134" s="164">
        <v>500</v>
      </c>
      <c r="O134" s="164">
        <v>700</v>
      </c>
      <c r="P134" s="188">
        <f t="shared" si="1"/>
        <v>21000</v>
      </c>
      <c r="Q134" s="185">
        <v>3000</v>
      </c>
      <c r="R134" s="185">
        <v>6000</v>
      </c>
      <c r="S134" s="185">
        <v>6000</v>
      </c>
      <c r="T134" s="185">
        <v>6000</v>
      </c>
      <c r="U134" s="149" t="s">
        <v>1446</v>
      </c>
      <c r="V134" s="42"/>
    </row>
    <row r="135" spans="1:22" s="52" customFormat="1" ht="42.75">
      <c r="A135" s="614"/>
      <c r="B135" s="598"/>
      <c r="C135" s="612"/>
      <c r="D135" s="600"/>
      <c r="E135" s="600"/>
      <c r="F135" s="613"/>
      <c r="G135" s="599"/>
      <c r="H135" s="59" t="s">
        <v>731</v>
      </c>
      <c r="I135" s="149" t="s">
        <v>384</v>
      </c>
      <c r="J135" s="164">
        <v>0</v>
      </c>
      <c r="K135" s="164">
        <v>0</v>
      </c>
      <c r="L135" s="164">
        <v>40</v>
      </c>
      <c r="M135" s="164">
        <v>120</v>
      </c>
      <c r="N135" s="164">
        <v>200</v>
      </c>
      <c r="O135" s="164">
        <v>280</v>
      </c>
      <c r="P135" s="188">
        <f t="shared" si="1"/>
        <v>82000</v>
      </c>
      <c r="Q135" s="185">
        <v>11000</v>
      </c>
      <c r="R135" s="185">
        <v>23000</v>
      </c>
      <c r="S135" s="185">
        <v>23000</v>
      </c>
      <c r="T135" s="185">
        <v>25000</v>
      </c>
      <c r="U135" s="149" t="s">
        <v>1446</v>
      </c>
      <c r="V135" s="42"/>
    </row>
    <row r="136" spans="1:21" ht="42.75">
      <c r="A136" s="191" t="s">
        <v>732</v>
      </c>
      <c r="B136" s="165">
        <v>0.01</v>
      </c>
      <c r="C136" s="149" t="s">
        <v>733</v>
      </c>
      <c r="D136" s="149" t="s">
        <v>734</v>
      </c>
      <c r="E136" s="149">
        <v>1</v>
      </c>
      <c r="F136" s="149">
        <v>1</v>
      </c>
      <c r="G136" s="149">
        <v>3</v>
      </c>
      <c r="H136" s="149" t="s">
        <v>735</v>
      </c>
      <c r="I136" s="149" t="s">
        <v>736</v>
      </c>
      <c r="J136" s="164">
        <v>0</v>
      </c>
      <c r="K136" s="164">
        <v>0</v>
      </c>
      <c r="L136" s="164">
        <v>0</v>
      </c>
      <c r="M136" s="164">
        <v>1</v>
      </c>
      <c r="N136" s="164">
        <v>3</v>
      </c>
      <c r="O136" s="164">
        <v>3</v>
      </c>
      <c r="P136" s="188">
        <f aca="true" t="shared" si="2" ref="P136:P153">Q136+R136+S136+T136</f>
        <v>561300</v>
      </c>
      <c r="Q136" s="185">
        <v>30000</v>
      </c>
      <c r="R136" s="185">
        <f>420000+111300</f>
        <v>531300</v>
      </c>
      <c r="S136" s="185">
        <v>0</v>
      </c>
      <c r="T136" s="185">
        <v>0</v>
      </c>
      <c r="U136" s="149" t="s">
        <v>1446</v>
      </c>
    </row>
    <row r="137" spans="1:21" ht="57">
      <c r="A137" s="597" t="s">
        <v>737</v>
      </c>
      <c r="B137" s="601">
        <v>0.05</v>
      </c>
      <c r="C137" s="149" t="s">
        <v>738</v>
      </c>
      <c r="D137" s="149" t="s">
        <v>739</v>
      </c>
      <c r="E137" s="149">
        <v>0</v>
      </c>
      <c r="F137" s="149">
        <v>0</v>
      </c>
      <c r="G137" s="149">
        <v>1</v>
      </c>
      <c r="H137" s="149" t="s">
        <v>740</v>
      </c>
      <c r="I137" s="149" t="s">
        <v>238</v>
      </c>
      <c r="J137" s="164">
        <v>0</v>
      </c>
      <c r="K137" s="164">
        <v>0</v>
      </c>
      <c r="L137" s="164">
        <v>100</v>
      </c>
      <c r="M137" s="164">
        <v>200</v>
      </c>
      <c r="N137" s="164">
        <v>300</v>
      </c>
      <c r="O137" s="164">
        <v>400</v>
      </c>
      <c r="P137" s="188">
        <f t="shared" si="2"/>
        <v>8101</v>
      </c>
      <c r="Q137" s="185">
        <v>1880</v>
      </c>
      <c r="R137" s="185">
        <v>1974</v>
      </c>
      <c r="S137" s="185">
        <v>2072</v>
      </c>
      <c r="T137" s="185">
        <v>2175</v>
      </c>
      <c r="U137" s="149" t="s">
        <v>1446</v>
      </c>
    </row>
    <row r="138" spans="1:21" ht="85.5">
      <c r="A138" s="597"/>
      <c r="B138" s="601"/>
      <c r="C138" s="149" t="s">
        <v>741</v>
      </c>
      <c r="D138" s="149" t="s">
        <v>742</v>
      </c>
      <c r="E138" s="149">
        <v>0</v>
      </c>
      <c r="F138" s="149">
        <v>0</v>
      </c>
      <c r="G138" s="149">
        <v>1</v>
      </c>
      <c r="H138" s="149" t="s">
        <v>743</v>
      </c>
      <c r="I138" s="149" t="s">
        <v>744</v>
      </c>
      <c r="J138" s="164">
        <v>0</v>
      </c>
      <c r="K138" s="164">
        <v>0</v>
      </c>
      <c r="L138" s="164">
        <v>2</v>
      </c>
      <c r="M138" s="164">
        <v>4</v>
      </c>
      <c r="N138" s="164">
        <v>6</v>
      </c>
      <c r="O138" s="164">
        <v>8</v>
      </c>
      <c r="P138" s="188">
        <f t="shared" si="2"/>
        <v>27152</v>
      </c>
      <c r="Q138" s="185">
        <v>6300</v>
      </c>
      <c r="R138" s="185">
        <v>6615</v>
      </c>
      <c r="S138" s="185">
        <v>6945</v>
      </c>
      <c r="T138" s="185">
        <v>7292</v>
      </c>
      <c r="U138" s="149" t="s">
        <v>1446</v>
      </c>
    </row>
    <row r="139" spans="1:21" ht="71.25">
      <c r="A139" s="597"/>
      <c r="B139" s="601"/>
      <c r="C139" s="600" t="s">
        <v>745</v>
      </c>
      <c r="D139" s="600" t="s">
        <v>746</v>
      </c>
      <c r="E139" s="599">
        <v>0</v>
      </c>
      <c r="F139" s="599">
        <v>0</v>
      </c>
      <c r="G139" s="599">
        <v>1</v>
      </c>
      <c r="H139" s="149" t="s">
        <v>1631</v>
      </c>
      <c r="I139" s="149" t="s">
        <v>747</v>
      </c>
      <c r="J139" s="164">
        <v>0</v>
      </c>
      <c r="K139" s="164">
        <v>0</v>
      </c>
      <c r="L139" s="164">
        <v>3000</v>
      </c>
      <c r="M139" s="164">
        <v>6000</v>
      </c>
      <c r="N139" s="164">
        <v>9000</v>
      </c>
      <c r="O139" s="164">
        <v>12000</v>
      </c>
      <c r="P139" s="188">
        <f t="shared" si="2"/>
        <v>248954</v>
      </c>
      <c r="Q139" s="185">
        <v>55000</v>
      </c>
      <c r="R139" s="185">
        <v>62250</v>
      </c>
      <c r="S139" s="185">
        <v>64612</v>
      </c>
      <c r="T139" s="185">
        <v>67092</v>
      </c>
      <c r="U139" s="149" t="s">
        <v>1446</v>
      </c>
    </row>
    <row r="140" spans="1:21" ht="57">
      <c r="A140" s="597"/>
      <c r="B140" s="601"/>
      <c r="C140" s="600"/>
      <c r="D140" s="600"/>
      <c r="E140" s="599"/>
      <c r="F140" s="599"/>
      <c r="G140" s="599"/>
      <c r="H140" s="149" t="s">
        <v>748</v>
      </c>
      <c r="I140" s="149" t="s">
        <v>749</v>
      </c>
      <c r="J140" s="164">
        <v>0</v>
      </c>
      <c r="K140" s="171">
        <v>0</v>
      </c>
      <c r="L140" s="171">
        <v>1</v>
      </c>
      <c r="M140" s="171">
        <v>2</v>
      </c>
      <c r="N140" s="171">
        <v>3</v>
      </c>
      <c r="O140" s="171">
        <v>4</v>
      </c>
      <c r="P140" s="188">
        <f t="shared" si="2"/>
        <v>0</v>
      </c>
      <c r="Q140" s="185">
        <v>0</v>
      </c>
      <c r="R140" s="185">
        <v>0</v>
      </c>
      <c r="S140" s="185">
        <v>0</v>
      </c>
      <c r="T140" s="185">
        <v>0</v>
      </c>
      <c r="U140" s="149" t="s">
        <v>1446</v>
      </c>
    </row>
    <row r="141" spans="1:21" ht="42.75">
      <c r="A141" s="597"/>
      <c r="B141" s="601"/>
      <c r="C141" s="600"/>
      <c r="D141" s="600"/>
      <c r="E141" s="599"/>
      <c r="F141" s="599"/>
      <c r="G141" s="599"/>
      <c r="H141" s="149" t="s">
        <v>750</v>
      </c>
      <c r="I141" s="149" t="s">
        <v>751</v>
      </c>
      <c r="J141" s="164">
        <v>0</v>
      </c>
      <c r="K141" s="179">
        <v>0</v>
      </c>
      <c r="L141" s="179">
        <v>2</v>
      </c>
      <c r="M141" s="179">
        <v>22</v>
      </c>
      <c r="N141" s="179">
        <v>42</v>
      </c>
      <c r="O141" s="179">
        <v>62</v>
      </c>
      <c r="P141" s="188">
        <f t="shared" si="2"/>
        <v>0</v>
      </c>
      <c r="Q141" s="185">
        <v>0</v>
      </c>
      <c r="R141" s="185">
        <v>0</v>
      </c>
      <c r="S141" s="185">
        <v>0</v>
      </c>
      <c r="T141" s="185">
        <v>0</v>
      </c>
      <c r="U141" s="149" t="s">
        <v>1446</v>
      </c>
    </row>
    <row r="142" spans="1:21" ht="42.75">
      <c r="A142" s="597"/>
      <c r="B142" s="601"/>
      <c r="C142" s="600"/>
      <c r="D142" s="600"/>
      <c r="E142" s="599"/>
      <c r="F142" s="599"/>
      <c r="G142" s="599"/>
      <c r="H142" s="149" t="s">
        <v>752</v>
      </c>
      <c r="I142" s="149" t="s">
        <v>753</v>
      </c>
      <c r="J142" s="164">
        <v>0</v>
      </c>
      <c r="K142" s="179">
        <v>0</v>
      </c>
      <c r="L142" s="179">
        <v>5</v>
      </c>
      <c r="M142" s="179">
        <v>10</v>
      </c>
      <c r="N142" s="179">
        <v>15</v>
      </c>
      <c r="O142" s="179">
        <v>20</v>
      </c>
      <c r="P142" s="188">
        <f t="shared" si="2"/>
        <v>8078</v>
      </c>
      <c r="Q142" s="185">
        <v>1875</v>
      </c>
      <c r="R142" s="185">
        <v>1968</v>
      </c>
      <c r="S142" s="185">
        <v>2066</v>
      </c>
      <c r="T142" s="185">
        <v>2169</v>
      </c>
      <c r="U142" s="149" t="s">
        <v>1446</v>
      </c>
    </row>
    <row r="143" spans="1:21" ht="42.75">
      <c r="A143" s="597"/>
      <c r="B143" s="601"/>
      <c r="C143" s="600"/>
      <c r="D143" s="600"/>
      <c r="E143" s="599"/>
      <c r="F143" s="599"/>
      <c r="G143" s="599"/>
      <c r="H143" s="149" t="s">
        <v>754</v>
      </c>
      <c r="I143" s="149" t="s">
        <v>1733</v>
      </c>
      <c r="J143" s="171">
        <v>0</v>
      </c>
      <c r="K143" s="171">
        <v>0</v>
      </c>
      <c r="L143" s="176">
        <v>1</v>
      </c>
      <c r="M143" s="176">
        <v>1</v>
      </c>
      <c r="N143" s="176">
        <v>1</v>
      </c>
      <c r="O143" s="176">
        <v>1</v>
      </c>
      <c r="P143" s="188">
        <f t="shared" si="2"/>
        <v>73698</v>
      </c>
      <c r="Q143" s="185">
        <v>7500</v>
      </c>
      <c r="R143" s="185">
        <v>21000</v>
      </c>
      <c r="S143" s="185">
        <v>22048</v>
      </c>
      <c r="T143" s="185">
        <v>23150</v>
      </c>
      <c r="U143" s="149" t="s">
        <v>1446</v>
      </c>
    </row>
    <row r="144" spans="1:21" ht="42.75">
      <c r="A144" s="597"/>
      <c r="B144" s="601"/>
      <c r="C144" s="600"/>
      <c r="D144" s="600"/>
      <c r="E144" s="599"/>
      <c r="F144" s="599"/>
      <c r="G144" s="599"/>
      <c r="H144" s="149" t="s">
        <v>1734</v>
      </c>
      <c r="I144" s="149" t="s">
        <v>863</v>
      </c>
      <c r="J144" s="164">
        <v>0</v>
      </c>
      <c r="K144" s="164">
        <v>0</v>
      </c>
      <c r="L144" s="164">
        <v>1</v>
      </c>
      <c r="M144" s="164">
        <v>1</v>
      </c>
      <c r="N144" s="164">
        <v>1</v>
      </c>
      <c r="O144" s="164">
        <v>1</v>
      </c>
      <c r="P144" s="188">
        <f t="shared" si="2"/>
        <v>73698</v>
      </c>
      <c r="Q144" s="185">
        <v>7500</v>
      </c>
      <c r="R144" s="185">
        <v>21000</v>
      </c>
      <c r="S144" s="185">
        <v>22048</v>
      </c>
      <c r="T144" s="185">
        <v>23150</v>
      </c>
      <c r="U144" s="149" t="s">
        <v>1446</v>
      </c>
    </row>
    <row r="145" spans="1:21" ht="71.25">
      <c r="A145" s="597"/>
      <c r="B145" s="601"/>
      <c r="C145" s="149" t="s">
        <v>1735</v>
      </c>
      <c r="D145" s="149" t="s">
        <v>1736</v>
      </c>
      <c r="E145" s="149">
        <v>0</v>
      </c>
      <c r="F145" s="149">
        <v>0</v>
      </c>
      <c r="G145" s="161">
        <v>7</v>
      </c>
      <c r="H145" s="149" t="s">
        <v>1737</v>
      </c>
      <c r="I145" s="149" t="s">
        <v>1738</v>
      </c>
      <c r="J145" s="164">
        <v>0</v>
      </c>
      <c r="K145" s="179">
        <v>0</v>
      </c>
      <c r="L145" s="179">
        <v>2</v>
      </c>
      <c r="M145" s="179">
        <v>7</v>
      </c>
      <c r="N145" s="179">
        <v>12</v>
      </c>
      <c r="O145" s="179">
        <v>17</v>
      </c>
      <c r="P145" s="188">
        <f t="shared" si="2"/>
        <v>0</v>
      </c>
      <c r="Q145" s="185">
        <v>0</v>
      </c>
      <c r="R145" s="185">
        <v>0</v>
      </c>
      <c r="S145" s="185">
        <v>0</v>
      </c>
      <c r="T145" s="185">
        <v>0</v>
      </c>
      <c r="U145" s="149" t="s">
        <v>1446</v>
      </c>
    </row>
    <row r="146" spans="1:21" ht="71.25">
      <c r="A146" s="597"/>
      <c r="B146" s="601"/>
      <c r="C146" s="149" t="s">
        <v>1739</v>
      </c>
      <c r="D146" s="149" t="s">
        <v>1740</v>
      </c>
      <c r="E146" s="149">
        <v>0</v>
      </c>
      <c r="F146" s="149">
        <v>0</v>
      </c>
      <c r="G146" s="149">
        <v>1</v>
      </c>
      <c r="H146" s="149" t="s">
        <v>1741</v>
      </c>
      <c r="I146" s="149" t="s">
        <v>1742</v>
      </c>
      <c r="J146" s="164">
        <v>0</v>
      </c>
      <c r="K146" s="171">
        <v>0</v>
      </c>
      <c r="L146" s="176">
        <v>1</v>
      </c>
      <c r="M146" s="176">
        <v>1</v>
      </c>
      <c r="N146" s="176">
        <v>1</v>
      </c>
      <c r="O146" s="176">
        <v>1</v>
      </c>
      <c r="P146" s="188">
        <f t="shared" si="2"/>
        <v>350000</v>
      </c>
      <c r="Q146" s="185">
        <v>0</v>
      </c>
      <c r="R146" s="185">
        <v>100000</v>
      </c>
      <c r="S146" s="185">
        <v>120000</v>
      </c>
      <c r="T146" s="185">
        <v>130000</v>
      </c>
      <c r="U146" s="149" t="s">
        <v>1446</v>
      </c>
    </row>
    <row r="147" spans="1:21" ht="42.75">
      <c r="A147" s="597"/>
      <c r="B147" s="601"/>
      <c r="C147" s="600" t="s">
        <v>1743</v>
      </c>
      <c r="D147" s="600" t="s">
        <v>1744</v>
      </c>
      <c r="E147" s="600">
        <v>0</v>
      </c>
      <c r="F147" s="600">
        <v>0</v>
      </c>
      <c r="G147" s="599">
        <v>1</v>
      </c>
      <c r="H147" s="149" t="s">
        <v>1632</v>
      </c>
      <c r="I147" s="149" t="s">
        <v>1745</v>
      </c>
      <c r="J147" s="164">
        <v>0</v>
      </c>
      <c r="K147" s="164">
        <v>0</v>
      </c>
      <c r="L147" s="164">
        <v>500</v>
      </c>
      <c r="M147" s="164">
        <v>2000</v>
      </c>
      <c r="N147" s="164">
        <v>3000</v>
      </c>
      <c r="O147" s="164">
        <v>4000</v>
      </c>
      <c r="P147" s="188">
        <f t="shared" si="2"/>
        <v>137701</v>
      </c>
      <c r="Q147" s="185">
        <v>12600</v>
      </c>
      <c r="R147" s="185">
        <v>39690</v>
      </c>
      <c r="S147" s="185">
        <v>41664</v>
      </c>
      <c r="T147" s="185">
        <v>43747</v>
      </c>
      <c r="U147" s="149" t="s">
        <v>1446</v>
      </c>
    </row>
    <row r="148" spans="1:21" ht="42.75">
      <c r="A148" s="597"/>
      <c r="B148" s="601"/>
      <c r="C148" s="600"/>
      <c r="D148" s="600"/>
      <c r="E148" s="600"/>
      <c r="F148" s="600"/>
      <c r="G148" s="599"/>
      <c r="H148" s="149" t="s">
        <v>1746</v>
      </c>
      <c r="I148" s="149" t="s">
        <v>233</v>
      </c>
      <c r="J148" s="164">
        <v>0</v>
      </c>
      <c r="K148" s="164">
        <v>0</v>
      </c>
      <c r="L148" s="164">
        <v>10</v>
      </c>
      <c r="M148" s="164">
        <v>20</v>
      </c>
      <c r="N148" s="164">
        <v>30</v>
      </c>
      <c r="O148" s="164">
        <v>40</v>
      </c>
      <c r="P148" s="188">
        <f t="shared" si="2"/>
        <v>42076</v>
      </c>
      <c r="Q148" s="185">
        <v>10000</v>
      </c>
      <c r="R148" s="185">
        <v>10500</v>
      </c>
      <c r="S148" s="185">
        <v>10525</v>
      </c>
      <c r="T148" s="185">
        <v>11051</v>
      </c>
      <c r="U148" s="149" t="s">
        <v>1446</v>
      </c>
    </row>
    <row r="149" spans="1:21" ht="26.25" customHeight="1">
      <c r="A149" s="597" t="s">
        <v>1747</v>
      </c>
      <c r="B149" s="598">
        <v>0.02</v>
      </c>
      <c r="C149" s="605" t="s">
        <v>1748</v>
      </c>
      <c r="D149" s="605" t="s">
        <v>1749</v>
      </c>
      <c r="E149" s="610">
        <v>0</v>
      </c>
      <c r="F149" s="610">
        <v>0</v>
      </c>
      <c r="G149" s="611">
        <v>1</v>
      </c>
      <c r="H149" s="605" t="s">
        <v>1750</v>
      </c>
      <c r="I149" s="605" t="s">
        <v>1751</v>
      </c>
      <c r="J149" s="602">
        <v>0</v>
      </c>
      <c r="K149" s="602">
        <v>0</v>
      </c>
      <c r="L149" s="604">
        <v>10</v>
      </c>
      <c r="M149" s="602">
        <v>20</v>
      </c>
      <c r="N149" s="602">
        <v>30</v>
      </c>
      <c r="O149" s="602">
        <v>40</v>
      </c>
      <c r="P149" s="609">
        <f t="shared" si="2"/>
        <v>40200</v>
      </c>
      <c r="Q149" s="603">
        <f>8000+550</f>
        <v>8550</v>
      </c>
      <c r="R149" s="603">
        <v>9000</v>
      </c>
      <c r="S149" s="603">
        <f>10000+650</f>
        <v>10650</v>
      </c>
      <c r="T149" s="603">
        <v>12000</v>
      </c>
      <c r="U149" s="600" t="s">
        <v>1446</v>
      </c>
    </row>
    <row r="150" spans="1:21" ht="24" customHeight="1">
      <c r="A150" s="597"/>
      <c r="B150" s="598"/>
      <c r="C150" s="605"/>
      <c r="D150" s="605"/>
      <c r="E150" s="610"/>
      <c r="F150" s="610"/>
      <c r="G150" s="611"/>
      <c r="H150" s="605"/>
      <c r="I150" s="605"/>
      <c r="J150" s="602"/>
      <c r="K150" s="602"/>
      <c r="L150" s="604"/>
      <c r="M150" s="602"/>
      <c r="N150" s="602"/>
      <c r="O150" s="602"/>
      <c r="P150" s="609"/>
      <c r="Q150" s="603"/>
      <c r="R150" s="603"/>
      <c r="S150" s="603"/>
      <c r="T150" s="603"/>
      <c r="U150" s="600"/>
    </row>
    <row r="151" spans="1:21" ht="45">
      <c r="A151" s="597"/>
      <c r="B151" s="598"/>
      <c r="C151" s="66" t="s">
        <v>1752</v>
      </c>
      <c r="D151" s="66" t="s">
        <v>1753</v>
      </c>
      <c r="E151" s="149">
        <v>0</v>
      </c>
      <c r="F151" s="150">
        <v>0</v>
      </c>
      <c r="G151" s="60">
        <v>1</v>
      </c>
      <c r="H151" s="66" t="s">
        <v>1754</v>
      </c>
      <c r="I151" s="66" t="s">
        <v>1755</v>
      </c>
      <c r="J151" s="164">
        <v>0</v>
      </c>
      <c r="K151" s="164">
        <v>0</v>
      </c>
      <c r="L151" s="164">
        <v>13</v>
      </c>
      <c r="M151" s="164">
        <v>26</v>
      </c>
      <c r="N151" s="164">
        <v>39</v>
      </c>
      <c r="O151" s="164">
        <v>52</v>
      </c>
      <c r="P151" s="188">
        <f t="shared" si="2"/>
        <v>81000</v>
      </c>
      <c r="Q151" s="185">
        <v>16000</v>
      </c>
      <c r="R151" s="185">
        <v>20000</v>
      </c>
      <c r="S151" s="185">
        <v>22000</v>
      </c>
      <c r="T151" s="185">
        <v>23000</v>
      </c>
      <c r="U151" s="149" t="s">
        <v>1446</v>
      </c>
    </row>
    <row r="152" spans="1:21" ht="38.25" customHeight="1">
      <c r="A152" s="597"/>
      <c r="B152" s="598"/>
      <c r="C152" s="66" t="s">
        <v>1756</v>
      </c>
      <c r="D152" s="66" t="s">
        <v>1757</v>
      </c>
      <c r="E152" s="149">
        <v>0</v>
      </c>
      <c r="F152" s="150">
        <v>0</v>
      </c>
      <c r="G152" s="60">
        <v>1</v>
      </c>
      <c r="H152" s="66" t="s">
        <v>1758</v>
      </c>
      <c r="I152" s="66" t="s">
        <v>814</v>
      </c>
      <c r="J152" s="164">
        <v>0</v>
      </c>
      <c r="K152" s="164">
        <v>0</v>
      </c>
      <c r="L152" s="164">
        <v>1</v>
      </c>
      <c r="M152" s="164">
        <v>1</v>
      </c>
      <c r="N152" s="164">
        <v>1</v>
      </c>
      <c r="O152" s="164">
        <v>1</v>
      </c>
      <c r="P152" s="188">
        <f t="shared" si="2"/>
        <v>450000</v>
      </c>
      <c r="Q152" s="185">
        <v>0</v>
      </c>
      <c r="R152" s="185">
        <v>100000</v>
      </c>
      <c r="S152" s="185">
        <v>150000</v>
      </c>
      <c r="T152" s="185">
        <v>200000</v>
      </c>
      <c r="U152" s="149" t="s">
        <v>1446</v>
      </c>
    </row>
    <row r="153" spans="1:21" ht="60">
      <c r="A153" s="597"/>
      <c r="B153" s="598"/>
      <c r="C153" s="66" t="s">
        <v>815</v>
      </c>
      <c r="D153" s="66" t="s">
        <v>816</v>
      </c>
      <c r="E153" s="150">
        <v>0</v>
      </c>
      <c r="F153" s="149">
        <v>0</v>
      </c>
      <c r="G153" s="60">
        <v>1</v>
      </c>
      <c r="H153" s="66" t="s">
        <v>817</v>
      </c>
      <c r="I153" s="66" t="s">
        <v>818</v>
      </c>
      <c r="J153" s="164">
        <v>0</v>
      </c>
      <c r="K153" s="164">
        <v>0</v>
      </c>
      <c r="L153" s="164">
        <v>1</v>
      </c>
      <c r="M153" s="172">
        <v>2</v>
      </c>
      <c r="N153" s="164">
        <v>3</v>
      </c>
      <c r="O153" s="164">
        <v>4</v>
      </c>
      <c r="P153" s="188">
        <f t="shared" si="2"/>
        <v>81000</v>
      </c>
      <c r="Q153" s="185">
        <v>16000</v>
      </c>
      <c r="R153" s="185">
        <v>20000</v>
      </c>
      <c r="S153" s="185">
        <v>22000</v>
      </c>
      <c r="T153" s="185">
        <v>23000</v>
      </c>
      <c r="U153" s="149" t="s">
        <v>1446</v>
      </c>
    </row>
    <row r="154" spans="1:21" ht="18">
      <c r="A154" s="69" t="s">
        <v>1365</v>
      </c>
      <c r="B154" s="192">
        <f>SUM(B8:B153)</f>
        <v>1.0000000000000004</v>
      </c>
      <c r="C154" s="606"/>
      <c r="D154" s="607"/>
      <c r="E154" s="607"/>
      <c r="F154" s="607"/>
      <c r="G154" s="607"/>
      <c r="H154" s="607"/>
      <c r="I154" s="607"/>
      <c r="J154" s="607"/>
      <c r="K154" s="607"/>
      <c r="L154" s="607"/>
      <c r="M154" s="607"/>
      <c r="N154" s="607"/>
      <c r="O154" s="608"/>
      <c r="P154" s="189">
        <f>SUM(P8:P153)</f>
        <v>20709431</v>
      </c>
      <c r="Q154" s="182">
        <f>SUM(Q8:Q153)</f>
        <v>3125894</v>
      </c>
      <c r="R154" s="182">
        <f>SUM(R8:R153)</f>
        <v>6130384</v>
      </c>
      <c r="S154" s="182">
        <f>SUM(S8:S153)</f>
        <v>5575383</v>
      </c>
      <c r="T154" s="182">
        <f>SUM(T8:T153)</f>
        <v>5877770</v>
      </c>
      <c r="U154" s="190"/>
    </row>
    <row r="157" spans="4:5" ht="30">
      <c r="D157" s="528" t="s">
        <v>1532</v>
      </c>
      <c r="E157" s="528"/>
    </row>
  </sheetData>
  <sheetProtection password="E09B" sheet="1"/>
  <mergeCells count="203">
    <mergeCell ref="P6:T6"/>
    <mergeCell ref="U6:U7"/>
    <mergeCell ref="H6:H7"/>
    <mergeCell ref="I6:O6"/>
    <mergeCell ref="A8:A11"/>
    <mergeCell ref="B8:B11"/>
    <mergeCell ref="A6:A7"/>
    <mergeCell ref="B6:B7"/>
    <mergeCell ref="C6:C7"/>
    <mergeCell ref="D6:G6"/>
    <mergeCell ref="E14:E36"/>
    <mergeCell ref="F14:F36"/>
    <mergeCell ref="G14:G36"/>
    <mergeCell ref="C14:C36"/>
    <mergeCell ref="D14:D36"/>
    <mergeCell ref="C12:C13"/>
    <mergeCell ref="D12:D13"/>
    <mergeCell ref="E12:E13"/>
    <mergeCell ref="F12:F13"/>
    <mergeCell ref="G12:G13"/>
    <mergeCell ref="B12:B13"/>
    <mergeCell ref="A14:A36"/>
    <mergeCell ref="B14:B36"/>
    <mergeCell ref="U40:U42"/>
    <mergeCell ref="U37:U39"/>
    <mergeCell ref="C38:C39"/>
    <mergeCell ref="D38:D39"/>
    <mergeCell ref="E38:E39"/>
    <mergeCell ref="F38:F39"/>
    <mergeCell ref="A12:A13"/>
    <mergeCell ref="U43:U45"/>
    <mergeCell ref="C44:C45"/>
    <mergeCell ref="D44:D45"/>
    <mergeCell ref="E44:E45"/>
    <mergeCell ref="F44:F45"/>
    <mergeCell ref="G44:G45"/>
    <mergeCell ref="Q43:Q45"/>
    <mergeCell ref="R43:R45"/>
    <mergeCell ref="G38:G39"/>
    <mergeCell ref="S43:S45"/>
    <mergeCell ref="T43:T45"/>
    <mergeCell ref="S37:S39"/>
    <mergeCell ref="R37:R39"/>
    <mergeCell ref="C40:C42"/>
    <mergeCell ref="T37:T39"/>
    <mergeCell ref="Q37:Q39"/>
    <mergeCell ref="F40:F42"/>
    <mergeCell ref="G40:G42"/>
    <mergeCell ref="T40:T42"/>
    <mergeCell ref="B37:B45"/>
    <mergeCell ref="A37:A45"/>
    <mergeCell ref="S40:S42"/>
    <mergeCell ref="A46:A53"/>
    <mergeCell ref="B46:B53"/>
    <mergeCell ref="C46:C52"/>
    <mergeCell ref="D46:D52"/>
    <mergeCell ref="Q40:Q42"/>
    <mergeCell ref="R40:R42"/>
    <mergeCell ref="D40:D42"/>
    <mergeCell ref="E40:E42"/>
    <mergeCell ref="U46:U48"/>
    <mergeCell ref="E54:E57"/>
    <mergeCell ref="F54:F57"/>
    <mergeCell ref="G46:G52"/>
    <mergeCell ref="Q46:Q48"/>
    <mergeCell ref="E46:E52"/>
    <mergeCell ref="F46:F52"/>
    <mergeCell ref="T55:T56"/>
    <mergeCell ref="R46:R48"/>
    <mergeCell ref="S55:S56"/>
    <mergeCell ref="S46:S48"/>
    <mergeCell ref="T46:T48"/>
    <mergeCell ref="R55:R56"/>
    <mergeCell ref="F59:F61"/>
    <mergeCell ref="G59:G61"/>
    <mergeCell ref="Q55:Q56"/>
    <mergeCell ref="G54:G57"/>
    <mergeCell ref="A58:A70"/>
    <mergeCell ref="D59:D61"/>
    <mergeCell ref="C63:C65"/>
    <mergeCell ref="D63:D65"/>
    <mergeCell ref="B58:B70"/>
    <mergeCell ref="C59:C61"/>
    <mergeCell ref="D66:D69"/>
    <mergeCell ref="C66:C69"/>
    <mergeCell ref="A54:A57"/>
    <mergeCell ref="B54:B57"/>
    <mergeCell ref="C54:C57"/>
    <mergeCell ref="D54:D57"/>
    <mergeCell ref="G71:G72"/>
    <mergeCell ref="E75:E76"/>
    <mergeCell ref="F75:F76"/>
    <mergeCell ref="G75:G76"/>
    <mergeCell ref="E63:E65"/>
    <mergeCell ref="F63:F65"/>
    <mergeCell ref="E59:E61"/>
    <mergeCell ref="E71:E72"/>
    <mergeCell ref="E66:E69"/>
    <mergeCell ref="F71:F72"/>
    <mergeCell ref="G63:G65"/>
    <mergeCell ref="G66:G69"/>
    <mergeCell ref="F66:F69"/>
    <mergeCell ref="A88:A95"/>
    <mergeCell ref="B88:B95"/>
    <mergeCell ref="A71:A74"/>
    <mergeCell ref="B71:B74"/>
    <mergeCell ref="C71:C72"/>
    <mergeCell ref="D71:D72"/>
    <mergeCell ref="A75:A87"/>
    <mergeCell ref="B75:B87"/>
    <mergeCell ref="C75:C76"/>
    <mergeCell ref="D75:D76"/>
    <mergeCell ref="F77:F78"/>
    <mergeCell ref="G77:G78"/>
    <mergeCell ref="C86:C87"/>
    <mergeCell ref="D86:D87"/>
    <mergeCell ref="E86:E87"/>
    <mergeCell ref="F86:F87"/>
    <mergeCell ref="G86:G87"/>
    <mergeCell ref="E77:E78"/>
    <mergeCell ref="D77:D78"/>
    <mergeCell ref="C77:C78"/>
    <mergeCell ref="C96:C104"/>
    <mergeCell ref="D96:D104"/>
    <mergeCell ref="F96:F104"/>
    <mergeCell ref="G96:G104"/>
    <mergeCell ref="E105:E111"/>
    <mergeCell ref="F105:F111"/>
    <mergeCell ref="G105:G111"/>
    <mergeCell ref="E96:E104"/>
    <mergeCell ref="D105:D111"/>
    <mergeCell ref="A96:A104"/>
    <mergeCell ref="B96:B104"/>
    <mergeCell ref="T105:T106"/>
    <mergeCell ref="I105:I106"/>
    <mergeCell ref="Q105:Q106"/>
    <mergeCell ref="R105:R106"/>
    <mergeCell ref="S105:S106"/>
    <mergeCell ref="A105:A111"/>
    <mergeCell ref="B105:B111"/>
    <mergeCell ref="C105:C111"/>
    <mergeCell ref="E115:E120"/>
    <mergeCell ref="F115:F120"/>
    <mergeCell ref="G115:G120"/>
    <mergeCell ref="E112:E113"/>
    <mergeCell ref="F112:F113"/>
    <mergeCell ref="H105:H106"/>
    <mergeCell ref="G112:G113"/>
    <mergeCell ref="A112:A135"/>
    <mergeCell ref="B112:B135"/>
    <mergeCell ref="C112:C113"/>
    <mergeCell ref="D112:D113"/>
    <mergeCell ref="C121:C122"/>
    <mergeCell ref="D121:D122"/>
    <mergeCell ref="C115:C120"/>
    <mergeCell ref="D115:D120"/>
    <mergeCell ref="C139:C144"/>
    <mergeCell ref="D139:D144"/>
    <mergeCell ref="C147:C148"/>
    <mergeCell ref="D147:D148"/>
    <mergeCell ref="G121:G122"/>
    <mergeCell ref="C123:C135"/>
    <mergeCell ref="D123:D135"/>
    <mergeCell ref="E123:E135"/>
    <mergeCell ref="F123:F135"/>
    <mergeCell ref="G123:G135"/>
    <mergeCell ref="E121:E122"/>
    <mergeCell ref="F121:F122"/>
    <mergeCell ref="D157:E157"/>
    <mergeCell ref="C154:O154"/>
    <mergeCell ref="P149:P150"/>
    <mergeCell ref="I149:I150"/>
    <mergeCell ref="J149:J150"/>
    <mergeCell ref="E149:E150"/>
    <mergeCell ref="F149:F150"/>
    <mergeCell ref="G149:G150"/>
    <mergeCell ref="H149:H150"/>
    <mergeCell ref="C149:C150"/>
    <mergeCell ref="D149:D150"/>
    <mergeCell ref="T149:T150"/>
    <mergeCell ref="A2:U2"/>
    <mergeCell ref="A3:U3"/>
    <mergeCell ref="A4:U4"/>
    <mergeCell ref="A5:U5"/>
    <mergeCell ref="U149:U150"/>
    <mergeCell ref="M149:M150"/>
    <mergeCell ref="N149:N150"/>
    <mergeCell ref="O149:O150"/>
    <mergeCell ref="R149:R150"/>
    <mergeCell ref="S149:S150"/>
    <mergeCell ref="K149:K150"/>
    <mergeCell ref="L149:L150"/>
    <mergeCell ref="Q149:Q150"/>
    <mergeCell ref="A149:A153"/>
    <mergeCell ref="B149:B153"/>
    <mergeCell ref="G139:G144"/>
    <mergeCell ref="G147:G148"/>
    <mergeCell ref="E139:E144"/>
    <mergeCell ref="F139:F144"/>
    <mergeCell ref="E147:E148"/>
    <mergeCell ref="F147:F148"/>
    <mergeCell ref="A137:A148"/>
    <mergeCell ref="B137:B148"/>
  </mergeCells>
  <hyperlinks>
    <hyperlink ref="D157:E157" location="INICIO!A1" display="REGRESAR AL INICIO"/>
  </hyperlinks>
  <printOptions horizontalCentered="1" verticalCentered="1"/>
  <pageMargins left="0.5" right="0.5" top="0.5" bottom="0.5" header="0.2" footer="0"/>
  <pageSetup horizontalDpi="600" verticalDpi="600" orientation="landscape" paperSize="9" scale="40" r:id="rId4"/>
  <drawing r:id="rId3"/>
  <legacyDrawing r:id="rId2"/>
</worksheet>
</file>

<file path=xl/worksheets/sheet5.xml><?xml version="1.0" encoding="utf-8"?>
<worksheet xmlns="http://schemas.openxmlformats.org/spreadsheetml/2006/main" xmlns:r="http://schemas.openxmlformats.org/officeDocument/2006/relationships">
  <dimension ref="A2:U22"/>
  <sheetViews>
    <sheetView zoomScale="75" zoomScaleNormal="75" zoomScalePageLayoutView="0" workbookViewId="0" topLeftCell="A4">
      <selection activeCell="D22" sqref="D22:E22"/>
    </sheetView>
  </sheetViews>
  <sheetFormatPr defaultColWidth="11.421875" defaultRowHeight="12.75"/>
  <cols>
    <col min="1" max="1" width="40.7109375" style="0" customWidth="1"/>
    <col min="2" max="2" width="15.57421875" style="0" customWidth="1"/>
    <col min="3" max="3" width="40.7109375" style="0" customWidth="1"/>
    <col min="4" max="4" width="30.57421875" style="0" customWidth="1"/>
    <col min="5" max="7" width="13.7109375" style="0" customWidth="1"/>
    <col min="8" max="8" width="40.7109375" style="0" customWidth="1"/>
    <col min="9" max="9" width="30.57421875" style="0" customWidth="1"/>
    <col min="10" max="15" width="12.7109375" style="0" customWidth="1"/>
    <col min="16" max="16" width="16.421875" style="0" customWidth="1"/>
    <col min="17" max="20" width="15.7109375" style="0" customWidth="1"/>
    <col min="21" max="21" width="20.8515625" style="0"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1382</v>
      </c>
      <c r="B4" s="516"/>
      <c r="C4" s="516"/>
      <c r="D4" s="516"/>
      <c r="E4" s="516"/>
      <c r="F4" s="516"/>
      <c r="G4" s="516"/>
      <c r="H4" s="516"/>
      <c r="I4" s="516"/>
      <c r="J4" s="516"/>
      <c r="K4" s="516"/>
      <c r="L4" s="516"/>
      <c r="M4" s="516"/>
      <c r="N4" s="516"/>
      <c r="O4" s="516"/>
      <c r="P4" s="516"/>
      <c r="Q4" s="516"/>
      <c r="R4" s="516"/>
      <c r="S4" s="516"/>
      <c r="T4" s="516"/>
      <c r="U4" s="517"/>
    </row>
    <row r="5" spans="1:21" ht="18.75" thickBot="1">
      <c r="A5" s="501" t="s">
        <v>1537</v>
      </c>
      <c r="B5" s="502"/>
      <c r="C5" s="502"/>
      <c r="D5" s="502"/>
      <c r="E5" s="502"/>
      <c r="F5" s="502"/>
      <c r="G5" s="502"/>
      <c r="H5" s="502"/>
      <c r="I5" s="502"/>
      <c r="J5" s="502"/>
      <c r="K5" s="502"/>
      <c r="L5" s="502"/>
      <c r="M5" s="502"/>
      <c r="N5" s="502"/>
      <c r="O5" s="502"/>
      <c r="P5" s="502"/>
      <c r="Q5" s="502"/>
      <c r="R5" s="502"/>
      <c r="S5" s="502"/>
      <c r="T5" s="502"/>
      <c r="U5" s="503"/>
    </row>
    <row r="6" spans="1:21" ht="46.5" customHeight="1">
      <c r="A6" s="581" t="s">
        <v>1647</v>
      </c>
      <c r="B6" s="571" t="s">
        <v>1820</v>
      </c>
      <c r="C6" s="571" t="s">
        <v>1823</v>
      </c>
      <c r="D6" s="577" t="s">
        <v>1818</v>
      </c>
      <c r="E6" s="577"/>
      <c r="F6" s="577"/>
      <c r="G6" s="577"/>
      <c r="H6" s="571" t="s">
        <v>1822</v>
      </c>
      <c r="I6" s="577" t="s">
        <v>1828</v>
      </c>
      <c r="J6" s="577"/>
      <c r="K6" s="577"/>
      <c r="L6" s="577"/>
      <c r="M6" s="577"/>
      <c r="N6" s="577"/>
      <c r="O6" s="577"/>
      <c r="P6" s="646" t="s">
        <v>1378</v>
      </c>
      <c r="Q6" s="646"/>
      <c r="R6" s="646"/>
      <c r="S6" s="646"/>
      <c r="T6" s="646"/>
      <c r="U6" s="569" t="s">
        <v>1835</v>
      </c>
    </row>
    <row r="7" spans="1:21" ht="66" customHeight="1">
      <c r="A7" s="582"/>
      <c r="B7" s="579"/>
      <c r="C7" s="579"/>
      <c r="D7" s="124" t="s">
        <v>1819</v>
      </c>
      <c r="E7" s="126" t="s">
        <v>1841</v>
      </c>
      <c r="F7" s="126" t="s">
        <v>1839</v>
      </c>
      <c r="G7" s="126" t="s">
        <v>1821</v>
      </c>
      <c r="H7" s="579"/>
      <c r="I7" s="124" t="s">
        <v>1819</v>
      </c>
      <c r="J7" s="126" t="s">
        <v>1839</v>
      </c>
      <c r="K7" s="126" t="s">
        <v>1827</v>
      </c>
      <c r="L7" s="126" t="s">
        <v>1824</v>
      </c>
      <c r="M7" s="126" t="s">
        <v>1825</v>
      </c>
      <c r="N7" s="126" t="s">
        <v>1826</v>
      </c>
      <c r="O7" s="126" t="s">
        <v>1821</v>
      </c>
      <c r="P7" s="124" t="s">
        <v>819</v>
      </c>
      <c r="Q7" s="200">
        <v>2008</v>
      </c>
      <c r="R7" s="200">
        <v>2009</v>
      </c>
      <c r="S7" s="200">
        <v>2010</v>
      </c>
      <c r="T7" s="200">
        <v>2011</v>
      </c>
      <c r="U7" s="570"/>
    </row>
    <row r="8" spans="1:21" ht="31.5" customHeight="1">
      <c r="A8" s="142" t="s">
        <v>489</v>
      </c>
      <c r="B8" s="659">
        <v>0.35</v>
      </c>
      <c r="C8" s="656" t="s">
        <v>866</v>
      </c>
      <c r="D8" s="656" t="s">
        <v>867</v>
      </c>
      <c r="E8" s="647">
        <v>61</v>
      </c>
      <c r="F8" s="647">
        <v>61</v>
      </c>
      <c r="G8" s="647">
        <v>2561</v>
      </c>
      <c r="H8" s="656" t="s">
        <v>866</v>
      </c>
      <c r="I8" s="640" t="s">
        <v>867</v>
      </c>
      <c r="J8" s="647">
        <v>61</v>
      </c>
      <c r="K8" s="647">
        <v>61</v>
      </c>
      <c r="L8" s="647">
        <v>274</v>
      </c>
      <c r="M8" s="647">
        <v>761</v>
      </c>
      <c r="N8" s="647">
        <v>1561</v>
      </c>
      <c r="O8" s="647">
        <v>2561</v>
      </c>
      <c r="P8" s="651">
        <f>SUM(Q8:T10)</f>
        <v>4827340</v>
      </c>
      <c r="Q8" s="650">
        <v>1120000</v>
      </c>
      <c r="R8" s="650">
        <f>Q8*1.05</f>
        <v>1176000</v>
      </c>
      <c r="S8" s="650">
        <f>R8*1.05</f>
        <v>1234800</v>
      </c>
      <c r="T8" s="650">
        <f>S8*1.05</f>
        <v>1296540</v>
      </c>
      <c r="U8" s="637" t="s">
        <v>1975</v>
      </c>
    </row>
    <row r="9" spans="1:21" ht="31.5" customHeight="1">
      <c r="A9" s="142" t="s">
        <v>492</v>
      </c>
      <c r="B9" s="662"/>
      <c r="C9" s="657"/>
      <c r="D9" s="657"/>
      <c r="E9" s="648"/>
      <c r="F9" s="648"/>
      <c r="G9" s="648"/>
      <c r="H9" s="657"/>
      <c r="I9" s="641"/>
      <c r="J9" s="648"/>
      <c r="K9" s="648"/>
      <c r="L9" s="648"/>
      <c r="M9" s="648"/>
      <c r="N9" s="648"/>
      <c r="O9" s="648"/>
      <c r="P9" s="652"/>
      <c r="Q9" s="650"/>
      <c r="R9" s="650"/>
      <c r="S9" s="650"/>
      <c r="T9" s="650"/>
      <c r="U9" s="638"/>
    </row>
    <row r="10" spans="1:21" ht="45">
      <c r="A10" s="142" t="s">
        <v>495</v>
      </c>
      <c r="B10" s="663"/>
      <c r="C10" s="658"/>
      <c r="D10" s="658"/>
      <c r="E10" s="649"/>
      <c r="F10" s="649"/>
      <c r="G10" s="649"/>
      <c r="H10" s="658"/>
      <c r="I10" s="642"/>
      <c r="J10" s="649"/>
      <c r="K10" s="649"/>
      <c r="L10" s="649"/>
      <c r="M10" s="649"/>
      <c r="N10" s="649"/>
      <c r="O10" s="649"/>
      <c r="P10" s="652"/>
      <c r="Q10" s="650"/>
      <c r="R10" s="650"/>
      <c r="S10" s="650"/>
      <c r="T10" s="650"/>
      <c r="U10" s="639"/>
    </row>
    <row r="11" spans="1:21" ht="18" customHeight="1">
      <c r="A11" s="193" t="s">
        <v>1842</v>
      </c>
      <c r="B11" s="659">
        <v>0.25</v>
      </c>
      <c r="C11" s="656" t="s">
        <v>868</v>
      </c>
      <c r="D11" s="656" t="s">
        <v>869</v>
      </c>
      <c r="E11" s="664">
        <v>233</v>
      </c>
      <c r="F11" s="664">
        <v>233</v>
      </c>
      <c r="G11" s="664">
        <v>533</v>
      </c>
      <c r="H11" s="656" t="s">
        <v>868</v>
      </c>
      <c r="I11" s="656" t="s">
        <v>869</v>
      </c>
      <c r="J11" s="664">
        <v>233</v>
      </c>
      <c r="K11" s="664">
        <v>233</v>
      </c>
      <c r="L11" s="664">
        <v>235</v>
      </c>
      <c r="M11" s="664">
        <v>285</v>
      </c>
      <c r="N11" s="664">
        <v>355</v>
      </c>
      <c r="O11" s="664">
        <v>533</v>
      </c>
      <c r="P11" s="651">
        <f>SUM(Q11:T13)</f>
        <v>3448100</v>
      </c>
      <c r="Q11" s="650">
        <v>800000</v>
      </c>
      <c r="R11" s="650">
        <f>Q11*1.05</f>
        <v>840000</v>
      </c>
      <c r="S11" s="650">
        <f>R11*1.05</f>
        <v>882000</v>
      </c>
      <c r="T11" s="650">
        <f>S11*1.05</f>
        <v>926100</v>
      </c>
      <c r="U11" s="653" t="s">
        <v>1975</v>
      </c>
    </row>
    <row r="12" spans="1:21" ht="20.25" customHeight="1">
      <c r="A12" s="193" t="s">
        <v>1836</v>
      </c>
      <c r="B12" s="660"/>
      <c r="C12" s="657"/>
      <c r="D12" s="657"/>
      <c r="E12" s="662"/>
      <c r="F12" s="662"/>
      <c r="G12" s="662"/>
      <c r="H12" s="657"/>
      <c r="I12" s="657"/>
      <c r="J12" s="662"/>
      <c r="K12" s="662"/>
      <c r="L12" s="662"/>
      <c r="M12" s="662"/>
      <c r="N12" s="662"/>
      <c r="O12" s="662"/>
      <c r="P12" s="652"/>
      <c r="Q12" s="650"/>
      <c r="R12" s="650"/>
      <c r="S12" s="650"/>
      <c r="T12" s="650"/>
      <c r="U12" s="654"/>
    </row>
    <row r="13" spans="1:21" ht="20.25" customHeight="1">
      <c r="A13" s="193" t="s">
        <v>493</v>
      </c>
      <c r="B13" s="661"/>
      <c r="C13" s="658"/>
      <c r="D13" s="658"/>
      <c r="E13" s="663"/>
      <c r="F13" s="663"/>
      <c r="G13" s="663"/>
      <c r="H13" s="658"/>
      <c r="I13" s="658"/>
      <c r="J13" s="663"/>
      <c r="K13" s="663"/>
      <c r="L13" s="663"/>
      <c r="M13" s="663"/>
      <c r="N13" s="663"/>
      <c r="O13" s="663"/>
      <c r="P13" s="652"/>
      <c r="Q13" s="650"/>
      <c r="R13" s="650"/>
      <c r="S13" s="650"/>
      <c r="T13" s="650"/>
      <c r="U13" s="655"/>
    </row>
    <row r="14" spans="1:21" ht="31.5" customHeight="1">
      <c r="A14" s="142" t="s">
        <v>1837</v>
      </c>
      <c r="B14" s="659">
        <v>0.4</v>
      </c>
      <c r="C14" s="656" t="s">
        <v>870</v>
      </c>
      <c r="D14" s="656" t="s">
        <v>871</v>
      </c>
      <c r="E14" s="647">
        <v>3420</v>
      </c>
      <c r="F14" s="647">
        <v>3420</v>
      </c>
      <c r="G14" s="647">
        <v>5220</v>
      </c>
      <c r="H14" s="656" t="s">
        <v>870</v>
      </c>
      <c r="I14" s="656" t="s">
        <v>871</v>
      </c>
      <c r="J14" s="647">
        <v>3420</v>
      </c>
      <c r="K14" s="647">
        <v>3420</v>
      </c>
      <c r="L14" s="647">
        <v>3820</v>
      </c>
      <c r="M14" s="647">
        <v>4220</v>
      </c>
      <c r="N14" s="647">
        <v>4720</v>
      </c>
      <c r="O14" s="647">
        <v>5220</v>
      </c>
      <c r="P14" s="651">
        <f>SUM(Q14:T18)</f>
        <v>5516960</v>
      </c>
      <c r="Q14" s="650">
        <v>1280000</v>
      </c>
      <c r="R14" s="650">
        <f>Q14*1.05</f>
        <v>1344000</v>
      </c>
      <c r="S14" s="650">
        <f>R14*1.05</f>
        <v>1411200</v>
      </c>
      <c r="T14" s="650">
        <f>S14*1.05</f>
        <v>1481760</v>
      </c>
      <c r="U14" s="637" t="s">
        <v>1975</v>
      </c>
    </row>
    <row r="15" spans="1:21" ht="15">
      <c r="A15" s="142" t="s">
        <v>491</v>
      </c>
      <c r="B15" s="660"/>
      <c r="C15" s="657"/>
      <c r="D15" s="657"/>
      <c r="E15" s="648"/>
      <c r="F15" s="648"/>
      <c r="G15" s="648"/>
      <c r="H15" s="657"/>
      <c r="I15" s="657"/>
      <c r="J15" s="648"/>
      <c r="K15" s="648"/>
      <c r="L15" s="648"/>
      <c r="M15" s="648"/>
      <c r="N15" s="648"/>
      <c r="O15" s="648"/>
      <c r="P15" s="652"/>
      <c r="Q15" s="650"/>
      <c r="R15" s="650"/>
      <c r="S15" s="650"/>
      <c r="T15" s="650"/>
      <c r="U15" s="638"/>
    </row>
    <row r="16" spans="1:21" ht="15">
      <c r="A16" s="193" t="s">
        <v>490</v>
      </c>
      <c r="B16" s="660"/>
      <c r="C16" s="657"/>
      <c r="D16" s="657"/>
      <c r="E16" s="648"/>
      <c r="F16" s="648"/>
      <c r="G16" s="648"/>
      <c r="H16" s="657"/>
      <c r="I16" s="657"/>
      <c r="J16" s="648"/>
      <c r="K16" s="648"/>
      <c r="L16" s="648"/>
      <c r="M16" s="648"/>
      <c r="N16" s="648"/>
      <c r="O16" s="648"/>
      <c r="P16" s="652"/>
      <c r="Q16" s="650"/>
      <c r="R16" s="650"/>
      <c r="S16" s="650"/>
      <c r="T16" s="650"/>
      <c r="U16" s="638"/>
    </row>
    <row r="17" spans="1:21" ht="15">
      <c r="A17" s="193" t="s">
        <v>1838</v>
      </c>
      <c r="B17" s="660"/>
      <c r="C17" s="657"/>
      <c r="D17" s="657"/>
      <c r="E17" s="648"/>
      <c r="F17" s="648"/>
      <c r="G17" s="648"/>
      <c r="H17" s="657"/>
      <c r="I17" s="657"/>
      <c r="J17" s="648"/>
      <c r="K17" s="648"/>
      <c r="L17" s="648"/>
      <c r="M17" s="648"/>
      <c r="N17" s="648"/>
      <c r="O17" s="648"/>
      <c r="P17" s="652"/>
      <c r="Q17" s="650"/>
      <c r="R17" s="650"/>
      <c r="S17" s="650"/>
      <c r="T17" s="650"/>
      <c r="U17" s="638"/>
    </row>
    <row r="18" spans="1:21" ht="30">
      <c r="A18" s="193" t="s">
        <v>494</v>
      </c>
      <c r="B18" s="661"/>
      <c r="C18" s="658"/>
      <c r="D18" s="658"/>
      <c r="E18" s="649"/>
      <c r="F18" s="649"/>
      <c r="G18" s="649"/>
      <c r="H18" s="658"/>
      <c r="I18" s="658"/>
      <c r="J18" s="649"/>
      <c r="K18" s="649"/>
      <c r="L18" s="649"/>
      <c r="M18" s="649"/>
      <c r="N18" s="649"/>
      <c r="O18" s="649"/>
      <c r="P18" s="652"/>
      <c r="Q18" s="650"/>
      <c r="R18" s="650"/>
      <c r="S18" s="650"/>
      <c r="T18" s="650"/>
      <c r="U18" s="639"/>
    </row>
    <row r="19" spans="1:21" ht="18">
      <c r="A19" s="112" t="s">
        <v>1365</v>
      </c>
      <c r="B19" s="196">
        <f>SUM(B8:B18)</f>
        <v>1</v>
      </c>
      <c r="C19" s="643"/>
      <c r="D19" s="644"/>
      <c r="E19" s="644"/>
      <c r="F19" s="644"/>
      <c r="G19" s="644"/>
      <c r="H19" s="644"/>
      <c r="I19" s="644"/>
      <c r="J19" s="644"/>
      <c r="K19" s="644"/>
      <c r="L19" s="644"/>
      <c r="M19" s="644"/>
      <c r="N19" s="644"/>
      <c r="O19" s="645"/>
      <c r="P19" s="198">
        <f>SUM(P8:P18)</f>
        <v>13792400</v>
      </c>
      <c r="Q19" s="197">
        <f>SUM(Q8:Q18)</f>
        <v>3200000</v>
      </c>
      <c r="R19" s="197">
        <f>SUM(R8:R18)</f>
        <v>3360000</v>
      </c>
      <c r="S19" s="197">
        <f>SUM(S8:S18)</f>
        <v>3528000</v>
      </c>
      <c r="T19" s="197">
        <f>SUM(T8:T18)</f>
        <v>3704400</v>
      </c>
      <c r="U19" s="199"/>
    </row>
    <row r="22" spans="4:5" ht="30">
      <c r="D22" s="528" t="s">
        <v>1532</v>
      </c>
      <c r="E22" s="528"/>
    </row>
  </sheetData>
  <sheetProtection password="E09B" sheet="1"/>
  <mergeCells count="74">
    <mergeCell ref="Q14:Q18"/>
    <mergeCell ref="R14:R18"/>
    <mergeCell ref="S14:S18"/>
    <mergeCell ref="T14:T18"/>
    <mergeCell ref="Q11:Q13"/>
    <mergeCell ref="T11:T13"/>
    <mergeCell ref="P14:P18"/>
    <mergeCell ref="O11:O13"/>
    <mergeCell ref="P11:P13"/>
    <mergeCell ref="O14:O18"/>
    <mergeCell ref="M11:M13"/>
    <mergeCell ref="G14:G18"/>
    <mergeCell ref="H14:H18"/>
    <mergeCell ref="J11:J13"/>
    <mergeCell ref="L14:L18"/>
    <mergeCell ref="M14:M18"/>
    <mergeCell ref="N8:N10"/>
    <mergeCell ref="G8:G10"/>
    <mergeCell ref="F8:F10"/>
    <mergeCell ref="J14:J18"/>
    <mergeCell ref="K14:K18"/>
    <mergeCell ref="N14:N18"/>
    <mergeCell ref="N11:N13"/>
    <mergeCell ref="F11:F13"/>
    <mergeCell ref="G11:G13"/>
    <mergeCell ref="L11:L13"/>
    <mergeCell ref="K11:K13"/>
    <mergeCell ref="H11:H13"/>
    <mergeCell ref="I11:I13"/>
    <mergeCell ref="I14:I18"/>
    <mergeCell ref="F14:F18"/>
    <mergeCell ref="U14:U18"/>
    <mergeCell ref="B8:B10"/>
    <mergeCell ref="C8:C10"/>
    <mergeCell ref="D8:D10"/>
    <mergeCell ref="E8:E10"/>
    <mergeCell ref="O8:O10"/>
    <mergeCell ref="K8:K10"/>
    <mergeCell ref="L8:L10"/>
    <mergeCell ref="H8:H10"/>
    <mergeCell ref="B14:B18"/>
    <mergeCell ref="C14:C18"/>
    <mergeCell ref="D14:D18"/>
    <mergeCell ref="E14:E18"/>
    <mergeCell ref="B11:B13"/>
    <mergeCell ref="C11:C13"/>
    <mergeCell ref="D11:D13"/>
    <mergeCell ref="E11:E13"/>
    <mergeCell ref="U11:U13"/>
    <mergeCell ref="R11:R13"/>
    <mergeCell ref="S11:S13"/>
    <mergeCell ref="T8:T10"/>
    <mergeCell ref="R8:R10"/>
    <mergeCell ref="S8:S10"/>
    <mergeCell ref="D22:E22"/>
    <mergeCell ref="A2:U2"/>
    <mergeCell ref="A3:U3"/>
    <mergeCell ref="A4:U4"/>
    <mergeCell ref="A5:U5"/>
    <mergeCell ref="C19:O19"/>
    <mergeCell ref="P6:T6"/>
    <mergeCell ref="B6:B7"/>
    <mergeCell ref="C6:C7"/>
    <mergeCell ref="I6:O6"/>
    <mergeCell ref="A6:A7"/>
    <mergeCell ref="D6:G6"/>
    <mergeCell ref="U6:U7"/>
    <mergeCell ref="U8:U10"/>
    <mergeCell ref="H6:H7"/>
    <mergeCell ref="I8:I10"/>
    <mergeCell ref="J8:J10"/>
    <mergeCell ref="M8:M10"/>
    <mergeCell ref="Q8:Q10"/>
    <mergeCell ref="P8:P10"/>
  </mergeCells>
  <hyperlinks>
    <hyperlink ref="D22:E22" location="INICIO!A1" display="REGRESAR AL INICIO"/>
  </hyperlinks>
  <printOptions horizontalCentered="1" verticalCentered="1"/>
  <pageMargins left="0.3937007874015748" right="0.3937007874015748" top="0.3937007874015748" bottom="0.3937007874015748" header="0.31496062992125984" footer="0.31496062992125984"/>
  <pageSetup horizontalDpi="120" verticalDpi="120" orientation="landscape" scale="55" r:id="rId3"/>
  <legacyDrawing r:id="rId2"/>
</worksheet>
</file>

<file path=xl/worksheets/sheet6.xml><?xml version="1.0" encoding="utf-8"?>
<worksheet xmlns="http://schemas.openxmlformats.org/spreadsheetml/2006/main" xmlns:r="http://schemas.openxmlformats.org/officeDocument/2006/relationships">
  <dimension ref="A2:U33"/>
  <sheetViews>
    <sheetView zoomScale="75" zoomScaleNormal="75" zoomScalePageLayoutView="0" workbookViewId="0" topLeftCell="A1">
      <selection activeCell="A2" sqref="A2:U4"/>
    </sheetView>
  </sheetViews>
  <sheetFormatPr defaultColWidth="11.421875" defaultRowHeight="12.75"/>
  <cols>
    <col min="1" max="1" width="40.8515625" style="0" customWidth="1"/>
    <col min="2" max="2" width="15.8515625" style="0" customWidth="1"/>
    <col min="3" max="3" width="40.7109375" style="0" customWidth="1"/>
    <col min="4" max="4" width="30.7109375" style="0" customWidth="1"/>
    <col min="5" max="7" width="13.7109375" style="0" customWidth="1"/>
    <col min="8" max="8" width="40.7109375" style="0" customWidth="1"/>
    <col min="9" max="9" width="30.57421875" style="0" customWidth="1"/>
    <col min="10" max="15" width="12.7109375" style="0" customWidth="1"/>
    <col min="16" max="16" width="16.421875" style="0" customWidth="1"/>
    <col min="17" max="20" width="15.7109375" style="0" customWidth="1"/>
    <col min="21" max="21" width="20.7109375" style="0"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1383</v>
      </c>
      <c r="B4" s="516"/>
      <c r="C4" s="516"/>
      <c r="D4" s="516"/>
      <c r="E4" s="516"/>
      <c r="F4" s="516"/>
      <c r="G4" s="516"/>
      <c r="H4" s="516"/>
      <c r="I4" s="516"/>
      <c r="J4" s="516"/>
      <c r="K4" s="516"/>
      <c r="L4" s="516"/>
      <c r="M4" s="516"/>
      <c r="N4" s="516"/>
      <c r="O4" s="516"/>
      <c r="P4" s="516"/>
      <c r="Q4" s="516"/>
      <c r="R4" s="516"/>
      <c r="S4" s="516"/>
      <c r="T4" s="516"/>
      <c r="U4" s="517"/>
    </row>
    <row r="5" spans="1:21" ht="20.25" customHeight="1" thickBot="1">
      <c r="A5" s="501" t="s">
        <v>1538</v>
      </c>
      <c r="B5" s="502"/>
      <c r="C5" s="502"/>
      <c r="D5" s="502"/>
      <c r="E5" s="502"/>
      <c r="F5" s="502"/>
      <c r="G5" s="502"/>
      <c r="H5" s="502"/>
      <c r="I5" s="502"/>
      <c r="J5" s="502"/>
      <c r="K5" s="502"/>
      <c r="L5" s="502"/>
      <c r="M5" s="502"/>
      <c r="N5" s="502"/>
      <c r="O5" s="502"/>
      <c r="P5" s="502"/>
      <c r="Q5" s="502"/>
      <c r="R5" s="502"/>
      <c r="S5" s="502"/>
      <c r="T5" s="502"/>
      <c r="U5" s="503"/>
    </row>
    <row r="6" spans="1:21" ht="38.25" customHeight="1">
      <c r="A6" s="581" t="s">
        <v>1647</v>
      </c>
      <c r="B6" s="571" t="s">
        <v>1820</v>
      </c>
      <c r="C6" s="571" t="s">
        <v>1823</v>
      </c>
      <c r="D6" s="577" t="s">
        <v>1818</v>
      </c>
      <c r="E6" s="577"/>
      <c r="F6" s="577"/>
      <c r="G6" s="577"/>
      <c r="H6" s="571" t="s">
        <v>1822</v>
      </c>
      <c r="I6" s="577" t="s">
        <v>1828</v>
      </c>
      <c r="J6" s="577"/>
      <c r="K6" s="577"/>
      <c r="L6" s="577"/>
      <c r="M6" s="577"/>
      <c r="N6" s="577"/>
      <c r="O6" s="577"/>
      <c r="P6" s="646" t="s">
        <v>1378</v>
      </c>
      <c r="Q6" s="646"/>
      <c r="R6" s="646"/>
      <c r="S6" s="646"/>
      <c r="T6" s="646"/>
      <c r="U6" s="569" t="s">
        <v>1835</v>
      </c>
    </row>
    <row r="7" spans="1:21" ht="78.75" customHeight="1">
      <c r="A7" s="582"/>
      <c r="B7" s="579"/>
      <c r="C7" s="579"/>
      <c r="D7" s="124" t="s">
        <v>1819</v>
      </c>
      <c r="E7" s="126" t="s">
        <v>1841</v>
      </c>
      <c r="F7" s="126" t="s">
        <v>1839</v>
      </c>
      <c r="G7" s="126" t="s">
        <v>1821</v>
      </c>
      <c r="H7" s="579"/>
      <c r="I7" s="124" t="s">
        <v>1819</v>
      </c>
      <c r="J7" s="126" t="s">
        <v>1839</v>
      </c>
      <c r="K7" s="126" t="s">
        <v>1827</v>
      </c>
      <c r="L7" s="126" t="s">
        <v>1824</v>
      </c>
      <c r="M7" s="126" t="s">
        <v>1825</v>
      </c>
      <c r="N7" s="126" t="s">
        <v>1826</v>
      </c>
      <c r="O7" s="126" t="s">
        <v>1821</v>
      </c>
      <c r="P7" s="124" t="s">
        <v>819</v>
      </c>
      <c r="Q7" s="200">
        <v>2008</v>
      </c>
      <c r="R7" s="200">
        <v>2009</v>
      </c>
      <c r="S7" s="200">
        <v>2010</v>
      </c>
      <c r="T7" s="200">
        <v>2011</v>
      </c>
      <c r="U7" s="570"/>
    </row>
    <row r="8" spans="1:21" ht="45">
      <c r="A8" s="194" t="s">
        <v>407</v>
      </c>
      <c r="B8" s="526">
        <v>0.02</v>
      </c>
      <c r="C8" s="672" t="s">
        <v>471</v>
      </c>
      <c r="D8" s="672" t="s">
        <v>409</v>
      </c>
      <c r="E8" s="668">
        <v>0</v>
      </c>
      <c r="F8" s="668">
        <v>0</v>
      </c>
      <c r="G8" s="668">
        <v>200</v>
      </c>
      <c r="H8" s="672" t="s">
        <v>471</v>
      </c>
      <c r="I8" s="672" t="s">
        <v>409</v>
      </c>
      <c r="J8" s="668">
        <v>0</v>
      </c>
      <c r="K8" s="668">
        <v>0</v>
      </c>
      <c r="L8" s="668">
        <v>20</v>
      </c>
      <c r="M8" s="668">
        <v>80</v>
      </c>
      <c r="N8" s="668">
        <v>160</v>
      </c>
      <c r="O8" s="668">
        <v>200</v>
      </c>
      <c r="P8" s="665">
        <f>SUM(Q8:T9)</f>
        <v>40000</v>
      </c>
      <c r="Q8" s="665">
        <v>0</v>
      </c>
      <c r="R8" s="665">
        <v>10000</v>
      </c>
      <c r="S8" s="665">
        <v>10000</v>
      </c>
      <c r="T8" s="665">
        <v>20000</v>
      </c>
      <c r="U8" s="673" t="s">
        <v>410</v>
      </c>
    </row>
    <row r="9" spans="1:21" ht="56.25" customHeight="1">
      <c r="A9" s="194" t="s">
        <v>411</v>
      </c>
      <c r="B9" s="526"/>
      <c r="C9" s="672" t="s">
        <v>412</v>
      </c>
      <c r="D9" s="506"/>
      <c r="E9" s="668">
        <v>0</v>
      </c>
      <c r="F9" s="668"/>
      <c r="G9" s="668">
        <v>1</v>
      </c>
      <c r="H9" s="672" t="s">
        <v>412</v>
      </c>
      <c r="I9" s="506"/>
      <c r="J9" s="668">
        <v>0</v>
      </c>
      <c r="K9" s="668"/>
      <c r="L9" s="668">
        <v>1</v>
      </c>
      <c r="M9" s="668">
        <v>1</v>
      </c>
      <c r="N9" s="668">
        <v>1</v>
      </c>
      <c r="O9" s="668">
        <v>1</v>
      </c>
      <c r="P9" s="666"/>
      <c r="Q9" s="666"/>
      <c r="R9" s="666"/>
      <c r="S9" s="666"/>
      <c r="T9" s="666"/>
      <c r="U9" s="674" t="s">
        <v>413</v>
      </c>
    </row>
    <row r="10" spans="1:21" ht="30">
      <c r="A10" s="194" t="s">
        <v>496</v>
      </c>
      <c r="B10" s="526">
        <v>0.1</v>
      </c>
      <c r="C10" s="684" t="s">
        <v>1598</v>
      </c>
      <c r="D10" s="672" t="s">
        <v>472</v>
      </c>
      <c r="E10" s="687">
        <v>2</v>
      </c>
      <c r="F10" s="668">
        <v>2</v>
      </c>
      <c r="G10" s="668">
        <v>6</v>
      </c>
      <c r="H10" s="684" t="s">
        <v>1598</v>
      </c>
      <c r="I10" s="672" t="s">
        <v>472</v>
      </c>
      <c r="J10" s="687">
        <v>2</v>
      </c>
      <c r="K10" s="668">
        <v>2</v>
      </c>
      <c r="L10" s="668">
        <v>2</v>
      </c>
      <c r="M10" s="668">
        <v>4</v>
      </c>
      <c r="N10" s="668">
        <v>5</v>
      </c>
      <c r="O10" s="668">
        <v>6</v>
      </c>
      <c r="P10" s="665">
        <f>SUM(Q10:T12)</f>
        <v>245000</v>
      </c>
      <c r="Q10" s="665">
        <v>50000</v>
      </c>
      <c r="R10" s="665">
        <v>60000</v>
      </c>
      <c r="S10" s="665">
        <v>65000</v>
      </c>
      <c r="T10" s="665">
        <v>70000</v>
      </c>
      <c r="U10" s="682" t="s">
        <v>410</v>
      </c>
    </row>
    <row r="11" spans="1:21" ht="30">
      <c r="A11" s="194" t="s">
        <v>499</v>
      </c>
      <c r="B11" s="681"/>
      <c r="C11" s="685" t="s">
        <v>408</v>
      </c>
      <c r="D11" s="506" t="s">
        <v>414</v>
      </c>
      <c r="E11" s="688">
        <v>50</v>
      </c>
      <c r="F11" s="668"/>
      <c r="G11" s="668">
        <v>250</v>
      </c>
      <c r="H11" s="685" t="s">
        <v>408</v>
      </c>
      <c r="I11" s="506" t="s">
        <v>414</v>
      </c>
      <c r="J11" s="688">
        <v>50</v>
      </c>
      <c r="K11" s="668"/>
      <c r="L11" s="668">
        <v>70</v>
      </c>
      <c r="M11" s="668">
        <v>130</v>
      </c>
      <c r="N11" s="668">
        <v>190</v>
      </c>
      <c r="O11" s="668">
        <v>250</v>
      </c>
      <c r="P11" s="667"/>
      <c r="Q11" s="667"/>
      <c r="R11" s="667"/>
      <c r="S11" s="667"/>
      <c r="T11" s="667"/>
      <c r="U11" s="683" t="s">
        <v>413</v>
      </c>
    </row>
    <row r="12" spans="1:21" ht="30">
      <c r="A12" s="194" t="s">
        <v>500</v>
      </c>
      <c r="B12" s="681"/>
      <c r="C12" s="686" t="s">
        <v>415</v>
      </c>
      <c r="D12" s="506" t="s">
        <v>416</v>
      </c>
      <c r="E12" s="689">
        <v>2</v>
      </c>
      <c r="F12" s="668"/>
      <c r="G12" s="668">
        <v>6</v>
      </c>
      <c r="H12" s="686" t="s">
        <v>415</v>
      </c>
      <c r="I12" s="506" t="s">
        <v>416</v>
      </c>
      <c r="J12" s="689">
        <v>2</v>
      </c>
      <c r="K12" s="668"/>
      <c r="L12" s="668">
        <v>3</v>
      </c>
      <c r="M12" s="668">
        <v>4</v>
      </c>
      <c r="N12" s="668">
        <v>5</v>
      </c>
      <c r="O12" s="668">
        <v>6</v>
      </c>
      <c r="P12" s="666"/>
      <c r="Q12" s="666"/>
      <c r="R12" s="666"/>
      <c r="S12" s="666"/>
      <c r="T12" s="666"/>
      <c r="U12" s="683" t="s">
        <v>413</v>
      </c>
    </row>
    <row r="13" spans="1:21" s="12" customFormat="1" ht="28.5" customHeight="1">
      <c r="A13" s="194" t="s">
        <v>417</v>
      </c>
      <c r="B13" s="526">
        <v>0.1</v>
      </c>
      <c r="C13" s="676" t="s">
        <v>1599</v>
      </c>
      <c r="D13" s="672" t="s">
        <v>418</v>
      </c>
      <c r="E13" s="668">
        <v>8</v>
      </c>
      <c r="F13" s="668">
        <v>8</v>
      </c>
      <c r="G13" s="668">
        <v>12</v>
      </c>
      <c r="H13" s="676" t="s">
        <v>1599</v>
      </c>
      <c r="I13" s="672" t="s">
        <v>418</v>
      </c>
      <c r="J13" s="668">
        <v>8</v>
      </c>
      <c r="K13" s="668">
        <v>8</v>
      </c>
      <c r="L13" s="668">
        <v>8</v>
      </c>
      <c r="M13" s="668">
        <v>10</v>
      </c>
      <c r="N13" s="668">
        <v>11</v>
      </c>
      <c r="O13" s="668">
        <v>12</v>
      </c>
      <c r="P13" s="665">
        <f>SUM(Q13:T15)</f>
        <v>125000</v>
      </c>
      <c r="Q13" s="665">
        <v>20000</v>
      </c>
      <c r="R13" s="665">
        <v>30000</v>
      </c>
      <c r="S13" s="665">
        <v>35000</v>
      </c>
      <c r="T13" s="665">
        <v>40000</v>
      </c>
      <c r="U13" s="672" t="s">
        <v>410</v>
      </c>
    </row>
    <row r="14" spans="1:21" ht="66" customHeight="1">
      <c r="A14" s="194" t="s">
        <v>498</v>
      </c>
      <c r="B14" s="526"/>
      <c r="C14" s="676" t="s">
        <v>419</v>
      </c>
      <c r="D14" s="506" t="s">
        <v>420</v>
      </c>
      <c r="E14" s="668">
        <v>8</v>
      </c>
      <c r="F14" s="668"/>
      <c r="G14" s="668">
        <v>12</v>
      </c>
      <c r="H14" s="676" t="s">
        <v>419</v>
      </c>
      <c r="I14" s="506" t="s">
        <v>420</v>
      </c>
      <c r="J14" s="668">
        <v>8</v>
      </c>
      <c r="K14" s="668"/>
      <c r="L14" s="668">
        <v>1</v>
      </c>
      <c r="M14" s="668">
        <v>2</v>
      </c>
      <c r="N14" s="668">
        <v>3</v>
      </c>
      <c r="O14" s="668">
        <v>4</v>
      </c>
      <c r="P14" s="667"/>
      <c r="Q14" s="667"/>
      <c r="R14" s="667"/>
      <c r="S14" s="667"/>
      <c r="T14" s="667"/>
      <c r="U14" s="506" t="s">
        <v>413</v>
      </c>
    </row>
    <row r="15" spans="1:21" ht="30">
      <c r="A15" s="194" t="s">
        <v>501</v>
      </c>
      <c r="B15" s="526"/>
      <c r="C15" s="676" t="s">
        <v>421</v>
      </c>
      <c r="D15" s="506" t="s">
        <v>422</v>
      </c>
      <c r="E15" s="668">
        <v>0</v>
      </c>
      <c r="F15" s="668"/>
      <c r="G15" s="668">
        <v>2</v>
      </c>
      <c r="H15" s="676" t="s">
        <v>421</v>
      </c>
      <c r="I15" s="506" t="s">
        <v>422</v>
      </c>
      <c r="J15" s="668">
        <v>0</v>
      </c>
      <c r="K15" s="668"/>
      <c r="L15" s="668">
        <v>0</v>
      </c>
      <c r="M15" s="668">
        <v>1</v>
      </c>
      <c r="N15" s="668">
        <v>1</v>
      </c>
      <c r="O15" s="668">
        <v>2</v>
      </c>
      <c r="P15" s="666"/>
      <c r="Q15" s="666"/>
      <c r="R15" s="666"/>
      <c r="S15" s="666"/>
      <c r="T15" s="666"/>
      <c r="U15" s="506" t="s">
        <v>413</v>
      </c>
    </row>
    <row r="16" spans="1:21" ht="75.75" customHeight="1">
      <c r="A16" s="194" t="s">
        <v>1600</v>
      </c>
      <c r="B16" s="526">
        <v>0.3</v>
      </c>
      <c r="C16" s="675" t="s">
        <v>1602</v>
      </c>
      <c r="D16" s="672" t="s">
        <v>1603</v>
      </c>
      <c r="E16" s="668">
        <v>600</v>
      </c>
      <c r="F16" s="668">
        <v>600</v>
      </c>
      <c r="G16" s="668">
        <v>2600</v>
      </c>
      <c r="H16" s="675" t="s">
        <v>1602</v>
      </c>
      <c r="I16" s="672" t="s">
        <v>1603</v>
      </c>
      <c r="J16" s="668">
        <v>600</v>
      </c>
      <c r="K16" s="668">
        <v>600</v>
      </c>
      <c r="L16" s="668">
        <v>1100</v>
      </c>
      <c r="M16" s="668">
        <v>1600</v>
      </c>
      <c r="N16" s="668">
        <v>2100</v>
      </c>
      <c r="O16" s="668">
        <v>2600</v>
      </c>
      <c r="P16" s="665">
        <f>SUM(Q16:T17)</f>
        <v>285000</v>
      </c>
      <c r="Q16" s="665">
        <v>60000</v>
      </c>
      <c r="R16" s="665">
        <v>70000</v>
      </c>
      <c r="S16" s="665">
        <v>75000</v>
      </c>
      <c r="T16" s="665">
        <v>80000</v>
      </c>
      <c r="U16" s="673" t="s">
        <v>410</v>
      </c>
    </row>
    <row r="17" spans="1:21" ht="54" customHeight="1">
      <c r="A17" s="194" t="s">
        <v>1601</v>
      </c>
      <c r="B17" s="526">
        <v>0.02</v>
      </c>
      <c r="C17" s="672" t="s">
        <v>421</v>
      </c>
      <c r="D17" s="506" t="s">
        <v>423</v>
      </c>
      <c r="E17" s="668">
        <v>0</v>
      </c>
      <c r="F17" s="668"/>
      <c r="G17" s="668">
        <v>2</v>
      </c>
      <c r="H17" s="672" t="s">
        <v>421</v>
      </c>
      <c r="I17" s="506" t="s">
        <v>423</v>
      </c>
      <c r="J17" s="668">
        <v>0</v>
      </c>
      <c r="K17" s="668"/>
      <c r="L17" s="668">
        <v>0</v>
      </c>
      <c r="M17" s="668">
        <v>1</v>
      </c>
      <c r="N17" s="668">
        <v>1</v>
      </c>
      <c r="O17" s="668">
        <v>2</v>
      </c>
      <c r="P17" s="666"/>
      <c r="Q17" s="666"/>
      <c r="R17" s="666"/>
      <c r="S17" s="666"/>
      <c r="T17" s="666"/>
      <c r="U17" s="674" t="s">
        <v>413</v>
      </c>
    </row>
    <row r="18" spans="1:21" ht="45">
      <c r="A18" s="691" t="s">
        <v>497</v>
      </c>
      <c r="B18" s="694">
        <v>0.1</v>
      </c>
      <c r="C18" s="64" t="s">
        <v>1604</v>
      </c>
      <c r="D18" s="64" t="s">
        <v>1605</v>
      </c>
      <c r="E18" s="119">
        <v>4</v>
      </c>
      <c r="F18" s="119">
        <v>4</v>
      </c>
      <c r="G18" s="119">
        <v>8</v>
      </c>
      <c r="H18" s="64" t="s">
        <v>1604</v>
      </c>
      <c r="I18" s="64" t="s">
        <v>1605</v>
      </c>
      <c r="J18" s="119">
        <v>4</v>
      </c>
      <c r="K18" s="119">
        <v>4</v>
      </c>
      <c r="L18" s="119">
        <v>5</v>
      </c>
      <c r="M18" s="119">
        <v>6</v>
      </c>
      <c r="N18" s="119">
        <v>7</v>
      </c>
      <c r="O18" s="119">
        <v>8</v>
      </c>
      <c r="P18" s="209">
        <f>SUM(Q18:T18)</f>
        <v>210000</v>
      </c>
      <c r="Q18" s="209">
        <v>50000</v>
      </c>
      <c r="R18" s="209">
        <v>50000</v>
      </c>
      <c r="S18" s="209">
        <v>50000</v>
      </c>
      <c r="T18" s="209">
        <v>60000</v>
      </c>
      <c r="U18" s="203" t="s">
        <v>410</v>
      </c>
    </row>
    <row r="19" spans="1:21" ht="30">
      <c r="A19" s="693"/>
      <c r="B19" s="696"/>
      <c r="C19" s="93" t="s">
        <v>350</v>
      </c>
      <c r="D19" s="93" t="s">
        <v>349</v>
      </c>
      <c r="E19" s="119">
        <v>0</v>
      </c>
      <c r="F19" s="119">
        <v>0</v>
      </c>
      <c r="G19" s="119">
        <v>16</v>
      </c>
      <c r="H19" s="93" t="s">
        <v>350</v>
      </c>
      <c r="I19" s="93" t="s">
        <v>349</v>
      </c>
      <c r="J19" s="119">
        <v>0</v>
      </c>
      <c r="K19" s="119">
        <v>0</v>
      </c>
      <c r="L19" s="119">
        <v>4</v>
      </c>
      <c r="M19" s="119">
        <v>8</v>
      </c>
      <c r="N19" s="119">
        <v>12</v>
      </c>
      <c r="O19" s="119">
        <v>16</v>
      </c>
      <c r="P19" s="209">
        <f aca="true" t="shared" si="0" ref="P19:P29">SUM(Q19:T19)</f>
        <v>1064000</v>
      </c>
      <c r="Q19" s="209">
        <v>250000</v>
      </c>
      <c r="R19" s="209">
        <v>261000</v>
      </c>
      <c r="S19" s="209">
        <v>271000</v>
      </c>
      <c r="T19" s="209">
        <v>282000</v>
      </c>
      <c r="U19" s="204" t="s">
        <v>351</v>
      </c>
    </row>
    <row r="20" spans="1:21" ht="60">
      <c r="A20" s="194" t="s">
        <v>424</v>
      </c>
      <c r="B20" s="98">
        <v>0.08</v>
      </c>
      <c r="C20" s="64" t="s">
        <v>1606</v>
      </c>
      <c r="D20" s="64" t="s">
        <v>425</v>
      </c>
      <c r="E20" s="119">
        <v>100</v>
      </c>
      <c r="F20" s="119">
        <v>100</v>
      </c>
      <c r="G20" s="119">
        <v>200</v>
      </c>
      <c r="H20" s="64" t="s">
        <v>1606</v>
      </c>
      <c r="I20" s="64" t="s">
        <v>425</v>
      </c>
      <c r="J20" s="119">
        <v>100</v>
      </c>
      <c r="K20" s="119">
        <v>100</v>
      </c>
      <c r="L20" s="119">
        <v>125</v>
      </c>
      <c r="M20" s="119">
        <v>150</v>
      </c>
      <c r="N20" s="119">
        <v>175</v>
      </c>
      <c r="O20" s="119">
        <v>200</v>
      </c>
      <c r="P20" s="209">
        <f t="shared" si="0"/>
        <v>130000</v>
      </c>
      <c r="Q20" s="209">
        <v>15000</v>
      </c>
      <c r="R20" s="209">
        <v>25000</v>
      </c>
      <c r="S20" s="209">
        <v>40000</v>
      </c>
      <c r="T20" s="209">
        <v>50000</v>
      </c>
      <c r="U20" s="203" t="s">
        <v>410</v>
      </c>
    </row>
    <row r="21" spans="1:21" ht="61.5" customHeight="1">
      <c r="A21" s="691" t="s">
        <v>426</v>
      </c>
      <c r="B21" s="694">
        <v>0.1</v>
      </c>
      <c r="C21" s="697" t="s">
        <v>121</v>
      </c>
      <c r="D21" s="699" t="s">
        <v>1324</v>
      </c>
      <c r="E21" s="690">
        <v>0.98</v>
      </c>
      <c r="F21" s="700">
        <v>100</v>
      </c>
      <c r="G21" s="690">
        <v>1</v>
      </c>
      <c r="H21" s="699" t="s">
        <v>117</v>
      </c>
      <c r="I21" s="102" t="s">
        <v>1314</v>
      </c>
      <c r="J21" s="210">
        <v>7</v>
      </c>
      <c r="K21" s="207">
        <v>0.7</v>
      </c>
      <c r="L21" s="207">
        <v>0.8</v>
      </c>
      <c r="M21" s="207">
        <v>0.9</v>
      </c>
      <c r="N21" s="207">
        <v>0.95</v>
      </c>
      <c r="O21" s="207">
        <v>1</v>
      </c>
      <c r="P21" s="75">
        <f t="shared" si="0"/>
        <v>8620</v>
      </c>
      <c r="Q21" s="75">
        <v>8620</v>
      </c>
      <c r="R21" s="75">
        <v>0</v>
      </c>
      <c r="S21" s="75">
        <v>0</v>
      </c>
      <c r="T21" s="75">
        <v>0</v>
      </c>
      <c r="U21" s="680" t="s">
        <v>122</v>
      </c>
    </row>
    <row r="22" spans="1:21" ht="30">
      <c r="A22" s="692"/>
      <c r="B22" s="695"/>
      <c r="C22" s="698"/>
      <c r="D22" s="699"/>
      <c r="E22" s="690"/>
      <c r="F22" s="700"/>
      <c r="G22" s="690"/>
      <c r="H22" s="699"/>
      <c r="I22" s="102" t="s">
        <v>1326</v>
      </c>
      <c r="J22" s="210">
        <v>105</v>
      </c>
      <c r="K22" s="207">
        <v>0.7</v>
      </c>
      <c r="L22" s="207">
        <v>0.8</v>
      </c>
      <c r="M22" s="207">
        <v>0.9</v>
      </c>
      <c r="N22" s="207">
        <v>0.95</v>
      </c>
      <c r="O22" s="207">
        <v>1</v>
      </c>
      <c r="P22" s="75">
        <f t="shared" si="0"/>
        <v>5000</v>
      </c>
      <c r="Q22" s="75">
        <v>5000</v>
      </c>
      <c r="R22" s="75">
        <v>0</v>
      </c>
      <c r="S22" s="75">
        <v>0</v>
      </c>
      <c r="T22" s="75">
        <v>0</v>
      </c>
      <c r="U22" s="680"/>
    </row>
    <row r="23" spans="1:21" ht="45">
      <c r="A23" s="692"/>
      <c r="B23" s="695"/>
      <c r="C23" s="698"/>
      <c r="D23" s="699"/>
      <c r="E23" s="690"/>
      <c r="F23" s="700"/>
      <c r="G23" s="690"/>
      <c r="H23" s="699"/>
      <c r="I23" s="102" t="s">
        <v>1327</v>
      </c>
      <c r="J23" s="210">
        <v>75</v>
      </c>
      <c r="K23" s="207">
        <v>0.7</v>
      </c>
      <c r="L23" s="207">
        <v>0.8</v>
      </c>
      <c r="M23" s="207">
        <v>0.9</v>
      </c>
      <c r="N23" s="207">
        <v>0.95</v>
      </c>
      <c r="O23" s="207">
        <v>1</v>
      </c>
      <c r="P23" s="75">
        <f t="shared" si="0"/>
        <v>3000</v>
      </c>
      <c r="Q23" s="75">
        <v>3000</v>
      </c>
      <c r="R23" s="75">
        <v>0</v>
      </c>
      <c r="S23" s="75">
        <v>0</v>
      </c>
      <c r="T23" s="75">
        <v>0</v>
      </c>
      <c r="U23" s="680"/>
    </row>
    <row r="24" spans="1:21" ht="75">
      <c r="A24" s="692"/>
      <c r="B24" s="695"/>
      <c r="C24" s="698"/>
      <c r="D24" s="699"/>
      <c r="E24" s="690"/>
      <c r="F24" s="700"/>
      <c r="G24" s="690"/>
      <c r="H24" s="699"/>
      <c r="I24" s="102" t="s">
        <v>118</v>
      </c>
      <c r="J24" s="210">
        <v>75</v>
      </c>
      <c r="K24" s="207">
        <v>0.7</v>
      </c>
      <c r="L24" s="207">
        <v>0.8</v>
      </c>
      <c r="M24" s="207">
        <v>0.9</v>
      </c>
      <c r="N24" s="207">
        <v>0.95</v>
      </c>
      <c r="O24" s="207">
        <v>1</v>
      </c>
      <c r="P24" s="75">
        <f t="shared" si="0"/>
        <v>6000</v>
      </c>
      <c r="Q24" s="75">
        <v>6000</v>
      </c>
      <c r="R24" s="75">
        <v>0</v>
      </c>
      <c r="S24" s="75">
        <v>0</v>
      </c>
      <c r="T24" s="75">
        <v>0</v>
      </c>
      <c r="U24" s="680"/>
    </row>
    <row r="25" spans="1:21" ht="50.25" customHeight="1">
      <c r="A25" s="692"/>
      <c r="B25" s="695"/>
      <c r="C25" s="698"/>
      <c r="D25" s="699"/>
      <c r="E25" s="690"/>
      <c r="F25" s="700"/>
      <c r="G25" s="690"/>
      <c r="H25" s="699"/>
      <c r="I25" s="102" t="s">
        <v>119</v>
      </c>
      <c r="J25" s="210">
        <v>99040</v>
      </c>
      <c r="K25" s="207">
        <v>0.7</v>
      </c>
      <c r="L25" s="207">
        <v>0.8</v>
      </c>
      <c r="M25" s="207">
        <v>0.9</v>
      </c>
      <c r="N25" s="207">
        <v>0.95</v>
      </c>
      <c r="O25" s="207">
        <v>1</v>
      </c>
      <c r="P25" s="75">
        <f t="shared" si="0"/>
        <v>1300000</v>
      </c>
      <c r="Q25" s="75">
        <v>400000</v>
      </c>
      <c r="R25" s="75">
        <v>300000</v>
      </c>
      <c r="S25" s="75">
        <v>300000</v>
      </c>
      <c r="T25" s="75">
        <v>300000</v>
      </c>
      <c r="U25" s="680"/>
    </row>
    <row r="26" spans="1:21" ht="126" customHeight="1">
      <c r="A26" s="693"/>
      <c r="B26" s="696"/>
      <c r="C26" s="698"/>
      <c r="D26" s="699"/>
      <c r="E26" s="690"/>
      <c r="F26" s="700"/>
      <c r="G26" s="690"/>
      <c r="H26" s="699"/>
      <c r="I26" s="102" t="s">
        <v>120</v>
      </c>
      <c r="J26" s="210">
        <v>99040</v>
      </c>
      <c r="K26" s="207">
        <v>0.95</v>
      </c>
      <c r="L26" s="207">
        <v>0.96</v>
      </c>
      <c r="M26" s="207">
        <v>0.97</v>
      </c>
      <c r="N26" s="207">
        <v>0.98</v>
      </c>
      <c r="O26" s="207">
        <v>1</v>
      </c>
      <c r="P26" s="75">
        <f t="shared" si="0"/>
        <v>8380</v>
      </c>
      <c r="Q26" s="75">
        <v>8380</v>
      </c>
      <c r="R26" s="75">
        <v>0</v>
      </c>
      <c r="S26" s="75">
        <v>0</v>
      </c>
      <c r="T26" s="75">
        <v>0</v>
      </c>
      <c r="U26" s="680"/>
    </row>
    <row r="27" spans="1:21" ht="30" customHeight="1">
      <c r="A27" s="691" t="s">
        <v>1607</v>
      </c>
      <c r="B27" s="694">
        <v>0.08</v>
      </c>
      <c r="C27" s="505" t="s">
        <v>1608</v>
      </c>
      <c r="D27" s="505" t="s">
        <v>427</v>
      </c>
      <c r="E27" s="668">
        <v>12</v>
      </c>
      <c r="F27" s="668">
        <v>12</v>
      </c>
      <c r="G27" s="668">
        <v>24</v>
      </c>
      <c r="H27" s="64" t="s">
        <v>1608</v>
      </c>
      <c r="I27" s="64" t="s">
        <v>427</v>
      </c>
      <c r="J27" s="119">
        <v>12</v>
      </c>
      <c r="K27" s="119">
        <v>12</v>
      </c>
      <c r="L27" s="119">
        <v>15</v>
      </c>
      <c r="M27" s="119">
        <v>18</v>
      </c>
      <c r="N27" s="119">
        <v>21</v>
      </c>
      <c r="O27" s="119">
        <v>24</v>
      </c>
      <c r="P27" s="75">
        <f t="shared" si="0"/>
        <v>40000</v>
      </c>
      <c r="Q27" s="75">
        <v>5000</v>
      </c>
      <c r="R27" s="75">
        <v>10000</v>
      </c>
      <c r="S27" s="75">
        <v>10000</v>
      </c>
      <c r="T27" s="75">
        <v>15000</v>
      </c>
      <c r="U27" s="669" t="s">
        <v>410</v>
      </c>
    </row>
    <row r="28" spans="1:21" ht="35.25" customHeight="1">
      <c r="A28" s="693"/>
      <c r="B28" s="696"/>
      <c r="C28" s="505"/>
      <c r="D28" s="505"/>
      <c r="E28" s="668"/>
      <c r="F28" s="668"/>
      <c r="G28" s="668"/>
      <c r="H28" s="64" t="s">
        <v>1609</v>
      </c>
      <c r="I28" s="64" t="s">
        <v>1610</v>
      </c>
      <c r="J28" s="98">
        <v>0</v>
      </c>
      <c r="K28" s="98">
        <v>0</v>
      </c>
      <c r="L28" s="98">
        <v>0.25</v>
      </c>
      <c r="M28" s="98">
        <v>0.5</v>
      </c>
      <c r="N28" s="98">
        <v>0.75</v>
      </c>
      <c r="O28" s="98">
        <v>1</v>
      </c>
      <c r="P28" s="75">
        <f t="shared" si="0"/>
        <v>0</v>
      </c>
      <c r="Q28" s="75">
        <v>0</v>
      </c>
      <c r="R28" s="75">
        <v>0</v>
      </c>
      <c r="S28" s="75">
        <v>0</v>
      </c>
      <c r="T28" s="75">
        <v>0</v>
      </c>
      <c r="U28" s="670"/>
    </row>
    <row r="29" spans="1:21" ht="50.25" customHeight="1">
      <c r="A29" s="205" t="s">
        <v>584</v>
      </c>
      <c r="B29" s="206">
        <v>0.1</v>
      </c>
      <c r="C29" s="64" t="s">
        <v>1611</v>
      </c>
      <c r="D29" s="64" t="s">
        <v>1612</v>
      </c>
      <c r="E29" s="119">
        <v>490</v>
      </c>
      <c r="F29" s="119">
        <v>490</v>
      </c>
      <c r="G29" s="119">
        <v>1000</v>
      </c>
      <c r="H29" s="64" t="s">
        <v>1611</v>
      </c>
      <c r="I29" s="64" t="s">
        <v>1612</v>
      </c>
      <c r="J29" s="119">
        <v>490</v>
      </c>
      <c r="K29" s="119">
        <v>490</v>
      </c>
      <c r="L29" s="119">
        <v>550</v>
      </c>
      <c r="M29" s="119">
        <v>700</v>
      </c>
      <c r="N29" s="119">
        <v>850</v>
      </c>
      <c r="O29" s="119">
        <v>1000</v>
      </c>
      <c r="P29" s="75">
        <f t="shared" si="0"/>
        <v>120000</v>
      </c>
      <c r="Q29" s="75">
        <v>25000</v>
      </c>
      <c r="R29" s="75">
        <v>30000</v>
      </c>
      <c r="S29" s="75">
        <v>30000</v>
      </c>
      <c r="T29" s="75">
        <v>35000</v>
      </c>
      <c r="U29" s="671"/>
    </row>
    <row r="30" spans="1:21" ht="22.5" customHeight="1">
      <c r="A30" s="117" t="s">
        <v>1365</v>
      </c>
      <c r="B30" s="201">
        <f>SUM(B8:B29)</f>
        <v>0.9999999999999999</v>
      </c>
      <c r="C30" s="677"/>
      <c r="D30" s="678"/>
      <c r="E30" s="678"/>
      <c r="F30" s="678"/>
      <c r="G30" s="678"/>
      <c r="H30" s="678"/>
      <c r="I30" s="678"/>
      <c r="J30" s="678"/>
      <c r="K30" s="678"/>
      <c r="L30" s="678"/>
      <c r="M30" s="678"/>
      <c r="N30" s="678"/>
      <c r="O30" s="679"/>
      <c r="P30" s="202">
        <f>SUM(P8:P29)</f>
        <v>3590000</v>
      </c>
      <c r="Q30" s="202">
        <f>SUM(Q8:Q29)</f>
        <v>906000</v>
      </c>
      <c r="R30" s="202">
        <f>SUM(R8:R29)</f>
        <v>846000</v>
      </c>
      <c r="S30" s="202">
        <f>SUM(S8:S29)</f>
        <v>886000</v>
      </c>
      <c r="T30" s="202">
        <f>SUM(T8:T29)</f>
        <v>952000</v>
      </c>
      <c r="U30" s="139"/>
    </row>
    <row r="33" spans="4:5" ht="30">
      <c r="D33" s="528" t="s">
        <v>1532</v>
      </c>
      <c r="E33" s="528"/>
    </row>
  </sheetData>
  <sheetProtection password="E09B" sheet="1"/>
  <mergeCells count="113">
    <mergeCell ref="A27:A28"/>
    <mergeCell ref="D21:D26"/>
    <mergeCell ref="E21:E26"/>
    <mergeCell ref="F21:F26"/>
    <mergeCell ref="B27:B28"/>
    <mergeCell ref="C27:C28"/>
    <mergeCell ref="E27:E28"/>
    <mergeCell ref="F27:F28"/>
    <mergeCell ref="A21:A26"/>
    <mergeCell ref="B13:B15"/>
    <mergeCell ref="B21:B26"/>
    <mergeCell ref="A18:A19"/>
    <mergeCell ref="B18:B19"/>
    <mergeCell ref="C21:C26"/>
    <mergeCell ref="K16:K17"/>
    <mergeCell ref="M16:M17"/>
    <mergeCell ref="G13:G15"/>
    <mergeCell ref="G21:G26"/>
    <mergeCell ref="G16:G17"/>
    <mergeCell ref="D27:D28"/>
    <mergeCell ref="H21:H26"/>
    <mergeCell ref="G27:G28"/>
    <mergeCell ref="B16:B17"/>
    <mergeCell ref="H13:H15"/>
    <mergeCell ref="K13:K15"/>
    <mergeCell ref="L13:L15"/>
    <mergeCell ref="J13:J15"/>
    <mergeCell ref="I13:I15"/>
    <mergeCell ref="H16:H17"/>
    <mergeCell ref="I16:I17"/>
    <mergeCell ref="L16:L17"/>
    <mergeCell ref="J16:J17"/>
    <mergeCell ref="D10:D12"/>
    <mergeCell ref="E10:E12"/>
    <mergeCell ref="N10:N12"/>
    <mergeCell ref="J10:J12"/>
    <mergeCell ref="H10:H12"/>
    <mergeCell ref="M10:M12"/>
    <mergeCell ref="K10:K12"/>
    <mergeCell ref="I10:I12"/>
    <mergeCell ref="F10:F12"/>
    <mergeCell ref="U10:U12"/>
    <mergeCell ref="O10:O12"/>
    <mergeCell ref="R10:R12"/>
    <mergeCell ref="Q10:Q12"/>
    <mergeCell ref="S10:S12"/>
    <mergeCell ref="P10:P12"/>
    <mergeCell ref="U6:U7"/>
    <mergeCell ref="L8:L9"/>
    <mergeCell ref="Q8:Q9"/>
    <mergeCell ref="R8:R9"/>
    <mergeCell ref="S8:S9"/>
    <mergeCell ref="P6:T6"/>
    <mergeCell ref="O8:O9"/>
    <mergeCell ref="M8:M9"/>
    <mergeCell ref="P8:P9"/>
    <mergeCell ref="U8:U9"/>
    <mergeCell ref="T8:T9"/>
    <mergeCell ref="F8:F9"/>
    <mergeCell ref="G8:G9"/>
    <mergeCell ref="D8:D9"/>
    <mergeCell ref="E8:E9"/>
    <mergeCell ref="H6:H7"/>
    <mergeCell ref="I8:I9"/>
    <mergeCell ref="J8:J9"/>
    <mergeCell ref="H8:H9"/>
    <mergeCell ref="I6:O6"/>
    <mergeCell ref="N8:N9"/>
    <mergeCell ref="K8:K9"/>
    <mergeCell ref="D33:E33"/>
    <mergeCell ref="A2:U2"/>
    <mergeCell ref="A3:U3"/>
    <mergeCell ref="A4:U4"/>
    <mergeCell ref="A5:U5"/>
    <mergeCell ref="C30:O30"/>
    <mergeCell ref="U21:U26"/>
    <mergeCell ref="B10:B12"/>
    <mergeCell ref="G10:G12"/>
    <mergeCell ref="C16:C17"/>
    <mergeCell ref="D16:D17"/>
    <mergeCell ref="E16:E17"/>
    <mergeCell ref="F13:F15"/>
    <mergeCell ref="F16:F17"/>
    <mergeCell ref="C13:C15"/>
    <mergeCell ref="D13:D15"/>
    <mergeCell ref="E13:E15"/>
    <mergeCell ref="C10:C12"/>
    <mergeCell ref="A6:A7"/>
    <mergeCell ref="B6:B7"/>
    <mergeCell ref="C6:C7"/>
    <mergeCell ref="D6:G6"/>
    <mergeCell ref="B8:B9"/>
    <mergeCell ref="C8:C9"/>
    <mergeCell ref="U27:U29"/>
    <mergeCell ref="L10:L12"/>
    <mergeCell ref="U13:U15"/>
    <mergeCell ref="U16:U17"/>
    <mergeCell ref="R16:R17"/>
    <mergeCell ref="S16:S17"/>
    <mergeCell ref="Q13:Q15"/>
    <mergeCell ref="R13:R15"/>
    <mergeCell ref="T13:T15"/>
    <mergeCell ref="T10:T12"/>
    <mergeCell ref="P16:P17"/>
    <mergeCell ref="S13:S15"/>
    <mergeCell ref="P13:P15"/>
    <mergeCell ref="T16:T17"/>
    <mergeCell ref="M13:M15"/>
    <mergeCell ref="Q16:Q17"/>
    <mergeCell ref="O13:O15"/>
    <mergeCell ref="N13:N15"/>
    <mergeCell ref="N16:N17"/>
    <mergeCell ref="O16:O17"/>
  </mergeCells>
  <hyperlinks>
    <hyperlink ref="D33:E33" location="INICIO!A1" display="REGRESAR AL INICIO"/>
  </hyperlinks>
  <printOptions horizontalCentered="1" verticalCentered="1"/>
  <pageMargins left="0.31496062992125984" right="0.31496062992125984" top="0.31496062992125984" bottom="0.5118110236220472" header="0.31496062992125984" footer="0.31496062992125984"/>
  <pageSetup horizontalDpi="300" verticalDpi="300" orientation="landscape" scale="45" r:id="rId3"/>
  <legacyDrawing r:id="rId2"/>
</worksheet>
</file>

<file path=xl/worksheets/sheet7.xml><?xml version="1.0" encoding="utf-8"?>
<worksheet xmlns="http://schemas.openxmlformats.org/spreadsheetml/2006/main" xmlns:r="http://schemas.openxmlformats.org/officeDocument/2006/relationships">
  <dimension ref="A2:U118"/>
  <sheetViews>
    <sheetView zoomScale="75" zoomScaleNormal="75" zoomScalePageLayoutView="0" workbookViewId="0" topLeftCell="A1">
      <selection activeCell="D8" sqref="D8:D21"/>
    </sheetView>
  </sheetViews>
  <sheetFormatPr defaultColWidth="11.421875" defaultRowHeight="12.75"/>
  <cols>
    <col min="1" max="1" width="41.00390625" style="13" customWidth="1"/>
    <col min="2" max="2" width="15.8515625" style="13" customWidth="1"/>
    <col min="3" max="3" width="40.7109375" style="13" customWidth="1"/>
    <col min="4" max="4" width="30.7109375" style="13" customWidth="1"/>
    <col min="5" max="7" width="13.7109375" style="13" customWidth="1"/>
    <col min="8" max="8" width="40.8515625" style="13" customWidth="1"/>
    <col min="9" max="9" width="30.57421875" style="13" customWidth="1"/>
    <col min="10" max="15" width="13.7109375" style="13" customWidth="1"/>
    <col min="16" max="20" width="16.8515625" style="13" customWidth="1"/>
    <col min="21" max="21" width="20.7109375" style="13" customWidth="1"/>
    <col min="22" max="16384" width="11.421875" style="13" customWidth="1"/>
  </cols>
  <sheetData>
    <row r="1" ht="19.5" customHeight="1" thickBot="1"/>
    <row r="2" spans="1:21" ht="35.25" customHeight="1">
      <c r="A2" s="744" t="s">
        <v>1829</v>
      </c>
      <c r="B2" s="745"/>
      <c r="C2" s="745"/>
      <c r="D2" s="745"/>
      <c r="E2" s="745"/>
      <c r="F2" s="745"/>
      <c r="G2" s="745"/>
      <c r="H2" s="745"/>
      <c r="I2" s="745"/>
      <c r="J2" s="745"/>
      <c r="K2" s="745"/>
      <c r="L2" s="745"/>
      <c r="M2" s="745"/>
      <c r="N2" s="745"/>
      <c r="O2" s="745"/>
      <c r="P2" s="745"/>
      <c r="Q2" s="745"/>
      <c r="R2" s="745"/>
      <c r="S2" s="745"/>
      <c r="T2" s="745"/>
      <c r="U2" s="746"/>
    </row>
    <row r="3" spans="1:21" ht="35.25" customHeight="1">
      <c r="A3" s="747" t="s">
        <v>1840</v>
      </c>
      <c r="B3" s="748"/>
      <c r="C3" s="748"/>
      <c r="D3" s="748"/>
      <c r="E3" s="748"/>
      <c r="F3" s="748"/>
      <c r="G3" s="748"/>
      <c r="H3" s="748"/>
      <c r="I3" s="748"/>
      <c r="J3" s="748"/>
      <c r="K3" s="748"/>
      <c r="L3" s="748"/>
      <c r="M3" s="748"/>
      <c r="N3" s="748"/>
      <c r="O3" s="748"/>
      <c r="P3" s="748"/>
      <c r="Q3" s="748"/>
      <c r="R3" s="748"/>
      <c r="S3" s="748"/>
      <c r="T3" s="748"/>
      <c r="U3" s="749"/>
    </row>
    <row r="4" spans="1:21" ht="35.25" customHeight="1">
      <c r="A4" s="750" t="s">
        <v>1384</v>
      </c>
      <c r="B4" s="751"/>
      <c r="C4" s="751"/>
      <c r="D4" s="751"/>
      <c r="E4" s="751"/>
      <c r="F4" s="751"/>
      <c r="G4" s="751"/>
      <c r="H4" s="751"/>
      <c r="I4" s="751"/>
      <c r="J4" s="751"/>
      <c r="K4" s="751"/>
      <c r="L4" s="751"/>
      <c r="M4" s="751"/>
      <c r="N4" s="751"/>
      <c r="O4" s="751"/>
      <c r="P4" s="751"/>
      <c r="Q4" s="751"/>
      <c r="R4" s="751"/>
      <c r="S4" s="751"/>
      <c r="T4" s="751"/>
      <c r="U4" s="752"/>
    </row>
    <row r="5" spans="1:21" ht="18.75" thickBot="1">
      <c r="A5" s="753" t="s">
        <v>1539</v>
      </c>
      <c r="B5" s="754"/>
      <c r="C5" s="754"/>
      <c r="D5" s="754"/>
      <c r="E5" s="754"/>
      <c r="F5" s="754"/>
      <c r="G5" s="754"/>
      <c r="H5" s="754"/>
      <c r="I5" s="754"/>
      <c r="J5" s="754"/>
      <c r="K5" s="754"/>
      <c r="L5" s="754"/>
      <c r="M5" s="754"/>
      <c r="N5" s="754"/>
      <c r="O5" s="754"/>
      <c r="P5" s="754"/>
      <c r="Q5" s="754"/>
      <c r="R5" s="754"/>
      <c r="S5" s="754"/>
      <c r="T5" s="754"/>
      <c r="U5" s="755"/>
    </row>
    <row r="6" spans="1:21" ht="15.75" customHeight="1">
      <c r="A6" s="581" t="s">
        <v>1647</v>
      </c>
      <c r="B6" s="571" t="s">
        <v>1820</v>
      </c>
      <c r="C6" s="571" t="s">
        <v>1823</v>
      </c>
      <c r="D6" s="577" t="s">
        <v>1818</v>
      </c>
      <c r="E6" s="577"/>
      <c r="F6" s="577"/>
      <c r="G6" s="577"/>
      <c r="H6" s="571" t="s">
        <v>1822</v>
      </c>
      <c r="I6" s="577" t="s">
        <v>1828</v>
      </c>
      <c r="J6" s="577"/>
      <c r="K6" s="577"/>
      <c r="L6" s="577"/>
      <c r="M6" s="577"/>
      <c r="N6" s="577"/>
      <c r="O6" s="577"/>
      <c r="P6" s="646" t="s">
        <v>1378</v>
      </c>
      <c r="Q6" s="646"/>
      <c r="R6" s="646"/>
      <c r="S6" s="646"/>
      <c r="T6" s="646"/>
      <c r="U6" s="569" t="s">
        <v>1835</v>
      </c>
    </row>
    <row r="7" spans="1:21" ht="51">
      <c r="A7" s="582"/>
      <c r="B7" s="579"/>
      <c r="C7" s="579"/>
      <c r="D7" s="124" t="s">
        <v>1819</v>
      </c>
      <c r="E7" s="126" t="s">
        <v>1841</v>
      </c>
      <c r="F7" s="126" t="s">
        <v>1839</v>
      </c>
      <c r="G7" s="126" t="s">
        <v>1821</v>
      </c>
      <c r="H7" s="579"/>
      <c r="I7" s="124" t="s">
        <v>1819</v>
      </c>
      <c r="J7" s="126" t="s">
        <v>1839</v>
      </c>
      <c r="K7" s="126" t="s">
        <v>1827</v>
      </c>
      <c r="L7" s="126" t="s">
        <v>1824</v>
      </c>
      <c r="M7" s="126" t="s">
        <v>1825</v>
      </c>
      <c r="N7" s="126" t="s">
        <v>1826</v>
      </c>
      <c r="O7" s="126" t="s">
        <v>1821</v>
      </c>
      <c r="P7" s="124" t="s">
        <v>819</v>
      </c>
      <c r="Q7" s="200">
        <v>2008</v>
      </c>
      <c r="R7" s="200">
        <v>2009</v>
      </c>
      <c r="S7" s="200">
        <v>2010</v>
      </c>
      <c r="T7" s="200">
        <v>2011</v>
      </c>
      <c r="U7" s="570"/>
    </row>
    <row r="8" spans="1:21" s="337" customFormat="1" ht="33.75" customHeight="1">
      <c r="A8" s="26" t="s">
        <v>502</v>
      </c>
      <c r="B8" s="714">
        <v>0.1</v>
      </c>
      <c r="C8" s="505" t="s">
        <v>470</v>
      </c>
      <c r="D8" s="506" t="s">
        <v>469</v>
      </c>
      <c r="E8" s="508">
        <v>176</v>
      </c>
      <c r="F8" s="508">
        <v>176</v>
      </c>
      <c r="G8" s="508">
        <v>123</v>
      </c>
      <c r="H8" s="64" t="s">
        <v>1845</v>
      </c>
      <c r="I8" s="64" t="s">
        <v>1845</v>
      </c>
      <c r="J8" s="95">
        <v>0</v>
      </c>
      <c r="K8" s="95">
        <v>0</v>
      </c>
      <c r="L8" s="95">
        <v>1</v>
      </c>
      <c r="M8" s="95">
        <v>1</v>
      </c>
      <c r="N8" s="95">
        <v>1</v>
      </c>
      <c r="O8" s="95">
        <v>1</v>
      </c>
      <c r="P8" s="214">
        <f>SUM(Q8:T8)</f>
        <v>110000</v>
      </c>
      <c r="Q8" s="208">
        <v>20000</v>
      </c>
      <c r="R8" s="208">
        <v>25000</v>
      </c>
      <c r="S8" s="208">
        <v>30000</v>
      </c>
      <c r="T8" s="208">
        <v>35000</v>
      </c>
      <c r="U8" s="738" t="s">
        <v>1355</v>
      </c>
    </row>
    <row r="9" spans="1:21" s="337" customFormat="1" ht="39.75" customHeight="1">
      <c r="A9" s="506" t="s">
        <v>503</v>
      </c>
      <c r="B9" s="737"/>
      <c r="C9" s="505"/>
      <c r="D9" s="506"/>
      <c r="E9" s="508"/>
      <c r="F9" s="508"/>
      <c r="G9" s="508"/>
      <c r="H9" s="64" t="s">
        <v>209</v>
      </c>
      <c r="I9" s="64" t="s">
        <v>210</v>
      </c>
      <c r="J9" s="212">
        <v>12</v>
      </c>
      <c r="K9" s="212">
        <v>12</v>
      </c>
      <c r="L9" s="212">
        <v>15</v>
      </c>
      <c r="M9" s="212">
        <v>30</v>
      </c>
      <c r="N9" s="212">
        <v>45</v>
      </c>
      <c r="O9" s="212">
        <v>60</v>
      </c>
      <c r="P9" s="214">
        <f aca="true" t="shared" si="0" ref="P9:P75">SUM(Q9:T9)</f>
        <v>0</v>
      </c>
      <c r="Q9" s="208">
        <v>0</v>
      </c>
      <c r="R9" s="208">
        <v>0</v>
      </c>
      <c r="S9" s="208">
        <v>0</v>
      </c>
      <c r="T9" s="208">
        <v>0</v>
      </c>
      <c r="U9" s="739"/>
    </row>
    <row r="10" spans="1:21" s="337" customFormat="1" ht="46.5" customHeight="1">
      <c r="A10" s="506"/>
      <c r="B10" s="737"/>
      <c r="C10" s="505"/>
      <c r="D10" s="506"/>
      <c r="E10" s="508"/>
      <c r="F10" s="508"/>
      <c r="G10" s="508"/>
      <c r="H10" s="64" t="s">
        <v>468</v>
      </c>
      <c r="I10" s="64" t="s">
        <v>467</v>
      </c>
      <c r="J10" s="212">
        <v>0</v>
      </c>
      <c r="K10" s="212">
        <v>0</v>
      </c>
      <c r="L10" s="133">
        <v>1</v>
      </c>
      <c r="M10" s="133">
        <v>1</v>
      </c>
      <c r="N10" s="133">
        <v>1</v>
      </c>
      <c r="O10" s="133">
        <v>1</v>
      </c>
      <c r="P10" s="214">
        <f t="shared" si="0"/>
        <v>26000</v>
      </c>
      <c r="Q10" s="208">
        <v>5000</v>
      </c>
      <c r="R10" s="208">
        <v>6000</v>
      </c>
      <c r="S10" s="208">
        <v>7000</v>
      </c>
      <c r="T10" s="208">
        <v>8000</v>
      </c>
      <c r="U10" s="739"/>
    </row>
    <row r="11" spans="1:21" s="337" customFormat="1" ht="32.25" customHeight="1">
      <c r="A11" s="506"/>
      <c r="B11" s="737"/>
      <c r="C11" s="505"/>
      <c r="D11" s="506"/>
      <c r="E11" s="508"/>
      <c r="F11" s="508"/>
      <c r="G11" s="508"/>
      <c r="H11" s="64" t="s">
        <v>466</v>
      </c>
      <c r="I11" s="64" t="s">
        <v>461</v>
      </c>
      <c r="J11" s="212">
        <v>0</v>
      </c>
      <c r="K11" s="212">
        <v>0</v>
      </c>
      <c r="L11" s="212">
        <v>5</v>
      </c>
      <c r="M11" s="212">
        <v>10</v>
      </c>
      <c r="N11" s="212">
        <v>15</v>
      </c>
      <c r="O11" s="212">
        <v>20</v>
      </c>
      <c r="P11" s="214">
        <f t="shared" si="0"/>
        <v>26000</v>
      </c>
      <c r="Q11" s="208">
        <v>5000</v>
      </c>
      <c r="R11" s="208">
        <v>6000</v>
      </c>
      <c r="S11" s="208">
        <v>7000</v>
      </c>
      <c r="T11" s="208">
        <v>8000</v>
      </c>
      <c r="U11" s="739"/>
    </row>
    <row r="12" spans="1:21" s="337" customFormat="1" ht="32.25" customHeight="1">
      <c r="A12" s="506"/>
      <c r="B12" s="737"/>
      <c r="C12" s="505"/>
      <c r="D12" s="506"/>
      <c r="E12" s="508"/>
      <c r="F12" s="508"/>
      <c r="G12" s="508"/>
      <c r="H12" s="64" t="s">
        <v>465</v>
      </c>
      <c r="I12" s="64" t="s">
        <v>461</v>
      </c>
      <c r="J12" s="212">
        <v>0</v>
      </c>
      <c r="K12" s="212">
        <v>0</v>
      </c>
      <c r="L12" s="212">
        <v>10</v>
      </c>
      <c r="M12" s="212">
        <v>20</v>
      </c>
      <c r="N12" s="212">
        <v>30</v>
      </c>
      <c r="O12" s="212">
        <v>40</v>
      </c>
      <c r="P12" s="214">
        <f t="shared" si="0"/>
        <v>26000</v>
      </c>
      <c r="Q12" s="208">
        <v>5000</v>
      </c>
      <c r="R12" s="208">
        <v>6000</v>
      </c>
      <c r="S12" s="208">
        <v>7000</v>
      </c>
      <c r="T12" s="208">
        <v>8000</v>
      </c>
      <c r="U12" s="739"/>
    </row>
    <row r="13" spans="1:21" s="337" customFormat="1" ht="32.25" customHeight="1">
      <c r="A13" s="506"/>
      <c r="B13" s="737"/>
      <c r="C13" s="505"/>
      <c r="D13" s="506"/>
      <c r="E13" s="508"/>
      <c r="F13" s="508"/>
      <c r="G13" s="508"/>
      <c r="H13" s="64" t="s">
        <v>464</v>
      </c>
      <c r="I13" s="64" t="s">
        <v>461</v>
      </c>
      <c r="J13" s="212">
        <v>0</v>
      </c>
      <c r="K13" s="212">
        <v>0</v>
      </c>
      <c r="L13" s="212">
        <v>50</v>
      </c>
      <c r="M13" s="212">
        <v>100</v>
      </c>
      <c r="N13" s="212">
        <v>150</v>
      </c>
      <c r="O13" s="212">
        <v>200</v>
      </c>
      <c r="P13" s="214">
        <f t="shared" si="0"/>
        <v>0</v>
      </c>
      <c r="Q13" s="208">
        <v>0</v>
      </c>
      <c r="R13" s="208">
        <v>0</v>
      </c>
      <c r="S13" s="208">
        <v>0</v>
      </c>
      <c r="T13" s="208">
        <v>0</v>
      </c>
      <c r="U13" s="739"/>
    </row>
    <row r="14" spans="1:21" s="337" customFormat="1" ht="32.25" customHeight="1">
      <c r="A14" s="506"/>
      <c r="B14" s="737"/>
      <c r="C14" s="505"/>
      <c r="D14" s="506"/>
      <c r="E14" s="508"/>
      <c r="F14" s="508"/>
      <c r="G14" s="508"/>
      <c r="H14" s="64" t="s">
        <v>463</v>
      </c>
      <c r="I14" s="64" t="s">
        <v>458</v>
      </c>
      <c r="J14" s="212">
        <v>4</v>
      </c>
      <c r="K14" s="212">
        <v>4</v>
      </c>
      <c r="L14" s="212">
        <v>12</v>
      </c>
      <c r="M14" s="212">
        <v>24</v>
      </c>
      <c r="N14" s="212">
        <v>36</v>
      </c>
      <c r="O14" s="212">
        <v>48</v>
      </c>
      <c r="P14" s="214">
        <f t="shared" si="0"/>
        <v>0</v>
      </c>
      <c r="Q14" s="208">
        <v>0</v>
      </c>
      <c r="R14" s="208">
        <v>0</v>
      </c>
      <c r="S14" s="208">
        <v>0</v>
      </c>
      <c r="T14" s="208">
        <v>0</v>
      </c>
      <c r="U14" s="739"/>
    </row>
    <row r="15" spans="1:21" s="337" customFormat="1" ht="60">
      <c r="A15" s="506"/>
      <c r="B15" s="737"/>
      <c r="C15" s="505"/>
      <c r="D15" s="506"/>
      <c r="E15" s="508"/>
      <c r="F15" s="508"/>
      <c r="G15" s="508"/>
      <c r="H15" s="64" t="s">
        <v>462</v>
      </c>
      <c r="I15" s="64" t="s">
        <v>458</v>
      </c>
      <c r="J15" s="212">
        <v>0</v>
      </c>
      <c r="K15" s="212">
        <v>0</v>
      </c>
      <c r="L15" s="212">
        <v>8</v>
      </c>
      <c r="M15" s="212">
        <v>32</v>
      </c>
      <c r="N15" s="212">
        <v>56</v>
      </c>
      <c r="O15" s="212">
        <v>80</v>
      </c>
      <c r="P15" s="214">
        <f t="shared" si="0"/>
        <v>26000</v>
      </c>
      <c r="Q15" s="208">
        <v>5000</v>
      </c>
      <c r="R15" s="208">
        <v>6000</v>
      </c>
      <c r="S15" s="208">
        <v>7000</v>
      </c>
      <c r="T15" s="208">
        <v>8000</v>
      </c>
      <c r="U15" s="739"/>
    </row>
    <row r="16" spans="1:21" s="337" customFormat="1" ht="58.5" customHeight="1">
      <c r="A16" s="669" t="s">
        <v>504</v>
      </c>
      <c r="B16" s="737"/>
      <c r="C16" s="505"/>
      <c r="D16" s="506"/>
      <c r="E16" s="508"/>
      <c r="F16" s="508"/>
      <c r="G16" s="508"/>
      <c r="H16" s="64" t="s">
        <v>1394</v>
      </c>
      <c r="I16" s="64" t="s">
        <v>1846</v>
      </c>
      <c r="J16" s="121">
        <v>4</v>
      </c>
      <c r="K16" s="121">
        <v>4</v>
      </c>
      <c r="L16" s="121">
        <v>5</v>
      </c>
      <c r="M16" s="121">
        <v>10</v>
      </c>
      <c r="N16" s="121">
        <v>15</v>
      </c>
      <c r="O16" s="121">
        <v>20</v>
      </c>
      <c r="P16" s="214">
        <f t="shared" si="0"/>
        <v>1960000</v>
      </c>
      <c r="Q16" s="208">
        <v>100000</v>
      </c>
      <c r="R16" s="208">
        <v>610000</v>
      </c>
      <c r="S16" s="208">
        <v>620000</v>
      </c>
      <c r="T16" s="208">
        <v>630000</v>
      </c>
      <c r="U16" s="740"/>
    </row>
    <row r="17" spans="1:21" s="337" customFormat="1" ht="44.25" customHeight="1">
      <c r="A17" s="671"/>
      <c r="B17" s="737"/>
      <c r="C17" s="505"/>
      <c r="D17" s="506"/>
      <c r="E17" s="508"/>
      <c r="F17" s="508"/>
      <c r="G17" s="508"/>
      <c r="H17" s="64" t="s">
        <v>1190</v>
      </c>
      <c r="I17" s="64" t="s">
        <v>116</v>
      </c>
      <c r="J17" s="121">
        <v>1</v>
      </c>
      <c r="K17" s="121">
        <v>1</v>
      </c>
      <c r="L17" s="121">
        <v>1</v>
      </c>
      <c r="M17" s="121">
        <v>2</v>
      </c>
      <c r="N17" s="121">
        <v>3</v>
      </c>
      <c r="O17" s="121">
        <v>4</v>
      </c>
      <c r="P17" s="214">
        <f t="shared" si="0"/>
        <v>0</v>
      </c>
      <c r="Q17" s="75">
        <v>0</v>
      </c>
      <c r="R17" s="75">
        <v>0</v>
      </c>
      <c r="S17" s="75">
        <v>0</v>
      </c>
      <c r="T17" s="75">
        <v>0</v>
      </c>
      <c r="U17" s="64" t="s">
        <v>1191</v>
      </c>
    </row>
    <row r="18" spans="1:21" s="337" customFormat="1" ht="31.5" customHeight="1">
      <c r="A18" s="506" t="s">
        <v>505</v>
      </c>
      <c r="B18" s="737"/>
      <c r="C18" s="505"/>
      <c r="D18" s="506"/>
      <c r="E18" s="508"/>
      <c r="F18" s="508"/>
      <c r="G18" s="508"/>
      <c r="H18" s="64" t="s">
        <v>1847</v>
      </c>
      <c r="I18" s="64" t="s">
        <v>1848</v>
      </c>
      <c r="J18" s="121">
        <v>100000</v>
      </c>
      <c r="K18" s="121">
        <v>100000</v>
      </c>
      <c r="L18" s="121">
        <v>125000</v>
      </c>
      <c r="M18" s="121">
        <v>150000</v>
      </c>
      <c r="N18" s="121">
        <v>175000</v>
      </c>
      <c r="O18" s="121">
        <v>200000</v>
      </c>
      <c r="P18" s="214">
        <f t="shared" si="0"/>
        <v>70000</v>
      </c>
      <c r="Q18" s="208">
        <v>10000</v>
      </c>
      <c r="R18" s="208">
        <v>15000</v>
      </c>
      <c r="S18" s="208">
        <v>20000</v>
      </c>
      <c r="T18" s="208">
        <v>25000</v>
      </c>
      <c r="U18" s="738" t="s">
        <v>1355</v>
      </c>
    </row>
    <row r="19" spans="1:21" s="337" customFormat="1" ht="36" customHeight="1">
      <c r="A19" s="506"/>
      <c r="B19" s="737"/>
      <c r="C19" s="505"/>
      <c r="D19" s="506"/>
      <c r="E19" s="508"/>
      <c r="F19" s="508"/>
      <c r="G19" s="508"/>
      <c r="H19" s="64" t="s">
        <v>211</v>
      </c>
      <c r="I19" s="64" t="s">
        <v>212</v>
      </c>
      <c r="J19" s="121">
        <v>0</v>
      </c>
      <c r="K19" s="121">
        <v>0</v>
      </c>
      <c r="L19" s="121">
        <v>5</v>
      </c>
      <c r="M19" s="121">
        <v>10</v>
      </c>
      <c r="N19" s="121">
        <v>13</v>
      </c>
      <c r="O19" s="121">
        <v>13</v>
      </c>
      <c r="P19" s="214">
        <f t="shared" si="0"/>
        <v>290000</v>
      </c>
      <c r="Q19" s="208">
        <v>50000</v>
      </c>
      <c r="R19" s="208">
        <v>60000</v>
      </c>
      <c r="S19" s="208">
        <v>80000</v>
      </c>
      <c r="T19" s="208">
        <v>100000</v>
      </c>
      <c r="U19" s="739"/>
    </row>
    <row r="20" spans="1:21" s="337" customFormat="1" ht="41.25" customHeight="1">
      <c r="A20" s="26" t="s">
        <v>506</v>
      </c>
      <c r="B20" s="737"/>
      <c r="C20" s="505"/>
      <c r="D20" s="506"/>
      <c r="E20" s="508"/>
      <c r="F20" s="508"/>
      <c r="G20" s="508"/>
      <c r="H20" s="64" t="s">
        <v>1942</v>
      </c>
      <c r="I20" s="64" t="s">
        <v>1943</v>
      </c>
      <c r="J20" s="121">
        <v>8</v>
      </c>
      <c r="K20" s="121">
        <v>8</v>
      </c>
      <c r="L20" s="121">
        <v>13</v>
      </c>
      <c r="M20" s="121">
        <v>13</v>
      </c>
      <c r="N20" s="121">
        <v>13</v>
      </c>
      <c r="O20" s="213">
        <v>13</v>
      </c>
      <c r="P20" s="214">
        <f t="shared" si="0"/>
        <v>115000</v>
      </c>
      <c r="Q20" s="208">
        <v>20000</v>
      </c>
      <c r="R20" s="208">
        <v>25000</v>
      </c>
      <c r="S20" s="208">
        <v>30000</v>
      </c>
      <c r="T20" s="208">
        <v>40000</v>
      </c>
      <c r="U20" s="739"/>
    </row>
    <row r="21" spans="1:21" s="337" customFormat="1" ht="33.75" customHeight="1">
      <c r="A21" s="26" t="s">
        <v>507</v>
      </c>
      <c r="B21" s="715"/>
      <c r="C21" s="505"/>
      <c r="D21" s="506"/>
      <c r="E21" s="508"/>
      <c r="F21" s="508"/>
      <c r="G21" s="508"/>
      <c r="H21" s="64" t="s">
        <v>1944</v>
      </c>
      <c r="I21" s="64" t="s">
        <v>1945</v>
      </c>
      <c r="J21" s="121">
        <v>0</v>
      </c>
      <c r="K21" s="121">
        <v>0</v>
      </c>
      <c r="L21" s="121">
        <v>0</v>
      </c>
      <c r="M21" s="121">
        <v>0</v>
      </c>
      <c r="N21" s="121">
        <v>0</v>
      </c>
      <c r="O21" s="121">
        <v>1</v>
      </c>
      <c r="P21" s="214">
        <f t="shared" si="0"/>
        <v>0</v>
      </c>
      <c r="Q21" s="208">
        <v>0</v>
      </c>
      <c r="R21" s="208">
        <v>0</v>
      </c>
      <c r="S21" s="208">
        <v>0</v>
      </c>
      <c r="T21" s="208">
        <v>0</v>
      </c>
      <c r="U21" s="739"/>
    </row>
    <row r="22" spans="1:21" s="337" customFormat="1" ht="30.75" customHeight="1">
      <c r="A22" s="506" t="s">
        <v>508</v>
      </c>
      <c r="B22" s="714">
        <v>0.08</v>
      </c>
      <c r="C22" s="738" t="s">
        <v>1946</v>
      </c>
      <c r="D22" s="738" t="s">
        <v>1947</v>
      </c>
      <c r="E22" s="741">
        <v>100000</v>
      </c>
      <c r="F22" s="741">
        <v>100000</v>
      </c>
      <c r="G22" s="741">
        <v>200000</v>
      </c>
      <c r="H22" s="64" t="s">
        <v>1946</v>
      </c>
      <c r="I22" s="64" t="s">
        <v>1947</v>
      </c>
      <c r="J22" s="121">
        <v>100000</v>
      </c>
      <c r="K22" s="121">
        <v>100000</v>
      </c>
      <c r="L22" s="121">
        <v>125000</v>
      </c>
      <c r="M22" s="121">
        <v>150000</v>
      </c>
      <c r="N22" s="121">
        <v>175000</v>
      </c>
      <c r="O22" s="121">
        <v>200000</v>
      </c>
      <c r="P22" s="214">
        <f t="shared" si="0"/>
        <v>99000</v>
      </c>
      <c r="Q22" s="208">
        <v>20000</v>
      </c>
      <c r="R22" s="208">
        <v>23000</v>
      </c>
      <c r="S22" s="208">
        <v>26000</v>
      </c>
      <c r="T22" s="208">
        <v>30000</v>
      </c>
      <c r="U22" s="739"/>
    </row>
    <row r="23" spans="1:21" s="337" customFormat="1" ht="27" customHeight="1">
      <c r="A23" s="506"/>
      <c r="B23" s="737"/>
      <c r="C23" s="739"/>
      <c r="D23" s="739"/>
      <c r="E23" s="742"/>
      <c r="F23" s="742"/>
      <c r="G23" s="742"/>
      <c r="H23" s="64" t="s">
        <v>937</v>
      </c>
      <c r="I23" s="64" t="s">
        <v>461</v>
      </c>
      <c r="J23" s="121">
        <v>0</v>
      </c>
      <c r="K23" s="121">
        <v>0</v>
      </c>
      <c r="L23" s="121">
        <v>20</v>
      </c>
      <c r="M23" s="121">
        <v>40</v>
      </c>
      <c r="N23" s="121">
        <v>60</v>
      </c>
      <c r="O23" s="121">
        <v>80</v>
      </c>
      <c r="P23" s="214">
        <f t="shared" si="0"/>
        <v>59000</v>
      </c>
      <c r="Q23" s="208">
        <v>10000</v>
      </c>
      <c r="R23" s="208">
        <v>13000</v>
      </c>
      <c r="S23" s="208">
        <v>16000</v>
      </c>
      <c r="T23" s="208">
        <v>20000</v>
      </c>
      <c r="U23" s="739"/>
    </row>
    <row r="24" spans="1:21" s="337" customFormat="1" ht="36" customHeight="1">
      <c r="A24" s="506"/>
      <c r="B24" s="737"/>
      <c r="C24" s="739"/>
      <c r="D24" s="739"/>
      <c r="E24" s="742"/>
      <c r="F24" s="742"/>
      <c r="G24" s="742"/>
      <c r="H24" s="64" t="s">
        <v>460</v>
      </c>
      <c r="I24" s="64" t="s">
        <v>458</v>
      </c>
      <c r="J24" s="121">
        <v>0</v>
      </c>
      <c r="K24" s="121">
        <v>0</v>
      </c>
      <c r="L24" s="121">
        <v>10</v>
      </c>
      <c r="M24" s="121">
        <v>30</v>
      </c>
      <c r="N24" s="121">
        <v>50</v>
      </c>
      <c r="O24" s="121">
        <v>70</v>
      </c>
      <c r="P24" s="214">
        <f t="shared" si="0"/>
        <v>0</v>
      </c>
      <c r="Q24" s="208">
        <v>0</v>
      </c>
      <c r="R24" s="208">
        <v>0</v>
      </c>
      <c r="S24" s="208">
        <v>0</v>
      </c>
      <c r="T24" s="208">
        <v>0</v>
      </c>
      <c r="U24" s="739"/>
    </row>
    <row r="25" spans="1:21" s="337" customFormat="1" ht="24.75" customHeight="1">
      <c r="A25" s="506"/>
      <c r="B25" s="737"/>
      <c r="C25" s="739"/>
      <c r="D25" s="739"/>
      <c r="E25" s="742"/>
      <c r="F25" s="742"/>
      <c r="G25" s="742"/>
      <c r="H25" s="64" t="s">
        <v>459</v>
      </c>
      <c r="I25" s="64" t="s">
        <v>458</v>
      </c>
      <c r="J25" s="121">
        <v>0</v>
      </c>
      <c r="K25" s="121">
        <v>0</v>
      </c>
      <c r="L25" s="121">
        <v>4</v>
      </c>
      <c r="M25" s="121">
        <v>16</v>
      </c>
      <c r="N25" s="121">
        <v>28</v>
      </c>
      <c r="O25" s="121">
        <v>40</v>
      </c>
      <c r="P25" s="214">
        <f t="shared" si="0"/>
        <v>0</v>
      </c>
      <c r="Q25" s="208">
        <v>0</v>
      </c>
      <c r="R25" s="208">
        <v>0</v>
      </c>
      <c r="S25" s="208">
        <v>0</v>
      </c>
      <c r="T25" s="208">
        <v>0</v>
      </c>
      <c r="U25" s="739"/>
    </row>
    <row r="26" spans="1:21" s="337" customFormat="1" ht="38.25" customHeight="1">
      <c r="A26" s="26" t="s">
        <v>509</v>
      </c>
      <c r="B26" s="737"/>
      <c r="C26" s="739"/>
      <c r="D26" s="739"/>
      <c r="E26" s="742"/>
      <c r="F26" s="742"/>
      <c r="G26" s="742"/>
      <c r="H26" s="64" t="s">
        <v>1948</v>
      </c>
      <c r="I26" s="64" t="s">
        <v>1949</v>
      </c>
      <c r="J26" s="121">
        <v>0</v>
      </c>
      <c r="K26" s="121">
        <v>0</v>
      </c>
      <c r="L26" s="121">
        <v>2</v>
      </c>
      <c r="M26" s="121">
        <v>4</v>
      </c>
      <c r="N26" s="121">
        <v>6</v>
      </c>
      <c r="O26" s="121">
        <v>8</v>
      </c>
      <c r="P26" s="214">
        <f t="shared" si="0"/>
        <v>26000</v>
      </c>
      <c r="Q26" s="208">
        <v>5000</v>
      </c>
      <c r="R26" s="208">
        <v>6000</v>
      </c>
      <c r="S26" s="208">
        <v>7000</v>
      </c>
      <c r="T26" s="208">
        <v>8000</v>
      </c>
      <c r="U26" s="739"/>
    </row>
    <row r="27" spans="1:21" s="337" customFormat="1" ht="34.5" customHeight="1">
      <c r="A27" s="26" t="s">
        <v>510</v>
      </c>
      <c r="B27" s="737"/>
      <c r="C27" s="739"/>
      <c r="D27" s="739"/>
      <c r="E27" s="742"/>
      <c r="F27" s="742"/>
      <c r="G27" s="742"/>
      <c r="H27" s="64" t="s">
        <v>1950</v>
      </c>
      <c r="I27" s="64" t="s">
        <v>1951</v>
      </c>
      <c r="J27" s="121">
        <v>0</v>
      </c>
      <c r="K27" s="121">
        <v>0</v>
      </c>
      <c r="L27" s="121">
        <v>0</v>
      </c>
      <c r="M27" s="121">
        <v>0</v>
      </c>
      <c r="N27" s="121">
        <v>0</v>
      </c>
      <c r="O27" s="121">
        <v>1</v>
      </c>
      <c r="P27" s="214">
        <f t="shared" si="0"/>
        <v>0</v>
      </c>
      <c r="Q27" s="208">
        <v>0</v>
      </c>
      <c r="R27" s="208">
        <v>0</v>
      </c>
      <c r="S27" s="208">
        <v>0</v>
      </c>
      <c r="T27" s="208">
        <v>0</v>
      </c>
      <c r="U27" s="739"/>
    </row>
    <row r="28" spans="1:21" s="337" customFormat="1" ht="30">
      <c r="A28" s="26" t="s">
        <v>512</v>
      </c>
      <c r="B28" s="715"/>
      <c r="C28" s="740"/>
      <c r="D28" s="740"/>
      <c r="E28" s="743"/>
      <c r="F28" s="743"/>
      <c r="G28" s="743"/>
      <c r="H28" s="64" t="s">
        <v>206</v>
      </c>
      <c r="I28" s="64" t="s">
        <v>205</v>
      </c>
      <c r="J28" s="121">
        <v>2</v>
      </c>
      <c r="K28" s="121">
        <v>2</v>
      </c>
      <c r="L28" s="121">
        <v>4</v>
      </c>
      <c r="M28" s="121">
        <v>6</v>
      </c>
      <c r="N28" s="121">
        <v>8</v>
      </c>
      <c r="O28" s="121">
        <v>10</v>
      </c>
      <c r="P28" s="214">
        <f t="shared" si="0"/>
        <v>180000</v>
      </c>
      <c r="Q28" s="208">
        <v>30000</v>
      </c>
      <c r="R28" s="208">
        <v>40000</v>
      </c>
      <c r="S28" s="208">
        <v>50000</v>
      </c>
      <c r="T28" s="208">
        <v>60000</v>
      </c>
      <c r="U28" s="740"/>
    </row>
    <row r="29" spans="1:21" s="337" customFormat="1" ht="30">
      <c r="A29" s="506" t="s">
        <v>511</v>
      </c>
      <c r="B29" s="504">
        <v>0.08</v>
      </c>
      <c r="C29" s="505" t="s">
        <v>457</v>
      </c>
      <c r="D29" s="506" t="s">
        <v>456</v>
      </c>
      <c r="E29" s="562">
        <v>0</v>
      </c>
      <c r="F29" s="562">
        <v>0</v>
      </c>
      <c r="G29" s="562">
        <v>0.5</v>
      </c>
      <c r="H29" s="64" t="s">
        <v>455</v>
      </c>
      <c r="I29" s="64" t="s">
        <v>450</v>
      </c>
      <c r="J29" s="121">
        <v>0</v>
      </c>
      <c r="K29" s="121">
        <v>0</v>
      </c>
      <c r="L29" s="121">
        <v>1800</v>
      </c>
      <c r="M29" s="121">
        <v>1200</v>
      </c>
      <c r="N29" s="121">
        <v>1000</v>
      </c>
      <c r="O29" s="121">
        <v>800</v>
      </c>
      <c r="P29" s="214">
        <f t="shared" si="0"/>
        <v>1158000</v>
      </c>
      <c r="Q29" s="75">
        <v>100000</v>
      </c>
      <c r="R29" s="75">
        <v>308000</v>
      </c>
      <c r="S29" s="75">
        <v>350000</v>
      </c>
      <c r="T29" s="75">
        <v>400000</v>
      </c>
      <c r="U29" s="735" t="s">
        <v>454</v>
      </c>
    </row>
    <row r="30" spans="1:21" s="337" customFormat="1" ht="30">
      <c r="A30" s="506"/>
      <c r="B30" s="504"/>
      <c r="C30" s="505"/>
      <c r="D30" s="506"/>
      <c r="E30" s="562"/>
      <c r="F30" s="562"/>
      <c r="G30" s="562"/>
      <c r="H30" s="64" t="s">
        <v>453</v>
      </c>
      <c r="I30" s="64" t="s">
        <v>452</v>
      </c>
      <c r="J30" s="121">
        <v>0</v>
      </c>
      <c r="K30" s="121">
        <v>0</v>
      </c>
      <c r="L30" s="121">
        <v>24</v>
      </c>
      <c r="M30" s="121">
        <v>48</v>
      </c>
      <c r="N30" s="121">
        <v>72</v>
      </c>
      <c r="O30" s="121">
        <v>96</v>
      </c>
      <c r="P30" s="214">
        <f t="shared" si="0"/>
        <v>1158000</v>
      </c>
      <c r="Q30" s="75">
        <v>100000</v>
      </c>
      <c r="R30" s="75">
        <v>308000</v>
      </c>
      <c r="S30" s="75">
        <v>350000</v>
      </c>
      <c r="T30" s="75">
        <v>400000</v>
      </c>
      <c r="U30" s="736"/>
    </row>
    <row r="31" spans="1:21" s="337" customFormat="1" ht="32.25" customHeight="1">
      <c r="A31" s="506"/>
      <c r="B31" s="504"/>
      <c r="C31" s="505"/>
      <c r="D31" s="506"/>
      <c r="E31" s="562"/>
      <c r="F31" s="562"/>
      <c r="G31" s="562"/>
      <c r="H31" s="64" t="s">
        <v>451</v>
      </c>
      <c r="I31" s="64" t="s">
        <v>450</v>
      </c>
      <c r="J31" s="121">
        <v>0</v>
      </c>
      <c r="K31" s="121">
        <v>0</v>
      </c>
      <c r="L31" s="121">
        <v>24</v>
      </c>
      <c r="M31" s="121">
        <v>48</v>
      </c>
      <c r="N31" s="121">
        <v>72</v>
      </c>
      <c r="O31" s="121">
        <v>96</v>
      </c>
      <c r="P31" s="214">
        <f t="shared" si="0"/>
        <v>1158000</v>
      </c>
      <c r="Q31" s="75">
        <v>100000</v>
      </c>
      <c r="R31" s="75">
        <v>308000</v>
      </c>
      <c r="S31" s="75">
        <v>350000</v>
      </c>
      <c r="T31" s="75">
        <v>400000</v>
      </c>
      <c r="U31" s="736"/>
    </row>
    <row r="32" spans="1:21" s="337" customFormat="1" ht="31.5" customHeight="1">
      <c r="A32" s="506"/>
      <c r="B32" s="504"/>
      <c r="C32" s="505"/>
      <c r="D32" s="506"/>
      <c r="E32" s="562"/>
      <c r="F32" s="562"/>
      <c r="G32" s="562"/>
      <c r="H32" s="64" t="s">
        <v>449</v>
      </c>
      <c r="I32" s="64" t="s">
        <v>448</v>
      </c>
      <c r="J32" s="121">
        <v>0</v>
      </c>
      <c r="K32" s="121">
        <v>0</v>
      </c>
      <c r="L32" s="121">
        <v>960</v>
      </c>
      <c r="M32" s="121">
        <v>1200</v>
      </c>
      <c r="N32" s="121">
        <v>1440</v>
      </c>
      <c r="O32" s="121">
        <v>1680</v>
      </c>
      <c r="P32" s="214">
        <f t="shared" si="0"/>
        <v>0</v>
      </c>
      <c r="Q32" s="75">
        <v>0</v>
      </c>
      <c r="R32" s="75">
        <v>0</v>
      </c>
      <c r="S32" s="75">
        <v>0</v>
      </c>
      <c r="T32" s="75">
        <v>0</v>
      </c>
      <c r="U32" s="736"/>
    </row>
    <row r="33" spans="1:21" s="337" customFormat="1" ht="36" customHeight="1">
      <c r="A33" s="506"/>
      <c r="B33" s="504"/>
      <c r="C33" s="505"/>
      <c r="D33" s="506"/>
      <c r="E33" s="562"/>
      <c r="F33" s="562"/>
      <c r="G33" s="562"/>
      <c r="H33" s="64" t="s">
        <v>447</v>
      </c>
      <c r="I33" s="64" t="s">
        <v>446</v>
      </c>
      <c r="J33" s="121">
        <v>0</v>
      </c>
      <c r="K33" s="121">
        <v>0</v>
      </c>
      <c r="L33" s="121">
        <v>540</v>
      </c>
      <c r="M33" s="121">
        <v>1080</v>
      </c>
      <c r="N33" s="121">
        <v>1620</v>
      </c>
      <c r="O33" s="121">
        <v>2160</v>
      </c>
      <c r="P33" s="214">
        <f t="shared" si="0"/>
        <v>0</v>
      </c>
      <c r="Q33" s="75">
        <v>0</v>
      </c>
      <c r="R33" s="75">
        <v>0</v>
      </c>
      <c r="S33" s="75">
        <v>0</v>
      </c>
      <c r="T33" s="75">
        <v>0</v>
      </c>
      <c r="U33" s="736"/>
    </row>
    <row r="34" spans="1:21" s="337" customFormat="1" ht="37.5" customHeight="1">
      <c r="A34" s="506" t="s">
        <v>1648</v>
      </c>
      <c r="B34" s="589">
        <v>0.04</v>
      </c>
      <c r="C34" s="505" t="s">
        <v>443</v>
      </c>
      <c r="D34" s="506" t="s">
        <v>442</v>
      </c>
      <c r="E34" s="562">
        <v>0</v>
      </c>
      <c r="F34" s="562">
        <v>0</v>
      </c>
      <c r="G34" s="562">
        <v>0.5</v>
      </c>
      <c r="H34" s="64" t="s">
        <v>441</v>
      </c>
      <c r="I34" s="64" t="s">
        <v>1952</v>
      </c>
      <c r="J34" s="121">
        <v>0</v>
      </c>
      <c r="K34" s="121">
        <v>0</v>
      </c>
      <c r="L34" s="121">
        <v>15</v>
      </c>
      <c r="M34" s="121">
        <v>15</v>
      </c>
      <c r="N34" s="121">
        <v>15</v>
      </c>
      <c r="O34" s="121">
        <v>15</v>
      </c>
      <c r="P34" s="214">
        <f t="shared" si="0"/>
        <v>260000</v>
      </c>
      <c r="Q34" s="75">
        <v>50000</v>
      </c>
      <c r="R34" s="75">
        <v>60000</v>
      </c>
      <c r="S34" s="75">
        <v>70000</v>
      </c>
      <c r="T34" s="75">
        <v>80000</v>
      </c>
      <c r="U34" s="669" t="s">
        <v>1616</v>
      </c>
    </row>
    <row r="35" spans="1:21" s="337" customFormat="1" ht="33" customHeight="1">
      <c r="A35" s="506"/>
      <c r="B35" s="589"/>
      <c r="C35" s="505"/>
      <c r="D35" s="506"/>
      <c r="E35" s="562"/>
      <c r="F35" s="562"/>
      <c r="G35" s="562"/>
      <c r="H35" s="64" t="s">
        <v>440</v>
      </c>
      <c r="I35" s="64" t="s">
        <v>439</v>
      </c>
      <c r="J35" s="121">
        <v>0</v>
      </c>
      <c r="K35" s="121">
        <v>0</v>
      </c>
      <c r="L35" s="121">
        <v>7</v>
      </c>
      <c r="M35" s="121">
        <v>7</v>
      </c>
      <c r="N35" s="121">
        <v>7</v>
      </c>
      <c r="O35" s="121">
        <v>7</v>
      </c>
      <c r="P35" s="214">
        <f t="shared" si="0"/>
        <v>90000</v>
      </c>
      <c r="Q35" s="75">
        <v>15000</v>
      </c>
      <c r="R35" s="75">
        <v>20000</v>
      </c>
      <c r="S35" s="75">
        <v>25000</v>
      </c>
      <c r="T35" s="75">
        <v>30000</v>
      </c>
      <c r="U35" s="670"/>
    </row>
    <row r="36" spans="1:21" s="337" customFormat="1" ht="35.25" customHeight="1">
      <c r="A36" s="506"/>
      <c r="B36" s="589"/>
      <c r="C36" s="505"/>
      <c r="D36" s="506"/>
      <c r="E36" s="562"/>
      <c r="F36" s="562"/>
      <c r="G36" s="562"/>
      <c r="H36" s="64" t="s">
        <v>942</v>
      </c>
      <c r="I36" s="64" t="s">
        <v>943</v>
      </c>
      <c r="J36" s="121">
        <v>0</v>
      </c>
      <c r="K36" s="121">
        <v>0</v>
      </c>
      <c r="L36" s="121">
        <v>13</v>
      </c>
      <c r="M36" s="121">
        <v>13</v>
      </c>
      <c r="N36" s="121">
        <v>13</v>
      </c>
      <c r="O36" s="121">
        <v>13</v>
      </c>
      <c r="P36" s="214">
        <f t="shared" si="0"/>
        <v>59000</v>
      </c>
      <c r="Q36" s="75">
        <v>10000</v>
      </c>
      <c r="R36" s="75">
        <v>13000</v>
      </c>
      <c r="S36" s="75">
        <v>16000</v>
      </c>
      <c r="T36" s="75">
        <v>20000</v>
      </c>
      <c r="U36" s="671"/>
    </row>
    <row r="37" spans="1:21" s="337" customFormat="1" ht="30">
      <c r="A37" s="506" t="s">
        <v>513</v>
      </c>
      <c r="B37" s="589">
        <v>0.05</v>
      </c>
      <c r="C37" s="505" t="s">
        <v>438</v>
      </c>
      <c r="D37" s="506" t="s">
        <v>437</v>
      </c>
      <c r="E37" s="562">
        <v>1</v>
      </c>
      <c r="F37" s="562">
        <v>1</v>
      </c>
      <c r="G37" s="562">
        <v>1</v>
      </c>
      <c r="H37" s="64" t="s">
        <v>207</v>
      </c>
      <c r="I37" s="64" t="s">
        <v>208</v>
      </c>
      <c r="J37" s="123">
        <v>0.9</v>
      </c>
      <c r="K37" s="123">
        <v>0.9</v>
      </c>
      <c r="L37" s="123">
        <v>1</v>
      </c>
      <c r="M37" s="123">
        <v>1</v>
      </c>
      <c r="N37" s="123">
        <v>1</v>
      </c>
      <c r="O37" s="123">
        <v>1</v>
      </c>
      <c r="P37" s="214">
        <f t="shared" si="0"/>
        <v>1100000</v>
      </c>
      <c r="Q37" s="75">
        <v>200000</v>
      </c>
      <c r="R37" s="75">
        <v>250000</v>
      </c>
      <c r="S37" s="75">
        <v>300000</v>
      </c>
      <c r="T37" s="75">
        <v>350000</v>
      </c>
      <c r="U37" s="669" t="s">
        <v>1117</v>
      </c>
    </row>
    <row r="38" spans="1:21" s="337" customFormat="1" ht="45">
      <c r="A38" s="506"/>
      <c r="B38" s="589"/>
      <c r="C38" s="505"/>
      <c r="D38" s="506"/>
      <c r="E38" s="562"/>
      <c r="F38" s="562"/>
      <c r="G38" s="562"/>
      <c r="H38" s="64" t="s">
        <v>436</v>
      </c>
      <c r="I38" s="64" t="s">
        <v>435</v>
      </c>
      <c r="J38" s="121">
        <v>0</v>
      </c>
      <c r="K38" s="121">
        <v>0</v>
      </c>
      <c r="L38" s="121">
        <v>3</v>
      </c>
      <c r="M38" s="121">
        <v>7</v>
      </c>
      <c r="N38" s="121">
        <v>12</v>
      </c>
      <c r="O38" s="121">
        <v>18</v>
      </c>
      <c r="P38" s="214">
        <f t="shared" si="0"/>
        <v>0</v>
      </c>
      <c r="Q38" s="75">
        <v>0</v>
      </c>
      <c r="R38" s="75">
        <v>0</v>
      </c>
      <c r="S38" s="75">
        <v>0</v>
      </c>
      <c r="T38" s="75">
        <v>0</v>
      </c>
      <c r="U38" s="670"/>
    </row>
    <row r="39" spans="1:21" s="337" customFormat="1" ht="30">
      <c r="A39" s="506"/>
      <c r="B39" s="589"/>
      <c r="C39" s="505"/>
      <c r="D39" s="506"/>
      <c r="E39" s="562"/>
      <c r="F39" s="562"/>
      <c r="G39" s="562"/>
      <c r="H39" s="64" t="s">
        <v>432</v>
      </c>
      <c r="I39" s="64" t="s">
        <v>431</v>
      </c>
      <c r="J39" s="121">
        <v>0</v>
      </c>
      <c r="K39" s="121">
        <v>0</v>
      </c>
      <c r="L39" s="121">
        <v>1</v>
      </c>
      <c r="M39" s="121">
        <v>1</v>
      </c>
      <c r="N39" s="121">
        <v>1</v>
      </c>
      <c r="O39" s="121">
        <v>1</v>
      </c>
      <c r="P39" s="214">
        <f t="shared" si="0"/>
        <v>6284000</v>
      </c>
      <c r="Q39" s="75">
        <v>1114000</v>
      </c>
      <c r="R39" s="75">
        <v>1420000</v>
      </c>
      <c r="S39" s="75">
        <v>1750000</v>
      </c>
      <c r="T39" s="75">
        <v>2000000</v>
      </c>
      <c r="U39" s="671"/>
    </row>
    <row r="40" spans="1:21" s="337" customFormat="1" ht="60">
      <c r="A40" s="26" t="s">
        <v>514</v>
      </c>
      <c r="B40" s="589">
        <v>0.03</v>
      </c>
      <c r="C40" s="505" t="s">
        <v>947</v>
      </c>
      <c r="D40" s="506" t="s">
        <v>948</v>
      </c>
      <c r="E40" s="562">
        <v>0</v>
      </c>
      <c r="F40" s="681">
        <v>0</v>
      </c>
      <c r="G40" s="562">
        <v>0.5</v>
      </c>
      <c r="H40" s="64" t="s">
        <v>940</v>
      </c>
      <c r="I40" s="64" t="s">
        <v>941</v>
      </c>
      <c r="J40" s="121">
        <v>1</v>
      </c>
      <c r="K40" s="121">
        <v>1</v>
      </c>
      <c r="L40" s="121">
        <v>5</v>
      </c>
      <c r="M40" s="121">
        <v>5</v>
      </c>
      <c r="N40" s="121">
        <v>5</v>
      </c>
      <c r="O40" s="121">
        <v>5</v>
      </c>
      <c r="P40" s="214">
        <f t="shared" si="0"/>
        <v>550000</v>
      </c>
      <c r="Q40" s="75">
        <v>100000</v>
      </c>
      <c r="R40" s="76">
        <v>120000</v>
      </c>
      <c r="S40" s="75">
        <v>150000</v>
      </c>
      <c r="T40" s="75">
        <v>180000</v>
      </c>
      <c r="U40" s="669" t="s">
        <v>1118</v>
      </c>
    </row>
    <row r="41" spans="1:21" s="337" customFormat="1" ht="42.75" customHeight="1">
      <c r="A41" s="26" t="s">
        <v>516</v>
      </c>
      <c r="B41" s="589"/>
      <c r="C41" s="505"/>
      <c r="D41" s="506"/>
      <c r="E41" s="562"/>
      <c r="F41" s="681"/>
      <c r="G41" s="562"/>
      <c r="H41" s="64" t="s">
        <v>951</v>
      </c>
      <c r="I41" s="64" t="s">
        <v>952</v>
      </c>
      <c r="J41" s="63">
        <v>0</v>
      </c>
      <c r="K41" s="63">
        <v>0</v>
      </c>
      <c r="L41" s="63">
        <v>0.7</v>
      </c>
      <c r="M41" s="63">
        <v>0.8</v>
      </c>
      <c r="N41" s="63">
        <v>0.9</v>
      </c>
      <c r="O41" s="63">
        <v>1</v>
      </c>
      <c r="P41" s="214">
        <f t="shared" si="0"/>
        <v>550000</v>
      </c>
      <c r="Q41" s="75">
        <v>100000</v>
      </c>
      <c r="R41" s="75">
        <v>120000</v>
      </c>
      <c r="S41" s="75">
        <v>150000</v>
      </c>
      <c r="T41" s="75">
        <v>180000</v>
      </c>
      <c r="U41" s="670"/>
    </row>
    <row r="42" spans="1:21" s="337" customFormat="1" ht="45">
      <c r="A42" s="506" t="s">
        <v>515</v>
      </c>
      <c r="B42" s="589">
        <v>0.01</v>
      </c>
      <c r="C42" s="505" t="s">
        <v>949</v>
      </c>
      <c r="D42" s="594" t="s">
        <v>950</v>
      </c>
      <c r="E42" s="508">
        <v>11000</v>
      </c>
      <c r="F42" s="508">
        <v>11000</v>
      </c>
      <c r="G42" s="508">
        <v>30000</v>
      </c>
      <c r="H42" s="64" t="s">
        <v>213</v>
      </c>
      <c r="I42" s="64" t="s">
        <v>939</v>
      </c>
      <c r="J42" s="121">
        <v>11000</v>
      </c>
      <c r="K42" s="121">
        <v>11000</v>
      </c>
      <c r="L42" s="121">
        <v>21000</v>
      </c>
      <c r="M42" s="121">
        <v>23000</v>
      </c>
      <c r="N42" s="121">
        <v>27000</v>
      </c>
      <c r="O42" s="121">
        <v>30000</v>
      </c>
      <c r="P42" s="214">
        <f t="shared" si="0"/>
        <v>69500000</v>
      </c>
      <c r="Q42" s="75">
        <v>14500000</v>
      </c>
      <c r="R42" s="75">
        <v>16500000</v>
      </c>
      <c r="S42" s="75">
        <v>18500000</v>
      </c>
      <c r="T42" s="75">
        <v>20000000</v>
      </c>
      <c r="U42" s="670"/>
    </row>
    <row r="43" spans="1:21" s="337" customFormat="1" ht="60">
      <c r="A43" s="506"/>
      <c r="B43" s="589"/>
      <c r="C43" s="505"/>
      <c r="D43" s="594"/>
      <c r="E43" s="508"/>
      <c r="F43" s="508"/>
      <c r="G43" s="508"/>
      <c r="H43" s="64" t="s">
        <v>955</v>
      </c>
      <c r="I43" s="64" t="s">
        <v>956</v>
      </c>
      <c r="J43" s="121">
        <v>0</v>
      </c>
      <c r="K43" s="121">
        <v>0</v>
      </c>
      <c r="L43" s="121">
        <v>5</v>
      </c>
      <c r="M43" s="121">
        <v>10</v>
      </c>
      <c r="N43" s="121">
        <v>15</v>
      </c>
      <c r="O43" s="121">
        <v>20</v>
      </c>
      <c r="P43" s="214">
        <f t="shared" si="0"/>
        <v>0</v>
      </c>
      <c r="Q43" s="75">
        <v>0</v>
      </c>
      <c r="R43" s="75">
        <v>0</v>
      </c>
      <c r="S43" s="75">
        <v>0</v>
      </c>
      <c r="T43" s="75">
        <v>0</v>
      </c>
      <c r="U43" s="670"/>
    </row>
    <row r="44" spans="1:21" s="337" customFormat="1" ht="44.25" customHeight="1">
      <c r="A44" s="506" t="s">
        <v>517</v>
      </c>
      <c r="B44" s="589">
        <v>0.01</v>
      </c>
      <c r="C44" s="505" t="s">
        <v>953</v>
      </c>
      <c r="D44" s="505" t="s">
        <v>954</v>
      </c>
      <c r="E44" s="508">
        <v>11000</v>
      </c>
      <c r="F44" s="508">
        <v>11000</v>
      </c>
      <c r="G44" s="508">
        <v>550</v>
      </c>
      <c r="H44" s="64" t="s">
        <v>960</v>
      </c>
      <c r="I44" s="64" t="s">
        <v>957</v>
      </c>
      <c r="J44" s="121">
        <v>0</v>
      </c>
      <c r="K44" s="121">
        <v>0</v>
      </c>
      <c r="L44" s="121">
        <v>5</v>
      </c>
      <c r="M44" s="121">
        <v>10</v>
      </c>
      <c r="N44" s="121">
        <v>15</v>
      </c>
      <c r="O44" s="121">
        <v>20</v>
      </c>
      <c r="P44" s="214">
        <f t="shared" si="0"/>
        <v>0</v>
      </c>
      <c r="Q44" s="75">
        <v>0</v>
      </c>
      <c r="R44" s="75">
        <v>0</v>
      </c>
      <c r="S44" s="75">
        <v>0</v>
      </c>
      <c r="T44" s="75">
        <v>0</v>
      </c>
      <c r="U44" s="670"/>
    </row>
    <row r="45" spans="1:21" s="337" customFormat="1" ht="45">
      <c r="A45" s="506"/>
      <c r="B45" s="589"/>
      <c r="C45" s="505"/>
      <c r="D45" s="505"/>
      <c r="E45" s="508"/>
      <c r="F45" s="508"/>
      <c r="G45" s="508"/>
      <c r="H45" s="64" t="s">
        <v>958</v>
      </c>
      <c r="I45" s="64" t="s">
        <v>959</v>
      </c>
      <c r="J45" s="63">
        <v>0</v>
      </c>
      <c r="K45" s="63">
        <v>0</v>
      </c>
      <c r="L45" s="63">
        <v>0.7</v>
      </c>
      <c r="M45" s="63">
        <v>0.8</v>
      </c>
      <c r="N45" s="63">
        <v>0.9</v>
      </c>
      <c r="O45" s="63">
        <v>1</v>
      </c>
      <c r="P45" s="214">
        <f t="shared" si="0"/>
        <v>0</v>
      </c>
      <c r="Q45" s="75">
        <v>0</v>
      </c>
      <c r="R45" s="75">
        <v>0</v>
      </c>
      <c r="S45" s="75">
        <v>0</v>
      </c>
      <c r="T45" s="75">
        <v>0</v>
      </c>
      <c r="U45" s="671"/>
    </row>
    <row r="46" spans="1:21" s="337" customFormat="1" ht="45">
      <c r="A46" s="534" t="s">
        <v>190</v>
      </c>
      <c r="B46" s="576">
        <v>0.06</v>
      </c>
      <c r="C46" s="534" t="s">
        <v>191</v>
      </c>
      <c r="D46" s="534" t="s">
        <v>192</v>
      </c>
      <c r="E46" s="562">
        <v>0.75</v>
      </c>
      <c r="F46" s="508">
        <v>587</v>
      </c>
      <c r="G46" s="574" t="s">
        <v>193</v>
      </c>
      <c r="H46" s="70" t="s">
        <v>1526</v>
      </c>
      <c r="I46" s="70" t="s">
        <v>194</v>
      </c>
      <c r="J46" s="73">
        <v>1</v>
      </c>
      <c r="K46" s="73">
        <v>1</v>
      </c>
      <c r="L46" s="73">
        <v>2</v>
      </c>
      <c r="M46" s="73">
        <v>3</v>
      </c>
      <c r="N46" s="73">
        <v>4</v>
      </c>
      <c r="O46" s="73">
        <v>5</v>
      </c>
      <c r="P46" s="214">
        <f t="shared" si="0"/>
        <v>0</v>
      </c>
      <c r="Q46" s="73">
        <v>0</v>
      </c>
      <c r="R46" s="73">
        <v>0</v>
      </c>
      <c r="S46" s="73">
        <v>0</v>
      </c>
      <c r="T46" s="73">
        <v>0</v>
      </c>
      <c r="U46" s="547" t="s">
        <v>195</v>
      </c>
    </row>
    <row r="47" spans="1:21" s="337" customFormat="1" ht="30">
      <c r="A47" s="534"/>
      <c r="B47" s="576"/>
      <c r="C47" s="534"/>
      <c r="D47" s="534"/>
      <c r="E47" s="562"/>
      <c r="F47" s="508"/>
      <c r="G47" s="574"/>
      <c r="H47" s="70" t="s">
        <v>196</v>
      </c>
      <c r="I47" s="70" t="s">
        <v>197</v>
      </c>
      <c r="J47" s="73">
        <v>92</v>
      </c>
      <c r="K47" s="73">
        <v>92</v>
      </c>
      <c r="L47" s="73">
        <v>392</v>
      </c>
      <c r="M47" s="73">
        <v>592</v>
      </c>
      <c r="N47" s="73">
        <v>772</v>
      </c>
      <c r="O47" s="73">
        <v>922</v>
      </c>
      <c r="P47" s="214">
        <f t="shared" si="0"/>
        <v>139230</v>
      </c>
      <c r="Q47" s="73">
        <v>30000</v>
      </c>
      <c r="R47" s="73">
        <v>33000</v>
      </c>
      <c r="S47" s="73">
        <v>36300</v>
      </c>
      <c r="T47" s="73">
        <v>39930</v>
      </c>
      <c r="U47" s="734"/>
    </row>
    <row r="48" spans="1:21" s="337" customFormat="1" ht="45">
      <c r="A48" s="534"/>
      <c r="B48" s="576"/>
      <c r="C48" s="534"/>
      <c r="D48" s="534"/>
      <c r="E48" s="562"/>
      <c r="F48" s="508"/>
      <c r="G48" s="574"/>
      <c r="H48" s="70" t="s">
        <v>198</v>
      </c>
      <c r="I48" s="70" t="s">
        <v>197</v>
      </c>
      <c r="J48" s="132">
        <v>0.5</v>
      </c>
      <c r="K48" s="132">
        <v>0.5</v>
      </c>
      <c r="L48" s="132">
        <v>0.6</v>
      </c>
      <c r="M48" s="132">
        <v>0.65</v>
      </c>
      <c r="N48" s="132">
        <v>0.7</v>
      </c>
      <c r="O48" s="132">
        <v>0.7</v>
      </c>
      <c r="P48" s="214">
        <f t="shared" si="0"/>
        <v>185640</v>
      </c>
      <c r="Q48" s="73">
        <v>40000</v>
      </c>
      <c r="R48" s="73">
        <v>44000</v>
      </c>
      <c r="S48" s="73">
        <v>48400</v>
      </c>
      <c r="T48" s="73">
        <v>53240</v>
      </c>
      <c r="U48" s="734"/>
    </row>
    <row r="49" spans="1:21" s="337" customFormat="1" ht="30">
      <c r="A49" s="534"/>
      <c r="B49" s="576"/>
      <c r="C49" s="534"/>
      <c r="D49" s="534"/>
      <c r="E49" s="562"/>
      <c r="F49" s="508"/>
      <c r="G49" s="574"/>
      <c r="H49" s="70" t="s">
        <v>1659</v>
      </c>
      <c r="I49" s="70" t="s">
        <v>1660</v>
      </c>
      <c r="J49" s="73">
        <v>0</v>
      </c>
      <c r="K49" s="135">
        <v>0</v>
      </c>
      <c r="L49" s="135">
        <v>20</v>
      </c>
      <c r="M49" s="135">
        <v>35</v>
      </c>
      <c r="N49" s="135">
        <v>45</v>
      </c>
      <c r="O49" s="135">
        <v>52</v>
      </c>
      <c r="P49" s="214">
        <f t="shared" si="0"/>
        <v>46410</v>
      </c>
      <c r="Q49" s="73">
        <v>10000</v>
      </c>
      <c r="R49" s="73">
        <v>11000</v>
      </c>
      <c r="S49" s="73">
        <v>12100</v>
      </c>
      <c r="T49" s="73">
        <v>13310</v>
      </c>
      <c r="U49" s="734"/>
    </row>
    <row r="50" spans="1:21" s="337" customFormat="1" ht="45">
      <c r="A50" s="534"/>
      <c r="B50" s="576"/>
      <c r="C50" s="534"/>
      <c r="D50" s="534"/>
      <c r="E50" s="562"/>
      <c r="F50" s="508"/>
      <c r="G50" s="574"/>
      <c r="H50" s="71" t="s">
        <v>888</v>
      </c>
      <c r="I50" s="70" t="s">
        <v>889</v>
      </c>
      <c r="J50" s="73">
        <v>0</v>
      </c>
      <c r="K50" s="73">
        <v>0</v>
      </c>
      <c r="L50" s="73">
        <v>2</v>
      </c>
      <c r="M50" s="73">
        <v>4</v>
      </c>
      <c r="N50" s="73">
        <v>6</v>
      </c>
      <c r="O50" s="73">
        <v>8</v>
      </c>
      <c r="P50" s="214">
        <f t="shared" si="0"/>
        <v>92820</v>
      </c>
      <c r="Q50" s="73">
        <v>20000</v>
      </c>
      <c r="R50" s="73">
        <v>22000</v>
      </c>
      <c r="S50" s="73">
        <v>24200</v>
      </c>
      <c r="T50" s="73">
        <v>26620</v>
      </c>
      <c r="U50" s="734"/>
    </row>
    <row r="51" spans="1:21" s="337" customFormat="1" ht="30">
      <c r="A51" s="534"/>
      <c r="B51" s="576"/>
      <c r="C51" s="534"/>
      <c r="D51" s="534"/>
      <c r="E51" s="562"/>
      <c r="F51" s="508"/>
      <c r="G51" s="574"/>
      <c r="H51" s="71" t="s">
        <v>890</v>
      </c>
      <c r="I51" s="70" t="s">
        <v>891</v>
      </c>
      <c r="J51" s="73">
        <v>350</v>
      </c>
      <c r="K51" s="73">
        <v>350</v>
      </c>
      <c r="L51" s="73">
        <v>500</v>
      </c>
      <c r="M51" s="73">
        <v>900</v>
      </c>
      <c r="N51" s="73">
        <v>1200</v>
      </c>
      <c r="O51" s="73">
        <v>1450</v>
      </c>
      <c r="P51" s="214">
        <f t="shared" si="0"/>
        <v>46410</v>
      </c>
      <c r="Q51" s="73">
        <v>10000</v>
      </c>
      <c r="R51" s="73">
        <v>11000</v>
      </c>
      <c r="S51" s="73">
        <v>12100</v>
      </c>
      <c r="T51" s="73">
        <v>13310</v>
      </c>
      <c r="U51" s="734"/>
    </row>
    <row r="52" spans="1:21" s="337" customFormat="1" ht="30">
      <c r="A52" s="534" t="s">
        <v>892</v>
      </c>
      <c r="B52" s="576">
        <v>0.06</v>
      </c>
      <c r="C52" s="712" t="s">
        <v>1661</v>
      </c>
      <c r="D52" s="712" t="s">
        <v>893</v>
      </c>
      <c r="E52" s="586">
        <v>18700</v>
      </c>
      <c r="F52" s="586">
        <v>18700</v>
      </c>
      <c r="G52" s="586">
        <v>58500</v>
      </c>
      <c r="H52" s="72" t="s">
        <v>894</v>
      </c>
      <c r="I52" s="72" t="s">
        <v>895</v>
      </c>
      <c r="J52" s="76">
        <v>0</v>
      </c>
      <c r="K52" s="76">
        <v>0</v>
      </c>
      <c r="L52" s="76">
        <v>0</v>
      </c>
      <c r="M52" s="76">
        <v>1</v>
      </c>
      <c r="N52" s="76">
        <v>1</v>
      </c>
      <c r="O52" s="76">
        <v>1</v>
      </c>
      <c r="P52" s="260">
        <f t="shared" si="0"/>
        <v>200000</v>
      </c>
      <c r="Q52" s="76">
        <v>0</v>
      </c>
      <c r="R52" s="76">
        <v>200000</v>
      </c>
      <c r="S52" s="76">
        <v>0</v>
      </c>
      <c r="T52" s="76">
        <v>0</v>
      </c>
      <c r="U52" s="734"/>
    </row>
    <row r="53" spans="1:21" s="337" customFormat="1" ht="30">
      <c r="A53" s="534"/>
      <c r="B53" s="576"/>
      <c r="C53" s="712"/>
      <c r="D53" s="712"/>
      <c r="E53" s="586"/>
      <c r="F53" s="586"/>
      <c r="G53" s="586"/>
      <c r="H53" s="72" t="s">
        <v>1662</v>
      </c>
      <c r="I53" s="72" t="s">
        <v>1663</v>
      </c>
      <c r="J53" s="76">
        <v>5000</v>
      </c>
      <c r="K53" s="76">
        <v>5000</v>
      </c>
      <c r="L53" s="76">
        <v>12000</v>
      </c>
      <c r="M53" s="76">
        <v>12500</v>
      </c>
      <c r="N53" s="76">
        <v>13000</v>
      </c>
      <c r="O53" s="76">
        <v>14000</v>
      </c>
      <c r="P53" s="260">
        <f>Q53+R53+S53+T53</f>
        <v>336008</v>
      </c>
      <c r="Q53" s="76">
        <v>72400</v>
      </c>
      <c r="R53" s="76">
        <v>79640</v>
      </c>
      <c r="S53" s="76">
        <v>87604</v>
      </c>
      <c r="T53" s="76">
        <v>96364</v>
      </c>
      <c r="U53" s="734"/>
    </row>
    <row r="54" spans="1:21" s="337" customFormat="1" ht="30">
      <c r="A54" s="534"/>
      <c r="B54" s="576"/>
      <c r="C54" s="712"/>
      <c r="D54" s="712"/>
      <c r="E54" s="586"/>
      <c r="F54" s="586"/>
      <c r="G54" s="586"/>
      <c r="H54" s="72" t="s">
        <v>1664</v>
      </c>
      <c r="I54" s="72" t="s">
        <v>1660</v>
      </c>
      <c r="J54" s="76">
        <v>20</v>
      </c>
      <c r="K54" s="76">
        <v>20</v>
      </c>
      <c r="L54" s="76">
        <v>20</v>
      </c>
      <c r="M54" s="76">
        <v>30</v>
      </c>
      <c r="N54" s="76">
        <v>35</v>
      </c>
      <c r="O54" s="76">
        <v>40</v>
      </c>
      <c r="P54" s="260">
        <f t="shared" si="0"/>
        <v>33100</v>
      </c>
      <c r="Q54" s="76">
        <v>0</v>
      </c>
      <c r="R54" s="76">
        <v>10000</v>
      </c>
      <c r="S54" s="76">
        <v>11000</v>
      </c>
      <c r="T54" s="76">
        <v>12100</v>
      </c>
      <c r="U54" s="734"/>
    </row>
    <row r="55" spans="1:21" s="337" customFormat="1" ht="32.25" customHeight="1">
      <c r="A55" s="534"/>
      <c r="B55" s="576"/>
      <c r="C55" s="712"/>
      <c r="D55" s="712"/>
      <c r="E55" s="586"/>
      <c r="F55" s="586"/>
      <c r="G55" s="586"/>
      <c r="H55" s="72" t="s">
        <v>896</v>
      </c>
      <c r="I55" s="72" t="s">
        <v>1665</v>
      </c>
      <c r="J55" s="76">
        <v>2</v>
      </c>
      <c r="K55" s="76">
        <v>2</v>
      </c>
      <c r="L55" s="76">
        <v>2</v>
      </c>
      <c r="M55" s="76">
        <v>3</v>
      </c>
      <c r="N55" s="76">
        <v>3</v>
      </c>
      <c r="O55" s="76">
        <v>3</v>
      </c>
      <c r="P55" s="260">
        <f t="shared" si="0"/>
        <v>812175</v>
      </c>
      <c r="Q55" s="76">
        <v>175000</v>
      </c>
      <c r="R55" s="76">
        <v>192500</v>
      </c>
      <c r="S55" s="76">
        <v>211750</v>
      </c>
      <c r="T55" s="76">
        <v>232925</v>
      </c>
      <c r="U55" s="734"/>
    </row>
    <row r="56" spans="1:21" s="337" customFormat="1" ht="32.25" customHeight="1">
      <c r="A56" s="534"/>
      <c r="B56" s="576"/>
      <c r="C56" s="712"/>
      <c r="D56" s="712"/>
      <c r="E56" s="586"/>
      <c r="F56" s="586"/>
      <c r="G56" s="586"/>
      <c r="H56" s="72" t="s">
        <v>1666</v>
      </c>
      <c r="I56" s="72" t="s">
        <v>1667</v>
      </c>
      <c r="J56" s="76">
        <v>7</v>
      </c>
      <c r="K56" s="76">
        <v>7</v>
      </c>
      <c r="L56" s="76">
        <v>13</v>
      </c>
      <c r="M56" s="76">
        <v>20</v>
      </c>
      <c r="N56" s="76">
        <v>27</v>
      </c>
      <c r="O56" s="76">
        <v>34</v>
      </c>
      <c r="P56" s="260">
        <f>(Q56+R56+S56+T56)</f>
        <v>552000</v>
      </c>
      <c r="Q56" s="76">
        <v>222000</v>
      </c>
      <c r="R56" s="76">
        <v>105000</v>
      </c>
      <c r="S56" s="76">
        <v>110000</v>
      </c>
      <c r="T56" s="76">
        <v>115000</v>
      </c>
      <c r="U56" s="734"/>
    </row>
    <row r="57" spans="1:21" s="337" customFormat="1" ht="44.25" customHeight="1">
      <c r="A57" s="534"/>
      <c r="B57" s="576"/>
      <c r="C57" s="712"/>
      <c r="D57" s="712"/>
      <c r="E57" s="586"/>
      <c r="F57" s="586"/>
      <c r="G57" s="586"/>
      <c r="H57" s="72" t="s">
        <v>1687</v>
      </c>
      <c r="I57" s="72" t="s">
        <v>1668</v>
      </c>
      <c r="J57" s="76">
        <v>130</v>
      </c>
      <c r="K57" s="76">
        <v>130</v>
      </c>
      <c r="L57" s="76">
        <v>280</v>
      </c>
      <c r="M57" s="76">
        <v>290</v>
      </c>
      <c r="N57" s="76">
        <v>300</v>
      </c>
      <c r="O57" s="76">
        <v>310</v>
      </c>
      <c r="P57" s="260">
        <f t="shared" si="0"/>
        <v>278460</v>
      </c>
      <c r="Q57" s="76">
        <v>60000</v>
      </c>
      <c r="R57" s="76">
        <v>66000</v>
      </c>
      <c r="S57" s="76">
        <v>72600</v>
      </c>
      <c r="T57" s="76">
        <v>79860</v>
      </c>
      <c r="U57" s="734"/>
    </row>
    <row r="58" spans="1:21" s="337" customFormat="1" ht="45">
      <c r="A58" s="534"/>
      <c r="B58" s="576"/>
      <c r="C58" s="712"/>
      <c r="D58" s="712"/>
      <c r="E58" s="586"/>
      <c r="F58" s="586"/>
      <c r="G58" s="586"/>
      <c r="H58" s="72" t="s">
        <v>1669</v>
      </c>
      <c r="I58" s="72" t="s">
        <v>897</v>
      </c>
      <c r="J58" s="76">
        <v>6700</v>
      </c>
      <c r="K58" s="76">
        <v>6700</v>
      </c>
      <c r="L58" s="76">
        <v>7000</v>
      </c>
      <c r="M58" s="76">
        <v>8000</v>
      </c>
      <c r="N58" s="76">
        <v>8200</v>
      </c>
      <c r="O58" s="76">
        <v>8500</v>
      </c>
      <c r="P58" s="260">
        <f t="shared" si="0"/>
        <v>0</v>
      </c>
      <c r="Q58" s="76">
        <v>0</v>
      </c>
      <c r="R58" s="76">
        <v>0</v>
      </c>
      <c r="S58" s="76">
        <v>0</v>
      </c>
      <c r="T58" s="76">
        <v>0</v>
      </c>
      <c r="U58" s="734"/>
    </row>
    <row r="59" spans="1:21" s="337" customFormat="1" ht="45">
      <c r="A59" s="534"/>
      <c r="B59" s="576"/>
      <c r="C59" s="712"/>
      <c r="D59" s="712"/>
      <c r="E59" s="586"/>
      <c r="F59" s="586"/>
      <c r="G59" s="586"/>
      <c r="H59" s="72" t="s">
        <v>1670</v>
      </c>
      <c r="I59" s="72" t="s">
        <v>898</v>
      </c>
      <c r="J59" s="76">
        <v>12000</v>
      </c>
      <c r="K59" s="76">
        <v>12000</v>
      </c>
      <c r="L59" s="76">
        <v>20000</v>
      </c>
      <c r="M59" s="76">
        <v>30000</v>
      </c>
      <c r="N59" s="76">
        <v>40000</v>
      </c>
      <c r="O59" s="76">
        <v>50000</v>
      </c>
      <c r="P59" s="260">
        <f t="shared" si="0"/>
        <v>2089500</v>
      </c>
      <c r="Q59" s="76">
        <v>600000</v>
      </c>
      <c r="R59" s="76">
        <v>450000</v>
      </c>
      <c r="S59" s="76">
        <f>(R59*10)/100+R59</f>
        <v>495000</v>
      </c>
      <c r="T59" s="76">
        <f>(S59*10)/100+S59</f>
        <v>544500</v>
      </c>
      <c r="U59" s="734"/>
    </row>
    <row r="60" spans="1:21" s="337" customFormat="1" ht="30">
      <c r="A60" s="534" t="s">
        <v>899</v>
      </c>
      <c r="B60" s="576">
        <v>0.06</v>
      </c>
      <c r="C60" s="712" t="s">
        <v>900</v>
      </c>
      <c r="D60" s="712" t="s">
        <v>1671</v>
      </c>
      <c r="E60" s="586">
        <v>30900</v>
      </c>
      <c r="F60" s="586">
        <v>30900</v>
      </c>
      <c r="G60" s="586">
        <v>50000</v>
      </c>
      <c r="H60" s="72" t="s">
        <v>901</v>
      </c>
      <c r="I60" s="72" t="s">
        <v>902</v>
      </c>
      <c r="J60" s="76">
        <v>1933</v>
      </c>
      <c r="K60" s="76">
        <v>1933</v>
      </c>
      <c r="L60" s="76">
        <v>2233</v>
      </c>
      <c r="M60" s="76">
        <v>2533</v>
      </c>
      <c r="N60" s="76">
        <v>2833</v>
      </c>
      <c r="O60" s="76">
        <v>3133</v>
      </c>
      <c r="P60" s="260">
        <f t="shared" si="0"/>
        <v>2320500</v>
      </c>
      <c r="Q60" s="76">
        <v>500000</v>
      </c>
      <c r="R60" s="76">
        <v>550000</v>
      </c>
      <c r="S60" s="76">
        <v>605000</v>
      </c>
      <c r="T60" s="76">
        <v>665500</v>
      </c>
      <c r="U60" s="734"/>
    </row>
    <row r="61" spans="1:21" s="337" customFormat="1" ht="30" customHeight="1">
      <c r="A61" s="534"/>
      <c r="B61" s="576"/>
      <c r="C61" s="712"/>
      <c r="D61" s="712"/>
      <c r="E61" s="586"/>
      <c r="F61" s="586"/>
      <c r="G61" s="586"/>
      <c r="H61" s="723" t="s">
        <v>1672</v>
      </c>
      <c r="I61" s="72" t="s">
        <v>903</v>
      </c>
      <c r="J61" s="76">
        <v>80</v>
      </c>
      <c r="K61" s="76">
        <v>80</v>
      </c>
      <c r="L61" s="76">
        <v>160</v>
      </c>
      <c r="M61" s="76">
        <v>240</v>
      </c>
      <c r="N61" s="76">
        <v>320</v>
      </c>
      <c r="O61" s="76">
        <v>400</v>
      </c>
      <c r="P61" s="260">
        <f t="shared" si="0"/>
        <v>324870</v>
      </c>
      <c r="Q61" s="76">
        <v>70000</v>
      </c>
      <c r="R61" s="76">
        <v>77000</v>
      </c>
      <c r="S61" s="76">
        <v>84700</v>
      </c>
      <c r="T61" s="76">
        <v>93170</v>
      </c>
      <c r="U61" s="734"/>
    </row>
    <row r="62" spans="1:21" s="337" customFormat="1" ht="18" customHeight="1">
      <c r="A62" s="534"/>
      <c r="B62" s="576"/>
      <c r="C62" s="712"/>
      <c r="D62" s="712"/>
      <c r="E62" s="586"/>
      <c r="F62" s="586"/>
      <c r="G62" s="586"/>
      <c r="H62" s="724"/>
      <c r="I62" s="72" t="s">
        <v>1673</v>
      </c>
      <c r="J62" s="76">
        <v>40</v>
      </c>
      <c r="K62" s="76">
        <v>40</v>
      </c>
      <c r="L62" s="76">
        <v>80</v>
      </c>
      <c r="M62" s="76">
        <v>120</v>
      </c>
      <c r="N62" s="76">
        <v>160</v>
      </c>
      <c r="O62" s="76">
        <v>200</v>
      </c>
      <c r="P62" s="260">
        <f t="shared" si="0"/>
        <v>928200</v>
      </c>
      <c r="Q62" s="76">
        <v>200000</v>
      </c>
      <c r="R62" s="76">
        <v>220000</v>
      </c>
      <c r="S62" s="76">
        <v>242000</v>
      </c>
      <c r="T62" s="76">
        <v>266200</v>
      </c>
      <c r="U62" s="734"/>
    </row>
    <row r="63" spans="1:21" s="337" customFormat="1" ht="30" customHeight="1">
      <c r="A63" s="534"/>
      <c r="B63" s="576"/>
      <c r="C63" s="712"/>
      <c r="D63" s="712"/>
      <c r="E63" s="586"/>
      <c r="F63" s="586"/>
      <c r="G63" s="586"/>
      <c r="H63" s="340" t="s">
        <v>1674</v>
      </c>
      <c r="I63" s="72" t="s">
        <v>1675</v>
      </c>
      <c r="J63" s="76">
        <v>0</v>
      </c>
      <c r="K63" s="76">
        <v>0</v>
      </c>
      <c r="L63" s="76">
        <v>300</v>
      </c>
      <c r="M63" s="76">
        <v>600</v>
      </c>
      <c r="N63" s="76">
        <v>800</v>
      </c>
      <c r="O63" s="76">
        <v>1000</v>
      </c>
      <c r="P63" s="260">
        <v>0</v>
      </c>
      <c r="Q63" s="76">
        <v>0</v>
      </c>
      <c r="R63" s="76">
        <v>0</v>
      </c>
      <c r="S63" s="76">
        <v>0</v>
      </c>
      <c r="T63" s="76">
        <v>0</v>
      </c>
      <c r="U63" s="734"/>
    </row>
    <row r="64" spans="1:21" s="337" customFormat="1" ht="30" customHeight="1">
      <c r="A64" s="534"/>
      <c r="B64" s="576"/>
      <c r="C64" s="712"/>
      <c r="D64" s="712"/>
      <c r="E64" s="586"/>
      <c r="F64" s="586"/>
      <c r="G64" s="586"/>
      <c r="H64" s="723" t="s">
        <v>1676</v>
      </c>
      <c r="I64" s="72" t="s">
        <v>1677</v>
      </c>
      <c r="J64" s="76">
        <v>300</v>
      </c>
      <c r="K64" s="76">
        <v>300</v>
      </c>
      <c r="L64" s="76">
        <v>500</v>
      </c>
      <c r="M64" s="76">
        <v>500</v>
      </c>
      <c r="N64" s="76">
        <v>500</v>
      </c>
      <c r="O64" s="76">
        <v>500</v>
      </c>
      <c r="P64" s="260">
        <v>0</v>
      </c>
      <c r="Q64" s="76">
        <v>0</v>
      </c>
      <c r="R64" s="76">
        <v>0</v>
      </c>
      <c r="S64" s="76">
        <v>0</v>
      </c>
      <c r="T64" s="76">
        <v>0</v>
      </c>
      <c r="U64" s="734"/>
    </row>
    <row r="65" spans="1:21" s="337" customFormat="1" ht="93.75" customHeight="1">
      <c r="A65" s="534"/>
      <c r="B65" s="576"/>
      <c r="C65" s="712"/>
      <c r="D65" s="712"/>
      <c r="E65" s="586"/>
      <c r="F65" s="586"/>
      <c r="G65" s="586"/>
      <c r="H65" s="724"/>
      <c r="I65" s="72" t="s">
        <v>334</v>
      </c>
      <c r="J65" s="76">
        <v>300</v>
      </c>
      <c r="K65" s="76">
        <v>300</v>
      </c>
      <c r="L65" s="76">
        <v>300</v>
      </c>
      <c r="M65" s="76">
        <v>500</v>
      </c>
      <c r="N65" s="76">
        <v>500</v>
      </c>
      <c r="O65" s="76">
        <v>500</v>
      </c>
      <c r="P65" s="260">
        <v>0</v>
      </c>
      <c r="Q65" s="76">
        <v>0</v>
      </c>
      <c r="R65" s="76">
        <v>0</v>
      </c>
      <c r="S65" s="76">
        <v>0</v>
      </c>
      <c r="T65" s="76">
        <v>0</v>
      </c>
      <c r="U65" s="734"/>
    </row>
    <row r="66" spans="1:21" s="337" customFormat="1" ht="30">
      <c r="A66" s="534"/>
      <c r="B66" s="576"/>
      <c r="C66" s="712"/>
      <c r="D66" s="712"/>
      <c r="E66" s="586"/>
      <c r="F66" s="586"/>
      <c r="G66" s="586"/>
      <c r="H66" s="72" t="s">
        <v>904</v>
      </c>
      <c r="I66" s="72" t="s">
        <v>903</v>
      </c>
      <c r="J66" s="76">
        <v>2700</v>
      </c>
      <c r="K66" s="76">
        <v>2700</v>
      </c>
      <c r="L66" s="76">
        <v>3630</v>
      </c>
      <c r="M66" s="76">
        <v>6600</v>
      </c>
      <c r="N66" s="76">
        <v>9700</v>
      </c>
      <c r="O66" s="76">
        <v>12800</v>
      </c>
      <c r="P66" s="260">
        <f t="shared" si="0"/>
        <v>928200</v>
      </c>
      <c r="Q66" s="76">
        <v>200000</v>
      </c>
      <c r="R66" s="76">
        <v>220000</v>
      </c>
      <c r="S66" s="76">
        <v>242000</v>
      </c>
      <c r="T66" s="76">
        <v>266200</v>
      </c>
      <c r="U66" s="734"/>
    </row>
    <row r="67" spans="1:21" s="337" customFormat="1" ht="30">
      <c r="A67" s="534"/>
      <c r="B67" s="576"/>
      <c r="C67" s="712"/>
      <c r="D67" s="712"/>
      <c r="E67" s="586"/>
      <c r="F67" s="586"/>
      <c r="G67" s="586"/>
      <c r="H67" s="72" t="s">
        <v>905</v>
      </c>
      <c r="I67" s="72" t="s">
        <v>906</v>
      </c>
      <c r="J67" s="76">
        <v>0</v>
      </c>
      <c r="K67" s="76">
        <v>0</v>
      </c>
      <c r="L67" s="76">
        <v>0</v>
      </c>
      <c r="M67" s="76">
        <v>1</v>
      </c>
      <c r="N67" s="76">
        <v>2</v>
      </c>
      <c r="O67" s="76">
        <v>2</v>
      </c>
      <c r="P67" s="260">
        <f t="shared" si="0"/>
        <v>232050</v>
      </c>
      <c r="Q67" s="76">
        <v>50000</v>
      </c>
      <c r="R67" s="76">
        <v>55000</v>
      </c>
      <c r="S67" s="76">
        <v>60500</v>
      </c>
      <c r="T67" s="76">
        <v>66550</v>
      </c>
      <c r="U67" s="734"/>
    </row>
    <row r="68" spans="1:21" s="337" customFormat="1" ht="30">
      <c r="A68" s="534"/>
      <c r="B68" s="576"/>
      <c r="C68" s="712"/>
      <c r="D68" s="712"/>
      <c r="E68" s="586"/>
      <c r="F68" s="586"/>
      <c r="G68" s="586"/>
      <c r="H68" s="72" t="s">
        <v>907</v>
      </c>
      <c r="I68" s="72" t="s">
        <v>908</v>
      </c>
      <c r="J68" s="76">
        <v>3</v>
      </c>
      <c r="K68" s="76">
        <v>3</v>
      </c>
      <c r="L68" s="76">
        <v>3</v>
      </c>
      <c r="M68" s="76">
        <v>4</v>
      </c>
      <c r="N68" s="76">
        <v>5</v>
      </c>
      <c r="O68" s="76">
        <v>5</v>
      </c>
      <c r="P68" s="260">
        <f t="shared" si="0"/>
        <v>232050</v>
      </c>
      <c r="Q68" s="76">
        <v>50000</v>
      </c>
      <c r="R68" s="76">
        <v>55000</v>
      </c>
      <c r="S68" s="76">
        <v>60500</v>
      </c>
      <c r="T68" s="76">
        <v>66550</v>
      </c>
      <c r="U68" s="734"/>
    </row>
    <row r="69" spans="1:21" s="337" customFormat="1" ht="45">
      <c r="A69" s="534"/>
      <c r="B69" s="576"/>
      <c r="C69" s="712"/>
      <c r="D69" s="712"/>
      <c r="E69" s="586"/>
      <c r="F69" s="586"/>
      <c r="G69" s="586"/>
      <c r="H69" s="72" t="s">
        <v>1678</v>
      </c>
      <c r="I69" s="72" t="s">
        <v>903</v>
      </c>
      <c r="J69" s="76">
        <v>8000</v>
      </c>
      <c r="K69" s="76">
        <v>8000</v>
      </c>
      <c r="L69" s="76">
        <v>13000</v>
      </c>
      <c r="M69" s="76">
        <v>21000</v>
      </c>
      <c r="N69" s="76">
        <v>29000</v>
      </c>
      <c r="O69" s="76">
        <v>37000</v>
      </c>
      <c r="P69" s="260">
        <f t="shared" si="0"/>
        <v>139230</v>
      </c>
      <c r="Q69" s="76">
        <v>30000</v>
      </c>
      <c r="R69" s="76">
        <v>33000</v>
      </c>
      <c r="S69" s="76">
        <v>36300</v>
      </c>
      <c r="T69" s="76">
        <v>39930</v>
      </c>
      <c r="U69" s="734"/>
    </row>
    <row r="70" spans="1:21" s="337" customFormat="1" ht="60">
      <c r="A70" s="534" t="s">
        <v>909</v>
      </c>
      <c r="B70" s="576">
        <v>0.06</v>
      </c>
      <c r="C70" s="712" t="s">
        <v>1679</v>
      </c>
      <c r="D70" s="712" t="s">
        <v>910</v>
      </c>
      <c r="E70" s="586">
        <v>960</v>
      </c>
      <c r="F70" s="733">
        <v>960</v>
      </c>
      <c r="G70" s="586">
        <v>1200</v>
      </c>
      <c r="H70" s="72" t="s">
        <v>1688</v>
      </c>
      <c r="I70" s="72" t="s">
        <v>911</v>
      </c>
      <c r="J70" s="76">
        <v>226</v>
      </c>
      <c r="K70" s="76">
        <v>226</v>
      </c>
      <c r="L70" s="76">
        <v>276</v>
      </c>
      <c r="M70" s="76">
        <v>376</v>
      </c>
      <c r="N70" s="76">
        <v>526</v>
      </c>
      <c r="O70" s="76">
        <v>726</v>
      </c>
      <c r="P70" s="260">
        <f t="shared" si="0"/>
        <v>169230</v>
      </c>
      <c r="Q70" s="76">
        <v>30000</v>
      </c>
      <c r="R70" s="76">
        <v>63000</v>
      </c>
      <c r="S70" s="76">
        <v>36300</v>
      </c>
      <c r="T70" s="76">
        <v>39930</v>
      </c>
      <c r="U70" s="734"/>
    </row>
    <row r="71" spans="1:21" s="337" customFormat="1" ht="30">
      <c r="A71" s="534"/>
      <c r="B71" s="576"/>
      <c r="C71" s="712"/>
      <c r="D71" s="712"/>
      <c r="E71" s="586"/>
      <c r="F71" s="733"/>
      <c r="G71" s="586"/>
      <c r="H71" s="72" t="s">
        <v>1680</v>
      </c>
      <c r="I71" s="72" t="s">
        <v>911</v>
      </c>
      <c r="J71" s="76">
        <v>400</v>
      </c>
      <c r="K71" s="76">
        <v>400</v>
      </c>
      <c r="L71" s="76">
        <v>430</v>
      </c>
      <c r="M71" s="76">
        <v>580</v>
      </c>
      <c r="N71" s="76">
        <v>780</v>
      </c>
      <c r="O71" s="76">
        <v>980</v>
      </c>
      <c r="P71" s="260">
        <f t="shared" si="0"/>
        <v>232050</v>
      </c>
      <c r="Q71" s="76">
        <v>50000</v>
      </c>
      <c r="R71" s="76">
        <v>55000</v>
      </c>
      <c r="S71" s="76">
        <v>60500</v>
      </c>
      <c r="T71" s="76">
        <v>66550</v>
      </c>
      <c r="U71" s="734"/>
    </row>
    <row r="72" spans="1:21" s="337" customFormat="1" ht="45">
      <c r="A72" s="534"/>
      <c r="B72" s="576"/>
      <c r="C72" s="712"/>
      <c r="D72" s="712"/>
      <c r="E72" s="586"/>
      <c r="F72" s="733"/>
      <c r="G72" s="586"/>
      <c r="H72" s="72" t="s">
        <v>912</v>
      </c>
      <c r="I72" s="72" t="s">
        <v>911</v>
      </c>
      <c r="J72" s="76">
        <v>400</v>
      </c>
      <c r="K72" s="76">
        <v>400</v>
      </c>
      <c r="L72" s="76">
        <v>500</v>
      </c>
      <c r="M72" s="76">
        <v>500</v>
      </c>
      <c r="N72" s="76">
        <v>500</v>
      </c>
      <c r="O72" s="76">
        <v>500</v>
      </c>
      <c r="P72" s="260">
        <f t="shared" si="0"/>
        <v>46410</v>
      </c>
      <c r="Q72" s="76">
        <v>10000</v>
      </c>
      <c r="R72" s="76">
        <v>11000</v>
      </c>
      <c r="S72" s="76">
        <v>12100</v>
      </c>
      <c r="T72" s="76">
        <v>13310</v>
      </c>
      <c r="U72" s="734"/>
    </row>
    <row r="73" spans="1:21" s="337" customFormat="1" ht="45">
      <c r="A73" s="534"/>
      <c r="B73" s="576"/>
      <c r="C73" s="712"/>
      <c r="D73" s="712"/>
      <c r="E73" s="586"/>
      <c r="F73" s="733"/>
      <c r="G73" s="586"/>
      <c r="H73" s="72" t="s">
        <v>913</v>
      </c>
      <c r="I73" s="72" t="s">
        <v>911</v>
      </c>
      <c r="J73" s="76">
        <v>500</v>
      </c>
      <c r="K73" s="76">
        <v>500</v>
      </c>
      <c r="L73" s="76">
        <v>800</v>
      </c>
      <c r="M73" s="76">
        <v>1000</v>
      </c>
      <c r="N73" s="76">
        <v>1100</v>
      </c>
      <c r="O73" s="76">
        <v>1200</v>
      </c>
      <c r="P73" s="260">
        <f t="shared" si="0"/>
        <v>324870</v>
      </c>
      <c r="Q73" s="76">
        <v>70000</v>
      </c>
      <c r="R73" s="76">
        <v>77000</v>
      </c>
      <c r="S73" s="76">
        <v>84700</v>
      </c>
      <c r="T73" s="76">
        <v>93170</v>
      </c>
      <c r="U73" s="734"/>
    </row>
    <row r="74" spans="1:21" s="337" customFormat="1" ht="45">
      <c r="A74" s="534" t="s">
        <v>914</v>
      </c>
      <c r="B74" s="576">
        <v>0.06</v>
      </c>
      <c r="C74" s="712" t="s">
        <v>1928</v>
      </c>
      <c r="D74" s="712" t="s">
        <v>1929</v>
      </c>
      <c r="E74" s="586">
        <v>0</v>
      </c>
      <c r="F74" s="586">
        <v>700</v>
      </c>
      <c r="G74" s="586">
        <v>700</v>
      </c>
      <c r="H74" s="72" t="s">
        <v>1930</v>
      </c>
      <c r="I74" s="72" t="s">
        <v>1931</v>
      </c>
      <c r="J74" s="76">
        <v>5000</v>
      </c>
      <c r="K74" s="341">
        <v>5000</v>
      </c>
      <c r="L74" s="76">
        <v>7500</v>
      </c>
      <c r="M74" s="76">
        <v>10500</v>
      </c>
      <c r="N74" s="76">
        <v>11250</v>
      </c>
      <c r="O74" s="76">
        <v>12000</v>
      </c>
      <c r="P74" s="260">
        <f t="shared" si="0"/>
        <v>464100</v>
      </c>
      <c r="Q74" s="76">
        <v>100000</v>
      </c>
      <c r="R74" s="76">
        <v>110000</v>
      </c>
      <c r="S74" s="76">
        <v>121000</v>
      </c>
      <c r="T74" s="76">
        <v>133100</v>
      </c>
      <c r="U74" s="734"/>
    </row>
    <row r="75" spans="1:21" s="337" customFormat="1" ht="45">
      <c r="A75" s="534"/>
      <c r="B75" s="576"/>
      <c r="C75" s="712"/>
      <c r="D75" s="712"/>
      <c r="E75" s="733"/>
      <c r="F75" s="733"/>
      <c r="G75" s="733"/>
      <c r="H75" s="72" t="s">
        <v>1932</v>
      </c>
      <c r="I75" s="72" t="s">
        <v>1933</v>
      </c>
      <c r="J75" s="76">
        <v>400</v>
      </c>
      <c r="K75" s="76">
        <v>400</v>
      </c>
      <c r="L75" s="76">
        <v>700</v>
      </c>
      <c r="M75" s="76">
        <v>700</v>
      </c>
      <c r="N75" s="76">
        <v>700</v>
      </c>
      <c r="O75" s="76">
        <v>700</v>
      </c>
      <c r="P75" s="260">
        <f t="shared" si="0"/>
        <v>0</v>
      </c>
      <c r="Q75" s="76">
        <v>0</v>
      </c>
      <c r="R75" s="76">
        <v>0</v>
      </c>
      <c r="S75" s="76">
        <v>0</v>
      </c>
      <c r="T75" s="76">
        <v>0</v>
      </c>
      <c r="U75" s="734"/>
    </row>
    <row r="76" spans="1:21" s="337" customFormat="1" ht="45">
      <c r="A76" s="534"/>
      <c r="B76" s="576"/>
      <c r="C76" s="712"/>
      <c r="D76" s="712"/>
      <c r="E76" s="733"/>
      <c r="F76" s="733"/>
      <c r="G76" s="733"/>
      <c r="H76" s="72" t="s">
        <v>1934</v>
      </c>
      <c r="I76" s="72" t="s">
        <v>1935</v>
      </c>
      <c r="J76" s="76">
        <v>5</v>
      </c>
      <c r="K76" s="76">
        <v>5</v>
      </c>
      <c r="L76" s="76">
        <v>10</v>
      </c>
      <c r="M76" s="76">
        <v>13</v>
      </c>
      <c r="N76" s="76">
        <v>15</v>
      </c>
      <c r="O76" s="76">
        <v>15</v>
      </c>
      <c r="P76" s="260">
        <f aca="true" t="shared" si="1" ref="P76:P114">SUM(Q76:T76)</f>
        <v>232050</v>
      </c>
      <c r="Q76" s="76">
        <v>50000</v>
      </c>
      <c r="R76" s="76">
        <v>55000</v>
      </c>
      <c r="S76" s="76">
        <v>60500</v>
      </c>
      <c r="T76" s="76">
        <v>66550</v>
      </c>
      <c r="U76" s="734"/>
    </row>
    <row r="77" spans="1:21" s="337" customFormat="1" ht="45">
      <c r="A77" s="534"/>
      <c r="B77" s="576"/>
      <c r="C77" s="712"/>
      <c r="D77" s="712"/>
      <c r="E77" s="733"/>
      <c r="F77" s="733"/>
      <c r="G77" s="733"/>
      <c r="H77" s="72" t="s">
        <v>1936</v>
      </c>
      <c r="I77" s="72" t="s">
        <v>1937</v>
      </c>
      <c r="J77" s="76">
        <v>5</v>
      </c>
      <c r="K77" s="76">
        <v>5</v>
      </c>
      <c r="L77" s="76">
        <v>5</v>
      </c>
      <c r="M77" s="76">
        <v>10</v>
      </c>
      <c r="N77" s="76">
        <v>15</v>
      </c>
      <c r="O77" s="76">
        <v>15</v>
      </c>
      <c r="P77" s="260">
        <f>SUM(Q77:T77)</f>
        <v>696150</v>
      </c>
      <c r="Q77" s="76">
        <v>150000</v>
      </c>
      <c r="R77" s="76">
        <v>165000</v>
      </c>
      <c r="S77" s="76">
        <v>181500</v>
      </c>
      <c r="T77" s="76">
        <v>199650</v>
      </c>
      <c r="U77" s="734"/>
    </row>
    <row r="78" spans="1:21" s="337" customFormat="1" ht="44.25" customHeight="1">
      <c r="A78" s="534"/>
      <c r="B78" s="576"/>
      <c r="C78" s="712"/>
      <c r="D78" s="712"/>
      <c r="E78" s="733"/>
      <c r="F78" s="733"/>
      <c r="G78" s="733"/>
      <c r="H78" s="27" t="s">
        <v>1681</v>
      </c>
      <c r="I78" s="27" t="s">
        <v>1682</v>
      </c>
      <c r="J78" s="76">
        <v>0</v>
      </c>
      <c r="K78" s="136">
        <v>0</v>
      </c>
      <c r="L78" s="136">
        <v>0</v>
      </c>
      <c r="M78" s="136">
        <v>5</v>
      </c>
      <c r="N78" s="136">
        <v>8</v>
      </c>
      <c r="O78" s="136">
        <v>10</v>
      </c>
      <c r="P78" s="342">
        <f>Q78+R78+S78+T78</f>
        <v>120000</v>
      </c>
      <c r="Q78" s="136">
        <v>0</v>
      </c>
      <c r="R78" s="136">
        <v>35000</v>
      </c>
      <c r="S78" s="136">
        <v>40000</v>
      </c>
      <c r="T78" s="136">
        <v>45000</v>
      </c>
      <c r="U78" s="548"/>
    </row>
    <row r="79" spans="1:21" s="337" customFormat="1" ht="39" customHeight="1">
      <c r="A79" s="338" t="s">
        <v>1938</v>
      </c>
      <c r="B79" s="725">
        <v>0.01</v>
      </c>
      <c r="C79" s="723" t="s">
        <v>1544</v>
      </c>
      <c r="D79" s="723" t="s">
        <v>1545</v>
      </c>
      <c r="E79" s="721">
        <v>0</v>
      </c>
      <c r="F79" s="719">
        <v>0</v>
      </c>
      <c r="G79" s="721">
        <v>1</v>
      </c>
      <c r="H79" s="723" t="s">
        <v>1544</v>
      </c>
      <c r="I79" s="723" t="s">
        <v>1545</v>
      </c>
      <c r="J79" s="721">
        <v>0</v>
      </c>
      <c r="K79" s="719">
        <v>0</v>
      </c>
      <c r="L79" s="721">
        <v>0.3</v>
      </c>
      <c r="M79" s="721">
        <v>0.6</v>
      </c>
      <c r="N79" s="721">
        <v>0.9</v>
      </c>
      <c r="O79" s="721">
        <v>1</v>
      </c>
      <c r="P79" s="706">
        <v>0</v>
      </c>
      <c r="Q79" s="702">
        <v>0</v>
      </c>
      <c r="R79" s="702">
        <v>0</v>
      </c>
      <c r="S79" s="702">
        <v>0</v>
      </c>
      <c r="T79" s="702">
        <v>0</v>
      </c>
      <c r="U79" s="723" t="s">
        <v>1355</v>
      </c>
    </row>
    <row r="80" spans="1:21" s="337" customFormat="1" ht="120.75" customHeight="1">
      <c r="A80" s="338" t="s">
        <v>1939</v>
      </c>
      <c r="B80" s="726"/>
      <c r="C80" s="728"/>
      <c r="D80" s="728"/>
      <c r="E80" s="729"/>
      <c r="F80" s="730"/>
      <c r="G80" s="729"/>
      <c r="H80" s="728"/>
      <c r="I80" s="728"/>
      <c r="J80" s="729"/>
      <c r="K80" s="730"/>
      <c r="L80" s="729"/>
      <c r="M80" s="729"/>
      <c r="N80" s="729"/>
      <c r="O80" s="729"/>
      <c r="P80" s="732"/>
      <c r="Q80" s="731"/>
      <c r="R80" s="731"/>
      <c r="S80" s="731"/>
      <c r="T80" s="731"/>
      <c r="U80" s="728"/>
    </row>
    <row r="81" spans="1:21" s="337" customFormat="1" ht="120.75" customHeight="1">
      <c r="A81" s="338" t="s">
        <v>1879</v>
      </c>
      <c r="B81" s="727"/>
      <c r="C81" s="724"/>
      <c r="D81" s="724"/>
      <c r="E81" s="722"/>
      <c r="F81" s="720"/>
      <c r="G81" s="722"/>
      <c r="H81" s="724"/>
      <c r="I81" s="724"/>
      <c r="J81" s="722"/>
      <c r="K81" s="720"/>
      <c r="L81" s="722"/>
      <c r="M81" s="722"/>
      <c r="N81" s="722"/>
      <c r="O81" s="722"/>
      <c r="P81" s="707"/>
      <c r="Q81" s="703"/>
      <c r="R81" s="703"/>
      <c r="S81" s="703"/>
      <c r="T81" s="703"/>
      <c r="U81" s="728"/>
    </row>
    <row r="82" spans="1:21" s="337" customFormat="1" ht="103.5" customHeight="1">
      <c r="A82" s="338" t="s">
        <v>1940</v>
      </c>
      <c r="B82" s="725">
        <v>0.01</v>
      </c>
      <c r="C82" s="723" t="s">
        <v>1546</v>
      </c>
      <c r="D82" s="723" t="s">
        <v>1547</v>
      </c>
      <c r="E82" s="721">
        <v>0</v>
      </c>
      <c r="F82" s="719">
        <v>0</v>
      </c>
      <c r="G82" s="721">
        <v>1</v>
      </c>
      <c r="H82" s="723" t="s">
        <v>1546</v>
      </c>
      <c r="I82" s="723" t="s">
        <v>1547</v>
      </c>
      <c r="J82" s="721">
        <v>0</v>
      </c>
      <c r="K82" s="719">
        <v>0</v>
      </c>
      <c r="L82" s="721">
        <v>0</v>
      </c>
      <c r="M82" s="721">
        <v>0</v>
      </c>
      <c r="N82" s="721">
        <v>0.5</v>
      </c>
      <c r="O82" s="721">
        <v>1</v>
      </c>
      <c r="P82" s="706">
        <v>100000</v>
      </c>
      <c r="Q82" s="702">
        <v>0</v>
      </c>
      <c r="R82" s="702">
        <v>0</v>
      </c>
      <c r="S82" s="702">
        <v>50000</v>
      </c>
      <c r="T82" s="702">
        <v>50000</v>
      </c>
      <c r="U82" s="728"/>
    </row>
    <row r="83" spans="1:21" s="337" customFormat="1" ht="67.5" customHeight="1">
      <c r="A83" s="338" t="s">
        <v>1876</v>
      </c>
      <c r="B83" s="727"/>
      <c r="C83" s="724"/>
      <c r="D83" s="724"/>
      <c r="E83" s="720"/>
      <c r="F83" s="720"/>
      <c r="G83" s="720"/>
      <c r="H83" s="724"/>
      <c r="I83" s="724"/>
      <c r="J83" s="720"/>
      <c r="K83" s="720"/>
      <c r="L83" s="722"/>
      <c r="M83" s="722"/>
      <c r="N83" s="722"/>
      <c r="O83" s="722"/>
      <c r="P83" s="707"/>
      <c r="Q83" s="703"/>
      <c r="R83" s="703"/>
      <c r="S83" s="703"/>
      <c r="T83" s="703"/>
      <c r="U83" s="728"/>
    </row>
    <row r="84" spans="1:21" s="337" customFormat="1" ht="117" customHeight="1">
      <c r="A84" s="338" t="s">
        <v>1941</v>
      </c>
      <c r="B84" s="339">
        <v>0.01</v>
      </c>
      <c r="C84" s="72" t="s">
        <v>1548</v>
      </c>
      <c r="D84" s="72" t="s">
        <v>1549</v>
      </c>
      <c r="E84" s="343">
        <v>0</v>
      </c>
      <c r="F84" s="115">
        <v>0</v>
      </c>
      <c r="G84" s="343">
        <v>1</v>
      </c>
      <c r="H84" s="72" t="s">
        <v>1548</v>
      </c>
      <c r="I84" s="72" t="s">
        <v>1549</v>
      </c>
      <c r="J84" s="343">
        <v>0</v>
      </c>
      <c r="K84" s="115">
        <v>0</v>
      </c>
      <c r="L84" s="344">
        <v>0.3</v>
      </c>
      <c r="M84" s="344">
        <v>0.5</v>
      </c>
      <c r="N84" s="344">
        <v>0.8</v>
      </c>
      <c r="O84" s="344">
        <v>1</v>
      </c>
      <c r="P84" s="118">
        <v>0</v>
      </c>
      <c r="Q84" s="76">
        <v>0</v>
      </c>
      <c r="R84" s="76">
        <v>0</v>
      </c>
      <c r="S84" s="76">
        <v>0</v>
      </c>
      <c r="T84" s="76">
        <v>0</v>
      </c>
      <c r="U84" s="728"/>
    </row>
    <row r="85" spans="1:21" s="337" customFormat="1" ht="87.75" customHeight="1">
      <c r="A85" s="338" t="s">
        <v>1877</v>
      </c>
      <c r="B85" s="725">
        <v>0.01</v>
      </c>
      <c r="C85" s="723" t="s">
        <v>1550</v>
      </c>
      <c r="D85" s="723" t="s">
        <v>1551</v>
      </c>
      <c r="E85" s="719">
        <v>0</v>
      </c>
      <c r="F85" s="719">
        <v>0</v>
      </c>
      <c r="G85" s="719">
        <v>3</v>
      </c>
      <c r="H85" s="723" t="s">
        <v>1550</v>
      </c>
      <c r="I85" s="723" t="s">
        <v>1551</v>
      </c>
      <c r="J85" s="719">
        <v>0</v>
      </c>
      <c r="K85" s="719">
        <v>0</v>
      </c>
      <c r="L85" s="702">
        <v>0</v>
      </c>
      <c r="M85" s="702">
        <v>1</v>
      </c>
      <c r="N85" s="702">
        <v>2</v>
      </c>
      <c r="O85" s="702">
        <v>3</v>
      </c>
      <c r="P85" s="706">
        <v>30000</v>
      </c>
      <c r="Q85" s="702">
        <v>0</v>
      </c>
      <c r="R85" s="702">
        <v>10000</v>
      </c>
      <c r="S85" s="702">
        <v>10000</v>
      </c>
      <c r="T85" s="702">
        <v>10000</v>
      </c>
      <c r="U85" s="728"/>
    </row>
    <row r="86" spans="1:21" s="337" customFormat="1" ht="102" customHeight="1">
      <c r="A86" s="338" t="s">
        <v>1878</v>
      </c>
      <c r="B86" s="727"/>
      <c r="C86" s="724"/>
      <c r="D86" s="724"/>
      <c r="E86" s="720"/>
      <c r="F86" s="720"/>
      <c r="G86" s="720"/>
      <c r="H86" s="724"/>
      <c r="I86" s="724"/>
      <c r="J86" s="720"/>
      <c r="K86" s="720"/>
      <c r="L86" s="703"/>
      <c r="M86" s="703"/>
      <c r="N86" s="703"/>
      <c r="O86" s="703"/>
      <c r="P86" s="707"/>
      <c r="Q86" s="703"/>
      <c r="R86" s="703"/>
      <c r="S86" s="703"/>
      <c r="T86" s="703"/>
      <c r="U86" s="724"/>
    </row>
    <row r="87" spans="1:21" s="337" customFormat="1" ht="75">
      <c r="A87" s="506" t="s">
        <v>518</v>
      </c>
      <c r="B87" s="589">
        <v>0.01</v>
      </c>
      <c r="C87" s="698" t="s">
        <v>961</v>
      </c>
      <c r="D87" s="698" t="s">
        <v>962</v>
      </c>
      <c r="E87" s="586">
        <v>0</v>
      </c>
      <c r="F87" s="586">
        <v>0</v>
      </c>
      <c r="G87" s="586">
        <v>5500</v>
      </c>
      <c r="H87" s="698" t="s">
        <v>430</v>
      </c>
      <c r="I87" s="102" t="s">
        <v>965</v>
      </c>
      <c r="J87" s="136">
        <v>0</v>
      </c>
      <c r="K87" s="136">
        <v>0</v>
      </c>
      <c r="L87" s="136">
        <v>0</v>
      </c>
      <c r="M87" s="136">
        <v>1000</v>
      </c>
      <c r="N87" s="136">
        <v>2000</v>
      </c>
      <c r="O87" s="136">
        <v>3000</v>
      </c>
      <c r="P87" s="260">
        <f t="shared" si="1"/>
        <v>230000</v>
      </c>
      <c r="Q87" s="76">
        <v>50000</v>
      </c>
      <c r="R87" s="76">
        <v>55000</v>
      </c>
      <c r="S87" s="76">
        <v>60000</v>
      </c>
      <c r="T87" s="76">
        <v>65000</v>
      </c>
      <c r="U87" s="669" t="s">
        <v>1355</v>
      </c>
    </row>
    <row r="88" spans="1:21" s="337" customFormat="1" ht="56.25" customHeight="1">
      <c r="A88" s="506"/>
      <c r="B88" s="589"/>
      <c r="C88" s="698"/>
      <c r="D88" s="698"/>
      <c r="E88" s="586"/>
      <c r="F88" s="586"/>
      <c r="G88" s="586"/>
      <c r="H88" s="698"/>
      <c r="I88" s="102" t="s">
        <v>963</v>
      </c>
      <c r="J88" s="136">
        <v>0</v>
      </c>
      <c r="K88" s="136">
        <v>0</v>
      </c>
      <c r="L88" s="136">
        <v>150</v>
      </c>
      <c r="M88" s="136">
        <v>300</v>
      </c>
      <c r="N88" s="136">
        <v>450</v>
      </c>
      <c r="O88" s="136">
        <v>600</v>
      </c>
      <c r="P88" s="260">
        <f t="shared" si="1"/>
        <v>0</v>
      </c>
      <c r="Q88" s="76">
        <v>0</v>
      </c>
      <c r="R88" s="76">
        <v>0</v>
      </c>
      <c r="S88" s="76">
        <v>0</v>
      </c>
      <c r="T88" s="76">
        <v>0</v>
      </c>
      <c r="U88" s="670"/>
    </row>
    <row r="89" spans="1:21" s="337" customFormat="1" ht="45.75" customHeight="1">
      <c r="A89" s="506"/>
      <c r="B89" s="589"/>
      <c r="C89" s="698"/>
      <c r="D89" s="698"/>
      <c r="E89" s="586"/>
      <c r="F89" s="586"/>
      <c r="G89" s="586"/>
      <c r="H89" s="698"/>
      <c r="I89" s="102" t="s">
        <v>964</v>
      </c>
      <c r="J89" s="207">
        <v>0</v>
      </c>
      <c r="K89" s="207">
        <v>0</v>
      </c>
      <c r="L89" s="207">
        <v>0.1</v>
      </c>
      <c r="M89" s="207">
        <v>0.35</v>
      </c>
      <c r="N89" s="207">
        <v>0.6</v>
      </c>
      <c r="O89" s="207">
        <v>1</v>
      </c>
      <c r="P89" s="260">
        <f t="shared" si="1"/>
        <v>0</v>
      </c>
      <c r="Q89" s="76">
        <v>0</v>
      </c>
      <c r="R89" s="76">
        <v>0</v>
      </c>
      <c r="S89" s="76">
        <v>0</v>
      </c>
      <c r="T89" s="76">
        <v>0</v>
      </c>
      <c r="U89" s="670"/>
    </row>
    <row r="90" spans="1:21" s="337" customFormat="1" ht="145.5" customHeight="1">
      <c r="A90" s="506"/>
      <c r="B90" s="589"/>
      <c r="C90" s="698"/>
      <c r="D90" s="698"/>
      <c r="E90" s="586"/>
      <c r="F90" s="586"/>
      <c r="G90" s="586"/>
      <c r="H90" s="698"/>
      <c r="I90" s="102" t="s">
        <v>429</v>
      </c>
      <c r="J90" s="136">
        <v>0</v>
      </c>
      <c r="K90" s="136">
        <v>0</v>
      </c>
      <c r="L90" s="136">
        <v>0</v>
      </c>
      <c r="M90" s="136">
        <v>400</v>
      </c>
      <c r="N90" s="136">
        <v>800</v>
      </c>
      <c r="O90" s="136">
        <v>1200</v>
      </c>
      <c r="P90" s="260">
        <f t="shared" si="1"/>
        <v>0</v>
      </c>
      <c r="Q90" s="76">
        <v>0</v>
      </c>
      <c r="R90" s="76">
        <v>0</v>
      </c>
      <c r="S90" s="76">
        <v>0</v>
      </c>
      <c r="T90" s="76">
        <v>0</v>
      </c>
      <c r="U90" s="670"/>
    </row>
    <row r="91" spans="1:21" s="337" customFormat="1" ht="43.5" customHeight="1">
      <c r="A91" s="506" t="s">
        <v>519</v>
      </c>
      <c r="B91" s="504">
        <v>0.01</v>
      </c>
      <c r="C91" s="718" t="s">
        <v>966</v>
      </c>
      <c r="D91" s="698" t="s">
        <v>967</v>
      </c>
      <c r="E91" s="586">
        <v>0</v>
      </c>
      <c r="F91" s="586">
        <v>0</v>
      </c>
      <c r="G91" s="586">
        <v>13</v>
      </c>
      <c r="H91" s="102" t="s">
        <v>968</v>
      </c>
      <c r="I91" s="102" t="s">
        <v>967</v>
      </c>
      <c r="J91" s="136">
        <v>0</v>
      </c>
      <c r="K91" s="136">
        <v>0</v>
      </c>
      <c r="L91" s="136">
        <v>0</v>
      </c>
      <c r="M91" s="136">
        <v>0</v>
      </c>
      <c r="N91" s="136">
        <v>0</v>
      </c>
      <c r="O91" s="136">
        <v>1</v>
      </c>
      <c r="P91" s="260">
        <f t="shared" si="1"/>
        <v>20000</v>
      </c>
      <c r="Q91" s="76">
        <v>0</v>
      </c>
      <c r="R91" s="76">
        <v>0</v>
      </c>
      <c r="S91" s="76">
        <v>0</v>
      </c>
      <c r="T91" s="76">
        <v>20000</v>
      </c>
      <c r="U91" s="670"/>
    </row>
    <row r="92" spans="1:21" s="337" customFormat="1" ht="30">
      <c r="A92" s="506"/>
      <c r="B92" s="504"/>
      <c r="C92" s="718"/>
      <c r="D92" s="698"/>
      <c r="E92" s="586"/>
      <c r="F92" s="586"/>
      <c r="G92" s="586"/>
      <c r="H92" s="102" t="s">
        <v>1354</v>
      </c>
      <c r="I92" s="102" t="s">
        <v>1353</v>
      </c>
      <c r="J92" s="345">
        <v>0</v>
      </c>
      <c r="K92" s="345">
        <v>0</v>
      </c>
      <c r="L92" s="345">
        <v>0.4</v>
      </c>
      <c r="M92" s="345">
        <v>1</v>
      </c>
      <c r="N92" s="345">
        <v>1</v>
      </c>
      <c r="O92" s="345">
        <v>1</v>
      </c>
      <c r="P92" s="260">
        <f t="shared" si="1"/>
        <v>0</v>
      </c>
      <c r="Q92" s="76">
        <v>0</v>
      </c>
      <c r="R92" s="76">
        <v>0</v>
      </c>
      <c r="S92" s="76">
        <v>0</v>
      </c>
      <c r="T92" s="76">
        <v>0</v>
      </c>
      <c r="U92" s="670"/>
    </row>
    <row r="93" spans="1:21" s="337" customFormat="1" ht="60">
      <c r="A93" s="506"/>
      <c r="B93" s="504"/>
      <c r="C93" s="718"/>
      <c r="D93" s="698"/>
      <c r="E93" s="586"/>
      <c r="F93" s="586"/>
      <c r="G93" s="586"/>
      <c r="H93" s="102" t="s">
        <v>1352</v>
      </c>
      <c r="I93" s="102" t="s">
        <v>1351</v>
      </c>
      <c r="J93" s="136">
        <v>0</v>
      </c>
      <c r="K93" s="136">
        <v>0</v>
      </c>
      <c r="L93" s="136">
        <v>0</v>
      </c>
      <c r="M93" s="136">
        <v>4</v>
      </c>
      <c r="N93" s="136">
        <v>8</v>
      </c>
      <c r="O93" s="136">
        <v>12</v>
      </c>
      <c r="P93" s="260">
        <f t="shared" si="1"/>
        <v>0</v>
      </c>
      <c r="Q93" s="76">
        <v>0</v>
      </c>
      <c r="R93" s="76">
        <v>0</v>
      </c>
      <c r="S93" s="76">
        <v>0</v>
      </c>
      <c r="T93" s="76">
        <v>0</v>
      </c>
      <c r="U93" s="670"/>
    </row>
    <row r="94" spans="1:21" s="337" customFormat="1" ht="75">
      <c r="A94" s="506"/>
      <c r="B94" s="504"/>
      <c r="C94" s="718"/>
      <c r="D94" s="698"/>
      <c r="E94" s="586"/>
      <c r="F94" s="586"/>
      <c r="G94" s="586"/>
      <c r="H94" s="102" t="s">
        <v>1350</v>
      </c>
      <c r="I94" s="102" t="s">
        <v>956</v>
      </c>
      <c r="J94" s="136">
        <v>0</v>
      </c>
      <c r="K94" s="136">
        <v>0</v>
      </c>
      <c r="L94" s="136">
        <v>0</v>
      </c>
      <c r="M94" s="136">
        <v>1</v>
      </c>
      <c r="N94" s="136">
        <v>2</v>
      </c>
      <c r="O94" s="136">
        <v>3</v>
      </c>
      <c r="P94" s="260">
        <f t="shared" si="1"/>
        <v>70000</v>
      </c>
      <c r="Q94" s="76">
        <v>10000</v>
      </c>
      <c r="R94" s="76">
        <v>15000</v>
      </c>
      <c r="S94" s="76">
        <v>20000</v>
      </c>
      <c r="T94" s="76">
        <v>25000</v>
      </c>
      <c r="U94" s="670"/>
    </row>
    <row r="95" spans="1:21" s="337" customFormat="1" ht="30">
      <c r="A95" s="506" t="s">
        <v>520</v>
      </c>
      <c r="B95" s="589">
        <v>0.01</v>
      </c>
      <c r="C95" s="698" t="s">
        <v>0</v>
      </c>
      <c r="D95" s="698" t="s">
        <v>1</v>
      </c>
      <c r="E95" s="713">
        <v>0.7</v>
      </c>
      <c r="F95" s="713">
        <v>0.7</v>
      </c>
      <c r="G95" s="713">
        <v>1</v>
      </c>
      <c r="H95" s="102" t="s">
        <v>1349</v>
      </c>
      <c r="I95" s="102" t="s">
        <v>1348</v>
      </c>
      <c r="J95" s="136">
        <v>0</v>
      </c>
      <c r="K95" s="136">
        <v>0</v>
      </c>
      <c r="L95" s="136">
        <v>0</v>
      </c>
      <c r="M95" s="136">
        <v>1</v>
      </c>
      <c r="N95" s="136">
        <v>1</v>
      </c>
      <c r="O95" s="136">
        <v>1</v>
      </c>
      <c r="P95" s="260">
        <f t="shared" si="1"/>
        <v>300000</v>
      </c>
      <c r="Q95" s="76">
        <v>0</v>
      </c>
      <c r="R95" s="76">
        <v>300000</v>
      </c>
      <c r="S95" s="76">
        <v>0</v>
      </c>
      <c r="T95" s="76">
        <v>0</v>
      </c>
      <c r="U95" s="670"/>
    </row>
    <row r="96" spans="1:21" s="337" customFormat="1" ht="30">
      <c r="A96" s="506"/>
      <c r="B96" s="589"/>
      <c r="C96" s="698"/>
      <c r="D96" s="698"/>
      <c r="E96" s="713"/>
      <c r="F96" s="713"/>
      <c r="G96" s="713"/>
      <c r="H96" s="102" t="s">
        <v>944</v>
      </c>
      <c r="I96" s="102" t="s">
        <v>1347</v>
      </c>
      <c r="J96" s="136">
        <v>0</v>
      </c>
      <c r="K96" s="136">
        <v>0</v>
      </c>
      <c r="L96" s="136">
        <v>1</v>
      </c>
      <c r="M96" s="136">
        <v>2</v>
      </c>
      <c r="N96" s="136">
        <v>2</v>
      </c>
      <c r="O96" s="136">
        <v>2</v>
      </c>
      <c r="P96" s="260">
        <f t="shared" si="1"/>
        <v>310000</v>
      </c>
      <c r="Q96" s="76">
        <v>60000</v>
      </c>
      <c r="R96" s="76">
        <v>70000</v>
      </c>
      <c r="S96" s="76">
        <v>80000</v>
      </c>
      <c r="T96" s="76">
        <v>100000</v>
      </c>
      <c r="U96" s="670"/>
    </row>
    <row r="97" spans="1:21" s="337" customFormat="1" ht="45">
      <c r="A97" s="506"/>
      <c r="B97" s="589"/>
      <c r="C97" s="698"/>
      <c r="D97" s="698"/>
      <c r="E97" s="713"/>
      <c r="F97" s="713"/>
      <c r="G97" s="713"/>
      <c r="H97" s="102" t="s">
        <v>1346</v>
      </c>
      <c r="I97" s="102" t="s">
        <v>1345</v>
      </c>
      <c r="J97" s="136">
        <v>1</v>
      </c>
      <c r="K97" s="136">
        <v>1</v>
      </c>
      <c r="L97" s="136">
        <v>4</v>
      </c>
      <c r="M97" s="136">
        <v>5</v>
      </c>
      <c r="N97" s="136">
        <v>7</v>
      </c>
      <c r="O97" s="136">
        <v>9</v>
      </c>
      <c r="P97" s="260">
        <f t="shared" si="1"/>
        <v>0</v>
      </c>
      <c r="Q97" s="76">
        <v>0</v>
      </c>
      <c r="R97" s="76">
        <v>0</v>
      </c>
      <c r="S97" s="76">
        <v>0</v>
      </c>
      <c r="T97" s="76">
        <v>0</v>
      </c>
      <c r="U97" s="670"/>
    </row>
    <row r="98" spans="1:21" s="337" customFormat="1" ht="34.5" customHeight="1">
      <c r="A98" s="506"/>
      <c r="B98" s="589"/>
      <c r="C98" s="698"/>
      <c r="D98" s="698"/>
      <c r="E98" s="713"/>
      <c r="F98" s="713"/>
      <c r="G98" s="713"/>
      <c r="H98" s="102" t="s">
        <v>945</v>
      </c>
      <c r="I98" s="102" t="s">
        <v>946</v>
      </c>
      <c r="J98" s="136">
        <v>0</v>
      </c>
      <c r="K98" s="136">
        <v>0</v>
      </c>
      <c r="L98" s="136">
        <v>4</v>
      </c>
      <c r="M98" s="136">
        <v>4</v>
      </c>
      <c r="N98" s="136">
        <v>4</v>
      </c>
      <c r="O98" s="136">
        <v>4</v>
      </c>
      <c r="P98" s="260">
        <f t="shared" si="1"/>
        <v>0</v>
      </c>
      <c r="Q98" s="76">
        <v>0</v>
      </c>
      <c r="R98" s="76">
        <v>0</v>
      </c>
      <c r="S98" s="76">
        <v>0</v>
      </c>
      <c r="T98" s="76">
        <v>0</v>
      </c>
      <c r="U98" s="670"/>
    </row>
    <row r="99" spans="1:21" s="337" customFormat="1" ht="34.5" customHeight="1">
      <c r="A99" s="506"/>
      <c r="B99" s="589"/>
      <c r="C99" s="698"/>
      <c r="D99" s="698"/>
      <c r="E99" s="713"/>
      <c r="F99" s="713"/>
      <c r="G99" s="713"/>
      <c r="H99" s="102" t="s">
        <v>1344</v>
      </c>
      <c r="I99" s="102" t="s">
        <v>2</v>
      </c>
      <c r="J99" s="136">
        <v>2</v>
      </c>
      <c r="K99" s="136">
        <v>2</v>
      </c>
      <c r="L99" s="136">
        <v>3</v>
      </c>
      <c r="M99" s="136">
        <v>3</v>
      </c>
      <c r="N99" s="136">
        <v>3</v>
      </c>
      <c r="O99" s="136">
        <v>3</v>
      </c>
      <c r="P99" s="260">
        <f t="shared" si="1"/>
        <v>180000</v>
      </c>
      <c r="Q99" s="76">
        <v>30000</v>
      </c>
      <c r="R99" s="76">
        <v>40000</v>
      </c>
      <c r="S99" s="76">
        <v>50000</v>
      </c>
      <c r="T99" s="76">
        <v>60000</v>
      </c>
      <c r="U99" s="670"/>
    </row>
    <row r="100" spans="1:21" s="337" customFormat="1" ht="175.5" customHeight="1">
      <c r="A100" s="26" t="s">
        <v>521</v>
      </c>
      <c r="B100" s="714">
        <v>0.01</v>
      </c>
      <c r="C100" s="716" t="s">
        <v>4</v>
      </c>
      <c r="D100" s="708" t="s">
        <v>3</v>
      </c>
      <c r="E100" s="710">
        <v>0</v>
      </c>
      <c r="F100" s="710">
        <v>0</v>
      </c>
      <c r="G100" s="710">
        <v>1</v>
      </c>
      <c r="H100" s="708" t="s">
        <v>5</v>
      </c>
      <c r="I100" s="708" t="s">
        <v>3</v>
      </c>
      <c r="J100" s="704">
        <v>0</v>
      </c>
      <c r="K100" s="704">
        <v>0</v>
      </c>
      <c r="L100" s="704">
        <v>0</v>
      </c>
      <c r="M100" s="704">
        <v>0</v>
      </c>
      <c r="N100" s="704">
        <v>0</v>
      </c>
      <c r="O100" s="704">
        <v>1</v>
      </c>
      <c r="P100" s="706">
        <f t="shared" si="1"/>
        <v>0</v>
      </c>
      <c r="Q100" s="702">
        <v>0</v>
      </c>
      <c r="R100" s="702">
        <v>0</v>
      </c>
      <c r="S100" s="702">
        <v>0</v>
      </c>
      <c r="T100" s="702">
        <v>0</v>
      </c>
      <c r="U100" s="670"/>
    </row>
    <row r="101" spans="1:21" s="337" customFormat="1" ht="45">
      <c r="A101" s="27" t="s">
        <v>522</v>
      </c>
      <c r="B101" s="715"/>
      <c r="C101" s="717"/>
      <c r="D101" s="709"/>
      <c r="E101" s="711"/>
      <c r="F101" s="711"/>
      <c r="G101" s="711"/>
      <c r="H101" s="709"/>
      <c r="I101" s="709"/>
      <c r="J101" s="705"/>
      <c r="K101" s="705"/>
      <c r="L101" s="705"/>
      <c r="M101" s="705"/>
      <c r="N101" s="705"/>
      <c r="O101" s="705"/>
      <c r="P101" s="707"/>
      <c r="Q101" s="703"/>
      <c r="R101" s="703"/>
      <c r="S101" s="703"/>
      <c r="T101" s="703"/>
      <c r="U101" s="670"/>
    </row>
    <row r="102" spans="1:21" s="337" customFormat="1" ht="114" customHeight="1">
      <c r="A102" s="26" t="s">
        <v>1813</v>
      </c>
      <c r="B102" s="123">
        <v>0.01</v>
      </c>
      <c r="C102" s="102" t="s">
        <v>1343</v>
      </c>
      <c r="D102" s="102" t="s">
        <v>585</v>
      </c>
      <c r="E102" s="346">
        <v>191</v>
      </c>
      <c r="F102" s="346">
        <v>191</v>
      </c>
      <c r="G102" s="346">
        <v>191</v>
      </c>
      <c r="H102" s="102" t="s">
        <v>1343</v>
      </c>
      <c r="I102" s="102" t="s">
        <v>585</v>
      </c>
      <c r="J102" s="346">
        <v>191</v>
      </c>
      <c r="K102" s="346">
        <v>191</v>
      </c>
      <c r="L102" s="346">
        <v>0</v>
      </c>
      <c r="M102" s="346">
        <v>50</v>
      </c>
      <c r="N102" s="346">
        <v>100</v>
      </c>
      <c r="O102" s="134">
        <v>191</v>
      </c>
      <c r="P102" s="260">
        <f t="shared" si="1"/>
        <v>26000</v>
      </c>
      <c r="Q102" s="76">
        <v>5000</v>
      </c>
      <c r="R102" s="76">
        <v>6000</v>
      </c>
      <c r="S102" s="76">
        <v>7000</v>
      </c>
      <c r="T102" s="76">
        <v>8000</v>
      </c>
      <c r="U102" s="670"/>
    </row>
    <row r="103" spans="1:21" s="337" customFormat="1" ht="126" customHeight="1">
      <c r="A103" s="26" t="s">
        <v>523</v>
      </c>
      <c r="B103" s="123">
        <v>0.01</v>
      </c>
      <c r="C103" s="102" t="s">
        <v>592</v>
      </c>
      <c r="D103" s="102" t="s">
        <v>585</v>
      </c>
      <c r="E103" s="346" t="s">
        <v>591</v>
      </c>
      <c r="F103" s="346" t="s">
        <v>590</v>
      </c>
      <c r="G103" s="346">
        <v>200</v>
      </c>
      <c r="H103" s="102" t="s">
        <v>592</v>
      </c>
      <c r="I103" s="102" t="s">
        <v>585</v>
      </c>
      <c r="J103" s="346" t="s">
        <v>591</v>
      </c>
      <c r="K103" s="346" t="s">
        <v>590</v>
      </c>
      <c r="L103" s="346">
        <v>50</v>
      </c>
      <c r="M103" s="346">
        <v>100</v>
      </c>
      <c r="N103" s="346">
        <v>150</v>
      </c>
      <c r="O103" s="134">
        <v>200</v>
      </c>
      <c r="P103" s="260">
        <f t="shared" si="1"/>
        <v>0</v>
      </c>
      <c r="Q103" s="76">
        <v>0</v>
      </c>
      <c r="R103" s="76">
        <v>0</v>
      </c>
      <c r="S103" s="76">
        <v>0</v>
      </c>
      <c r="T103" s="76">
        <v>0</v>
      </c>
      <c r="U103" s="670"/>
    </row>
    <row r="104" spans="1:21" s="337" customFormat="1" ht="53.25" customHeight="1">
      <c r="A104" s="26" t="s">
        <v>1844</v>
      </c>
      <c r="B104" s="123">
        <v>0.01</v>
      </c>
      <c r="C104" s="102" t="s">
        <v>589</v>
      </c>
      <c r="D104" s="102" t="s">
        <v>588</v>
      </c>
      <c r="E104" s="207">
        <v>0.5</v>
      </c>
      <c r="F104" s="207">
        <v>0.5</v>
      </c>
      <c r="G104" s="207">
        <v>1</v>
      </c>
      <c r="H104" s="102" t="s">
        <v>589</v>
      </c>
      <c r="I104" s="102" t="s">
        <v>588</v>
      </c>
      <c r="J104" s="207">
        <v>0.5</v>
      </c>
      <c r="K104" s="207">
        <v>0.5</v>
      </c>
      <c r="L104" s="207">
        <v>0.6</v>
      </c>
      <c r="M104" s="207">
        <v>0.7</v>
      </c>
      <c r="N104" s="207">
        <v>0.8</v>
      </c>
      <c r="O104" s="207">
        <v>1</v>
      </c>
      <c r="P104" s="260">
        <f t="shared" si="1"/>
        <v>0</v>
      </c>
      <c r="Q104" s="76">
        <v>0</v>
      </c>
      <c r="R104" s="76">
        <v>0</v>
      </c>
      <c r="S104" s="76">
        <v>0</v>
      </c>
      <c r="T104" s="76">
        <v>0</v>
      </c>
      <c r="U104" s="670"/>
    </row>
    <row r="105" spans="1:21" s="337" customFormat="1" ht="96.75" customHeight="1">
      <c r="A105" s="26" t="s">
        <v>524</v>
      </c>
      <c r="B105" s="123">
        <v>0.01</v>
      </c>
      <c r="C105" s="102" t="s">
        <v>587</v>
      </c>
      <c r="D105" s="102" t="s">
        <v>585</v>
      </c>
      <c r="E105" s="136">
        <v>798</v>
      </c>
      <c r="F105" s="136">
        <v>798</v>
      </c>
      <c r="G105" s="136">
        <v>750</v>
      </c>
      <c r="H105" s="102" t="s">
        <v>587</v>
      </c>
      <c r="I105" s="102" t="s">
        <v>585</v>
      </c>
      <c r="J105" s="136">
        <v>798</v>
      </c>
      <c r="K105" s="136">
        <v>798</v>
      </c>
      <c r="L105" s="346">
        <v>100</v>
      </c>
      <c r="M105" s="346">
        <v>300</v>
      </c>
      <c r="N105" s="346">
        <v>500</v>
      </c>
      <c r="O105" s="134">
        <v>750</v>
      </c>
      <c r="P105" s="260">
        <f t="shared" si="1"/>
        <v>26000</v>
      </c>
      <c r="Q105" s="76">
        <v>5000</v>
      </c>
      <c r="R105" s="76">
        <v>6000</v>
      </c>
      <c r="S105" s="76">
        <v>7000</v>
      </c>
      <c r="T105" s="76">
        <v>8000</v>
      </c>
      <c r="U105" s="670"/>
    </row>
    <row r="106" spans="1:21" s="337" customFormat="1" ht="105">
      <c r="A106" s="26" t="s">
        <v>525</v>
      </c>
      <c r="B106" s="123">
        <v>0.01</v>
      </c>
      <c r="C106" s="102" t="s">
        <v>586</v>
      </c>
      <c r="D106" s="102" t="s">
        <v>585</v>
      </c>
      <c r="E106" s="136">
        <v>191</v>
      </c>
      <c r="F106" s="136">
        <v>191</v>
      </c>
      <c r="G106" s="136">
        <v>15</v>
      </c>
      <c r="H106" s="102" t="s">
        <v>586</v>
      </c>
      <c r="I106" s="102" t="s">
        <v>585</v>
      </c>
      <c r="J106" s="136">
        <v>191</v>
      </c>
      <c r="K106" s="136">
        <v>191</v>
      </c>
      <c r="L106" s="346">
        <v>0</v>
      </c>
      <c r="M106" s="346">
        <v>15</v>
      </c>
      <c r="N106" s="346">
        <v>15</v>
      </c>
      <c r="O106" s="134">
        <v>15</v>
      </c>
      <c r="P106" s="260">
        <f t="shared" si="1"/>
        <v>0</v>
      </c>
      <c r="Q106" s="76">
        <v>0</v>
      </c>
      <c r="R106" s="76">
        <v>0</v>
      </c>
      <c r="S106" s="76">
        <v>0</v>
      </c>
      <c r="T106" s="76">
        <v>0</v>
      </c>
      <c r="U106" s="671"/>
    </row>
    <row r="107" spans="1:21" ht="30">
      <c r="A107" s="534" t="s">
        <v>1880</v>
      </c>
      <c r="B107" s="576">
        <v>0.06</v>
      </c>
      <c r="C107" s="712" t="s">
        <v>938</v>
      </c>
      <c r="D107" s="712" t="s">
        <v>1881</v>
      </c>
      <c r="E107" s="586">
        <v>12000</v>
      </c>
      <c r="F107" s="586">
        <v>12000</v>
      </c>
      <c r="G107" s="586">
        <v>15000</v>
      </c>
      <c r="H107" s="72" t="s">
        <v>1683</v>
      </c>
      <c r="I107" s="72" t="s">
        <v>1106</v>
      </c>
      <c r="J107" s="76">
        <v>30</v>
      </c>
      <c r="K107" s="76">
        <v>30</v>
      </c>
      <c r="L107" s="76">
        <v>40</v>
      </c>
      <c r="M107" s="76">
        <v>50</v>
      </c>
      <c r="N107" s="76">
        <v>60</v>
      </c>
      <c r="O107" s="76">
        <v>70</v>
      </c>
      <c r="P107" s="260">
        <f t="shared" si="1"/>
        <v>0</v>
      </c>
      <c r="Q107" s="76">
        <v>0</v>
      </c>
      <c r="R107" s="76">
        <v>0</v>
      </c>
      <c r="S107" s="76">
        <v>0</v>
      </c>
      <c r="T107" s="76">
        <v>0</v>
      </c>
      <c r="U107" s="534" t="s">
        <v>195</v>
      </c>
    </row>
    <row r="108" spans="1:21" ht="45">
      <c r="A108" s="534"/>
      <c r="B108" s="576"/>
      <c r="C108" s="712"/>
      <c r="D108" s="712"/>
      <c r="E108" s="586"/>
      <c r="F108" s="586"/>
      <c r="G108" s="586"/>
      <c r="H108" s="72" t="s">
        <v>1107</v>
      </c>
      <c r="I108" s="72" t="s">
        <v>1684</v>
      </c>
      <c r="J108" s="76">
        <v>23</v>
      </c>
      <c r="K108" s="76">
        <v>23</v>
      </c>
      <c r="L108" s="76">
        <v>33</v>
      </c>
      <c r="M108" s="76">
        <v>43</v>
      </c>
      <c r="N108" s="76">
        <v>53</v>
      </c>
      <c r="O108" s="76">
        <v>63</v>
      </c>
      <c r="P108" s="260">
        <v>232050</v>
      </c>
      <c r="Q108" s="76">
        <v>50000</v>
      </c>
      <c r="R108" s="76">
        <v>55000</v>
      </c>
      <c r="S108" s="76">
        <v>60500</v>
      </c>
      <c r="T108" s="76">
        <v>66550</v>
      </c>
      <c r="U108" s="534"/>
    </row>
    <row r="109" spans="1:21" ht="30">
      <c r="A109" s="534"/>
      <c r="B109" s="576"/>
      <c r="C109" s="712"/>
      <c r="D109" s="712"/>
      <c r="E109" s="586"/>
      <c r="F109" s="586"/>
      <c r="G109" s="586"/>
      <c r="H109" s="72" t="s">
        <v>1108</v>
      </c>
      <c r="I109" s="72" t="s">
        <v>1109</v>
      </c>
      <c r="J109" s="76">
        <v>300</v>
      </c>
      <c r="K109" s="76">
        <v>300</v>
      </c>
      <c r="L109" s="76">
        <v>800</v>
      </c>
      <c r="M109" s="76">
        <v>1300</v>
      </c>
      <c r="N109" s="76">
        <v>1800</v>
      </c>
      <c r="O109" s="76">
        <v>2300</v>
      </c>
      <c r="P109" s="260">
        <v>232050</v>
      </c>
      <c r="Q109" s="76">
        <v>50000</v>
      </c>
      <c r="R109" s="76">
        <v>55000</v>
      </c>
      <c r="S109" s="76">
        <v>60500</v>
      </c>
      <c r="T109" s="76">
        <v>66550</v>
      </c>
      <c r="U109" s="534"/>
    </row>
    <row r="110" spans="1:21" ht="71.25" customHeight="1">
      <c r="A110" s="534"/>
      <c r="B110" s="576"/>
      <c r="C110" s="712"/>
      <c r="D110" s="712"/>
      <c r="E110" s="586"/>
      <c r="F110" s="586"/>
      <c r="G110" s="586"/>
      <c r="H110" s="72" t="s">
        <v>1110</v>
      </c>
      <c r="I110" s="72" t="s">
        <v>1111</v>
      </c>
      <c r="J110" s="76">
        <v>8</v>
      </c>
      <c r="K110" s="76">
        <v>8</v>
      </c>
      <c r="L110" s="76">
        <v>8</v>
      </c>
      <c r="M110" s="76">
        <v>13</v>
      </c>
      <c r="N110" s="76">
        <v>15</v>
      </c>
      <c r="O110" s="76">
        <v>15</v>
      </c>
      <c r="P110" s="260">
        <v>464100</v>
      </c>
      <c r="Q110" s="76">
        <v>100000</v>
      </c>
      <c r="R110" s="76">
        <v>110000</v>
      </c>
      <c r="S110" s="76">
        <v>121000</v>
      </c>
      <c r="T110" s="76">
        <v>133100</v>
      </c>
      <c r="U110" s="534"/>
    </row>
    <row r="111" spans="1:21" ht="57" customHeight="1">
      <c r="A111" s="534"/>
      <c r="B111" s="576"/>
      <c r="C111" s="712"/>
      <c r="D111" s="712"/>
      <c r="E111" s="586"/>
      <c r="F111" s="586"/>
      <c r="G111" s="586"/>
      <c r="H111" s="72" t="s">
        <v>1685</v>
      </c>
      <c r="I111" s="72" t="s">
        <v>1112</v>
      </c>
      <c r="J111" s="76">
        <v>1100</v>
      </c>
      <c r="K111" s="76">
        <v>1100</v>
      </c>
      <c r="L111" s="76">
        <v>2800</v>
      </c>
      <c r="M111" s="76">
        <v>4500</v>
      </c>
      <c r="N111" s="76">
        <v>6200</v>
      </c>
      <c r="O111" s="76">
        <v>7900</v>
      </c>
      <c r="P111" s="260">
        <v>464100</v>
      </c>
      <c r="Q111" s="76">
        <v>100000</v>
      </c>
      <c r="R111" s="76">
        <v>110000</v>
      </c>
      <c r="S111" s="76">
        <v>121000</v>
      </c>
      <c r="T111" s="76">
        <v>133100</v>
      </c>
      <c r="U111" s="534"/>
    </row>
    <row r="112" spans="1:21" ht="30">
      <c r="A112" s="534" t="s">
        <v>526</v>
      </c>
      <c r="B112" s="576">
        <v>0.06</v>
      </c>
      <c r="C112" s="72" t="s">
        <v>1113</v>
      </c>
      <c r="D112" s="72" t="s">
        <v>1114</v>
      </c>
      <c r="E112" s="76">
        <v>0</v>
      </c>
      <c r="F112" s="76">
        <v>0</v>
      </c>
      <c r="G112" s="76">
        <v>1</v>
      </c>
      <c r="H112" s="72" t="s">
        <v>1113</v>
      </c>
      <c r="I112" s="72" t="s">
        <v>1114</v>
      </c>
      <c r="J112" s="76">
        <v>0</v>
      </c>
      <c r="K112" s="76">
        <v>0</v>
      </c>
      <c r="L112" s="76">
        <v>0</v>
      </c>
      <c r="M112" s="76">
        <v>1</v>
      </c>
      <c r="N112" s="76">
        <v>1</v>
      </c>
      <c r="O112" s="76">
        <v>1</v>
      </c>
      <c r="P112" s="260">
        <f t="shared" si="1"/>
        <v>0</v>
      </c>
      <c r="Q112" s="76">
        <v>0</v>
      </c>
      <c r="R112" s="76">
        <v>0</v>
      </c>
      <c r="S112" s="76">
        <v>0</v>
      </c>
      <c r="T112" s="76">
        <v>0</v>
      </c>
      <c r="U112" s="534"/>
    </row>
    <row r="113" spans="1:21" ht="30">
      <c r="A113" s="534"/>
      <c r="B113" s="576"/>
      <c r="C113" s="72" t="s">
        <v>1115</v>
      </c>
      <c r="D113" s="72" t="s">
        <v>1116</v>
      </c>
      <c r="E113" s="76">
        <v>0</v>
      </c>
      <c r="F113" s="76">
        <v>0</v>
      </c>
      <c r="G113" s="76">
        <v>6</v>
      </c>
      <c r="H113" s="72" t="s">
        <v>1686</v>
      </c>
      <c r="I113" s="72" t="s">
        <v>1116</v>
      </c>
      <c r="J113" s="76">
        <v>0</v>
      </c>
      <c r="K113" s="76">
        <v>0</v>
      </c>
      <c r="L113" s="76">
        <v>0</v>
      </c>
      <c r="M113" s="76">
        <v>2</v>
      </c>
      <c r="N113" s="76">
        <v>4</v>
      </c>
      <c r="O113" s="76">
        <v>6</v>
      </c>
      <c r="P113" s="260">
        <f>O113</f>
        <v>6</v>
      </c>
      <c r="Q113" s="76">
        <v>0</v>
      </c>
      <c r="R113" s="76">
        <v>0</v>
      </c>
      <c r="S113" s="76">
        <v>0</v>
      </c>
      <c r="T113" s="76">
        <v>0</v>
      </c>
      <c r="U113" s="534"/>
    </row>
    <row r="114" spans="1:21" ht="43.5" customHeight="1">
      <c r="A114" s="72" t="s">
        <v>527</v>
      </c>
      <c r="B114" s="132">
        <v>0.05</v>
      </c>
      <c r="C114" s="72" t="s">
        <v>1393</v>
      </c>
      <c r="D114" s="72" t="s">
        <v>70</v>
      </c>
      <c r="E114" s="76">
        <v>0</v>
      </c>
      <c r="F114" s="76">
        <v>0</v>
      </c>
      <c r="G114" s="343">
        <v>1</v>
      </c>
      <c r="H114" s="72" t="s">
        <v>1393</v>
      </c>
      <c r="I114" s="72" t="s">
        <v>70</v>
      </c>
      <c r="J114" s="76">
        <v>0</v>
      </c>
      <c r="K114" s="76">
        <v>0</v>
      </c>
      <c r="L114" s="347">
        <v>0</v>
      </c>
      <c r="M114" s="347">
        <v>0.5</v>
      </c>
      <c r="N114" s="343">
        <v>1</v>
      </c>
      <c r="O114" s="343">
        <v>1</v>
      </c>
      <c r="P114" s="118">
        <f t="shared" si="1"/>
        <v>0</v>
      </c>
      <c r="Q114" s="76">
        <v>0</v>
      </c>
      <c r="R114" s="76">
        <v>0</v>
      </c>
      <c r="S114" s="76">
        <v>0</v>
      </c>
      <c r="T114" s="76">
        <v>0</v>
      </c>
      <c r="U114" s="534"/>
    </row>
    <row r="115" spans="1:21" ht="18">
      <c r="A115" s="80" t="s">
        <v>1365</v>
      </c>
      <c r="B115" s="216">
        <f>SUM(B8:B114)</f>
        <v>1.0000000000000004</v>
      </c>
      <c r="C115" s="643"/>
      <c r="D115" s="644"/>
      <c r="E115" s="644"/>
      <c r="F115" s="644"/>
      <c r="G115" s="644"/>
      <c r="H115" s="644"/>
      <c r="I115" s="644"/>
      <c r="J115" s="644"/>
      <c r="K115" s="644"/>
      <c r="L115" s="644"/>
      <c r="M115" s="644"/>
      <c r="N115" s="644"/>
      <c r="O115" s="645"/>
      <c r="P115" s="215">
        <f>SUM(P8:P114)</f>
        <v>99766019</v>
      </c>
      <c r="Q115" s="211">
        <f>SUM(Q8:Q114)</f>
        <v>19933400</v>
      </c>
      <c r="R115" s="211">
        <f>SUM(R8:R114)</f>
        <v>24105140</v>
      </c>
      <c r="S115" s="211">
        <f>SUM(S8:S114)</f>
        <v>26613654</v>
      </c>
      <c r="T115" s="211">
        <f>SUM(T8:T114)</f>
        <v>29113819</v>
      </c>
      <c r="U115" s="125"/>
    </row>
    <row r="118" spans="4:5" ht="30">
      <c r="D118" s="701" t="s">
        <v>1532</v>
      </c>
      <c r="E118" s="701"/>
    </row>
  </sheetData>
  <sheetProtection password="E09B" sheet="1"/>
  <mergeCells count="225">
    <mergeCell ref="A6:A7"/>
    <mergeCell ref="B6:B7"/>
    <mergeCell ref="C6:C7"/>
    <mergeCell ref="D6:G6"/>
    <mergeCell ref="P6:T6"/>
    <mergeCell ref="C22:C28"/>
    <mergeCell ref="D22:D28"/>
    <mergeCell ref="E22:E28"/>
    <mergeCell ref="F22:F28"/>
    <mergeCell ref="G22:G28"/>
    <mergeCell ref="A2:U2"/>
    <mergeCell ref="A3:U3"/>
    <mergeCell ref="A4:U4"/>
    <mergeCell ref="A5:U5"/>
    <mergeCell ref="I6:O6"/>
    <mergeCell ref="U6:U7"/>
    <mergeCell ref="B8:B21"/>
    <mergeCell ref="C8:C21"/>
    <mergeCell ref="D8:D21"/>
    <mergeCell ref="E8:E21"/>
    <mergeCell ref="F8:F21"/>
    <mergeCell ref="G8:G21"/>
    <mergeCell ref="U8:U16"/>
    <mergeCell ref="H6:H7"/>
    <mergeCell ref="U18:U28"/>
    <mergeCell ref="A29:A33"/>
    <mergeCell ref="B29:B33"/>
    <mergeCell ref="C29:C33"/>
    <mergeCell ref="D29:D33"/>
    <mergeCell ref="E29:E33"/>
    <mergeCell ref="A9:A15"/>
    <mergeCell ref="A16:A17"/>
    <mergeCell ref="A18:A19"/>
    <mergeCell ref="A22:A25"/>
    <mergeCell ref="B22:B28"/>
    <mergeCell ref="U29:U33"/>
    <mergeCell ref="E34:E36"/>
    <mergeCell ref="F34:F36"/>
    <mergeCell ref="G34:G36"/>
    <mergeCell ref="U34:U36"/>
    <mergeCell ref="F29:F33"/>
    <mergeCell ref="G29:G33"/>
    <mergeCell ref="A34:A36"/>
    <mergeCell ref="B34:B36"/>
    <mergeCell ref="C34:C36"/>
    <mergeCell ref="D34:D36"/>
    <mergeCell ref="A37:A39"/>
    <mergeCell ref="B37:B39"/>
    <mergeCell ref="C37:C39"/>
    <mergeCell ref="B40:B41"/>
    <mergeCell ref="C40:C41"/>
    <mergeCell ref="A42:A43"/>
    <mergeCell ref="D37:D39"/>
    <mergeCell ref="E37:E39"/>
    <mergeCell ref="F37:F39"/>
    <mergeCell ref="D40:D41"/>
    <mergeCell ref="E40:E41"/>
    <mergeCell ref="B42:B43"/>
    <mergeCell ref="C42:C43"/>
    <mergeCell ref="D42:D43"/>
    <mergeCell ref="F40:F41"/>
    <mergeCell ref="G40:G41"/>
    <mergeCell ref="E42:E43"/>
    <mergeCell ref="F42:F43"/>
    <mergeCell ref="G44:G45"/>
    <mergeCell ref="E46:E51"/>
    <mergeCell ref="E44:E45"/>
    <mergeCell ref="G37:G39"/>
    <mergeCell ref="U37:U39"/>
    <mergeCell ref="U40:U45"/>
    <mergeCell ref="G42:G43"/>
    <mergeCell ref="F44:F45"/>
    <mergeCell ref="A44:A45"/>
    <mergeCell ref="B44:B45"/>
    <mergeCell ref="C44:C45"/>
    <mergeCell ref="D44:D45"/>
    <mergeCell ref="F46:F51"/>
    <mergeCell ref="A46:A51"/>
    <mergeCell ref="B46:B51"/>
    <mergeCell ref="C46:C51"/>
    <mergeCell ref="D46:D51"/>
    <mergeCell ref="U46:U78"/>
    <mergeCell ref="G70:G73"/>
    <mergeCell ref="G52:G59"/>
    <mergeCell ref="G46:G51"/>
    <mergeCell ref="A52:A59"/>
    <mergeCell ref="B52:B59"/>
    <mergeCell ref="C52:C59"/>
    <mergeCell ref="D52:D59"/>
    <mergeCell ref="E52:E59"/>
    <mergeCell ref="A60:A69"/>
    <mergeCell ref="B60:B69"/>
    <mergeCell ref="H61:H62"/>
    <mergeCell ref="H64:H65"/>
    <mergeCell ref="F52:F59"/>
    <mergeCell ref="D70:D73"/>
    <mergeCell ref="E70:E73"/>
    <mergeCell ref="F70:F73"/>
    <mergeCell ref="C60:C69"/>
    <mergeCell ref="D60:D69"/>
    <mergeCell ref="E60:E69"/>
    <mergeCell ref="F60:F69"/>
    <mergeCell ref="G60:G69"/>
    <mergeCell ref="E74:E78"/>
    <mergeCell ref="F74:F78"/>
    <mergeCell ref="G74:G78"/>
    <mergeCell ref="A70:A73"/>
    <mergeCell ref="B70:B73"/>
    <mergeCell ref="A74:A78"/>
    <mergeCell ref="B74:B78"/>
    <mergeCell ref="C74:C78"/>
    <mergeCell ref="D74:D78"/>
    <mergeCell ref="C70:C73"/>
    <mergeCell ref="T79:T81"/>
    <mergeCell ref="U79:U86"/>
    <mergeCell ref="R82:R83"/>
    <mergeCell ref="S82:S83"/>
    <mergeCell ref="T82:T83"/>
    <mergeCell ref="R85:R86"/>
    <mergeCell ref="S85:S86"/>
    <mergeCell ref="T85:T86"/>
    <mergeCell ref="F82:F83"/>
    <mergeCell ref="G82:G83"/>
    <mergeCell ref="J82:J83"/>
    <mergeCell ref="K82:K83"/>
    <mergeCell ref="L82:L83"/>
    <mergeCell ref="M82:M83"/>
    <mergeCell ref="J79:J81"/>
    <mergeCell ref="K79:K81"/>
    <mergeCell ref="L79:L81"/>
    <mergeCell ref="M79:M81"/>
    <mergeCell ref="P79:P81"/>
    <mergeCell ref="Q79:Q81"/>
    <mergeCell ref="N79:N81"/>
    <mergeCell ref="O79:O81"/>
    <mergeCell ref="F79:F81"/>
    <mergeCell ref="G79:G81"/>
    <mergeCell ref="R79:R81"/>
    <mergeCell ref="S79:S81"/>
    <mergeCell ref="B85:B86"/>
    <mergeCell ref="C85:C86"/>
    <mergeCell ref="D85:D86"/>
    <mergeCell ref="E85:E86"/>
    <mergeCell ref="B82:B83"/>
    <mergeCell ref="C82:C83"/>
    <mergeCell ref="D82:D83"/>
    <mergeCell ref="E82:E83"/>
    <mergeCell ref="P82:P83"/>
    <mergeCell ref="Q82:Q83"/>
    <mergeCell ref="B79:B81"/>
    <mergeCell ref="C79:C81"/>
    <mergeCell ref="D79:D81"/>
    <mergeCell ref="E79:E81"/>
    <mergeCell ref="H79:H81"/>
    <mergeCell ref="I79:I81"/>
    <mergeCell ref="N82:N83"/>
    <mergeCell ref="O82:O83"/>
    <mergeCell ref="N85:N86"/>
    <mergeCell ref="O85:O86"/>
    <mergeCell ref="F85:F86"/>
    <mergeCell ref="G85:G86"/>
    <mergeCell ref="H82:H83"/>
    <mergeCell ref="I82:I83"/>
    <mergeCell ref="H85:H86"/>
    <mergeCell ref="I85:I86"/>
    <mergeCell ref="P85:P86"/>
    <mergeCell ref="Q85:Q86"/>
    <mergeCell ref="C87:C90"/>
    <mergeCell ref="D87:D90"/>
    <mergeCell ref="J85:J86"/>
    <mergeCell ref="K85:K86"/>
    <mergeCell ref="L85:L86"/>
    <mergeCell ref="M85:M86"/>
    <mergeCell ref="H87:H90"/>
    <mergeCell ref="G87:G90"/>
    <mergeCell ref="A95:A99"/>
    <mergeCell ref="B95:B99"/>
    <mergeCell ref="E87:E90"/>
    <mergeCell ref="F87:F90"/>
    <mergeCell ref="A87:A90"/>
    <mergeCell ref="B87:B90"/>
    <mergeCell ref="A91:A94"/>
    <mergeCell ref="B91:B94"/>
    <mergeCell ref="C91:C94"/>
    <mergeCell ref="D91:D94"/>
    <mergeCell ref="U107:U114"/>
    <mergeCell ref="U87:U106"/>
    <mergeCell ref="T100:T101"/>
    <mergeCell ref="M100:M101"/>
    <mergeCell ref="N100:N101"/>
    <mergeCell ref="L100:L101"/>
    <mergeCell ref="R100:R101"/>
    <mergeCell ref="A112:A113"/>
    <mergeCell ref="B112:B113"/>
    <mergeCell ref="A107:A111"/>
    <mergeCell ref="B107:B111"/>
    <mergeCell ref="D107:D111"/>
    <mergeCell ref="B100:B101"/>
    <mergeCell ref="C100:C101"/>
    <mergeCell ref="E91:E94"/>
    <mergeCell ref="G95:G99"/>
    <mergeCell ref="C95:C99"/>
    <mergeCell ref="D95:D99"/>
    <mergeCell ref="E95:E99"/>
    <mergeCell ref="F91:F94"/>
    <mergeCell ref="G91:G94"/>
    <mergeCell ref="F95:F99"/>
    <mergeCell ref="H100:H101"/>
    <mergeCell ref="I100:I101"/>
    <mergeCell ref="E107:E111"/>
    <mergeCell ref="F107:F111"/>
    <mergeCell ref="G107:G111"/>
    <mergeCell ref="C115:O115"/>
    <mergeCell ref="J100:J101"/>
    <mergeCell ref="C107:C111"/>
    <mergeCell ref="D118:E118"/>
    <mergeCell ref="S100:S101"/>
    <mergeCell ref="K100:K101"/>
    <mergeCell ref="O100:O101"/>
    <mergeCell ref="P100:P101"/>
    <mergeCell ref="D100:D101"/>
    <mergeCell ref="E100:E101"/>
    <mergeCell ref="F100:F101"/>
    <mergeCell ref="G100:G101"/>
    <mergeCell ref="Q100:Q101"/>
  </mergeCells>
  <hyperlinks>
    <hyperlink ref="D118:E118" location="INICIO!A1" display="REGRESAR AL INICIO"/>
  </hyperlinks>
  <printOptions horizontalCentered="1" verticalCentered="1"/>
  <pageMargins left="0.3937007874015748" right="0.3937007874015748" top="0.3937007874015748" bottom="0.3937007874015748" header="0.31496062992125984" footer="0.31496062992125984"/>
  <pageSetup horizontalDpi="120" verticalDpi="120" orientation="landscape" scale="45" r:id="rId3"/>
  <legacyDrawing r:id="rId2"/>
</worksheet>
</file>

<file path=xl/worksheets/sheet8.xml><?xml version="1.0" encoding="utf-8"?>
<worksheet xmlns="http://schemas.openxmlformats.org/spreadsheetml/2006/main" xmlns:r="http://schemas.openxmlformats.org/officeDocument/2006/relationships">
  <dimension ref="A2:U84"/>
  <sheetViews>
    <sheetView zoomScale="75" zoomScaleNormal="75" zoomScalePageLayoutView="0" workbookViewId="0" topLeftCell="F1">
      <pane ySplit="7" topLeftCell="A10" activePane="bottomLeft" state="frozen"/>
      <selection pane="topLeft" activeCell="A1" sqref="A1"/>
      <selection pane="bottomLeft" activeCell="H13" sqref="H13"/>
    </sheetView>
  </sheetViews>
  <sheetFormatPr defaultColWidth="11.421875" defaultRowHeight="12.75"/>
  <cols>
    <col min="1" max="1" width="40.7109375" style="2" customWidth="1"/>
    <col min="2" max="2" width="15.8515625" style="2" customWidth="1"/>
    <col min="3" max="3" width="40.7109375" style="2" customWidth="1"/>
    <col min="4" max="4" width="30.7109375" style="2" customWidth="1"/>
    <col min="5" max="7" width="13.7109375" style="2" customWidth="1"/>
    <col min="8" max="8" width="40.7109375" style="2" customWidth="1"/>
    <col min="9" max="9" width="30.7109375" style="2" customWidth="1"/>
    <col min="10" max="15" width="13.7109375" style="2" customWidth="1"/>
    <col min="16" max="16" width="16.8515625" style="2" customWidth="1"/>
    <col min="17" max="20" width="15.7109375" style="2" customWidth="1"/>
    <col min="21" max="21" width="20.7109375" style="2" customWidth="1"/>
    <col min="22" max="16384" width="11.421875" style="2" customWidth="1"/>
  </cols>
  <sheetData>
    <row r="1" ht="13.5" thickBot="1"/>
    <row r="2" spans="1:21" ht="33.75">
      <c r="A2" s="509" t="s">
        <v>1829</v>
      </c>
      <c r="B2" s="510"/>
      <c r="C2" s="510"/>
      <c r="D2" s="510"/>
      <c r="E2" s="510"/>
      <c r="F2" s="510"/>
      <c r="G2" s="510"/>
      <c r="H2" s="510"/>
      <c r="I2" s="510"/>
      <c r="J2" s="510"/>
      <c r="K2" s="510"/>
      <c r="L2" s="510"/>
      <c r="M2" s="510"/>
      <c r="N2" s="510"/>
      <c r="O2" s="510"/>
      <c r="P2" s="510"/>
      <c r="Q2" s="510"/>
      <c r="R2" s="510"/>
      <c r="S2" s="510"/>
      <c r="T2" s="510"/>
      <c r="U2" s="511"/>
    </row>
    <row r="3" spans="1:21" ht="33.75">
      <c r="A3" s="512" t="s">
        <v>1840</v>
      </c>
      <c r="B3" s="513"/>
      <c r="C3" s="513"/>
      <c r="D3" s="513"/>
      <c r="E3" s="513"/>
      <c r="F3" s="513"/>
      <c r="G3" s="513"/>
      <c r="H3" s="513"/>
      <c r="I3" s="513"/>
      <c r="J3" s="513"/>
      <c r="K3" s="513"/>
      <c r="L3" s="513"/>
      <c r="M3" s="513"/>
      <c r="N3" s="513"/>
      <c r="O3" s="513"/>
      <c r="P3" s="513"/>
      <c r="Q3" s="513"/>
      <c r="R3" s="513"/>
      <c r="S3" s="513"/>
      <c r="T3" s="513"/>
      <c r="U3" s="514"/>
    </row>
    <row r="4" spans="1:21" ht="33.75">
      <c r="A4" s="515" t="s">
        <v>1385</v>
      </c>
      <c r="B4" s="516"/>
      <c r="C4" s="516"/>
      <c r="D4" s="516"/>
      <c r="E4" s="516"/>
      <c r="F4" s="516"/>
      <c r="G4" s="516"/>
      <c r="H4" s="516"/>
      <c r="I4" s="516"/>
      <c r="J4" s="516"/>
      <c r="K4" s="516"/>
      <c r="L4" s="516"/>
      <c r="M4" s="516"/>
      <c r="N4" s="516"/>
      <c r="O4" s="516"/>
      <c r="P4" s="516"/>
      <c r="Q4" s="516"/>
      <c r="R4" s="516"/>
      <c r="S4" s="516"/>
      <c r="T4" s="516"/>
      <c r="U4" s="517"/>
    </row>
    <row r="5" spans="1:21" ht="18.75" thickBot="1">
      <c r="A5" s="501" t="s">
        <v>1540</v>
      </c>
      <c r="B5" s="502"/>
      <c r="C5" s="502"/>
      <c r="D5" s="502"/>
      <c r="E5" s="502"/>
      <c r="F5" s="502"/>
      <c r="G5" s="502"/>
      <c r="H5" s="502"/>
      <c r="I5" s="502"/>
      <c r="J5" s="502"/>
      <c r="K5" s="502"/>
      <c r="L5" s="502"/>
      <c r="M5" s="502"/>
      <c r="N5" s="502"/>
      <c r="O5" s="502"/>
      <c r="P5" s="502"/>
      <c r="Q5" s="502"/>
      <c r="R5" s="502"/>
      <c r="S5" s="502"/>
      <c r="T5" s="502"/>
      <c r="U5" s="503"/>
    </row>
    <row r="6" spans="1:21" ht="25.5" customHeight="1">
      <c r="A6" s="581" t="s">
        <v>1647</v>
      </c>
      <c r="B6" s="571" t="s">
        <v>1820</v>
      </c>
      <c r="C6" s="571" t="s">
        <v>1823</v>
      </c>
      <c r="D6" s="577" t="s">
        <v>1818</v>
      </c>
      <c r="E6" s="577"/>
      <c r="F6" s="577"/>
      <c r="G6" s="577"/>
      <c r="H6" s="571" t="s">
        <v>1822</v>
      </c>
      <c r="I6" s="577" t="s">
        <v>1828</v>
      </c>
      <c r="J6" s="577"/>
      <c r="K6" s="577"/>
      <c r="L6" s="577"/>
      <c r="M6" s="577"/>
      <c r="N6" s="577"/>
      <c r="O6" s="577"/>
      <c r="P6" s="577" t="s">
        <v>1378</v>
      </c>
      <c r="Q6" s="577"/>
      <c r="R6" s="577"/>
      <c r="S6" s="577"/>
      <c r="T6" s="577"/>
      <c r="U6" s="569" t="s">
        <v>1835</v>
      </c>
    </row>
    <row r="7" spans="1:21" ht="87.75" customHeight="1">
      <c r="A7" s="582"/>
      <c r="B7" s="579"/>
      <c r="C7" s="579"/>
      <c r="D7" s="124" t="s">
        <v>1819</v>
      </c>
      <c r="E7" s="126" t="s">
        <v>1841</v>
      </c>
      <c r="F7" s="126" t="s">
        <v>1839</v>
      </c>
      <c r="G7" s="126" t="s">
        <v>1821</v>
      </c>
      <c r="H7" s="579"/>
      <c r="I7" s="124" t="s">
        <v>1819</v>
      </c>
      <c r="J7" s="126" t="s">
        <v>1839</v>
      </c>
      <c r="K7" s="126" t="s">
        <v>1827</v>
      </c>
      <c r="L7" s="126" t="s">
        <v>1824</v>
      </c>
      <c r="M7" s="126" t="s">
        <v>1825</v>
      </c>
      <c r="N7" s="126" t="s">
        <v>1826</v>
      </c>
      <c r="O7" s="126" t="s">
        <v>1821</v>
      </c>
      <c r="P7" s="124" t="s">
        <v>819</v>
      </c>
      <c r="Q7" s="200">
        <v>2008</v>
      </c>
      <c r="R7" s="200">
        <v>2009</v>
      </c>
      <c r="S7" s="200">
        <v>2010</v>
      </c>
      <c r="T7" s="200">
        <v>2011</v>
      </c>
      <c r="U7" s="570"/>
    </row>
    <row r="8" spans="1:21" ht="75.75" customHeight="1">
      <c r="A8" s="761" t="s">
        <v>528</v>
      </c>
      <c r="B8" s="764">
        <v>0.2</v>
      </c>
      <c r="C8" s="759" t="s">
        <v>872</v>
      </c>
      <c r="D8" s="759" t="s">
        <v>873</v>
      </c>
      <c r="E8" s="760">
        <v>0</v>
      </c>
      <c r="F8" s="760">
        <v>0</v>
      </c>
      <c r="G8" s="760">
        <v>77</v>
      </c>
      <c r="H8" s="67" t="s">
        <v>874</v>
      </c>
      <c r="I8" s="67" t="s">
        <v>875</v>
      </c>
      <c r="J8" s="232">
        <v>0</v>
      </c>
      <c r="K8" s="232">
        <v>0</v>
      </c>
      <c r="L8" s="233">
        <v>1</v>
      </c>
      <c r="M8" s="233">
        <v>1</v>
      </c>
      <c r="N8" s="233">
        <v>1</v>
      </c>
      <c r="O8" s="233">
        <v>1</v>
      </c>
      <c r="P8" s="234">
        <f>SUM(Q8:T8)</f>
        <v>0</v>
      </c>
      <c r="Q8" s="169">
        <v>0</v>
      </c>
      <c r="R8" s="169">
        <v>0</v>
      </c>
      <c r="S8" s="169">
        <v>0</v>
      </c>
      <c r="T8" s="169">
        <v>0</v>
      </c>
      <c r="U8" s="772" t="s">
        <v>876</v>
      </c>
    </row>
    <row r="9" spans="1:21" ht="58.5" customHeight="1">
      <c r="A9" s="762"/>
      <c r="B9" s="765"/>
      <c r="C9" s="759"/>
      <c r="D9" s="759"/>
      <c r="E9" s="760"/>
      <c r="F9" s="760"/>
      <c r="G9" s="760"/>
      <c r="H9" s="67" t="s">
        <v>149</v>
      </c>
      <c r="I9" s="67" t="s">
        <v>877</v>
      </c>
      <c r="J9" s="232">
        <v>0</v>
      </c>
      <c r="K9" s="232">
        <v>0</v>
      </c>
      <c r="L9" s="232">
        <v>60</v>
      </c>
      <c r="M9" s="232">
        <v>60</v>
      </c>
      <c r="N9" s="232">
        <v>60</v>
      </c>
      <c r="O9" s="232">
        <v>60</v>
      </c>
      <c r="P9" s="234">
        <f aca="true" t="shared" si="0" ref="P9:P74">SUM(Q9:T9)</f>
        <v>62000</v>
      </c>
      <c r="Q9" s="169">
        <v>62000</v>
      </c>
      <c r="R9" s="169">
        <v>0</v>
      </c>
      <c r="S9" s="169">
        <v>0</v>
      </c>
      <c r="T9" s="169">
        <v>0</v>
      </c>
      <c r="U9" s="773"/>
    </row>
    <row r="10" spans="1:21" ht="58.5" customHeight="1">
      <c r="A10" s="762"/>
      <c r="B10" s="765"/>
      <c r="C10" s="759"/>
      <c r="D10" s="759"/>
      <c r="E10" s="760"/>
      <c r="F10" s="760"/>
      <c r="G10" s="760"/>
      <c r="H10" s="467" t="s">
        <v>878</v>
      </c>
      <c r="I10" s="67" t="s">
        <v>879</v>
      </c>
      <c r="J10" s="232">
        <v>0</v>
      </c>
      <c r="K10" s="232">
        <v>0</v>
      </c>
      <c r="L10" s="232">
        <v>3</v>
      </c>
      <c r="M10" s="232">
        <v>6</v>
      </c>
      <c r="N10" s="232">
        <v>9</v>
      </c>
      <c r="O10" s="468">
        <v>12</v>
      </c>
      <c r="P10" s="234">
        <f t="shared" si="0"/>
        <v>367000</v>
      </c>
      <c r="Q10" s="169">
        <v>85000</v>
      </c>
      <c r="R10" s="169">
        <v>89000</v>
      </c>
      <c r="S10" s="169">
        <v>94000</v>
      </c>
      <c r="T10" s="169">
        <v>99000</v>
      </c>
      <c r="U10" s="773"/>
    </row>
    <row r="11" spans="1:21" ht="58.5" customHeight="1">
      <c r="A11" s="762"/>
      <c r="B11" s="765"/>
      <c r="C11" s="759"/>
      <c r="D11" s="759"/>
      <c r="E11" s="760"/>
      <c r="F11" s="760"/>
      <c r="G11" s="760"/>
      <c r="H11" s="467" t="s">
        <v>880</v>
      </c>
      <c r="I11" s="67" t="s">
        <v>881</v>
      </c>
      <c r="J11" s="232">
        <v>0</v>
      </c>
      <c r="K11" s="232">
        <v>0</v>
      </c>
      <c r="L11" s="233">
        <v>1</v>
      </c>
      <c r="M11" s="233">
        <v>1</v>
      </c>
      <c r="N11" s="233">
        <v>1</v>
      </c>
      <c r="O11" s="469">
        <v>1</v>
      </c>
      <c r="P11" s="234">
        <f t="shared" si="0"/>
        <v>0</v>
      </c>
      <c r="Q11" s="169">
        <v>0</v>
      </c>
      <c r="R11" s="169">
        <v>0</v>
      </c>
      <c r="S11" s="169">
        <v>0</v>
      </c>
      <c r="T11" s="169">
        <v>0</v>
      </c>
      <c r="U11" s="773"/>
    </row>
    <row r="12" spans="1:21" ht="58.5" customHeight="1">
      <c r="A12" s="762"/>
      <c r="B12" s="765"/>
      <c r="C12" s="759"/>
      <c r="D12" s="759"/>
      <c r="E12" s="760"/>
      <c r="F12" s="760"/>
      <c r="G12" s="760"/>
      <c r="H12" s="466" t="s">
        <v>882</v>
      </c>
      <c r="I12" s="67" t="s">
        <v>883</v>
      </c>
      <c r="J12" s="232">
        <v>0</v>
      </c>
      <c r="K12" s="232">
        <v>0</v>
      </c>
      <c r="L12" s="232">
        <v>1</v>
      </c>
      <c r="M12" s="232">
        <v>2</v>
      </c>
      <c r="N12" s="232">
        <v>3</v>
      </c>
      <c r="O12" s="468">
        <v>4</v>
      </c>
      <c r="P12" s="234">
        <f t="shared" si="0"/>
        <v>680000</v>
      </c>
      <c r="Q12" s="169">
        <v>475000</v>
      </c>
      <c r="R12" s="169">
        <v>0</v>
      </c>
      <c r="S12" s="169">
        <v>100000</v>
      </c>
      <c r="T12" s="169">
        <v>105000</v>
      </c>
      <c r="U12" s="773"/>
    </row>
    <row r="13" spans="1:21" ht="80.25" customHeight="1">
      <c r="A13" s="762"/>
      <c r="B13" s="765"/>
      <c r="C13" s="759"/>
      <c r="D13" s="759"/>
      <c r="E13" s="760"/>
      <c r="F13" s="760"/>
      <c r="G13" s="760"/>
      <c r="H13" s="470" t="s">
        <v>884</v>
      </c>
      <c r="I13" s="67" t="s">
        <v>885</v>
      </c>
      <c r="J13" s="232">
        <v>0</v>
      </c>
      <c r="K13" s="232">
        <v>0</v>
      </c>
      <c r="L13" s="232">
        <v>0</v>
      </c>
      <c r="M13" s="232">
        <v>12</v>
      </c>
      <c r="N13" s="232">
        <v>24</v>
      </c>
      <c r="O13" s="232">
        <v>37</v>
      </c>
      <c r="P13" s="234">
        <f t="shared" si="0"/>
        <v>268000</v>
      </c>
      <c r="Q13" s="169">
        <v>60000</v>
      </c>
      <c r="R13" s="169">
        <v>63000</v>
      </c>
      <c r="S13" s="169">
        <v>70000</v>
      </c>
      <c r="T13" s="169">
        <v>75000</v>
      </c>
      <c r="U13" s="773"/>
    </row>
    <row r="14" spans="1:21" ht="58.5" customHeight="1">
      <c r="A14" s="762"/>
      <c r="B14" s="765"/>
      <c r="C14" s="759"/>
      <c r="D14" s="759"/>
      <c r="E14" s="760"/>
      <c r="F14" s="760"/>
      <c r="G14" s="760"/>
      <c r="H14" s="466" t="s">
        <v>886</v>
      </c>
      <c r="I14" s="67" t="s">
        <v>887</v>
      </c>
      <c r="J14" s="232">
        <v>0</v>
      </c>
      <c r="K14" s="232">
        <v>0</v>
      </c>
      <c r="L14" s="232">
        <v>0</v>
      </c>
      <c r="M14" s="232">
        <v>0</v>
      </c>
      <c r="N14" s="232">
        <v>0</v>
      </c>
      <c r="O14" s="468">
        <v>1</v>
      </c>
      <c r="P14" s="234">
        <f t="shared" si="0"/>
        <v>75000</v>
      </c>
      <c r="Q14" s="169">
        <v>50000</v>
      </c>
      <c r="R14" s="169">
        <v>25000</v>
      </c>
      <c r="S14" s="169">
        <v>0</v>
      </c>
      <c r="T14" s="169">
        <v>0</v>
      </c>
      <c r="U14" s="773"/>
    </row>
    <row r="15" spans="1:21" ht="58.5" customHeight="1">
      <c r="A15" s="762"/>
      <c r="B15" s="765"/>
      <c r="C15" s="759"/>
      <c r="D15" s="759"/>
      <c r="E15" s="760"/>
      <c r="F15" s="760"/>
      <c r="G15" s="760"/>
      <c r="H15" s="67" t="s">
        <v>1953</v>
      </c>
      <c r="I15" s="67" t="s">
        <v>71</v>
      </c>
      <c r="J15" s="232">
        <v>1</v>
      </c>
      <c r="K15" s="232">
        <v>1</v>
      </c>
      <c r="L15" s="232">
        <v>2</v>
      </c>
      <c r="M15" s="232">
        <v>3</v>
      </c>
      <c r="N15" s="232">
        <v>4</v>
      </c>
      <c r="O15" s="232">
        <v>5</v>
      </c>
      <c r="P15" s="234">
        <f t="shared" si="0"/>
        <v>430000</v>
      </c>
      <c r="Q15" s="169">
        <v>100000</v>
      </c>
      <c r="R15" s="169">
        <v>105000</v>
      </c>
      <c r="S15" s="169">
        <v>110000</v>
      </c>
      <c r="T15" s="169">
        <v>115000</v>
      </c>
      <c r="U15" s="773"/>
    </row>
    <row r="16" spans="1:21" ht="58.5" customHeight="1">
      <c r="A16" s="762"/>
      <c r="B16" s="765"/>
      <c r="C16" s="759"/>
      <c r="D16" s="759"/>
      <c r="E16" s="760"/>
      <c r="F16" s="760"/>
      <c r="G16" s="760"/>
      <c r="H16" s="467" t="s">
        <v>1954</v>
      </c>
      <c r="I16" s="67" t="s">
        <v>1955</v>
      </c>
      <c r="J16" s="232">
        <v>1</v>
      </c>
      <c r="K16" s="232">
        <v>1</v>
      </c>
      <c r="L16" s="232">
        <v>0</v>
      </c>
      <c r="M16" s="232">
        <v>2</v>
      </c>
      <c r="N16" s="232">
        <v>3</v>
      </c>
      <c r="O16" s="468">
        <v>4</v>
      </c>
      <c r="P16" s="234">
        <f t="shared" si="0"/>
        <v>169000</v>
      </c>
      <c r="Q16" s="169">
        <v>50000</v>
      </c>
      <c r="R16" s="169">
        <v>56000</v>
      </c>
      <c r="S16" s="169">
        <v>30000</v>
      </c>
      <c r="T16" s="169">
        <v>33000</v>
      </c>
      <c r="U16" s="773"/>
    </row>
    <row r="17" spans="1:21" ht="58.5" customHeight="1">
      <c r="A17" s="762"/>
      <c r="B17" s="765"/>
      <c r="C17" s="759"/>
      <c r="D17" s="759"/>
      <c r="E17" s="760"/>
      <c r="F17" s="760"/>
      <c r="G17" s="760"/>
      <c r="H17" s="67" t="s">
        <v>1956</v>
      </c>
      <c r="I17" s="67" t="s">
        <v>1957</v>
      </c>
      <c r="J17" s="232">
        <v>2</v>
      </c>
      <c r="K17" s="232">
        <v>2</v>
      </c>
      <c r="L17" s="232">
        <v>3</v>
      </c>
      <c r="M17" s="232">
        <v>7</v>
      </c>
      <c r="N17" s="232">
        <v>8</v>
      </c>
      <c r="O17" s="232">
        <v>8</v>
      </c>
      <c r="P17" s="234">
        <f t="shared" si="0"/>
        <v>750000</v>
      </c>
      <c r="Q17" s="169">
        <v>100000</v>
      </c>
      <c r="R17" s="169">
        <v>150000</v>
      </c>
      <c r="S17" s="169">
        <v>200000</v>
      </c>
      <c r="T17" s="169">
        <v>300000</v>
      </c>
      <c r="U17" s="773"/>
    </row>
    <row r="18" spans="1:21" ht="58.5" customHeight="1">
      <c r="A18" s="762"/>
      <c r="B18" s="765"/>
      <c r="C18" s="759"/>
      <c r="D18" s="759"/>
      <c r="E18" s="760"/>
      <c r="F18" s="760"/>
      <c r="G18" s="760"/>
      <c r="H18" s="466" t="s">
        <v>1958</v>
      </c>
      <c r="I18" s="67" t="s">
        <v>1959</v>
      </c>
      <c r="J18" s="232">
        <v>0</v>
      </c>
      <c r="K18" s="232">
        <v>0</v>
      </c>
      <c r="L18" s="232">
        <v>0</v>
      </c>
      <c r="M18" s="232">
        <v>0</v>
      </c>
      <c r="N18" s="232">
        <v>1</v>
      </c>
      <c r="O18" s="468">
        <v>1</v>
      </c>
      <c r="P18" s="234">
        <f t="shared" si="0"/>
        <v>150000</v>
      </c>
      <c r="Q18" s="169">
        <v>0</v>
      </c>
      <c r="R18" s="169">
        <v>0</v>
      </c>
      <c r="S18" s="169">
        <v>150000</v>
      </c>
      <c r="T18" s="169">
        <v>0</v>
      </c>
      <c r="U18" s="773"/>
    </row>
    <row r="19" spans="1:21" ht="58.5" customHeight="1">
      <c r="A19" s="762"/>
      <c r="B19" s="765"/>
      <c r="C19" s="759"/>
      <c r="D19" s="759"/>
      <c r="E19" s="760"/>
      <c r="F19" s="760"/>
      <c r="G19" s="760"/>
      <c r="H19" s="67" t="s">
        <v>1960</v>
      </c>
      <c r="I19" s="67" t="s">
        <v>1961</v>
      </c>
      <c r="J19" s="232">
        <v>0</v>
      </c>
      <c r="K19" s="232">
        <v>0</v>
      </c>
      <c r="L19" s="232">
        <v>2</v>
      </c>
      <c r="M19" s="232">
        <v>4</v>
      </c>
      <c r="N19" s="232">
        <v>6</v>
      </c>
      <c r="O19" s="232">
        <v>8</v>
      </c>
      <c r="P19" s="234">
        <f t="shared" si="0"/>
        <v>273000</v>
      </c>
      <c r="Q19" s="169">
        <v>65000</v>
      </c>
      <c r="R19" s="169">
        <v>63000</v>
      </c>
      <c r="S19" s="169">
        <v>70000</v>
      </c>
      <c r="T19" s="169">
        <v>75000</v>
      </c>
      <c r="U19" s="773"/>
    </row>
    <row r="20" spans="1:21" ht="58.5" customHeight="1">
      <c r="A20" s="762"/>
      <c r="B20" s="765"/>
      <c r="C20" s="759"/>
      <c r="D20" s="759"/>
      <c r="E20" s="760"/>
      <c r="F20" s="760"/>
      <c r="G20" s="760"/>
      <c r="H20" s="67" t="s">
        <v>1962</v>
      </c>
      <c r="I20" s="67" t="s">
        <v>1961</v>
      </c>
      <c r="J20" s="232">
        <v>0</v>
      </c>
      <c r="K20" s="232">
        <v>0</v>
      </c>
      <c r="L20" s="232">
        <v>1</v>
      </c>
      <c r="M20" s="232">
        <v>2</v>
      </c>
      <c r="N20" s="232">
        <v>3</v>
      </c>
      <c r="O20" s="232">
        <v>4</v>
      </c>
      <c r="P20" s="234">
        <f t="shared" si="0"/>
        <v>251000</v>
      </c>
      <c r="Q20" s="169">
        <v>63000</v>
      </c>
      <c r="R20" s="169">
        <v>53000</v>
      </c>
      <c r="S20" s="169">
        <v>65000</v>
      </c>
      <c r="T20" s="169">
        <v>70000</v>
      </c>
      <c r="U20" s="773"/>
    </row>
    <row r="21" spans="1:21" ht="58.5" customHeight="1">
      <c r="A21" s="762"/>
      <c r="B21" s="765"/>
      <c r="C21" s="759"/>
      <c r="D21" s="759"/>
      <c r="E21" s="760"/>
      <c r="F21" s="760"/>
      <c r="G21" s="760"/>
      <c r="H21" s="67" t="s">
        <v>1963</v>
      </c>
      <c r="I21" s="67" t="s">
        <v>1964</v>
      </c>
      <c r="J21" s="232">
        <v>0</v>
      </c>
      <c r="K21" s="232">
        <v>0</v>
      </c>
      <c r="L21" s="232">
        <v>0</v>
      </c>
      <c r="M21" s="232">
        <v>1</v>
      </c>
      <c r="N21" s="232">
        <v>1</v>
      </c>
      <c r="O21" s="232">
        <v>1</v>
      </c>
      <c r="P21" s="234">
        <f t="shared" si="0"/>
        <v>1000000</v>
      </c>
      <c r="Q21" s="169">
        <v>0</v>
      </c>
      <c r="R21" s="169">
        <v>1000000</v>
      </c>
      <c r="S21" s="169">
        <v>0</v>
      </c>
      <c r="T21" s="169">
        <v>0</v>
      </c>
      <c r="U21" s="773"/>
    </row>
    <row r="22" spans="1:21" ht="58.5" customHeight="1">
      <c r="A22" s="762"/>
      <c r="B22" s="765"/>
      <c r="C22" s="759"/>
      <c r="D22" s="759"/>
      <c r="E22" s="760"/>
      <c r="F22" s="760"/>
      <c r="G22" s="760"/>
      <c r="H22" s="67" t="s">
        <v>1965</v>
      </c>
      <c r="I22" s="67" t="s">
        <v>1966</v>
      </c>
      <c r="J22" s="232">
        <v>0</v>
      </c>
      <c r="K22" s="232">
        <v>0</v>
      </c>
      <c r="L22" s="233">
        <v>0.5</v>
      </c>
      <c r="M22" s="233">
        <v>0.75</v>
      </c>
      <c r="N22" s="233">
        <v>1</v>
      </c>
      <c r="O22" s="233">
        <v>1</v>
      </c>
      <c r="P22" s="234">
        <f t="shared" si="0"/>
        <v>825000</v>
      </c>
      <c r="Q22" s="169">
        <v>175000</v>
      </c>
      <c r="R22" s="169">
        <v>500000</v>
      </c>
      <c r="S22" s="169">
        <v>150000</v>
      </c>
      <c r="T22" s="169">
        <v>0</v>
      </c>
      <c r="U22" s="774"/>
    </row>
    <row r="23" spans="1:21" ht="45">
      <c r="A23" s="762"/>
      <c r="B23" s="765"/>
      <c r="C23" s="669" t="s">
        <v>1169</v>
      </c>
      <c r="D23" s="669" t="s">
        <v>1170</v>
      </c>
      <c r="E23" s="756">
        <v>0</v>
      </c>
      <c r="F23" s="756">
        <v>0</v>
      </c>
      <c r="G23" s="756">
        <v>4</v>
      </c>
      <c r="H23" s="100" t="s">
        <v>358</v>
      </c>
      <c r="I23" s="26" t="s">
        <v>352</v>
      </c>
      <c r="J23" s="112">
        <v>0</v>
      </c>
      <c r="K23" s="112">
        <v>0</v>
      </c>
      <c r="L23" s="112">
        <v>1</v>
      </c>
      <c r="M23" s="112">
        <v>2</v>
      </c>
      <c r="N23" s="112">
        <v>3</v>
      </c>
      <c r="O23" s="112">
        <v>4</v>
      </c>
      <c r="P23" s="234">
        <f t="shared" si="0"/>
        <v>241000</v>
      </c>
      <c r="Q23" s="113">
        <v>43000</v>
      </c>
      <c r="R23" s="113">
        <v>54500</v>
      </c>
      <c r="S23" s="113">
        <v>66000</v>
      </c>
      <c r="T23" s="113">
        <v>77500</v>
      </c>
      <c r="U23" s="769" t="s">
        <v>359</v>
      </c>
    </row>
    <row r="24" spans="1:21" ht="61.5" customHeight="1">
      <c r="A24" s="762"/>
      <c r="B24" s="765"/>
      <c r="C24" s="670"/>
      <c r="D24" s="670"/>
      <c r="E24" s="757"/>
      <c r="F24" s="757"/>
      <c r="G24" s="757"/>
      <c r="H24" s="26" t="s">
        <v>360</v>
      </c>
      <c r="I24" s="26" t="s">
        <v>353</v>
      </c>
      <c r="J24" s="112">
        <v>0</v>
      </c>
      <c r="K24" s="112">
        <v>0</v>
      </c>
      <c r="L24" s="112">
        <v>1</v>
      </c>
      <c r="M24" s="112">
        <v>2</v>
      </c>
      <c r="N24" s="112">
        <v>3</v>
      </c>
      <c r="O24" s="112">
        <v>4</v>
      </c>
      <c r="P24" s="234">
        <f t="shared" si="0"/>
        <v>0</v>
      </c>
      <c r="Q24" s="113">
        <v>0</v>
      </c>
      <c r="R24" s="113">
        <v>0</v>
      </c>
      <c r="S24" s="113">
        <v>0</v>
      </c>
      <c r="T24" s="113">
        <v>0</v>
      </c>
      <c r="U24" s="770"/>
    </row>
    <row r="25" spans="1:21" ht="50.25" customHeight="1">
      <c r="A25" s="762"/>
      <c r="B25" s="765"/>
      <c r="C25" s="670"/>
      <c r="D25" s="670"/>
      <c r="E25" s="757"/>
      <c r="F25" s="757"/>
      <c r="G25" s="757"/>
      <c r="H25" s="26" t="s">
        <v>361</v>
      </c>
      <c r="I25" s="100" t="s">
        <v>354</v>
      </c>
      <c r="J25" s="112">
        <v>0</v>
      </c>
      <c r="K25" s="112">
        <v>0</v>
      </c>
      <c r="L25" s="112">
        <v>100</v>
      </c>
      <c r="M25" s="112">
        <v>200</v>
      </c>
      <c r="N25" s="112">
        <v>300</v>
      </c>
      <c r="O25" s="112">
        <v>400</v>
      </c>
      <c r="P25" s="234">
        <f t="shared" si="0"/>
        <v>0</v>
      </c>
      <c r="Q25" s="113">
        <v>0</v>
      </c>
      <c r="R25" s="113">
        <v>0</v>
      </c>
      <c r="S25" s="113">
        <v>0</v>
      </c>
      <c r="T25" s="113">
        <v>0</v>
      </c>
      <c r="U25" s="770"/>
    </row>
    <row r="26" spans="1:21" ht="45">
      <c r="A26" s="762"/>
      <c r="B26" s="765"/>
      <c r="C26" s="670"/>
      <c r="D26" s="670"/>
      <c r="E26" s="757"/>
      <c r="F26" s="757"/>
      <c r="G26" s="757"/>
      <c r="H26" s="26" t="s">
        <v>1166</v>
      </c>
      <c r="I26" s="26" t="s">
        <v>355</v>
      </c>
      <c r="J26" s="112">
        <v>0</v>
      </c>
      <c r="K26" s="112">
        <v>0</v>
      </c>
      <c r="L26" s="112">
        <v>1</v>
      </c>
      <c r="M26" s="112">
        <v>2</v>
      </c>
      <c r="N26" s="112">
        <v>3</v>
      </c>
      <c r="O26" s="112">
        <v>4</v>
      </c>
      <c r="P26" s="234">
        <f t="shared" si="0"/>
        <v>0</v>
      </c>
      <c r="Q26" s="113">
        <v>0</v>
      </c>
      <c r="R26" s="113">
        <v>0</v>
      </c>
      <c r="S26" s="113">
        <v>0</v>
      </c>
      <c r="T26" s="113">
        <v>0</v>
      </c>
      <c r="U26" s="770"/>
    </row>
    <row r="27" spans="1:21" ht="30">
      <c r="A27" s="762"/>
      <c r="B27" s="765"/>
      <c r="C27" s="670"/>
      <c r="D27" s="670"/>
      <c r="E27" s="757"/>
      <c r="F27" s="757"/>
      <c r="G27" s="757"/>
      <c r="H27" s="26" t="s">
        <v>1167</v>
      </c>
      <c r="I27" s="26" t="s">
        <v>356</v>
      </c>
      <c r="J27" s="112">
        <v>0</v>
      </c>
      <c r="K27" s="112">
        <v>0</v>
      </c>
      <c r="L27" s="122">
        <v>0.25</v>
      </c>
      <c r="M27" s="122">
        <v>0.5</v>
      </c>
      <c r="N27" s="122">
        <v>0.5</v>
      </c>
      <c r="O27" s="122">
        <v>0.5</v>
      </c>
      <c r="P27" s="234">
        <f t="shared" si="0"/>
        <v>400000</v>
      </c>
      <c r="Q27" s="113">
        <v>120000</v>
      </c>
      <c r="R27" s="113">
        <v>280000</v>
      </c>
      <c r="S27" s="113">
        <v>0</v>
      </c>
      <c r="T27" s="113">
        <v>0</v>
      </c>
      <c r="U27" s="770"/>
    </row>
    <row r="28" spans="1:21" ht="45">
      <c r="A28" s="763"/>
      <c r="B28" s="630"/>
      <c r="C28" s="671"/>
      <c r="D28" s="671"/>
      <c r="E28" s="758"/>
      <c r="F28" s="758"/>
      <c r="G28" s="758"/>
      <c r="H28" s="93" t="s">
        <v>1168</v>
      </c>
      <c r="I28" s="93" t="s">
        <v>357</v>
      </c>
      <c r="J28" s="112">
        <v>0</v>
      </c>
      <c r="K28" s="112">
        <v>0</v>
      </c>
      <c r="L28" s="112">
        <v>1</v>
      </c>
      <c r="M28" s="112">
        <v>2</v>
      </c>
      <c r="N28" s="112">
        <v>3</v>
      </c>
      <c r="O28" s="112">
        <v>4</v>
      </c>
      <c r="P28" s="234">
        <f t="shared" si="0"/>
        <v>0</v>
      </c>
      <c r="Q28" s="113">
        <v>0</v>
      </c>
      <c r="R28" s="113">
        <v>0</v>
      </c>
      <c r="S28" s="113">
        <v>0</v>
      </c>
      <c r="T28" s="113">
        <v>0</v>
      </c>
      <c r="U28" s="771"/>
    </row>
    <row r="29" spans="1:21" ht="57" customHeight="1">
      <c r="A29" s="229" t="s">
        <v>529</v>
      </c>
      <c r="B29" s="231">
        <v>0.01</v>
      </c>
      <c r="C29" s="219" t="s">
        <v>1171</v>
      </c>
      <c r="D29" s="93" t="s">
        <v>1172</v>
      </c>
      <c r="E29" s="70">
        <v>125373</v>
      </c>
      <c r="F29" s="70">
        <v>125373</v>
      </c>
      <c r="G29" s="220">
        <v>129251</v>
      </c>
      <c r="H29" s="219" t="s">
        <v>1171</v>
      </c>
      <c r="I29" s="93" t="s">
        <v>1172</v>
      </c>
      <c r="J29" s="73">
        <v>125373</v>
      </c>
      <c r="K29" s="73">
        <v>125373</v>
      </c>
      <c r="L29" s="73">
        <v>126665</v>
      </c>
      <c r="M29" s="73">
        <v>127958</v>
      </c>
      <c r="N29" s="73">
        <v>128281</v>
      </c>
      <c r="O29" s="73">
        <v>129251</v>
      </c>
      <c r="P29" s="234">
        <f t="shared" si="0"/>
        <v>0</v>
      </c>
      <c r="Q29" s="73">
        <v>0</v>
      </c>
      <c r="R29" s="73">
        <v>0</v>
      </c>
      <c r="S29" s="73">
        <v>0</v>
      </c>
      <c r="T29" s="73">
        <v>0</v>
      </c>
      <c r="U29" s="28" t="s">
        <v>1173</v>
      </c>
    </row>
    <row r="30" spans="1:21" ht="48.75" customHeight="1">
      <c r="A30" s="229" t="s">
        <v>530</v>
      </c>
      <c r="B30" s="764">
        <v>0.02</v>
      </c>
      <c r="C30" s="768" t="s">
        <v>1174</v>
      </c>
      <c r="D30" s="768" t="s">
        <v>1175</v>
      </c>
      <c r="E30" s="781">
        <v>0</v>
      </c>
      <c r="F30" s="547">
        <v>0</v>
      </c>
      <c r="G30" s="767">
        <v>0.8</v>
      </c>
      <c r="H30" s="768" t="s">
        <v>1174</v>
      </c>
      <c r="I30" s="768" t="s">
        <v>1175</v>
      </c>
      <c r="J30" s="811">
        <v>0</v>
      </c>
      <c r="K30" s="647">
        <v>0</v>
      </c>
      <c r="L30" s="592">
        <v>0.1</v>
      </c>
      <c r="M30" s="592">
        <v>0.2</v>
      </c>
      <c r="N30" s="592">
        <v>0.6</v>
      </c>
      <c r="O30" s="592">
        <v>0.8</v>
      </c>
      <c r="P30" s="812">
        <f>Q30+R30+S30+T30</f>
        <v>851000</v>
      </c>
      <c r="Q30" s="809">
        <v>200000</v>
      </c>
      <c r="R30" s="809">
        <v>209000</v>
      </c>
      <c r="S30" s="809">
        <v>217000</v>
      </c>
      <c r="T30" s="809">
        <v>225000</v>
      </c>
      <c r="U30" s="656" t="s">
        <v>1176</v>
      </c>
    </row>
    <row r="31" spans="1:21" ht="45">
      <c r="A31" s="229" t="s">
        <v>1843</v>
      </c>
      <c r="B31" s="766"/>
      <c r="C31" s="766"/>
      <c r="D31" s="766"/>
      <c r="E31" s="766"/>
      <c r="F31" s="766"/>
      <c r="G31" s="766"/>
      <c r="H31" s="766"/>
      <c r="I31" s="766"/>
      <c r="J31" s="766"/>
      <c r="K31" s="766"/>
      <c r="L31" s="766"/>
      <c r="M31" s="766"/>
      <c r="N31" s="766"/>
      <c r="O31" s="766"/>
      <c r="P31" s="813"/>
      <c r="Q31" s="810"/>
      <c r="R31" s="810"/>
      <c r="S31" s="810"/>
      <c r="T31" s="810"/>
      <c r="U31" s="658"/>
    </row>
    <row r="32" spans="1:21" ht="51">
      <c r="A32" s="785" t="s">
        <v>531</v>
      </c>
      <c r="B32" s="778">
        <v>0.01</v>
      </c>
      <c r="C32" s="795" t="s">
        <v>335</v>
      </c>
      <c r="D32" s="795" t="s">
        <v>336</v>
      </c>
      <c r="E32" s="791">
        <v>0</v>
      </c>
      <c r="F32" s="791">
        <v>0</v>
      </c>
      <c r="G32" s="791">
        <v>1</v>
      </c>
      <c r="H32" s="222" t="s">
        <v>335</v>
      </c>
      <c r="I32" s="222" t="s">
        <v>336</v>
      </c>
      <c r="J32" s="235">
        <v>0</v>
      </c>
      <c r="K32" s="235">
        <v>0</v>
      </c>
      <c r="L32" s="235">
        <v>0</v>
      </c>
      <c r="M32" s="235">
        <v>0</v>
      </c>
      <c r="N32" s="235">
        <v>0</v>
      </c>
      <c r="O32" s="236">
        <v>1</v>
      </c>
      <c r="P32" s="234">
        <f t="shared" si="0"/>
        <v>900000</v>
      </c>
      <c r="Q32" s="236">
        <v>150000</v>
      </c>
      <c r="R32" s="236">
        <v>200000</v>
      </c>
      <c r="S32" s="236">
        <v>250000</v>
      </c>
      <c r="T32" s="236">
        <v>300000</v>
      </c>
      <c r="U32" s="40" t="s">
        <v>339</v>
      </c>
    </row>
    <row r="33" spans="1:21" ht="41.25" customHeight="1">
      <c r="A33" s="786"/>
      <c r="B33" s="780"/>
      <c r="C33" s="796"/>
      <c r="D33" s="796"/>
      <c r="E33" s="792"/>
      <c r="F33" s="792"/>
      <c r="G33" s="792"/>
      <c r="H33" s="222" t="s">
        <v>1201</v>
      </c>
      <c r="I33" s="222" t="s">
        <v>1200</v>
      </c>
      <c r="J33" s="235">
        <v>0</v>
      </c>
      <c r="K33" s="235">
        <v>0</v>
      </c>
      <c r="L33" s="235">
        <v>1</v>
      </c>
      <c r="M33" s="235">
        <v>3</v>
      </c>
      <c r="N33" s="235">
        <v>6</v>
      </c>
      <c r="O33" s="236">
        <v>10</v>
      </c>
      <c r="P33" s="234">
        <f t="shared" si="0"/>
        <v>3200000</v>
      </c>
      <c r="Q33" s="236">
        <v>650000</v>
      </c>
      <c r="R33" s="236">
        <v>750000</v>
      </c>
      <c r="S33" s="236">
        <v>850000</v>
      </c>
      <c r="T33" s="236">
        <v>950000</v>
      </c>
      <c r="U33" s="40" t="s">
        <v>339</v>
      </c>
    </row>
    <row r="34" spans="1:21" ht="18">
      <c r="A34" s="785" t="s">
        <v>532</v>
      </c>
      <c r="B34" s="778">
        <v>0.08</v>
      </c>
      <c r="C34" s="221" t="s">
        <v>337</v>
      </c>
      <c r="D34" s="222" t="s">
        <v>1610</v>
      </c>
      <c r="E34" s="223">
        <v>0</v>
      </c>
      <c r="F34" s="223">
        <v>0</v>
      </c>
      <c r="G34" s="223">
        <v>1</v>
      </c>
      <c r="H34" s="222" t="s">
        <v>337</v>
      </c>
      <c r="I34" s="222" t="s">
        <v>1610</v>
      </c>
      <c r="J34" s="235">
        <v>0</v>
      </c>
      <c r="K34" s="235">
        <v>0</v>
      </c>
      <c r="L34" s="235">
        <v>0</v>
      </c>
      <c r="M34" s="235">
        <v>0</v>
      </c>
      <c r="N34" s="235">
        <v>1</v>
      </c>
      <c r="O34" s="235">
        <v>1</v>
      </c>
      <c r="P34" s="234">
        <f t="shared" si="0"/>
        <v>100000</v>
      </c>
      <c r="Q34" s="235">
        <v>0</v>
      </c>
      <c r="R34" s="235">
        <v>100000</v>
      </c>
      <c r="S34" s="235">
        <v>0</v>
      </c>
      <c r="T34" s="235">
        <v>0</v>
      </c>
      <c r="U34" s="824" t="s">
        <v>339</v>
      </c>
    </row>
    <row r="35" spans="1:21" ht="101.25" customHeight="1">
      <c r="A35" s="800"/>
      <c r="B35" s="779"/>
      <c r="C35" s="225" t="s">
        <v>931</v>
      </c>
      <c r="D35" s="94" t="s">
        <v>932</v>
      </c>
      <c r="E35" s="129">
        <v>0</v>
      </c>
      <c r="F35" s="129">
        <v>0</v>
      </c>
      <c r="G35" s="129">
        <v>0.3</v>
      </c>
      <c r="H35" s="657" t="s">
        <v>1716</v>
      </c>
      <c r="I35" s="826" t="s">
        <v>1717</v>
      </c>
      <c r="J35" s="790">
        <v>0</v>
      </c>
      <c r="K35" s="790">
        <v>0</v>
      </c>
      <c r="L35" s="790">
        <v>1</v>
      </c>
      <c r="M35" s="790">
        <v>1</v>
      </c>
      <c r="N35" s="790">
        <v>1</v>
      </c>
      <c r="O35" s="576">
        <v>1</v>
      </c>
      <c r="P35" s="234">
        <f t="shared" si="0"/>
        <v>55000</v>
      </c>
      <c r="Q35" s="73">
        <v>0</v>
      </c>
      <c r="R35" s="73">
        <v>0</v>
      </c>
      <c r="S35" s="73">
        <v>25000</v>
      </c>
      <c r="T35" s="73">
        <v>30000</v>
      </c>
      <c r="U35" s="825"/>
    </row>
    <row r="36" spans="1:21" ht="75">
      <c r="A36" s="800"/>
      <c r="B36" s="779"/>
      <c r="C36" s="225" t="s">
        <v>935</v>
      </c>
      <c r="D36" s="94" t="s">
        <v>1610</v>
      </c>
      <c r="E36" s="129">
        <v>0</v>
      </c>
      <c r="F36" s="129">
        <v>0</v>
      </c>
      <c r="G36" s="129">
        <v>1</v>
      </c>
      <c r="H36" s="657"/>
      <c r="I36" s="826"/>
      <c r="J36" s="790"/>
      <c r="K36" s="790"/>
      <c r="L36" s="790"/>
      <c r="M36" s="790"/>
      <c r="N36" s="790"/>
      <c r="O36" s="576"/>
      <c r="P36" s="234">
        <f t="shared" si="0"/>
        <v>3500000</v>
      </c>
      <c r="Q36" s="73">
        <v>0</v>
      </c>
      <c r="R36" s="73">
        <v>700000</v>
      </c>
      <c r="S36" s="73">
        <v>1200000</v>
      </c>
      <c r="T36" s="73">
        <v>1600000</v>
      </c>
      <c r="U36" s="825"/>
    </row>
    <row r="37" spans="1:21" ht="48" customHeight="1">
      <c r="A37" s="800"/>
      <c r="B37" s="779"/>
      <c r="C37" s="94" t="s">
        <v>1215</v>
      </c>
      <c r="D37" s="94" t="s">
        <v>936</v>
      </c>
      <c r="E37" s="129">
        <v>0</v>
      </c>
      <c r="F37" s="129">
        <v>0</v>
      </c>
      <c r="G37" s="129">
        <v>1</v>
      </c>
      <c r="H37" s="657"/>
      <c r="I37" s="826"/>
      <c r="J37" s="790"/>
      <c r="K37" s="790"/>
      <c r="L37" s="790"/>
      <c r="M37" s="790"/>
      <c r="N37" s="790"/>
      <c r="O37" s="576"/>
      <c r="P37" s="234">
        <f t="shared" si="0"/>
        <v>0</v>
      </c>
      <c r="Q37" s="73">
        <v>0</v>
      </c>
      <c r="R37" s="73">
        <v>0</v>
      </c>
      <c r="S37" s="73">
        <v>0</v>
      </c>
      <c r="T37" s="73">
        <v>0</v>
      </c>
      <c r="U37" s="825"/>
    </row>
    <row r="38" spans="1:21" ht="45" customHeight="1">
      <c r="A38" s="800"/>
      <c r="B38" s="779"/>
      <c r="C38" s="804" t="s">
        <v>363</v>
      </c>
      <c r="D38" s="94" t="s">
        <v>364</v>
      </c>
      <c r="E38" s="129">
        <v>0</v>
      </c>
      <c r="F38" s="129">
        <v>0</v>
      </c>
      <c r="G38" s="129">
        <v>1</v>
      </c>
      <c r="H38" s="657"/>
      <c r="I38" s="826"/>
      <c r="J38" s="790"/>
      <c r="K38" s="790"/>
      <c r="L38" s="790"/>
      <c r="M38" s="790"/>
      <c r="N38" s="790"/>
      <c r="O38" s="576"/>
      <c r="P38" s="234">
        <f t="shared" si="0"/>
        <v>0</v>
      </c>
      <c r="Q38" s="73">
        <v>0</v>
      </c>
      <c r="R38" s="73">
        <v>0</v>
      </c>
      <c r="S38" s="73">
        <v>0</v>
      </c>
      <c r="T38" s="73">
        <v>0</v>
      </c>
      <c r="U38" s="825"/>
    </row>
    <row r="39" spans="1:21" ht="60" customHeight="1">
      <c r="A39" s="800"/>
      <c r="B39" s="779"/>
      <c r="C39" s="805"/>
      <c r="D39" s="94" t="s">
        <v>365</v>
      </c>
      <c r="E39" s="129">
        <v>0</v>
      </c>
      <c r="F39" s="129">
        <v>0</v>
      </c>
      <c r="G39" s="129">
        <v>1</v>
      </c>
      <c r="H39" s="657"/>
      <c r="I39" s="826"/>
      <c r="J39" s="790"/>
      <c r="K39" s="790"/>
      <c r="L39" s="790"/>
      <c r="M39" s="790"/>
      <c r="N39" s="790"/>
      <c r="O39" s="576"/>
      <c r="P39" s="234">
        <f t="shared" si="0"/>
        <v>0</v>
      </c>
      <c r="Q39" s="73">
        <v>0</v>
      </c>
      <c r="R39" s="73">
        <v>0</v>
      </c>
      <c r="S39" s="73">
        <v>0</v>
      </c>
      <c r="T39" s="73">
        <v>0</v>
      </c>
      <c r="U39" s="825"/>
    </row>
    <row r="40" spans="1:21" ht="72.75" customHeight="1">
      <c r="A40" s="800"/>
      <c r="B40" s="779"/>
      <c r="C40" s="225" t="s">
        <v>366</v>
      </c>
      <c r="D40" s="94" t="s">
        <v>367</v>
      </c>
      <c r="E40" s="129">
        <v>0</v>
      </c>
      <c r="F40" s="129">
        <v>0</v>
      </c>
      <c r="G40" s="129">
        <v>1</v>
      </c>
      <c r="H40" s="657"/>
      <c r="I40" s="826"/>
      <c r="J40" s="790"/>
      <c r="K40" s="790"/>
      <c r="L40" s="790"/>
      <c r="M40" s="790"/>
      <c r="N40" s="790"/>
      <c r="O40" s="576"/>
      <c r="P40" s="234">
        <f t="shared" si="0"/>
        <v>90000</v>
      </c>
      <c r="Q40" s="73">
        <v>0</v>
      </c>
      <c r="R40" s="73">
        <v>25000</v>
      </c>
      <c r="S40" s="73">
        <v>30000</v>
      </c>
      <c r="T40" s="73">
        <v>35000</v>
      </c>
      <c r="U40" s="825"/>
    </row>
    <row r="41" spans="1:21" ht="101.25" customHeight="1">
      <c r="A41" s="786"/>
      <c r="B41" s="780"/>
      <c r="C41" s="94" t="s">
        <v>1216</v>
      </c>
      <c r="D41" s="94" t="s">
        <v>368</v>
      </c>
      <c r="E41" s="129">
        <v>0</v>
      </c>
      <c r="F41" s="129">
        <v>0</v>
      </c>
      <c r="G41" s="129">
        <v>1</v>
      </c>
      <c r="H41" s="658"/>
      <c r="I41" s="796"/>
      <c r="J41" s="593"/>
      <c r="K41" s="593"/>
      <c r="L41" s="593"/>
      <c r="M41" s="593"/>
      <c r="N41" s="593"/>
      <c r="O41" s="576"/>
      <c r="P41" s="234">
        <f t="shared" si="0"/>
        <v>0</v>
      </c>
      <c r="Q41" s="73">
        <v>0</v>
      </c>
      <c r="R41" s="73">
        <v>0</v>
      </c>
      <c r="S41" s="73">
        <v>0</v>
      </c>
      <c r="T41" s="73">
        <v>0</v>
      </c>
      <c r="U41" s="825"/>
    </row>
    <row r="42" spans="1:21" ht="50.25" customHeight="1">
      <c r="A42" s="229" t="s">
        <v>533</v>
      </c>
      <c r="B42" s="231">
        <v>0.02</v>
      </c>
      <c r="C42" s="222" t="s">
        <v>338</v>
      </c>
      <c r="D42" s="222" t="s">
        <v>1610</v>
      </c>
      <c r="E42" s="223">
        <v>0</v>
      </c>
      <c r="F42" s="223">
        <v>0</v>
      </c>
      <c r="G42" s="223">
        <v>1</v>
      </c>
      <c r="H42" s="222" t="s">
        <v>338</v>
      </c>
      <c r="I42" s="222" t="s">
        <v>1610</v>
      </c>
      <c r="J42" s="235">
        <v>0</v>
      </c>
      <c r="K42" s="235">
        <v>0</v>
      </c>
      <c r="L42" s="235">
        <v>0</v>
      </c>
      <c r="M42" s="235">
        <v>0</v>
      </c>
      <c r="N42" s="235">
        <v>1</v>
      </c>
      <c r="O42" s="237">
        <v>1</v>
      </c>
      <c r="P42" s="234">
        <f t="shared" si="0"/>
        <v>92000</v>
      </c>
      <c r="Q42" s="235">
        <v>0</v>
      </c>
      <c r="R42" s="235">
        <v>22000</v>
      </c>
      <c r="S42" s="235">
        <v>40000</v>
      </c>
      <c r="T42" s="235">
        <v>30000</v>
      </c>
      <c r="U42" s="217" t="s">
        <v>339</v>
      </c>
    </row>
    <row r="43" spans="1:21" ht="81.75" customHeight="1">
      <c r="A43" s="230" t="s">
        <v>534</v>
      </c>
      <c r="B43" s="231">
        <v>0.01</v>
      </c>
      <c r="C43" s="64" t="s">
        <v>434</v>
      </c>
      <c r="D43" s="64" t="s">
        <v>433</v>
      </c>
      <c r="E43" s="105">
        <v>5</v>
      </c>
      <c r="F43" s="223">
        <v>5</v>
      </c>
      <c r="G43" s="223">
        <v>80</v>
      </c>
      <c r="H43" s="64" t="s">
        <v>434</v>
      </c>
      <c r="I43" s="64" t="s">
        <v>433</v>
      </c>
      <c r="J43" s="121">
        <v>5</v>
      </c>
      <c r="K43" s="121">
        <v>5</v>
      </c>
      <c r="L43" s="121">
        <v>20</v>
      </c>
      <c r="M43" s="121">
        <v>40</v>
      </c>
      <c r="N43" s="121">
        <v>60</v>
      </c>
      <c r="O43" s="121">
        <v>80</v>
      </c>
      <c r="P43" s="234">
        <f t="shared" si="0"/>
        <v>0</v>
      </c>
      <c r="Q43" s="136">
        <v>0</v>
      </c>
      <c r="R43" s="136">
        <v>0</v>
      </c>
      <c r="S43" s="136">
        <v>0</v>
      </c>
      <c r="T43" s="136">
        <v>0</v>
      </c>
      <c r="U43" s="29" t="s">
        <v>1117</v>
      </c>
    </row>
    <row r="44" spans="1:21" ht="51">
      <c r="A44" s="785" t="s">
        <v>535</v>
      </c>
      <c r="B44" s="778">
        <v>0.02</v>
      </c>
      <c r="C44" s="222" t="s">
        <v>1202</v>
      </c>
      <c r="D44" s="222" t="s">
        <v>1195</v>
      </c>
      <c r="E44" s="224">
        <v>0</v>
      </c>
      <c r="F44" s="224">
        <v>0</v>
      </c>
      <c r="G44" s="224">
        <v>3</v>
      </c>
      <c r="H44" s="222" t="s">
        <v>1202</v>
      </c>
      <c r="I44" s="222" t="s">
        <v>1195</v>
      </c>
      <c r="J44" s="236">
        <v>0</v>
      </c>
      <c r="K44" s="236">
        <v>0</v>
      </c>
      <c r="L44" s="236">
        <v>1</v>
      </c>
      <c r="M44" s="236">
        <v>2</v>
      </c>
      <c r="N44" s="236">
        <v>3</v>
      </c>
      <c r="O44" s="236">
        <v>4</v>
      </c>
      <c r="P44" s="234">
        <f t="shared" si="0"/>
        <v>200000</v>
      </c>
      <c r="Q44" s="236">
        <v>50000</v>
      </c>
      <c r="R44" s="236">
        <v>50000</v>
      </c>
      <c r="S44" s="236">
        <v>50000</v>
      </c>
      <c r="T44" s="236">
        <v>50000</v>
      </c>
      <c r="U44" s="29" t="s">
        <v>1196</v>
      </c>
    </row>
    <row r="45" spans="1:21" ht="51">
      <c r="A45" s="814"/>
      <c r="B45" s="780"/>
      <c r="C45" s="222" t="s">
        <v>1211</v>
      </c>
      <c r="D45" s="221" t="s">
        <v>1208</v>
      </c>
      <c r="E45" s="226">
        <v>10</v>
      </c>
      <c r="F45" s="226">
        <v>10</v>
      </c>
      <c r="G45" s="226">
        <v>25</v>
      </c>
      <c r="H45" s="222" t="s">
        <v>1211</v>
      </c>
      <c r="I45" s="221" t="s">
        <v>1208</v>
      </c>
      <c r="J45" s="238">
        <v>10</v>
      </c>
      <c r="K45" s="238">
        <v>10</v>
      </c>
      <c r="L45" s="236">
        <v>20</v>
      </c>
      <c r="M45" s="236">
        <v>20</v>
      </c>
      <c r="N45" s="236">
        <v>20</v>
      </c>
      <c r="O45" s="236">
        <v>25</v>
      </c>
      <c r="P45" s="234">
        <f t="shared" si="0"/>
        <v>186000</v>
      </c>
      <c r="Q45" s="236">
        <v>42000</v>
      </c>
      <c r="R45" s="236">
        <v>45000</v>
      </c>
      <c r="S45" s="236">
        <v>48000</v>
      </c>
      <c r="T45" s="236">
        <v>51000</v>
      </c>
      <c r="U45" s="40" t="s">
        <v>343</v>
      </c>
    </row>
    <row r="46" spans="1:21" ht="30">
      <c r="A46" s="801" t="s">
        <v>536</v>
      </c>
      <c r="B46" s="778">
        <v>0.1</v>
      </c>
      <c r="C46" s="222" t="s">
        <v>340</v>
      </c>
      <c r="D46" s="221" t="s">
        <v>342</v>
      </c>
      <c r="E46" s="224">
        <v>0</v>
      </c>
      <c r="F46" s="224">
        <v>0</v>
      </c>
      <c r="G46" s="224">
        <v>14</v>
      </c>
      <c r="H46" s="221" t="s">
        <v>341</v>
      </c>
      <c r="I46" s="221" t="s">
        <v>342</v>
      </c>
      <c r="J46" s="235">
        <v>0</v>
      </c>
      <c r="K46" s="235">
        <v>0</v>
      </c>
      <c r="L46" s="235">
        <v>2</v>
      </c>
      <c r="M46" s="235">
        <v>6</v>
      </c>
      <c r="N46" s="235">
        <v>10</v>
      </c>
      <c r="O46" s="235">
        <v>14</v>
      </c>
      <c r="P46" s="234">
        <f t="shared" si="0"/>
        <v>0</v>
      </c>
      <c r="Q46" s="235">
        <v>0</v>
      </c>
      <c r="R46" s="235">
        <v>0</v>
      </c>
      <c r="S46" s="235">
        <v>0</v>
      </c>
      <c r="T46" s="235">
        <v>0</v>
      </c>
      <c r="U46" s="818" t="s">
        <v>343</v>
      </c>
    </row>
    <row r="47" spans="1:21" ht="30">
      <c r="A47" s="802"/>
      <c r="B47" s="779"/>
      <c r="C47" s="222" t="s">
        <v>1209</v>
      </c>
      <c r="D47" s="221" t="s">
        <v>1210</v>
      </c>
      <c r="E47" s="224">
        <v>610</v>
      </c>
      <c r="F47" s="224">
        <v>610</v>
      </c>
      <c r="G47" s="224">
        <v>730</v>
      </c>
      <c r="H47" s="222" t="s">
        <v>1209</v>
      </c>
      <c r="I47" s="221" t="s">
        <v>1210</v>
      </c>
      <c r="J47" s="236">
        <v>610</v>
      </c>
      <c r="K47" s="236">
        <v>610</v>
      </c>
      <c r="L47" s="235">
        <v>650</v>
      </c>
      <c r="M47" s="235">
        <v>680</v>
      </c>
      <c r="N47" s="235">
        <v>710</v>
      </c>
      <c r="O47" s="235">
        <v>730</v>
      </c>
      <c r="P47" s="234">
        <f t="shared" si="0"/>
        <v>850000</v>
      </c>
      <c r="Q47" s="235">
        <v>205000</v>
      </c>
      <c r="R47" s="235">
        <v>210000</v>
      </c>
      <c r="S47" s="235">
        <v>215000</v>
      </c>
      <c r="T47" s="235">
        <v>220000</v>
      </c>
      <c r="U47" s="818"/>
    </row>
    <row r="48" spans="1:21" ht="30">
      <c r="A48" s="802"/>
      <c r="B48" s="779"/>
      <c r="C48" s="222" t="s">
        <v>72</v>
      </c>
      <c r="D48" s="221" t="s">
        <v>1208</v>
      </c>
      <c r="E48" s="224">
        <v>40</v>
      </c>
      <c r="F48" s="224">
        <v>40</v>
      </c>
      <c r="G48" s="224">
        <v>72</v>
      </c>
      <c r="H48" s="222" t="s">
        <v>1212</v>
      </c>
      <c r="I48" s="221" t="s">
        <v>1208</v>
      </c>
      <c r="J48" s="236">
        <v>40</v>
      </c>
      <c r="K48" s="236">
        <v>40</v>
      </c>
      <c r="L48" s="235">
        <v>48</v>
      </c>
      <c r="M48" s="235">
        <v>56</v>
      </c>
      <c r="N48" s="235">
        <v>64</v>
      </c>
      <c r="O48" s="235">
        <v>72</v>
      </c>
      <c r="P48" s="234">
        <f t="shared" si="0"/>
        <v>250000</v>
      </c>
      <c r="Q48" s="235">
        <v>55000</v>
      </c>
      <c r="R48" s="235">
        <v>60000</v>
      </c>
      <c r="S48" s="235">
        <v>65000</v>
      </c>
      <c r="T48" s="235">
        <v>70000</v>
      </c>
      <c r="U48" s="818"/>
    </row>
    <row r="49" spans="1:21" ht="48" customHeight="1">
      <c r="A49" s="803"/>
      <c r="B49" s="780"/>
      <c r="C49" s="222" t="s">
        <v>1213</v>
      </c>
      <c r="D49" s="221" t="s">
        <v>1214</v>
      </c>
      <c r="E49" s="224">
        <v>0</v>
      </c>
      <c r="F49" s="224">
        <v>0</v>
      </c>
      <c r="G49" s="224">
        <v>4</v>
      </c>
      <c r="H49" s="222" t="s">
        <v>1213</v>
      </c>
      <c r="I49" s="221" t="s">
        <v>1214</v>
      </c>
      <c r="J49" s="236">
        <v>0</v>
      </c>
      <c r="K49" s="236">
        <v>0</v>
      </c>
      <c r="L49" s="236">
        <v>2</v>
      </c>
      <c r="M49" s="236">
        <v>3</v>
      </c>
      <c r="N49" s="236">
        <v>6</v>
      </c>
      <c r="O49" s="236">
        <v>8</v>
      </c>
      <c r="P49" s="234">
        <f t="shared" si="0"/>
        <v>690000</v>
      </c>
      <c r="Q49" s="236">
        <v>150000</v>
      </c>
      <c r="R49" s="236">
        <v>165000</v>
      </c>
      <c r="S49" s="236">
        <v>180000</v>
      </c>
      <c r="T49" s="236">
        <v>195000</v>
      </c>
      <c r="U49" s="818"/>
    </row>
    <row r="50" spans="1:21" ht="51">
      <c r="A50" s="785" t="s">
        <v>537</v>
      </c>
      <c r="B50" s="778">
        <v>0.1</v>
      </c>
      <c r="C50" s="222" t="s">
        <v>344</v>
      </c>
      <c r="D50" s="222" t="s">
        <v>345</v>
      </c>
      <c r="E50" s="224">
        <v>0</v>
      </c>
      <c r="F50" s="224">
        <v>0</v>
      </c>
      <c r="G50" s="224">
        <v>207</v>
      </c>
      <c r="H50" s="222" t="s">
        <v>344</v>
      </c>
      <c r="I50" s="222" t="s">
        <v>345</v>
      </c>
      <c r="J50" s="236">
        <v>0</v>
      </c>
      <c r="K50" s="236">
        <v>0</v>
      </c>
      <c r="L50" s="172">
        <v>207</v>
      </c>
      <c r="M50" s="236">
        <v>207</v>
      </c>
      <c r="N50" s="236">
        <v>207</v>
      </c>
      <c r="O50" s="236">
        <v>207</v>
      </c>
      <c r="P50" s="234">
        <f t="shared" si="0"/>
        <v>870000</v>
      </c>
      <c r="Q50" s="236">
        <v>705000</v>
      </c>
      <c r="R50" s="236">
        <v>50000</v>
      </c>
      <c r="S50" s="236">
        <v>55000</v>
      </c>
      <c r="T50" s="236">
        <v>60000</v>
      </c>
      <c r="U50" s="29" t="s">
        <v>343</v>
      </c>
    </row>
    <row r="51" spans="1:21" ht="30">
      <c r="A51" s="800"/>
      <c r="B51" s="779"/>
      <c r="C51" s="222" t="s">
        <v>1729</v>
      </c>
      <c r="D51" s="222" t="s">
        <v>142</v>
      </c>
      <c r="E51" s="224">
        <v>0</v>
      </c>
      <c r="F51" s="224">
        <v>0</v>
      </c>
      <c r="G51" s="224">
        <v>240</v>
      </c>
      <c r="H51" s="222" t="s">
        <v>1732</v>
      </c>
      <c r="I51" s="222" t="s">
        <v>142</v>
      </c>
      <c r="J51" s="236">
        <v>0</v>
      </c>
      <c r="K51" s="236">
        <v>0</v>
      </c>
      <c r="L51" s="172">
        <v>60</v>
      </c>
      <c r="M51" s="236">
        <v>120</v>
      </c>
      <c r="N51" s="236">
        <v>180</v>
      </c>
      <c r="O51" s="236">
        <v>240</v>
      </c>
      <c r="P51" s="819">
        <v>624000</v>
      </c>
      <c r="Q51" s="806">
        <v>147000</v>
      </c>
      <c r="R51" s="806">
        <v>153000</v>
      </c>
      <c r="S51" s="806">
        <v>159000</v>
      </c>
      <c r="T51" s="806">
        <v>165000</v>
      </c>
      <c r="U51" s="818" t="s">
        <v>1726</v>
      </c>
    </row>
    <row r="52" spans="1:21" ht="30">
      <c r="A52" s="800"/>
      <c r="B52" s="779"/>
      <c r="C52" s="222" t="s">
        <v>1730</v>
      </c>
      <c r="D52" s="222" t="s">
        <v>1731</v>
      </c>
      <c r="E52" s="224">
        <v>0</v>
      </c>
      <c r="F52" s="224">
        <v>0</v>
      </c>
      <c r="G52" s="224">
        <v>230</v>
      </c>
      <c r="H52" s="222" t="s">
        <v>1730</v>
      </c>
      <c r="I52" s="222" t="s">
        <v>1731</v>
      </c>
      <c r="J52" s="236">
        <v>0</v>
      </c>
      <c r="K52" s="236">
        <v>0</v>
      </c>
      <c r="L52" s="172">
        <v>50</v>
      </c>
      <c r="M52" s="236">
        <v>105</v>
      </c>
      <c r="N52" s="236">
        <v>165</v>
      </c>
      <c r="O52" s="236">
        <v>230</v>
      </c>
      <c r="P52" s="820"/>
      <c r="Q52" s="807"/>
      <c r="R52" s="807"/>
      <c r="S52" s="807"/>
      <c r="T52" s="807"/>
      <c r="U52" s="818"/>
    </row>
    <row r="53" spans="1:21" ht="30">
      <c r="A53" s="800"/>
      <c r="B53" s="779"/>
      <c r="C53" s="222" t="s">
        <v>1732</v>
      </c>
      <c r="D53" s="222" t="s">
        <v>142</v>
      </c>
      <c r="E53" s="224">
        <v>0</v>
      </c>
      <c r="F53" s="224">
        <v>0</v>
      </c>
      <c r="G53" s="224">
        <v>240</v>
      </c>
      <c r="H53" s="222" t="s">
        <v>1732</v>
      </c>
      <c r="I53" s="222" t="s">
        <v>142</v>
      </c>
      <c r="J53" s="236">
        <v>0</v>
      </c>
      <c r="K53" s="236">
        <v>0</v>
      </c>
      <c r="L53" s="172">
        <v>60</v>
      </c>
      <c r="M53" s="236">
        <v>120</v>
      </c>
      <c r="N53" s="236">
        <v>180</v>
      </c>
      <c r="O53" s="236">
        <v>240</v>
      </c>
      <c r="P53" s="820"/>
      <c r="Q53" s="807"/>
      <c r="R53" s="807"/>
      <c r="S53" s="807"/>
      <c r="T53" s="807"/>
      <c r="U53" s="818"/>
    </row>
    <row r="54" spans="1:21" ht="30">
      <c r="A54" s="800"/>
      <c r="B54" s="779"/>
      <c r="C54" s="222" t="s">
        <v>143</v>
      </c>
      <c r="D54" s="222" t="s">
        <v>144</v>
      </c>
      <c r="E54" s="224">
        <v>0</v>
      </c>
      <c r="F54" s="224">
        <v>0</v>
      </c>
      <c r="G54" s="224">
        <v>160</v>
      </c>
      <c r="H54" s="222" t="s">
        <v>143</v>
      </c>
      <c r="I54" s="222" t="s">
        <v>144</v>
      </c>
      <c r="J54" s="236">
        <v>0</v>
      </c>
      <c r="K54" s="236">
        <v>0</v>
      </c>
      <c r="L54" s="172">
        <v>40</v>
      </c>
      <c r="M54" s="236">
        <v>80</v>
      </c>
      <c r="N54" s="236">
        <v>120</v>
      </c>
      <c r="O54" s="236">
        <v>160</v>
      </c>
      <c r="P54" s="820"/>
      <c r="Q54" s="807"/>
      <c r="R54" s="807"/>
      <c r="S54" s="807"/>
      <c r="T54" s="807"/>
      <c r="U54" s="818"/>
    </row>
    <row r="55" spans="1:21" ht="30">
      <c r="A55" s="786"/>
      <c r="B55" s="780"/>
      <c r="C55" s="222" t="s">
        <v>145</v>
      </c>
      <c r="D55" s="222" t="s">
        <v>146</v>
      </c>
      <c r="E55" s="224">
        <v>0</v>
      </c>
      <c r="F55" s="224">
        <v>0</v>
      </c>
      <c r="G55" s="224">
        <v>48</v>
      </c>
      <c r="H55" s="222" t="s">
        <v>145</v>
      </c>
      <c r="I55" s="222" t="s">
        <v>146</v>
      </c>
      <c r="J55" s="236">
        <v>0</v>
      </c>
      <c r="K55" s="236">
        <v>0</v>
      </c>
      <c r="L55" s="172">
        <v>12</v>
      </c>
      <c r="M55" s="236">
        <v>24</v>
      </c>
      <c r="N55" s="236">
        <v>36</v>
      </c>
      <c r="O55" s="236">
        <v>48</v>
      </c>
      <c r="P55" s="821"/>
      <c r="Q55" s="808"/>
      <c r="R55" s="808"/>
      <c r="S55" s="808"/>
      <c r="T55" s="808"/>
      <c r="U55" s="818"/>
    </row>
    <row r="56" spans="1:21" ht="81" customHeight="1">
      <c r="A56" s="229" t="s">
        <v>538</v>
      </c>
      <c r="B56" s="231">
        <v>0.02</v>
      </c>
      <c r="C56" s="225" t="s">
        <v>929</v>
      </c>
      <c r="D56" s="94" t="s">
        <v>930</v>
      </c>
      <c r="E56" s="129">
        <v>0</v>
      </c>
      <c r="F56" s="129">
        <v>0</v>
      </c>
      <c r="G56" s="129">
        <v>1</v>
      </c>
      <c r="H56" s="222" t="s">
        <v>369</v>
      </c>
      <c r="I56" s="222" t="s">
        <v>370</v>
      </c>
      <c r="J56" s="235">
        <v>0</v>
      </c>
      <c r="K56" s="235">
        <v>0</v>
      </c>
      <c r="L56" s="235">
        <v>100</v>
      </c>
      <c r="M56" s="235">
        <v>100</v>
      </c>
      <c r="N56" s="235">
        <v>100</v>
      </c>
      <c r="O56" s="235">
        <v>100</v>
      </c>
      <c r="P56" s="234">
        <f>SUM(Q56:T56)</f>
        <v>90000</v>
      </c>
      <c r="Q56" s="73">
        <v>15000</v>
      </c>
      <c r="R56" s="73">
        <v>20000</v>
      </c>
      <c r="S56" s="73">
        <v>25000</v>
      </c>
      <c r="T56" s="73">
        <v>30000</v>
      </c>
      <c r="U56" s="822" t="s">
        <v>343</v>
      </c>
    </row>
    <row r="57" spans="1:21" ht="75">
      <c r="A57" s="229" t="s">
        <v>539</v>
      </c>
      <c r="B57" s="231">
        <v>0.02</v>
      </c>
      <c r="C57" s="225" t="s">
        <v>933</v>
      </c>
      <c r="D57" s="94" t="s">
        <v>934</v>
      </c>
      <c r="E57" s="77">
        <v>0</v>
      </c>
      <c r="F57" s="77">
        <v>0</v>
      </c>
      <c r="G57" s="77">
        <v>2</v>
      </c>
      <c r="H57" s="222" t="s">
        <v>369</v>
      </c>
      <c r="I57" s="222" t="s">
        <v>370</v>
      </c>
      <c r="J57" s="235">
        <v>0</v>
      </c>
      <c r="K57" s="235">
        <v>0</v>
      </c>
      <c r="L57" s="235">
        <v>100</v>
      </c>
      <c r="M57" s="235">
        <v>100</v>
      </c>
      <c r="N57" s="235">
        <v>100</v>
      </c>
      <c r="O57" s="235">
        <v>100</v>
      </c>
      <c r="P57" s="234">
        <f>SUM(Q57:T57)</f>
        <v>75000</v>
      </c>
      <c r="Q57" s="73">
        <v>0</v>
      </c>
      <c r="R57" s="73">
        <v>20000</v>
      </c>
      <c r="S57" s="73">
        <v>25000</v>
      </c>
      <c r="T57" s="73">
        <v>30000</v>
      </c>
      <c r="U57" s="823"/>
    </row>
    <row r="58" spans="1:21" ht="36" customHeight="1">
      <c r="A58" s="240" t="s">
        <v>540</v>
      </c>
      <c r="B58" s="778">
        <v>0.02</v>
      </c>
      <c r="C58" s="738" t="s">
        <v>445</v>
      </c>
      <c r="D58" s="738" t="s">
        <v>444</v>
      </c>
      <c r="E58" s="793">
        <v>0</v>
      </c>
      <c r="F58" s="793">
        <v>0</v>
      </c>
      <c r="G58" s="793">
        <v>8</v>
      </c>
      <c r="H58" s="738" t="s">
        <v>445</v>
      </c>
      <c r="I58" s="738" t="s">
        <v>444</v>
      </c>
      <c r="J58" s="741">
        <v>0</v>
      </c>
      <c r="K58" s="741">
        <v>0</v>
      </c>
      <c r="L58" s="741">
        <v>2</v>
      </c>
      <c r="M58" s="741">
        <v>4</v>
      </c>
      <c r="N58" s="741">
        <v>6</v>
      </c>
      <c r="O58" s="741">
        <v>8</v>
      </c>
      <c r="P58" s="819">
        <f>SUM(Q58:T58)</f>
        <v>700000</v>
      </c>
      <c r="Q58" s="665">
        <v>100000</v>
      </c>
      <c r="R58" s="665">
        <v>150000</v>
      </c>
      <c r="S58" s="665">
        <v>200000</v>
      </c>
      <c r="T58" s="665">
        <v>250000</v>
      </c>
      <c r="U58" s="818" t="s">
        <v>454</v>
      </c>
    </row>
    <row r="59" spans="1:21" ht="129.75" customHeight="1">
      <c r="A59" s="229" t="s">
        <v>541</v>
      </c>
      <c r="B59" s="780"/>
      <c r="C59" s="740"/>
      <c r="D59" s="740"/>
      <c r="E59" s="794"/>
      <c r="F59" s="794"/>
      <c r="G59" s="794"/>
      <c r="H59" s="740"/>
      <c r="I59" s="740"/>
      <c r="J59" s="743"/>
      <c r="K59" s="743"/>
      <c r="L59" s="743"/>
      <c r="M59" s="743"/>
      <c r="N59" s="743"/>
      <c r="O59" s="743"/>
      <c r="P59" s="821"/>
      <c r="Q59" s="666"/>
      <c r="R59" s="666"/>
      <c r="S59" s="666"/>
      <c r="T59" s="666"/>
      <c r="U59" s="818"/>
    </row>
    <row r="60" spans="1:21" ht="26.25" customHeight="1">
      <c r="A60" s="229" t="s">
        <v>542</v>
      </c>
      <c r="B60" s="231">
        <v>0.01</v>
      </c>
      <c r="C60" s="222" t="s">
        <v>1970</v>
      </c>
      <c r="D60" s="222" t="s">
        <v>1971</v>
      </c>
      <c r="E60" s="224">
        <v>0</v>
      </c>
      <c r="F60" s="224">
        <v>0</v>
      </c>
      <c r="G60" s="224">
        <v>5</v>
      </c>
      <c r="H60" s="222" t="s">
        <v>1970</v>
      </c>
      <c r="I60" s="222" t="s">
        <v>1971</v>
      </c>
      <c r="J60" s="236">
        <v>0</v>
      </c>
      <c r="K60" s="236">
        <v>0</v>
      </c>
      <c r="L60" s="236">
        <v>1</v>
      </c>
      <c r="M60" s="236">
        <v>2</v>
      </c>
      <c r="N60" s="236">
        <v>4</v>
      </c>
      <c r="O60" s="236">
        <v>5</v>
      </c>
      <c r="P60" s="234">
        <f>SUM(Q60:T60)</f>
        <v>0</v>
      </c>
      <c r="Q60" s="236">
        <v>0</v>
      </c>
      <c r="R60" s="236">
        <v>0</v>
      </c>
      <c r="S60" s="236">
        <v>0</v>
      </c>
      <c r="T60" s="236">
        <v>0</v>
      </c>
      <c r="U60" s="29" t="s">
        <v>1972</v>
      </c>
    </row>
    <row r="61" spans="1:21" ht="38.25">
      <c r="A61" s="229" t="s">
        <v>543</v>
      </c>
      <c r="B61" s="231">
        <v>0.01</v>
      </c>
      <c r="C61" s="222" t="s">
        <v>1076</v>
      </c>
      <c r="D61" s="222" t="s">
        <v>1974</v>
      </c>
      <c r="E61" s="224">
        <v>0</v>
      </c>
      <c r="F61" s="224">
        <v>0</v>
      </c>
      <c r="G61" s="224">
        <v>2</v>
      </c>
      <c r="H61" s="222" t="s">
        <v>1973</v>
      </c>
      <c r="I61" s="222" t="s">
        <v>1974</v>
      </c>
      <c r="J61" s="236">
        <v>0</v>
      </c>
      <c r="K61" s="236">
        <v>0</v>
      </c>
      <c r="L61" s="236">
        <v>0</v>
      </c>
      <c r="M61" s="236">
        <v>1</v>
      </c>
      <c r="N61" s="236">
        <v>1</v>
      </c>
      <c r="O61" s="236">
        <v>2</v>
      </c>
      <c r="P61" s="234">
        <f t="shared" si="0"/>
        <v>0</v>
      </c>
      <c r="Q61" s="236">
        <v>0</v>
      </c>
      <c r="R61" s="236">
        <v>0</v>
      </c>
      <c r="S61" s="236">
        <v>0</v>
      </c>
      <c r="T61" s="236">
        <v>0</v>
      </c>
      <c r="U61" s="29" t="s">
        <v>1972</v>
      </c>
    </row>
    <row r="62" spans="1:21" ht="51">
      <c r="A62" s="229" t="s">
        <v>822</v>
      </c>
      <c r="B62" s="231">
        <v>0.02</v>
      </c>
      <c r="C62" s="222" t="s">
        <v>1197</v>
      </c>
      <c r="D62" s="222" t="s">
        <v>1189</v>
      </c>
      <c r="E62" s="224">
        <v>0</v>
      </c>
      <c r="F62" s="224">
        <v>0</v>
      </c>
      <c r="G62" s="224">
        <v>9</v>
      </c>
      <c r="H62" s="222" t="s">
        <v>1197</v>
      </c>
      <c r="I62" s="222" t="s">
        <v>1189</v>
      </c>
      <c r="J62" s="236">
        <v>0</v>
      </c>
      <c r="K62" s="236">
        <v>0</v>
      </c>
      <c r="L62" s="236">
        <v>0</v>
      </c>
      <c r="M62" s="236">
        <v>3</v>
      </c>
      <c r="N62" s="236">
        <v>6</v>
      </c>
      <c r="O62" s="236">
        <v>9</v>
      </c>
      <c r="P62" s="234">
        <f t="shared" si="0"/>
        <v>0</v>
      </c>
      <c r="Q62" s="236">
        <v>0</v>
      </c>
      <c r="R62" s="236">
        <v>0</v>
      </c>
      <c r="S62" s="236">
        <v>0</v>
      </c>
      <c r="T62" s="236">
        <v>0</v>
      </c>
      <c r="U62" s="29" t="s">
        <v>1198</v>
      </c>
    </row>
    <row r="63" spans="1:21" ht="51">
      <c r="A63" s="229" t="s">
        <v>823</v>
      </c>
      <c r="B63" s="231">
        <v>0.05</v>
      </c>
      <c r="C63" s="71" t="s">
        <v>304</v>
      </c>
      <c r="D63" s="70" t="s">
        <v>305</v>
      </c>
      <c r="E63" s="130">
        <v>180</v>
      </c>
      <c r="F63" s="130">
        <v>180</v>
      </c>
      <c r="G63" s="130">
        <v>380</v>
      </c>
      <c r="H63" s="71" t="s">
        <v>304</v>
      </c>
      <c r="I63" s="70" t="s">
        <v>305</v>
      </c>
      <c r="J63" s="136">
        <v>180</v>
      </c>
      <c r="K63" s="136">
        <v>180</v>
      </c>
      <c r="L63" s="136">
        <v>230</v>
      </c>
      <c r="M63" s="136">
        <v>280</v>
      </c>
      <c r="N63" s="136">
        <v>330</v>
      </c>
      <c r="O63" s="136">
        <v>380</v>
      </c>
      <c r="P63" s="234">
        <f>SUM(Q63:T63)</f>
        <v>129948.00000000001</v>
      </c>
      <c r="Q63" s="195">
        <v>28000</v>
      </c>
      <c r="R63" s="73">
        <f>Q63*1.1</f>
        <v>30800.000000000004</v>
      </c>
      <c r="S63" s="73">
        <f>R63*1.1</f>
        <v>33880.00000000001</v>
      </c>
      <c r="T63" s="73">
        <f>S63*1.1</f>
        <v>37268.000000000015</v>
      </c>
      <c r="U63" s="29" t="s">
        <v>1123</v>
      </c>
    </row>
    <row r="64" spans="1:21" ht="38.25">
      <c r="A64" s="229" t="s">
        <v>824</v>
      </c>
      <c r="B64" s="231">
        <v>0.02</v>
      </c>
      <c r="C64" s="220" t="s">
        <v>1177</v>
      </c>
      <c r="D64" s="93" t="s">
        <v>1178</v>
      </c>
      <c r="E64" s="228">
        <v>0</v>
      </c>
      <c r="F64" s="227">
        <v>0</v>
      </c>
      <c r="G64" s="227">
        <v>450</v>
      </c>
      <c r="H64" s="220" t="s">
        <v>1177</v>
      </c>
      <c r="I64" s="93" t="s">
        <v>1178</v>
      </c>
      <c r="J64" s="239">
        <v>0</v>
      </c>
      <c r="K64" s="195">
        <v>0</v>
      </c>
      <c r="L64" s="195">
        <v>100</v>
      </c>
      <c r="M64" s="195">
        <v>200</v>
      </c>
      <c r="N64" s="195">
        <v>300</v>
      </c>
      <c r="O64" s="73">
        <v>450</v>
      </c>
      <c r="P64" s="234">
        <f t="shared" si="0"/>
        <v>936000</v>
      </c>
      <c r="Q64" s="73">
        <v>220000</v>
      </c>
      <c r="R64" s="73">
        <v>229000</v>
      </c>
      <c r="S64" s="73">
        <v>239000</v>
      </c>
      <c r="T64" s="73">
        <v>248000</v>
      </c>
      <c r="U64" s="28" t="s">
        <v>1179</v>
      </c>
    </row>
    <row r="65" spans="1:21" ht="30">
      <c r="A65" s="785" t="s">
        <v>825</v>
      </c>
      <c r="B65" s="778">
        <v>0.02</v>
      </c>
      <c r="C65" s="220" t="s">
        <v>1181</v>
      </c>
      <c r="D65" s="93" t="s">
        <v>1180</v>
      </c>
      <c r="E65" s="228">
        <v>0</v>
      </c>
      <c r="F65" s="227">
        <v>0</v>
      </c>
      <c r="G65" s="227">
        <v>6000</v>
      </c>
      <c r="H65" s="220" t="s">
        <v>1181</v>
      </c>
      <c r="I65" s="93" t="s">
        <v>1180</v>
      </c>
      <c r="J65" s="239">
        <v>0</v>
      </c>
      <c r="K65" s="195">
        <v>0</v>
      </c>
      <c r="L65" s="195">
        <v>1500</v>
      </c>
      <c r="M65" s="195">
        <v>3000</v>
      </c>
      <c r="N65" s="195">
        <v>4500</v>
      </c>
      <c r="O65" s="73">
        <v>6000</v>
      </c>
      <c r="P65" s="234">
        <f t="shared" si="0"/>
        <v>3409000</v>
      </c>
      <c r="Q65" s="73">
        <v>800000</v>
      </c>
      <c r="R65" s="73">
        <v>836000</v>
      </c>
      <c r="S65" s="73">
        <v>870000</v>
      </c>
      <c r="T65" s="73">
        <v>903000</v>
      </c>
      <c r="U65" s="815" t="s">
        <v>1179</v>
      </c>
    </row>
    <row r="66" spans="1:21" ht="30">
      <c r="A66" s="800"/>
      <c r="B66" s="779"/>
      <c r="C66" s="220" t="s">
        <v>1183</v>
      </c>
      <c r="D66" s="93" t="s">
        <v>1182</v>
      </c>
      <c r="E66" s="228">
        <v>4500</v>
      </c>
      <c r="F66" s="227">
        <v>4500</v>
      </c>
      <c r="G66" s="227">
        <v>20000</v>
      </c>
      <c r="H66" s="220" t="s">
        <v>1183</v>
      </c>
      <c r="I66" s="93" t="s">
        <v>1182</v>
      </c>
      <c r="J66" s="195">
        <v>4500</v>
      </c>
      <c r="K66" s="195">
        <v>4500</v>
      </c>
      <c r="L66" s="195">
        <v>8375</v>
      </c>
      <c r="M66" s="195">
        <v>12250</v>
      </c>
      <c r="N66" s="195">
        <v>16125</v>
      </c>
      <c r="O66" s="73">
        <v>20000</v>
      </c>
      <c r="P66" s="234">
        <f t="shared" si="0"/>
        <v>2982000</v>
      </c>
      <c r="Q66" s="73">
        <v>700000</v>
      </c>
      <c r="R66" s="73">
        <v>731000</v>
      </c>
      <c r="S66" s="73">
        <v>761000</v>
      </c>
      <c r="T66" s="73">
        <v>790000</v>
      </c>
      <c r="U66" s="816"/>
    </row>
    <row r="67" spans="1:21" ht="30">
      <c r="A67" s="786"/>
      <c r="B67" s="780"/>
      <c r="C67" s="220" t="s">
        <v>1184</v>
      </c>
      <c r="D67" s="93" t="s">
        <v>1185</v>
      </c>
      <c r="E67" s="228">
        <v>0</v>
      </c>
      <c r="F67" s="227">
        <v>0</v>
      </c>
      <c r="G67" s="227">
        <v>20</v>
      </c>
      <c r="H67" s="220" t="s">
        <v>1184</v>
      </c>
      <c r="I67" s="93" t="s">
        <v>1185</v>
      </c>
      <c r="J67" s="239">
        <v>0</v>
      </c>
      <c r="K67" s="195">
        <v>0</v>
      </c>
      <c r="L67" s="195">
        <v>0</v>
      </c>
      <c r="M67" s="195">
        <v>10</v>
      </c>
      <c r="N67" s="195">
        <v>20</v>
      </c>
      <c r="O67" s="73">
        <v>20</v>
      </c>
      <c r="P67" s="234">
        <f t="shared" si="0"/>
        <v>1341000</v>
      </c>
      <c r="Q67" s="73">
        <v>315000</v>
      </c>
      <c r="R67" s="73">
        <v>329000</v>
      </c>
      <c r="S67" s="73">
        <v>342000</v>
      </c>
      <c r="T67" s="73">
        <v>355000</v>
      </c>
      <c r="U67" s="817"/>
    </row>
    <row r="68" spans="1:21" ht="82.5" customHeight="1">
      <c r="A68" s="229" t="s">
        <v>1814</v>
      </c>
      <c r="B68" s="231">
        <v>0.01</v>
      </c>
      <c r="C68" s="67" t="s">
        <v>1967</v>
      </c>
      <c r="D68" s="67" t="s">
        <v>1968</v>
      </c>
      <c r="E68" s="218">
        <v>0</v>
      </c>
      <c r="F68" s="218">
        <v>0</v>
      </c>
      <c r="G68" s="218">
        <v>1</v>
      </c>
      <c r="H68" s="67" t="s">
        <v>1967</v>
      </c>
      <c r="I68" s="67" t="s">
        <v>1968</v>
      </c>
      <c r="J68" s="233">
        <v>0</v>
      </c>
      <c r="K68" s="233">
        <v>0</v>
      </c>
      <c r="L68" s="233">
        <v>0.6</v>
      </c>
      <c r="M68" s="233">
        <v>1</v>
      </c>
      <c r="N68" s="233">
        <v>1</v>
      </c>
      <c r="O68" s="233">
        <v>1</v>
      </c>
      <c r="P68" s="234">
        <f>SUM(Q68:T68)</f>
        <v>0</v>
      </c>
      <c r="Q68" s="169">
        <v>0</v>
      </c>
      <c r="R68" s="169">
        <v>0</v>
      </c>
      <c r="S68" s="169">
        <v>0</v>
      </c>
      <c r="T68" s="169">
        <v>0</v>
      </c>
      <c r="U68" s="245" t="s">
        <v>1969</v>
      </c>
    </row>
    <row r="69" spans="1:21" ht="62.25" customHeight="1">
      <c r="A69" s="580" t="s">
        <v>1815</v>
      </c>
      <c r="B69" s="576">
        <v>0.11</v>
      </c>
      <c r="C69" s="534" t="s">
        <v>1119</v>
      </c>
      <c r="D69" s="534" t="s">
        <v>1120</v>
      </c>
      <c r="E69" s="534">
        <v>0</v>
      </c>
      <c r="F69" s="534">
        <v>0</v>
      </c>
      <c r="G69" s="534">
        <v>80000</v>
      </c>
      <c r="H69" s="70" t="s">
        <v>1121</v>
      </c>
      <c r="I69" s="70" t="s">
        <v>1122</v>
      </c>
      <c r="J69" s="73">
        <v>0</v>
      </c>
      <c r="K69" s="73">
        <v>0</v>
      </c>
      <c r="L69" s="75">
        <v>1200</v>
      </c>
      <c r="M69" s="75">
        <v>2400</v>
      </c>
      <c r="N69" s="75">
        <v>3600</v>
      </c>
      <c r="O69" s="75">
        <v>4800</v>
      </c>
      <c r="P69" s="234">
        <f t="shared" si="0"/>
        <v>324870</v>
      </c>
      <c r="Q69" s="195">
        <v>70000</v>
      </c>
      <c r="R69" s="73">
        <f aca="true" t="shared" si="1" ref="R69:T77">Q69*1.1</f>
        <v>77000</v>
      </c>
      <c r="S69" s="73">
        <f t="shared" si="1"/>
        <v>84700</v>
      </c>
      <c r="T69" s="73">
        <f t="shared" si="1"/>
        <v>93170.00000000001</v>
      </c>
      <c r="U69" s="787" t="s">
        <v>1123</v>
      </c>
    </row>
    <row r="70" spans="1:21" ht="51" customHeight="1">
      <c r="A70" s="580"/>
      <c r="B70" s="576"/>
      <c r="C70" s="534"/>
      <c r="D70" s="534"/>
      <c r="E70" s="534"/>
      <c r="F70" s="534"/>
      <c r="G70" s="534"/>
      <c r="H70" s="72" t="s">
        <v>1689</v>
      </c>
      <c r="I70" s="27" t="s">
        <v>1124</v>
      </c>
      <c r="J70" s="76">
        <v>0</v>
      </c>
      <c r="K70" s="76">
        <v>0</v>
      </c>
      <c r="L70" s="76">
        <v>3821</v>
      </c>
      <c r="M70" s="76">
        <v>7641</v>
      </c>
      <c r="N70" s="76">
        <v>11461</v>
      </c>
      <c r="O70" s="76">
        <v>15281</v>
      </c>
      <c r="P70" s="234">
        <f t="shared" si="0"/>
        <v>278460</v>
      </c>
      <c r="Q70" s="136">
        <v>60000</v>
      </c>
      <c r="R70" s="76">
        <f t="shared" si="1"/>
        <v>66000</v>
      </c>
      <c r="S70" s="76">
        <f t="shared" si="1"/>
        <v>72600</v>
      </c>
      <c r="T70" s="76">
        <f t="shared" si="1"/>
        <v>79860</v>
      </c>
      <c r="U70" s="788"/>
    </row>
    <row r="71" spans="1:21" ht="33.75" customHeight="1">
      <c r="A71" s="580"/>
      <c r="B71" s="576"/>
      <c r="C71" s="534"/>
      <c r="D71" s="534"/>
      <c r="E71" s="534"/>
      <c r="F71" s="534"/>
      <c r="G71" s="534"/>
      <c r="H71" s="72" t="s">
        <v>298</v>
      </c>
      <c r="I71" s="27" t="s">
        <v>299</v>
      </c>
      <c r="J71" s="76">
        <v>50</v>
      </c>
      <c r="K71" s="76">
        <v>50</v>
      </c>
      <c r="L71" s="134">
        <v>100</v>
      </c>
      <c r="M71" s="76">
        <v>150</v>
      </c>
      <c r="N71" s="76">
        <v>200</v>
      </c>
      <c r="O71" s="76">
        <v>250</v>
      </c>
      <c r="P71" s="234">
        <f t="shared" si="0"/>
        <v>185640</v>
      </c>
      <c r="Q71" s="136">
        <v>40000</v>
      </c>
      <c r="R71" s="76">
        <f t="shared" si="1"/>
        <v>44000</v>
      </c>
      <c r="S71" s="76">
        <f t="shared" si="1"/>
        <v>48400.00000000001</v>
      </c>
      <c r="T71" s="76">
        <f t="shared" si="1"/>
        <v>53240.000000000015</v>
      </c>
      <c r="U71" s="788"/>
    </row>
    <row r="72" spans="1:21" ht="45">
      <c r="A72" s="580"/>
      <c r="B72" s="576"/>
      <c r="C72" s="534"/>
      <c r="D72" s="534"/>
      <c r="E72" s="534"/>
      <c r="F72" s="534"/>
      <c r="G72" s="534"/>
      <c r="H72" s="72" t="s">
        <v>73</v>
      </c>
      <c r="I72" s="27" t="s">
        <v>300</v>
      </c>
      <c r="J72" s="76">
        <v>0</v>
      </c>
      <c r="K72" s="76">
        <v>0</v>
      </c>
      <c r="L72" s="76">
        <v>2880</v>
      </c>
      <c r="M72" s="76">
        <v>5760</v>
      </c>
      <c r="N72" s="76">
        <v>8640</v>
      </c>
      <c r="O72" s="76">
        <v>11520</v>
      </c>
      <c r="P72" s="234">
        <f t="shared" si="0"/>
        <v>106743.00000000001</v>
      </c>
      <c r="Q72" s="136">
        <v>23000</v>
      </c>
      <c r="R72" s="76">
        <f t="shared" si="1"/>
        <v>25300.000000000004</v>
      </c>
      <c r="S72" s="76">
        <f t="shared" si="1"/>
        <v>27830.000000000007</v>
      </c>
      <c r="T72" s="76">
        <f t="shared" si="1"/>
        <v>30613.00000000001</v>
      </c>
      <c r="U72" s="788"/>
    </row>
    <row r="73" spans="1:21" ht="45">
      <c r="A73" s="580"/>
      <c r="B73" s="576"/>
      <c r="C73" s="534"/>
      <c r="D73" s="534"/>
      <c r="E73" s="534"/>
      <c r="F73" s="534"/>
      <c r="G73" s="534"/>
      <c r="H73" s="72" t="s">
        <v>301</v>
      </c>
      <c r="I73" s="27" t="s">
        <v>300</v>
      </c>
      <c r="J73" s="76">
        <v>0</v>
      </c>
      <c r="K73" s="76">
        <v>0</v>
      </c>
      <c r="L73" s="76">
        <v>8000</v>
      </c>
      <c r="M73" s="76">
        <v>17600</v>
      </c>
      <c r="N73" s="76">
        <v>27200</v>
      </c>
      <c r="O73" s="76">
        <v>36800</v>
      </c>
      <c r="P73" s="234">
        <f t="shared" si="0"/>
        <v>102102.00000000001</v>
      </c>
      <c r="Q73" s="136">
        <v>22000</v>
      </c>
      <c r="R73" s="76">
        <f t="shared" si="1"/>
        <v>24200.000000000004</v>
      </c>
      <c r="S73" s="76">
        <f t="shared" si="1"/>
        <v>26620.000000000007</v>
      </c>
      <c r="T73" s="76">
        <f t="shared" si="1"/>
        <v>29282.00000000001</v>
      </c>
      <c r="U73" s="788"/>
    </row>
    <row r="74" spans="1:21" ht="42.75" customHeight="1">
      <c r="A74" s="691" t="s">
        <v>1816</v>
      </c>
      <c r="B74" s="592">
        <v>0.1</v>
      </c>
      <c r="C74" s="547" t="s">
        <v>302</v>
      </c>
      <c r="D74" s="547" t="s">
        <v>303</v>
      </c>
      <c r="E74" s="547">
        <v>80000</v>
      </c>
      <c r="F74" s="547">
        <v>80000</v>
      </c>
      <c r="G74" s="547">
        <v>130000</v>
      </c>
      <c r="H74" s="712" t="s">
        <v>306</v>
      </c>
      <c r="I74" s="72" t="s">
        <v>307</v>
      </c>
      <c r="J74" s="136">
        <v>80</v>
      </c>
      <c r="K74" s="136">
        <v>80</v>
      </c>
      <c r="L74" s="136">
        <v>160</v>
      </c>
      <c r="M74" s="136">
        <v>240</v>
      </c>
      <c r="N74" s="136">
        <v>320</v>
      </c>
      <c r="O74" s="136">
        <v>400</v>
      </c>
      <c r="P74" s="234">
        <f t="shared" si="0"/>
        <v>0</v>
      </c>
      <c r="Q74" s="136">
        <v>0</v>
      </c>
      <c r="R74" s="76">
        <v>0</v>
      </c>
      <c r="S74" s="76">
        <f t="shared" si="1"/>
        <v>0</v>
      </c>
      <c r="T74" s="76">
        <f t="shared" si="1"/>
        <v>0</v>
      </c>
      <c r="U74" s="788"/>
    </row>
    <row r="75" spans="1:21" ht="18">
      <c r="A75" s="692"/>
      <c r="B75" s="790"/>
      <c r="C75" s="734"/>
      <c r="D75" s="734"/>
      <c r="E75" s="734"/>
      <c r="F75" s="734"/>
      <c r="G75" s="734"/>
      <c r="H75" s="712"/>
      <c r="I75" s="72" t="s">
        <v>308</v>
      </c>
      <c r="J75" s="136">
        <v>0</v>
      </c>
      <c r="K75" s="136">
        <v>0</v>
      </c>
      <c r="L75" s="136">
        <v>4500</v>
      </c>
      <c r="M75" s="136">
        <v>9000</v>
      </c>
      <c r="N75" s="136">
        <v>13500</v>
      </c>
      <c r="O75" s="136">
        <v>18000</v>
      </c>
      <c r="P75" s="234">
        <f aca="true" t="shared" si="2" ref="P75:P80">SUM(Q75:T75)</f>
        <v>278460</v>
      </c>
      <c r="Q75" s="136">
        <v>60000</v>
      </c>
      <c r="R75" s="76">
        <f>Q75*1.1</f>
        <v>66000</v>
      </c>
      <c r="S75" s="76">
        <f t="shared" si="1"/>
        <v>72600</v>
      </c>
      <c r="T75" s="76">
        <f t="shared" si="1"/>
        <v>79860</v>
      </c>
      <c r="U75" s="788"/>
    </row>
    <row r="76" spans="1:21" ht="39.75" customHeight="1">
      <c r="A76" s="692"/>
      <c r="B76" s="790"/>
      <c r="C76" s="734"/>
      <c r="D76" s="734"/>
      <c r="E76" s="734"/>
      <c r="F76" s="734"/>
      <c r="G76" s="734"/>
      <c r="H76" s="712" t="s">
        <v>309</v>
      </c>
      <c r="I76" s="72" t="s">
        <v>310</v>
      </c>
      <c r="J76" s="120">
        <v>31</v>
      </c>
      <c r="K76" s="343">
        <v>0.9</v>
      </c>
      <c r="L76" s="343">
        <v>0.9</v>
      </c>
      <c r="M76" s="343">
        <v>0.9</v>
      </c>
      <c r="N76" s="343">
        <v>0.9</v>
      </c>
      <c r="O76" s="343">
        <v>0.9</v>
      </c>
      <c r="P76" s="234">
        <f t="shared" si="2"/>
        <v>0</v>
      </c>
      <c r="Q76" s="136">
        <v>0</v>
      </c>
      <c r="R76" s="76">
        <f>Q76*1.1</f>
        <v>0</v>
      </c>
      <c r="S76" s="76">
        <f t="shared" si="1"/>
        <v>0</v>
      </c>
      <c r="T76" s="76">
        <f t="shared" si="1"/>
        <v>0</v>
      </c>
      <c r="U76" s="788"/>
    </row>
    <row r="77" spans="1:21" ht="30.75" customHeight="1">
      <c r="A77" s="692"/>
      <c r="B77" s="790"/>
      <c r="C77" s="734"/>
      <c r="D77" s="734"/>
      <c r="E77" s="734"/>
      <c r="F77" s="734"/>
      <c r="G77" s="734"/>
      <c r="H77" s="712"/>
      <c r="I77" s="72" t="s">
        <v>308</v>
      </c>
      <c r="J77" s="136">
        <v>0</v>
      </c>
      <c r="K77" s="136">
        <v>0</v>
      </c>
      <c r="L77" s="136">
        <v>3900</v>
      </c>
      <c r="M77" s="136">
        <v>7800</v>
      </c>
      <c r="N77" s="136">
        <v>11700</v>
      </c>
      <c r="O77" s="136">
        <v>15600</v>
      </c>
      <c r="P77" s="234">
        <f t="shared" si="2"/>
        <v>301665</v>
      </c>
      <c r="Q77" s="136">
        <v>65000</v>
      </c>
      <c r="R77" s="76">
        <f>Q77*1.1</f>
        <v>71500</v>
      </c>
      <c r="S77" s="76">
        <f t="shared" si="1"/>
        <v>78650</v>
      </c>
      <c r="T77" s="76">
        <f t="shared" si="1"/>
        <v>86515</v>
      </c>
      <c r="U77" s="788"/>
    </row>
    <row r="78" spans="1:21" ht="61.5" customHeight="1">
      <c r="A78" s="693"/>
      <c r="B78" s="593"/>
      <c r="C78" s="548"/>
      <c r="D78" s="548"/>
      <c r="E78" s="548"/>
      <c r="F78" s="548"/>
      <c r="G78" s="548"/>
      <c r="H78" s="72" t="s">
        <v>376</v>
      </c>
      <c r="I78" s="72" t="s">
        <v>130</v>
      </c>
      <c r="J78" s="136">
        <v>0</v>
      </c>
      <c r="K78" s="136">
        <v>0</v>
      </c>
      <c r="L78" s="136">
        <v>270</v>
      </c>
      <c r="M78" s="136">
        <v>540</v>
      </c>
      <c r="N78" s="136">
        <v>810</v>
      </c>
      <c r="O78" s="136">
        <v>1080</v>
      </c>
      <c r="P78" s="234">
        <f t="shared" si="2"/>
        <v>69615</v>
      </c>
      <c r="Q78" s="136">
        <v>15000</v>
      </c>
      <c r="R78" s="76">
        <f>Q78*1.1</f>
        <v>16500</v>
      </c>
      <c r="S78" s="76">
        <f>R78*1.1</f>
        <v>18150</v>
      </c>
      <c r="T78" s="76">
        <f>S78*1.1</f>
        <v>19965</v>
      </c>
      <c r="U78" s="788"/>
    </row>
    <row r="79" spans="1:21" ht="44.25" customHeight="1">
      <c r="A79" s="567" t="s">
        <v>1817</v>
      </c>
      <c r="B79" s="798">
        <v>0.02</v>
      </c>
      <c r="C79" s="505" t="s">
        <v>311</v>
      </c>
      <c r="D79" s="505" t="s">
        <v>312</v>
      </c>
      <c r="E79" s="775">
        <v>0</v>
      </c>
      <c r="F79" s="775">
        <v>0</v>
      </c>
      <c r="G79" s="775">
        <v>1</v>
      </c>
      <c r="H79" s="71" t="s">
        <v>313</v>
      </c>
      <c r="I79" s="505" t="s">
        <v>312</v>
      </c>
      <c r="J79" s="121">
        <v>0</v>
      </c>
      <c r="K79" s="121">
        <v>0</v>
      </c>
      <c r="L79" s="133">
        <v>1</v>
      </c>
      <c r="M79" s="133">
        <v>1</v>
      </c>
      <c r="N79" s="133">
        <v>1</v>
      </c>
      <c r="O79" s="133">
        <v>1</v>
      </c>
      <c r="P79" s="234">
        <f t="shared" si="2"/>
        <v>0</v>
      </c>
      <c r="Q79" s="195">
        <v>0</v>
      </c>
      <c r="R79" s="73">
        <v>0</v>
      </c>
      <c r="S79" s="73">
        <v>0</v>
      </c>
      <c r="T79" s="73">
        <v>0</v>
      </c>
      <c r="U79" s="788"/>
    </row>
    <row r="80" spans="1:21" ht="53.25" customHeight="1" thickBot="1">
      <c r="A80" s="797"/>
      <c r="B80" s="799"/>
      <c r="C80" s="777"/>
      <c r="D80" s="777"/>
      <c r="E80" s="776"/>
      <c r="F80" s="776"/>
      <c r="G80" s="776"/>
      <c r="H80" s="246" t="s">
        <v>314</v>
      </c>
      <c r="I80" s="777"/>
      <c r="J80" s="247">
        <v>0</v>
      </c>
      <c r="K80" s="247">
        <v>0</v>
      </c>
      <c r="L80" s="248">
        <v>1</v>
      </c>
      <c r="M80" s="248">
        <v>1</v>
      </c>
      <c r="N80" s="248">
        <v>1</v>
      </c>
      <c r="O80" s="248">
        <v>1</v>
      </c>
      <c r="P80" s="249">
        <f t="shared" si="2"/>
        <v>0</v>
      </c>
      <c r="Q80" s="250">
        <v>0</v>
      </c>
      <c r="R80" s="147">
        <v>0</v>
      </c>
      <c r="S80" s="147">
        <v>0</v>
      </c>
      <c r="T80" s="147">
        <f>S80*1.1</f>
        <v>0</v>
      </c>
      <c r="U80" s="789"/>
    </row>
    <row r="81" spans="1:21" ht="18">
      <c r="A81" s="241" t="s">
        <v>1365</v>
      </c>
      <c r="B81" s="242">
        <f>SUM(B8:B80)</f>
        <v>1.0000000000000002</v>
      </c>
      <c r="C81" s="782"/>
      <c r="D81" s="783"/>
      <c r="E81" s="783"/>
      <c r="F81" s="783"/>
      <c r="G81" s="783"/>
      <c r="H81" s="783"/>
      <c r="I81" s="783"/>
      <c r="J81" s="783"/>
      <c r="K81" s="783"/>
      <c r="L81" s="783"/>
      <c r="M81" s="783"/>
      <c r="N81" s="783"/>
      <c r="O81" s="784"/>
      <c r="P81" s="243">
        <f>SUM(P8:P80)</f>
        <v>29709503</v>
      </c>
      <c r="Q81" s="243">
        <f>SUM(Q8:Q80)</f>
        <v>6335000</v>
      </c>
      <c r="R81" s="243">
        <f>SUM(R8:R80)</f>
        <v>7913800</v>
      </c>
      <c r="S81" s="243">
        <f>SUM(S8:S80)</f>
        <v>7414430</v>
      </c>
      <c r="T81" s="243">
        <f>SUM(T8:T80)</f>
        <v>8046273</v>
      </c>
      <c r="U81" s="244"/>
    </row>
    <row r="84" spans="4:5" ht="30">
      <c r="D84" s="528" t="s">
        <v>1532</v>
      </c>
      <c r="E84" s="528"/>
    </row>
  </sheetData>
  <sheetProtection/>
  <mergeCells count="129">
    <mergeCell ref="I30:I31"/>
    <mergeCell ref="N35:N41"/>
    <mergeCell ref="M30:M31"/>
    <mergeCell ref="N30:N31"/>
    <mergeCell ref="L35:L41"/>
    <mergeCell ref="K35:K41"/>
    <mergeCell ref="J35:J41"/>
    <mergeCell ref="K30:K31"/>
    <mergeCell ref="U56:U57"/>
    <mergeCell ref="H35:H41"/>
    <mergeCell ref="U34:U41"/>
    <mergeCell ref="U46:U49"/>
    <mergeCell ref="M35:M41"/>
    <mergeCell ref="C6:C7"/>
    <mergeCell ref="H6:H7"/>
    <mergeCell ref="R30:R31"/>
    <mergeCell ref="S30:S31"/>
    <mergeCell ref="I35:I41"/>
    <mergeCell ref="T58:T59"/>
    <mergeCell ref="S58:S59"/>
    <mergeCell ref="C58:C59"/>
    <mergeCell ref="C32:C33"/>
    <mergeCell ref="G32:G33"/>
    <mergeCell ref="T51:T55"/>
    <mergeCell ref="N58:N59"/>
    <mergeCell ref="O35:O41"/>
    <mergeCell ref="P58:P59"/>
    <mergeCell ref="Q58:Q59"/>
    <mergeCell ref="R58:R59"/>
    <mergeCell ref="J58:J59"/>
    <mergeCell ref="K58:K59"/>
    <mergeCell ref="M58:M59"/>
    <mergeCell ref="L58:L59"/>
    <mergeCell ref="O58:O59"/>
    <mergeCell ref="P30:P31"/>
    <mergeCell ref="Q30:Q31"/>
    <mergeCell ref="A44:A45"/>
    <mergeCell ref="B44:B45"/>
    <mergeCell ref="U65:U67"/>
    <mergeCell ref="U51:U55"/>
    <mergeCell ref="A65:A67"/>
    <mergeCell ref="Q51:Q55"/>
    <mergeCell ref="U58:U59"/>
    <mergeCell ref="P51:P55"/>
    <mergeCell ref="R51:R55"/>
    <mergeCell ref="S51:S55"/>
    <mergeCell ref="A50:A55"/>
    <mergeCell ref="G58:G59"/>
    <mergeCell ref="T30:T31"/>
    <mergeCell ref="U30:U31"/>
    <mergeCell ref="J30:J31"/>
    <mergeCell ref="B30:B31"/>
    <mergeCell ref="F30:F31"/>
    <mergeCell ref="C30:C31"/>
    <mergeCell ref="A79:A80"/>
    <mergeCell ref="B79:B80"/>
    <mergeCell ref="C79:C80"/>
    <mergeCell ref="A34:A41"/>
    <mergeCell ref="B34:B41"/>
    <mergeCell ref="A46:A49"/>
    <mergeCell ref="B46:B49"/>
    <mergeCell ref="C38:C39"/>
    <mergeCell ref="C69:C73"/>
    <mergeCell ref="B58:B59"/>
    <mergeCell ref="I58:I59"/>
    <mergeCell ref="F58:F59"/>
    <mergeCell ref="D58:D59"/>
    <mergeCell ref="E58:E59"/>
    <mergeCell ref="H58:H59"/>
    <mergeCell ref="D32:D33"/>
    <mergeCell ref="F32:F33"/>
    <mergeCell ref="A32:A33"/>
    <mergeCell ref="B50:B55"/>
    <mergeCell ref="U69:U80"/>
    <mergeCell ref="A69:A73"/>
    <mergeCell ref="E69:E73"/>
    <mergeCell ref="E74:E78"/>
    <mergeCell ref="G74:G78"/>
    <mergeCell ref="A74:A78"/>
    <mergeCell ref="B74:B78"/>
    <mergeCell ref="E32:E33"/>
    <mergeCell ref="I79:I80"/>
    <mergeCell ref="F79:F80"/>
    <mergeCell ref="B65:B67"/>
    <mergeCell ref="D84:E84"/>
    <mergeCell ref="D30:D31"/>
    <mergeCell ref="E30:E31"/>
    <mergeCell ref="E79:E80"/>
    <mergeCell ref="D69:D73"/>
    <mergeCell ref="C81:O81"/>
    <mergeCell ref="B32:B33"/>
    <mergeCell ref="H74:H75"/>
    <mergeCell ref="H76:H77"/>
    <mergeCell ref="G79:G80"/>
    <mergeCell ref="B69:B73"/>
    <mergeCell ref="C74:C78"/>
    <mergeCell ref="D74:D78"/>
    <mergeCell ref="F74:F78"/>
    <mergeCell ref="F69:F73"/>
    <mergeCell ref="G69:G73"/>
    <mergeCell ref="D79:D80"/>
    <mergeCell ref="O30:O31"/>
    <mergeCell ref="G30:G31"/>
    <mergeCell ref="H30:H31"/>
    <mergeCell ref="L30:L31"/>
    <mergeCell ref="U23:U28"/>
    <mergeCell ref="B6:B7"/>
    <mergeCell ref="U8:U22"/>
    <mergeCell ref="F8:F22"/>
    <mergeCell ref="P6:T6"/>
    <mergeCell ref="D6:G6"/>
    <mergeCell ref="A2:U2"/>
    <mergeCell ref="A3:U3"/>
    <mergeCell ref="A4:U4"/>
    <mergeCell ref="A5:U5"/>
    <mergeCell ref="A8:A28"/>
    <mergeCell ref="U6:U7"/>
    <mergeCell ref="G8:G22"/>
    <mergeCell ref="C23:C28"/>
    <mergeCell ref="F23:F28"/>
    <mergeCell ref="B8:B28"/>
    <mergeCell ref="I6:O6"/>
    <mergeCell ref="D23:D28"/>
    <mergeCell ref="E23:E28"/>
    <mergeCell ref="G23:G28"/>
    <mergeCell ref="A6:A7"/>
    <mergeCell ref="C8:C22"/>
    <mergeCell ref="D8:D22"/>
    <mergeCell ref="E8:E22"/>
  </mergeCells>
  <hyperlinks>
    <hyperlink ref="D84:E84" location="INICIO!A1" display="REGRESAR AL INICIO"/>
  </hyperlinks>
  <printOptions horizontalCentered="1" verticalCentered="1"/>
  <pageMargins left="0.3937007874015748" right="0.3937007874015748" top="0.3937007874015748" bottom="0.3937007874015748" header="0.31496062992125984" footer="0.31496062992125984"/>
  <pageSetup horizontalDpi="120" verticalDpi="120" orientation="landscape" scale="45" r:id="rId3"/>
  <legacyDrawing r:id="rId2"/>
</worksheet>
</file>

<file path=xl/worksheets/sheet9.xml><?xml version="1.0" encoding="utf-8"?>
<worksheet xmlns="http://schemas.openxmlformats.org/spreadsheetml/2006/main" xmlns:r="http://schemas.openxmlformats.org/officeDocument/2006/relationships">
  <dimension ref="A1:U68"/>
  <sheetViews>
    <sheetView zoomScale="75" zoomScaleNormal="75" zoomScalePageLayoutView="0" workbookViewId="0" topLeftCell="C1">
      <selection activeCell="D8" sqref="D8:D10"/>
    </sheetView>
  </sheetViews>
  <sheetFormatPr defaultColWidth="11.421875" defaultRowHeight="12.75"/>
  <cols>
    <col min="1" max="1" width="41.421875" style="2" customWidth="1"/>
    <col min="2" max="2" width="15.57421875" style="2" customWidth="1"/>
    <col min="3" max="3" width="41.140625" style="2" customWidth="1"/>
    <col min="4" max="4" width="30.8515625" style="2" customWidth="1"/>
    <col min="5" max="7" width="13.7109375" style="2" customWidth="1"/>
    <col min="8" max="8" width="40.8515625" style="2" customWidth="1"/>
    <col min="9" max="9" width="30.7109375" style="2" customWidth="1"/>
    <col min="10" max="10" width="14.57421875" style="2" customWidth="1"/>
    <col min="11" max="15" width="13.7109375" style="2" customWidth="1"/>
    <col min="16" max="16" width="16.7109375" style="2" customWidth="1"/>
    <col min="17" max="17" width="16.8515625" style="2" customWidth="1"/>
    <col min="18" max="18" width="15.7109375" style="2" customWidth="1"/>
    <col min="19" max="19" width="18.7109375" style="2" customWidth="1"/>
    <col min="20" max="20" width="18.421875" style="2" customWidth="1"/>
    <col min="21" max="21" width="20.7109375" style="2" customWidth="1"/>
    <col min="22" max="16384" width="11.421875" style="2" customWidth="1"/>
  </cols>
  <sheetData>
    <row r="1" spans="1:14" ht="30.75" customHeight="1" thickBot="1">
      <c r="A1" s="872"/>
      <c r="B1" s="872"/>
      <c r="C1" s="872"/>
      <c r="D1" s="872"/>
      <c r="E1" s="872"/>
      <c r="F1" s="872"/>
      <c r="G1" s="872"/>
      <c r="H1" s="872"/>
      <c r="I1" s="872"/>
      <c r="J1" s="872"/>
      <c r="K1" s="872"/>
      <c r="L1" s="872"/>
      <c r="M1" s="872"/>
      <c r="N1" s="872"/>
    </row>
    <row r="2" spans="1:21" ht="34.5" customHeight="1">
      <c r="A2" s="873" t="s">
        <v>1829</v>
      </c>
      <c r="B2" s="874"/>
      <c r="C2" s="874"/>
      <c r="D2" s="874"/>
      <c r="E2" s="874"/>
      <c r="F2" s="874"/>
      <c r="G2" s="874"/>
      <c r="H2" s="874"/>
      <c r="I2" s="874"/>
      <c r="J2" s="874"/>
      <c r="K2" s="874"/>
      <c r="L2" s="874"/>
      <c r="M2" s="874"/>
      <c r="N2" s="874"/>
      <c r="O2" s="874"/>
      <c r="P2" s="874"/>
      <c r="Q2" s="874"/>
      <c r="R2" s="874"/>
      <c r="S2" s="874"/>
      <c r="T2" s="874"/>
      <c r="U2" s="875"/>
    </row>
    <row r="3" spans="1:21" ht="30.75" customHeight="1">
      <c r="A3" s="876" t="s">
        <v>1840</v>
      </c>
      <c r="B3" s="877"/>
      <c r="C3" s="877"/>
      <c r="D3" s="877"/>
      <c r="E3" s="877"/>
      <c r="F3" s="877"/>
      <c r="G3" s="877"/>
      <c r="H3" s="877"/>
      <c r="I3" s="877"/>
      <c r="J3" s="877"/>
      <c r="K3" s="877"/>
      <c r="L3" s="877"/>
      <c r="M3" s="877"/>
      <c r="N3" s="877"/>
      <c r="O3" s="877"/>
      <c r="P3" s="877"/>
      <c r="Q3" s="877"/>
      <c r="R3" s="877"/>
      <c r="S3" s="877"/>
      <c r="T3" s="877"/>
      <c r="U3" s="878"/>
    </row>
    <row r="4" spans="1:21" ht="29.25" customHeight="1">
      <c r="A4" s="879" t="s">
        <v>1386</v>
      </c>
      <c r="B4" s="880"/>
      <c r="C4" s="880"/>
      <c r="D4" s="880"/>
      <c r="E4" s="880"/>
      <c r="F4" s="880"/>
      <c r="G4" s="880"/>
      <c r="H4" s="880"/>
      <c r="I4" s="880"/>
      <c r="J4" s="880"/>
      <c r="K4" s="880"/>
      <c r="L4" s="880"/>
      <c r="M4" s="880"/>
      <c r="N4" s="880"/>
      <c r="O4" s="880"/>
      <c r="P4" s="880"/>
      <c r="Q4" s="880"/>
      <c r="R4" s="880"/>
      <c r="S4" s="880"/>
      <c r="T4" s="880"/>
      <c r="U4" s="881"/>
    </row>
    <row r="5" spans="1:21" ht="41.25" customHeight="1" thickBot="1">
      <c r="A5" s="882" t="s">
        <v>1535</v>
      </c>
      <c r="B5" s="883"/>
      <c r="C5" s="883"/>
      <c r="D5" s="883"/>
      <c r="E5" s="883"/>
      <c r="F5" s="883"/>
      <c r="G5" s="883"/>
      <c r="H5" s="883"/>
      <c r="I5" s="883"/>
      <c r="J5" s="883"/>
      <c r="K5" s="883"/>
      <c r="L5" s="883"/>
      <c r="M5" s="883"/>
      <c r="N5" s="883"/>
      <c r="O5" s="883"/>
      <c r="P5" s="883"/>
      <c r="Q5" s="883"/>
      <c r="R5" s="883"/>
      <c r="S5" s="883"/>
      <c r="T5" s="883"/>
      <c r="U5" s="884"/>
    </row>
    <row r="6" spans="1:21" ht="37.5" customHeight="1">
      <c r="A6" s="625" t="s">
        <v>1647</v>
      </c>
      <c r="B6" s="626" t="s">
        <v>1820</v>
      </c>
      <c r="C6" s="626" t="s">
        <v>1823</v>
      </c>
      <c r="D6" s="865" t="s">
        <v>1818</v>
      </c>
      <c r="E6" s="865"/>
      <c r="F6" s="865"/>
      <c r="G6" s="865"/>
      <c r="H6" s="626" t="s">
        <v>1822</v>
      </c>
      <c r="I6" s="865" t="s">
        <v>1828</v>
      </c>
      <c r="J6" s="865"/>
      <c r="K6" s="865"/>
      <c r="L6" s="865"/>
      <c r="M6" s="865"/>
      <c r="N6" s="865"/>
      <c r="O6" s="865"/>
      <c r="P6" s="865" t="s">
        <v>1378</v>
      </c>
      <c r="Q6" s="865"/>
      <c r="R6" s="865"/>
      <c r="S6" s="865"/>
      <c r="T6" s="865"/>
      <c r="U6" s="870" t="s">
        <v>1835</v>
      </c>
    </row>
    <row r="7" spans="1:21" ht="84.75" customHeight="1">
      <c r="A7" s="869"/>
      <c r="B7" s="861"/>
      <c r="C7" s="861"/>
      <c r="D7" s="300" t="s">
        <v>1819</v>
      </c>
      <c r="E7" s="301" t="s">
        <v>1841</v>
      </c>
      <c r="F7" s="301" t="s">
        <v>1839</v>
      </c>
      <c r="G7" s="301" t="s">
        <v>1821</v>
      </c>
      <c r="H7" s="861"/>
      <c r="I7" s="300" t="s">
        <v>1819</v>
      </c>
      <c r="J7" s="301" t="s">
        <v>1839</v>
      </c>
      <c r="K7" s="301" t="s">
        <v>1827</v>
      </c>
      <c r="L7" s="301" t="s">
        <v>1824</v>
      </c>
      <c r="M7" s="301" t="s">
        <v>1825</v>
      </c>
      <c r="N7" s="301" t="s">
        <v>1826</v>
      </c>
      <c r="O7" s="301" t="s">
        <v>1821</v>
      </c>
      <c r="P7" s="300" t="s">
        <v>819</v>
      </c>
      <c r="Q7" s="302">
        <v>2008</v>
      </c>
      <c r="R7" s="302">
        <v>2009</v>
      </c>
      <c r="S7" s="302">
        <v>2010</v>
      </c>
      <c r="T7" s="302">
        <v>2011</v>
      </c>
      <c r="U7" s="871"/>
    </row>
    <row r="8" spans="1:21" ht="60">
      <c r="A8" s="804" t="s">
        <v>826</v>
      </c>
      <c r="B8" s="778">
        <v>0.15</v>
      </c>
      <c r="C8" s="858" t="s">
        <v>127</v>
      </c>
      <c r="D8" s="858" t="s">
        <v>331</v>
      </c>
      <c r="E8" s="858">
        <v>506.052</v>
      </c>
      <c r="F8" s="866" t="s">
        <v>124</v>
      </c>
      <c r="G8" s="862">
        <f>300+E8</f>
        <v>806.052</v>
      </c>
      <c r="H8" s="303" t="s">
        <v>125</v>
      </c>
      <c r="I8" s="303" t="s">
        <v>123</v>
      </c>
      <c r="J8" s="304" t="s">
        <v>124</v>
      </c>
      <c r="K8" s="305">
        <v>506052</v>
      </c>
      <c r="L8" s="305">
        <f>+K8+75000</f>
        <v>581052</v>
      </c>
      <c r="M8" s="305">
        <f>+L8+75000</f>
        <v>656052</v>
      </c>
      <c r="N8" s="305">
        <f>+M8+75000</f>
        <v>731052</v>
      </c>
      <c r="O8" s="305">
        <f>+N8+75000</f>
        <v>806052</v>
      </c>
      <c r="P8" s="306">
        <f>SUM(Q8:T8)</f>
        <v>42364317.757875</v>
      </c>
      <c r="Q8" s="235">
        <v>9829023</v>
      </c>
      <c r="R8" s="235">
        <f>Q8*1.05</f>
        <v>10320474.15</v>
      </c>
      <c r="S8" s="235">
        <f>R8*1.05</f>
        <v>10836497.8575</v>
      </c>
      <c r="T8" s="235">
        <f>S8*1.05</f>
        <v>11378322.750375</v>
      </c>
      <c r="U8" s="218" t="s">
        <v>329</v>
      </c>
    </row>
    <row r="9" spans="1:21" ht="36" customHeight="1">
      <c r="A9" s="836"/>
      <c r="B9" s="779"/>
      <c r="C9" s="859"/>
      <c r="D9" s="859"/>
      <c r="E9" s="859"/>
      <c r="F9" s="867"/>
      <c r="G9" s="863"/>
      <c r="H9" s="303" t="s">
        <v>1125</v>
      </c>
      <c r="I9" s="303" t="s">
        <v>328</v>
      </c>
      <c r="J9" s="304">
        <v>0</v>
      </c>
      <c r="K9" s="305">
        <v>0</v>
      </c>
      <c r="L9" s="305">
        <v>375000</v>
      </c>
      <c r="M9" s="305">
        <v>750000</v>
      </c>
      <c r="N9" s="305">
        <f>M9+375000</f>
        <v>1125000</v>
      </c>
      <c r="O9" s="305">
        <f>N9+375000</f>
        <v>1500000</v>
      </c>
      <c r="P9" s="306">
        <f aca="true" t="shared" si="0" ref="P9:P64">SUM(Q9:T9)</f>
        <v>13000000</v>
      </c>
      <c r="Q9" s="235">
        <v>1300000</v>
      </c>
      <c r="R9" s="235">
        <v>3800000</v>
      </c>
      <c r="S9" s="235">
        <v>3900000</v>
      </c>
      <c r="T9" s="235">
        <v>4000000</v>
      </c>
      <c r="U9" s="218" t="s">
        <v>330</v>
      </c>
    </row>
    <row r="10" spans="1:21" ht="38.25" customHeight="1">
      <c r="A10" s="805"/>
      <c r="B10" s="780"/>
      <c r="C10" s="860"/>
      <c r="D10" s="860"/>
      <c r="E10" s="860"/>
      <c r="F10" s="868"/>
      <c r="G10" s="864"/>
      <c r="H10" s="303" t="s">
        <v>74</v>
      </c>
      <c r="I10" s="303" t="s">
        <v>126</v>
      </c>
      <c r="J10" s="304" t="s">
        <v>124</v>
      </c>
      <c r="K10" s="305">
        <v>2</v>
      </c>
      <c r="L10" s="305">
        <v>3</v>
      </c>
      <c r="M10" s="305">
        <v>4</v>
      </c>
      <c r="N10" s="305">
        <v>4</v>
      </c>
      <c r="O10" s="305">
        <v>4</v>
      </c>
      <c r="P10" s="306">
        <f t="shared" si="0"/>
        <v>4310125</v>
      </c>
      <c r="Q10" s="235">
        <v>1000000</v>
      </c>
      <c r="R10" s="235">
        <f>Q10*1.05</f>
        <v>1050000</v>
      </c>
      <c r="S10" s="235">
        <f>R10*1.05</f>
        <v>1102500</v>
      </c>
      <c r="T10" s="235">
        <f>S10*1.05</f>
        <v>1157625</v>
      </c>
      <c r="U10" s="218" t="s">
        <v>329</v>
      </c>
    </row>
    <row r="11" spans="1:21" ht="75" customHeight="1">
      <c r="A11" s="804" t="s">
        <v>827</v>
      </c>
      <c r="B11" s="778">
        <v>0.15</v>
      </c>
      <c r="C11" s="348" t="s">
        <v>1557</v>
      </c>
      <c r="D11" s="348" t="s">
        <v>1558</v>
      </c>
      <c r="E11" s="313">
        <v>0</v>
      </c>
      <c r="F11" s="313">
        <v>0</v>
      </c>
      <c r="G11" s="299">
        <v>1</v>
      </c>
      <c r="H11" s="348" t="s">
        <v>1559</v>
      </c>
      <c r="I11" s="307" t="s">
        <v>1558</v>
      </c>
      <c r="J11" s="308">
        <v>0</v>
      </c>
      <c r="K11" s="308">
        <v>0</v>
      </c>
      <c r="L11" s="309">
        <v>0.25</v>
      </c>
      <c r="M11" s="309">
        <v>0.5</v>
      </c>
      <c r="N11" s="309">
        <v>0.75</v>
      </c>
      <c r="O11" s="309">
        <v>1</v>
      </c>
      <c r="P11" s="306">
        <f t="shared" si="0"/>
        <v>160550000</v>
      </c>
      <c r="Q11" s="235">
        <v>250000</v>
      </c>
      <c r="R11" s="235">
        <v>300000</v>
      </c>
      <c r="S11" s="235">
        <v>80000000</v>
      </c>
      <c r="T11" s="235">
        <v>80000000</v>
      </c>
      <c r="U11" s="804" t="s">
        <v>1187</v>
      </c>
    </row>
    <row r="12" spans="1:21" ht="64.5" customHeight="1">
      <c r="A12" s="836"/>
      <c r="B12" s="779"/>
      <c r="C12" s="67" t="s">
        <v>1560</v>
      </c>
      <c r="D12" s="67" t="s">
        <v>1186</v>
      </c>
      <c r="E12" s="313">
        <v>0</v>
      </c>
      <c r="F12" s="313">
        <v>0</v>
      </c>
      <c r="G12" s="299">
        <v>1</v>
      </c>
      <c r="H12" s="67" t="s">
        <v>1561</v>
      </c>
      <c r="I12" s="222" t="s">
        <v>1562</v>
      </c>
      <c r="J12" s="309">
        <v>0</v>
      </c>
      <c r="K12" s="309">
        <v>0</v>
      </c>
      <c r="L12" s="309">
        <v>0.2</v>
      </c>
      <c r="M12" s="309">
        <v>0.4</v>
      </c>
      <c r="N12" s="309">
        <v>0.6</v>
      </c>
      <c r="O12" s="309">
        <v>0.8</v>
      </c>
      <c r="P12" s="306">
        <f t="shared" si="0"/>
        <v>1500000</v>
      </c>
      <c r="Q12" s="235">
        <v>250000</v>
      </c>
      <c r="R12" s="235">
        <v>250000</v>
      </c>
      <c r="S12" s="235">
        <v>500000</v>
      </c>
      <c r="T12" s="235">
        <v>500000</v>
      </c>
      <c r="U12" s="836"/>
    </row>
    <row r="13" spans="1:21" ht="64.5" customHeight="1">
      <c r="A13" s="804" t="s">
        <v>828</v>
      </c>
      <c r="B13" s="778">
        <v>0.15</v>
      </c>
      <c r="C13" s="853" t="s">
        <v>1590</v>
      </c>
      <c r="D13" s="853" t="s">
        <v>1588</v>
      </c>
      <c r="E13" s="850">
        <v>0</v>
      </c>
      <c r="F13" s="850">
        <v>0</v>
      </c>
      <c r="G13" s="850">
        <v>7</v>
      </c>
      <c r="H13" s="349" t="s">
        <v>1594</v>
      </c>
      <c r="I13" s="311" t="s">
        <v>1595</v>
      </c>
      <c r="J13" s="236">
        <v>0</v>
      </c>
      <c r="K13" s="236">
        <v>0</v>
      </c>
      <c r="L13" s="236">
        <v>15000</v>
      </c>
      <c r="M13" s="236">
        <v>30000</v>
      </c>
      <c r="N13" s="236">
        <v>45000</v>
      </c>
      <c r="O13" s="263">
        <v>60000</v>
      </c>
      <c r="P13" s="306">
        <f t="shared" si="0"/>
        <v>860000</v>
      </c>
      <c r="Q13" s="235">
        <v>170000</v>
      </c>
      <c r="R13" s="235">
        <v>200000</v>
      </c>
      <c r="S13" s="235">
        <v>230000</v>
      </c>
      <c r="T13" s="235">
        <v>260000</v>
      </c>
      <c r="U13" s="836"/>
    </row>
    <row r="14" spans="1:21" ht="64.5" customHeight="1">
      <c r="A14" s="836"/>
      <c r="B14" s="779"/>
      <c r="C14" s="854"/>
      <c r="D14" s="854"/>
      <c r="E14" s="851"/>
      <c r="F14" s="851"/>
      <c r="G14" s="851"/>
      <c r="H14" s="349" t="s">
        <v>1188</v>
      </c>
      <c r="I14" s="311" t="s">
        <v>116</v>
      </c>
      <c r="J14" s="236">
        <v>0</v>
      </c>
      <c r="K14" s="236">
        <v>0</v>
      </c>
      <c r="L14" s="236">
        <v>2</v>
      </c>
      <c r="M14" s="236">
        <v>4</v>
      </c>
      <c r="N14" s="236">
        <v>6</v>
      </c>
      <c r="O14" s="263">
        <v>8</v>
      </c>
      <c r="P14" s="306">
        <f t="shared" si="0"/>
        <v>6600000</v>
      </c>
      <c r="Q14" s="235">
        <v>1400000</v>
      </c>
      <c r="R14" s="235">
        <v>1600000</v>
      </c>
      <c r="S14" s="235">
        <v>1800000</v>
      </c>
      <c r="T14" s="235">
        <v>1800000</v>
      </c>
      <c r="U14" s="836"/>
    </row>
    <row r="15" spans="1:21" ht="37.5" customHeight="1">
      <c r="A15" s="836"/>
      <c r="B15" s="779"/>
      <c r="C15" s="854"/>
      <c r="D15" s="854"/>
      <c r="E15" s="851"/>
      <c r="F15" s="851"/>
      <c r="G15" s="851"/>
      <c r="H15" s="349" t="s">
        <v>1572</v>
      </c>
      <c r="I15" s="311" t="s">
        <v>1568</v>
      </c>
      <c r="J15" s="236">
        <v>0</v>
      </c>
      <c r="K15" s="236">
        <v>0</v>
      </c>
      <c r="L15" s="236">
        <v>3</v>
      </c>
      <c r="M15" s="236">
        <v>6</v>
      </c>
      <c r="N15" s="236">
        <v>9</v>
      </c>
      <c r="O15" s="263">
        <v>12</v>
      </c>
      <c r="P15" s="306">
        <f t="shared" si="0"/>
        <v>920000</v>
      </c>
      <c r="Q15" s="235">
        <v>200000</v>
      </c>
      <c r="R15" s="235">
        <v>220000</v>
      </c>
      <c r="S15" s="235">
        <v>240000</v>
      </c>
      <c r="T15" s="235">
        <v>260000</v>
      </c>
      <c r="U15" s="836"/>
    </row>
    <row r="16" spans="1:21" ht="50.25" customHeight="1">
      <c r="A16" s="836"/>
      <c r="B16" s="779"/>
      <c r="C16" s="854"/>
      <c r="D16" s="854"/>
      <c r="E16" s="851"/>
      <c r="F16" s="851"/>
      <c r="G16" s="851"/>
      <c r="H16" s="349" t="s">
        <v>1596</v>
      </c>
      <c r="I16" s="311" t="s">
        <v>148</v>
      </c>
      <c r="J16" s="236">
        <v>0</v>
      </c>
      <c r="K16" s="236">
        <v>0</v>
      </c>
      <c r="L16" s="236">
        <v>25000</v>
      </c>
      <c r="M16" s="236">
        <v>50000</v>
      </c>
      <c r="N16" s="236">
        <v>75000</v>
      </c>
      <c r="O16" s="263">
        <v>100000</v>
      </c>
      <c r="P16" s="306">
        <f>Q16+R16+S16+T16</f>
        <v>260000</v>
      </c>
      <c r="Q16" s="235">
        <v>50000</v>
      </c>
      <c r="R16" s="235">
        <v>60000</v>
      </c>
      <c r="S16" s="235">
        <v>70000</v>
      </c>
      <c r="T16" s="235">
        <v>80000</v>
      </c>
      <c r="U16" s="836"/>
    </row>
    <row r="17" spans="1:21" ht="37.5" customHeight="1">
      <c r="A17" s="836"/>
      <c r="B17" s="779"/>
      <c r="C17" s="854"/>
      <c r="D17" s="854"/>
      <c r="E17" s="851"/>
      <c r="F17" s="851"/>
      <c r="G17" s="851"/>
      <c r="H17" s="349" t="s">
        <v>1592</v>
      </c>
      <c r="I17" s="311" t="s">
        <v>1593</v>
      </c>
      <c r="J17" s="236">
        <v>0</v>
      </c>
      <c r="K17" s="236">
        <v>0</v>
      </c>
      <c r="L17" s="236">
        <v>145</v>
      </c>
      <c r="M17" s="236">
        <v>290</v>
      </c>
      <c r="N17" s="236">
        <v>435</v>
      </c>
      <c r="O17" s="263">
        <v>580</v>
      </c>
      <c r="P17" s="306">
        <f t="shared" si="0"/>
        <v>0</v>
      </c>
      <c r="Q17" s="235">
        <v>0</v>
      </c>
      <c r="R17" s="235">
        <v>0</v>
      </c>
      <c r="S17" s="235">
        <v>0</v>
      </c>
      <c r="T17" s="235">
        <v>0</v>
      </c>
      <c r="U17" s="836"/>
    </row>
    <row r="18" spans="1:21" ht="37.5" customHeight="1">
      <c r="A18" s="836"/>
      <c r="B18" s="779"/>
      <c r="C18" s="854"/>
      <c r="D18" s="854"/>
      <c r="E18" s="851"/>
      <c r="F18" s="851"/>
      <c r="G18" s="851"/>
      <c r="H18" s="349" t="s">
        <v>1597</v>
      </c>
      <c r="I18" s="311" t="s">
        <v>147</v>
      </c>
      <c r="J18" s="236">
        <v>0</v>
      </c>
      <c r="K18" s="236">
        <v>0</v>
      </c>
      <c r="L18" s="236">
        <v>300</v>
      </c>
      <c r="M18" s="236">
        <v>600</v>
      </c>
      <c r="N18" s="236">
        <v>900</v>
      </c>
      <c r="O18" s="263">
        <v>1200</v>
      </c>
      <c r="P18" s="306">
        <f>Q18+R18+S18+T18</f>
        <v>380000</v>
      </c>
      <c r="Q18" s="235">
        <v>80000</v>
      </c>
      <c r="R18" s="235">
        <v>90000</v>
      </c>
      <c r="S18" s="235">
        <v>100000</v>
      </c>
      <c r="T18" s="235">
        <v>110000</v>
      </c>
      <c r="U18" s="836"/>
    </row>
    <row r="19" spans="1:21" ht="65.25" customHeight="1">
      <c r="A19" s="836"/>
      <c r="B19" s="779"/>
      <c r="C19" s="855"/>
      <c r="D19" s="855"/>
      <c r="E19" s="852"/>
      <c r="F19" s="852"/>
      <c r="G19" s="852"/>
      <c r="H19" s="349" t="s">
        <v>1591</v>
      </c>
      <c r="I19" s="311" t="s">
        <v>1589</v>
      </c>
      <c r="J19" s="236">
        <v>0</v>
      </c>
      <c r="K19" s="236">
        <v>0</v>
      </c>
      <c r="L19" s="309">
        <v>0.6</v>
      </c>
      <c r="M19" s="309">
        <v>1</v>
      </c>
      <c r="N19" s="309">
        <v>1</v>
      </c>
      <c r="O19" s="309">
        <v>1</v>
      </c>
      <c r="P19" s="306">
        <f>Q19+R19+S19+T19</f>
        <v>300000</v>
      </c>
      <c r="Q19" s="235">
        <v>300000</v>
      </c>
      <c r="R19" s="235">
        <v>0</v>
      </c>
      <c r="S19" s="235">
        <v>0</v>
      </c>
      <c r="T19" s="235">
        <v>0</v>
      </c>
      <c r="U19" s="836"/>
    </row>
    <row r="20" spans="1:21" ht="37.5" customHeight="1">
      <c r="A20" s="836"/>
      <c r="B20" s="779"/>
      <c r="C20" s="759" t="s">
        <v>1587</v>
      </c>
      <c r="D20" s="759" t="s">
        <v>1583</v>
      </c>
      <c r="E20" s="845">
        <v>0</v>
      </c>
      <c r="F20" s="845">
        <v>0</v>
      </c>
      <c r="G20" s="845">
        <v>84</v>
      </c>
      <c r="H20" s="349" t="s">
        <v>1584</v>
      </c>
      <c r="I20" s="311" t="s">
        <v>1583</v>
      </c>
      <c r="J20" s="236">
        <v>0</v>
      </c>
      <c r="K20" s="236">
        <v>0</v>
      </c>
      <c r="L20" s="236">
        <v>7</v>
      </c>
      <c r="M20" s="236">
        <v>14</v>
      </c>
      <c r="N20" s="236">
        <v>21</v>
      </c>
      <c r="O20" s="263">
        <v>28</v>
      </c>
      <c r="P20" s="306">
        <f>Q20+R20+S20+T20</f>
        <v>120000</v>
      </c>
      <c r="Q20" s="235">
        <v>30000</v>
      </c>
      <c r="R20" s="235">
        <v>30000</v>
      </c>
      <c r="S20" s="235">
        <v>30000</v>
      </c>
      <c r="T20" s="235">
        <v>30000</v>
      </c>
      <c r="U20" s="836"/>
    </row>
    <row r="21" spans="1:21" ht="56.25" customHeight="1">
      <c r="A21" s="836"/>
      <c r="B21" s="779"/>
      <c r="C21" s="759"/>
      <c r="D21" s="759"/>
      <c r="E21" s="845"/>
      <c r="F21" s="845"/>
      <c r="G21" s="845"/>
      <c r="H21" s="349" t="s">
        <v>1585</v>
      </c>
      <c r="I21" s="311" t="s">
        <v>1583</v>
      </c>
      <c r="J21" s="236">
        <v>0</v>
      </c>
      <c r="K21" s="236">
        <v>0</v>
      </c>
      <c r="L21" s="236">
        <v>10</v>
      </c>
      <c r="M21" s="236">
        <v>20</v>
      </c>
      <c r="N21" s="236">
        <v>30</v>
      </c>
      <c r="O21" s="263">
        <v>40</v>
      </c>
      <c r="P21" s="306">
        <f>Q21+R21+S21+T21</f>
        <v>200000</v>
      </c>
      <c r="Q21" s="235">
        <v>50000</v>
      </c>
      <c r="R21" s="235">
        <v>50000</v>
      </c>
      <c r="S21" s="235">
        <v>50000</v>
      </c>
      <c r="T21" s="235">
        <v>50000</v>
      </c>
      <c r="U21" s="836"/>
    </row>
    <row r="22" spans="1:21" ht="37.5" customHeight="1">
      <c r="A22" s="836"/>
      <c r="B22" s="779"/>
      <c r="C22" s="759"/>
      <c r="D22" s="759"/>
      <c r="E22" s="845"/>
      <c r="F22" s="845"/>
      <c r="G22" s="845"/>
      <c r="H22" s="349" t="s">
        <v>1586</v>
      </c>
      <c r="I22" s="311" t="s">
        <v>1583</v>
      </c>
      <c r="J22" s="236">
        <v>0</v>
      </c>
      <c r="K22" s="236">
        <v>0</v>
      </c>
      <c r="L22" s="236">
        <v>4</v>
      </c>
      <c r="M22" s="236">
        <v>8</v>
      </c>
      <c r="N22" s="236">
        <v>12</v>
      </c>
      <c r="O22" s="263">
        <v>16</v>
      </c>
      <c r="P22" s="306">
        <f>Q22+R22+S22+T22</f>
        <v>80000</v>
      </c>
      <c r="Q22" s="235">
        <v>20000</v>
      </c>
      <c r="R22" s="235">
        <v>20000</v>
      </c>
      <c r="S22" s="235">
        <v>20000</v>
      </c>
      <c r="T22" s="235">
        <v>20000</v>
      </c>
      <c r="U22" s="836"/>
    </row>
    <row r="23" spans="1:21" ht="74.25" customHeight="1">
      <c r="A23" s="836"/>
      <c r="B23" s="779"/>
      <c r="C23" s="759" t="s">
        <v>1582</v>
      </c>
      <c r="D23" s="759" t="s">
        <v>1578</v>
      </c>
      <c r="E23" s="845">
        <v>0</v>
      </c>
      <c r="F23" s="845">
        <v>0</v>
      </c>
      <c r="G23" s="845">
        <v>3</v>
      </c>
      <c r="H23" s="848" t="s">
        <v>1580</v>
      </c>
      <c r="I23" s="311" t="s">
        <v>1574</v>
      </c>
      <c r="J23" s="236">
        <v>0</v>
      </c>
      <c r="K23" s="236">
        <v>0</v>
      </c>
      <c r="L23" s="236">
        <v>0</v>
      </c>
      <c r="M23" s="236">
        <v>700</v>
      </c>
      <c r="N23" s="236">
        <v>1400</v>
      </c>
      <c r="O23" s="236">
        <v>2100</v>
      </c>
      <c r="P23" s="306">
        <v>0</v>
      </c>
      <c r="Q23" s="235">
        <v>0</v>
      </c>
      <c r="R23" s="235">
        <v>0</v>
      </c>
      <c r="S23" s="235">
        <v>0</v>
      </c>
      <c r="T23" s="235">
        <v>0</v>
      </c>
      <c r="U23" s="836"/>
    </row>
    <row r="24" spans="1:21" ht="37.5" customHeight="1">
      <c r="A24" s="836"/>
      <c r="B24" s="779"/>
      <c r="C24" s="759"/>
      <c r="D24" s="759"/>
      <c r="E24" s="845"/>
      <c r="F24" s="845"/>
      <c r="G24" s="845"/>
      <c r="H24" s="849"/>
      <c r="I24" s="311" t="s">
        <v>1575</v>
      </c>
      <c r="J24" s="236">
        <v>0</v>
      </c>
      <c r="K24" s="236">
        <v>0</v>
      </c>
      <c r="L24" s="309">
        <v>0.4</v>
      </c>
      <c r="M24" s="309">
        <v>0.6</v>
      </c>
      <c r="N24" s="309">
        <v>0.8</v>
      </c>
      <c r="O24" s="309">
        <v>1</v>
      </c>
      <c r="P24" s="306">
        <f>Q24+R24+R24+R24</f>
        <v>30000</v>
      </c>
      <c r="Q24" s="235">
        <v>0</v>
      </c>
      <c r="R24" s="235">
        <v>10000</v>
      </c>
      <c r="S24" s="235">
        <v>10000</v>
      </c>
      <c r="T24" s="235">
        <v>10000</v>
      </c>
      <c r="U24" s="836"/>
    </row>
    <row r="25" spans="1:21" ht="37.5" customHeight="1">
      <c r="A25" s="836"/>
      <c r="B25" s="779"/>
      <c r="C25" s="759"/>
      <c r="D25" s="759"/>
      <c r="E25" s="845"/>
      <c r="F25" s="845"/>
      <c r="G25" s="845"/>
      <c r="H25" s="350" t="s">
        <v>1577</v>
      </c>
      <c r="I25" s="311" t="s">
        <v>1576</v>
      </c>
      <c r="J25" s="236">
        <v>0</v>
      </c>
      <c r="K25" s="236">
        <v>0</v>
      </c>
      <c r="L25" s="309">
        <v>0.25</v>
      </c>
      <c r="M25" s="309">
        <v>0.5</v>
      </c>
      <c r="N25" s="309">
        <v>0.75</v>
      </c>
      <c r="O25" s="309">
        <v>1</v>
      </c>
      <c r="P25" s="306">
        <v>60000</v>
      </c>
      <c r="Q25" s="235">
        <v>0</v>
      </c>
      <c r="R25" s="235">
        <v>20000</v>
      </c>
      <c r="S25" s="235">
        <v>20000</v>
      </c>
      <c r="T25" s="235">
        <v>20000</v>
      </c>
      <c r="U25" s="836"/>
    </row>
    <row r="26" spans="1:21" ht="59.25" customHeight="1">
      <c r="A26" s="836"/>
      <c r="B26" s="779"/>
      <c r="C26" s="759"/>
      <c r="D26" s="759"/>
      <c r="E26" s="845"/>
      <c r="F26" s="845"/>
      <c r="G26" s="845"/>
      <c r="H26" s="350" t="s">
        <v>1579</v>
      </c>
      <c r="I26" s="311" t="s">
        <v>1581</v>
      </c>
      <c r="J26" s="236">
        <v>0</v>
      </c>
      <c r="K26" s="236">
        <v>0</v>
      </c>
      <c r="L26" s="236">
        <v>0</v>
      </c>
      <c r="M26" s="236">
        <v>40</v>
      </c>
      <c r="N26" s="236">
        <v>60</v>
      </c>
      <c r="O26" s="236">
        <v>80</v>
      </c>
      <c r="P26" s="306">
        <v>0</v>
      </c>
      <c r="Q26" s="235">
        <v>0</v>
      </c>
      <c r="R26" s="235">
        <v>0</v>
      </c>
      <c r="S26" s="235">
        <v>0</v>
      </c>
      <c r="T26" s="235">
        <v>0</v>
      </c>
      <c r="U26" s="805"/>
    </row>
    <row r="27" spans="1:21" ht="37.5" customHeight="1">
      <c r="A27" s="836"/>
      <c r="B27" s="779"/>
      <c r="C27" s="311" t="s">
        <v>1724</v>
      </c>
      <c r="D27" s="311" t="s">
        <v>1725</v>
      </c>
      <c r="E27" s="236">
        <v>0</v>
      </c>
      <c r="F27" s="236">
        <v>0</v>
      </c>
      <c r="G27" s="288">
        <v>48</v>
      </c>
      <c r="H27" s="311" t="s">
        <v>1724</v>
      </c>
      <c r="I27" s="311" t="s">
        <v>1725</v>
      </c>
      <c r="J27" s="236">
        <v>0</v>
      </c>
      <c r="K27" s="236">
        <v>0</v>
      </c>
      <c r="L27" s="236">
        <v>12</v>
      </c>
      <c r="M27" s="236">
        <v>24</v>
      </c>
      <c r="N27" s="236">
        <v>36</v>
      </c>
      <c r="O27" s="263">
        <v>48</v>
      </c>
      <c r="P27" s="306">
        <f>SUM(Q27:T27)</f>
        <v>350000</v>
      </c>
      <c r="Q27" s="235">
        <v>50000</v>
      </c>
      <c r="R27" s="235">
        <v>100000</v>
      </c>
      <c r="S27" s="235">
        <v>100000</v>
      </c>
      <c r="T27" s="235">
        <v>100000</v>
      </c>
      <c r="U27" s="225" t="s">
        <v>1726</v>
      </c>
    </row>
    <row r="28" spans="1:21" ht="37.5" customHeight="1">
      <c r="A28" s="805"/>
      <c r="B28" s="780"/>
      <c r="C28" s="311" t="s">
        <v>1727</v>
      </c>
      <c r="D28" s="311" t="s">
        <v>1728</v>
      </c>
      <c r="E28" s="236">
        <v>0</v>
      </c>
      <c r="F28" s="236">
        <v>0</v>
      </c>
      <c r="G28" s="288">
        <v>1</v>
      </c>
      <c r="H28" s="311" t="s">
        <v>1727</v>
      </c>
      <c r="I28" s="311" t="s">
        <v>1728</v>
      </c>
      <c r="J28" s="236">
        <v>0</v>
      </c>
      <c r="K28" s="236">
        <v>0</v>
      </c>
      <c r="L28" s="236">
        <v>1</v>
      </c>
      <c r="M28" s="236">
        <v>1</v>
      </c>
      <c r="N28" s="236">
        <v>1</v>
      </c>
      <c r="O28" s="263">
        <v>1</v>
      </c>
      <c r="P28" s="306">
        <f>SUM(Q28:T28)</f>
        <v>154000</v>
      </c>
      <c r="Q28" s="235">
        <v>36000</v>
      </c>
      <c r="R28" s="235">
        <v>38000</v>
      </c>
      <c r="S28" s="235">
        <v>39000</v>
      </c>
      <c r="T28" s="235">
        <v>41000</v>
      </c>
      <c r="U28" s="225" t="s">
        <v>1726</v>
      </c>
    </row>
    <row r="29" spans="1:21" ht="37.5" customHeight="1">
      <c r="A29" s="856" t="s">
        <v>1207</v>
      </c>
      <c r="B29" s="857">
        <v>0.3</v>
      </c>
      <c r="C29" s="795" t="s">
        <v>107</v>
      </c>
      <c r="D29" s="842" t="s">
        <v>1416</v>
      </c>
      <c r="E29" s="631">
        <v>0.87</v>
      </c>
      <c r="F29" s="844">
        <v>99049</v>
      </c>
      <c r="G29" s="631">
        <v>0.95</v>
      </c>
      <c r="H29" s="314" t="s">
        <v>547</v>
      </c>
      <c r="I29" s="314" t="s">
        <v>1418</v>
      </c>
      <c r="J29" s="315">
        <v>99040</v>
      </c>
      <c r="K29" s="316">
        <v>0.88</v>
      </c>
      <c r="L29" s="316">
        <v>0.9</v>
      </c>
      <c r="M29" s="316">
        <v>0.95</v>
      </c>
      <c r="N29" s="316">
        <v>0.98</v>
      </c>
      <c r="O29" s="316">
        <v>0.9</v>
      </c>
      <c r="P29" s="306">
        <f t="shared" si="0"/>
        <v>1050000</v>
      </c>
      <c r="Q29" s="235">
        <v>200000</v>
      </c>
      <c r="R29" s="235">
        <v>250000</v>
      </c>
      <c r="S29" s="235">
        <v>300000</v>
      </c>
      <c r="T29" s="235">
        <v>300000</v>
      </c>
      <c r="U29" s="843" t="s">
        <v>108</v>
      </c>
    </row>
    <row r="30" spans="1:21" ht="91.5" customHeight="1">
      <c r="A30" s="856"/>
      <c r="B30" s="857"/>
      <c r="C30" s="796"/>
      <c r="D30" s="842"/>
      <c r="E30" s="631"/>
      <c r="F30" s="844"/>
      <c r="G30" s="631"/>
      <c r="H30" s="314" t="s">
        <v>1304</v>
      </c>
      <c r="I30" s="314" t="s">
        <v>1305</v>
      </c>
      <c r="J30" s="315">
        <v>1000</v>
      </c>
      <c r="K30" s="316">
        <v>0.5</v>
      </c>
      <c r="L30" s="316">
        <v>0.7</v>
      </c>
      <c r="M30" s="316">
        <v>0.9</v>
      </c>
      <c r="N30" s="316">
        <v>0.95</v>
      </c>
      <c r="O30" s="316">
        <v>1</v>
      </c>
      <c r="P30" s="306">
        <f t="shared" si="0"/>
        <v>260000</v>
      </c>
      <c r="Q30" s="235">
        <v>50000</v>
      </c>
      <c r="R30" s="235">
        <v>60000</v>
      </c>
      <c r="S30" s="235">
        <v>70000</v>
      </c>
      <c r="T30" s="235">
        <v>80000</v>
      </c>
      <c r="U30" s="843"/>
    </row>
    <row r="31" spans="1:21" ht="60.75" customHeight="1">
      <c r="A31" s="856"/>
      <c r="B31" s="857"/>
      <c r="C31" s="222" t="s">
        <v>315</v>
      </c>
      <c r="D31" s="312" t="s">
        <v>1306</v>
      </c>
      <c r="E31" s="299">
        <v>0.75</v>
      </c>
      <c r="F31" s="313">
        <v>99049</v>
      </c>
      <c r="G31" s="299">
        <v>0.95</v>
      </c>
      <c r="H31" s="317" t="s">
        <v>1307</v>
      </c>
      <c r="I31" s="317" t="s">
        <v>1308</v>
      </c>
      <c r="J31" s="315">
        <v>99049</v>
      </c>
      <c r="K31" s="316">
        <v>0</v>
      </c>
      <c r="L31" s="316">
        <v>0.1</v>
      </c>
      <c r="M31" s="316">
        <v>0.2</v>
      </c>
      <c r="N31" s="316">
        <v>0.3</v>
      </c>
      <c r="O31" s="316">
        <v>0.5</v>
      </c>
      <c r="P31" s="306">
        <f t="shared" si="0"/>
        <v>32000000</v>
      </c>
      <c r="Q31" s="235">
        <v>23000000</v>
      </c>
      <c r="R31" s="235">
        <v>9000000</v>
      </c>
      <c r="S31" s="235">
        <v>0</v>
      </c>
      <c r="T31" s="235">
        <v>0</v>
      </c>
      <c r="U31" s="218" t="s">
        <v>108</v>
      </c>
    </row>
    <row r="32" spans="1:21" ht="68.25" customHeight="1">
      <c r="A32" s="856"/>
      <c r="B32" s="857"/>
      <c r="C32" s="841" t="s">
        <v>316</v>
      </c>
      <c r="D32" s="842" t="s">
        <v>1309</v>
      </c>
      <c r="E32" s="631">
        <v>0.92</v>
      </c>
      <c r="F32" s="844">
        <v>99049</v>
      </c>
      <c r="G32" s="631">
        <v>0.95</v>
      </c>
      <c r="H32" s="314" t="s">
        <v>1304</v>
      </c>
      <c r="I32" s="314" t="s">
        <v>1305</v>
      </c>
      <c r="J32" s="315">
        <v>1000</v>
      </c>
      <c r="K32" s="316">
        <v>0.5</v>
      </c>
      <c r="L32" s="316">
        <v>0.7</v>
      </c>
      <c r="M32" s="316">
        <v>0.9</v>
      </c>
      <c r="N32" s="316">
        <v>0.95</v>
      </c>
      <c r="O32" s="316">
        <v>1</v>
      </c>
      <c r="P32" s="306">
        <f t="shared" si="0"/>
        <v>260000</v>
      </c>
      <c r="Q32" s="235">
        <v>50000</v>
      </c>
      <c r="R32" s="235">
        <v>60000</v>
      </c>
      <c r="S32" s="235">
        <v>70000</v>
      </c>
      <c r="T32" s="235">
        <v>80000</v>
      </c>
      <c r="U32" s="843" t="s">
        <v>108</v>
      </c>
    </row>
    <row r="33" spans="1:21" ht="45.75" customHeight="1">
      <c r="A33" s="856"/>
      <c r="B33" s="857"/>
      <c r="C33" s="841"/>
      <c r="D33" s="842"/>
      <c r="E33" s="631"/>
      <c r="F33" s="844"/>
      <c r="G33" s="631"/>
      <c r="H33" s="317" t="s">
        <v>1310</v>
      </c>
      <c r="I33" s="317" t="s">
        <v>1308</v>
      </c>
      <c r="J33" s="315">
        <v>99049</v>
      </c>
      <c r="K33" s="316">
        <v>0.5</v>
      </c>
      <c r="L33" s="316">
        <v>1</v>
      </c>
      <c r="M33" s="316">
        <v>1</v>
      </c>
      <c r="N33" s="316">
        <v>1</v>
      </c>
      <c r="O33" s="316">
        <v>1</v>
      </c>
      <c r="P33" s="306">
        <f t="shared" si="0"/>
        <v>180000</v>
      </c>
      <c r="Q33" s="235">
        <v>180000</v>
      </c>
      <c r="R33" s="235">
        <v>0</v>
      </c>
      <c r="S33" s="235">
        <v>0</v>
      </c>
      <c r="T33" s="235">
        <v>0</v>
      </c>
      <c r="U33" s="843"/>
    </row>
    <row r="34" spans="1:21" ht="67.5" customHeight="1">
      <c r="A34" s="856"/>
      <c r="B34" s="857"/>
      <c r="C34" s="841" t="s">
        <v>317</v>
      </c>
      <c r="D34" s="842" t="s">
        <v>1311</v>
      </c>
      <c r="E34" s="631">
        <v>0.07</v>
      </c>
      <c r="F34" s="844" t="s">
        <v>1312</v>
      </c>
      <c r="G34" s="631">
        <v>0.01</v>
      </c>
      <c r="H34" s="317" t="s">
        <v>1313</v>
      </c>
      <c r="I34" s="317" t="s">
        <v>1314</v>
      </c>
      <c r="J34" s="315">
        <v>3</v>
      </c>
      <c r="K34" s="316">
        <v>0.7</v>
      </c>
      <c r="L34" s="316">
        <v>0.8</v>
      </c>
      <c r="M34" s="316">
        <v>0.9</v>
      </c>
      <c r="N34" s="316">
        <v>0.95</v>
      </c>
      <c r="O34" s="316">
        <v>1</v>
      </c>
      <c r="P34" s="306">
        <f t="shared" si="0"/>
        <v>2330000</v>
      </c>
      <c r="Q34" s="235">
        <v>1610000</v>
      </c>
      <c r="R34" s="235">
        <v>720000</v>
      </c>
      <c r="S34" s="235">
        <v>0</v>
      </c>
      <c r="T34" s="235">
        <v>0</v>
      </c>
      <c r="U34" s="843" t="s">
        <v>109</v>
      </c>
    </row>
    <row r="35" spans="1:21" ht="45.75" customHeight="1">
      <c r="A35" s="856"/>
      <c r="B35" s="857"/>
      <c r="C35" s="841"/>
      <c r="D35" s="842"/>
      <c r="E35" s="631"/>
      <c r="F35" s="844"/>
      <c r="G35" s="631"/>
      <c r="H35" s="317" t="s">
        <v>1315</v>
      </c>
      <c r="I35" s="317" t="s">
        <v>1316</v>
      </c>
      <c r="J35" s="315">
        <v>2500</v>
      </c>
      <c r="K35" s="316">
        <v>0.47</v>
      </c>
      <c r="L35" s="316">
        <v>0.42</v>
      </c>
      <c r="M35" s="316">
        <v>0.39</v>
      </c>
      <c r="N35" s="316">
        <v>0.38</v>
      </c>
      <c r="O35" s="316">
        <v>0.37</v>
      </c>
      <c r="P35" s="306">
        <f t="shared" si="0"/>
        <v>1491368.54</v>
      </c>
      <c r="Q35" s="235">
        <v>450000</v>
      </c>
      <c r="R35" s="235">
        <v>541368.54</v>
      </c>
      <c r="S35" s="235">
        <v>500000</v>
      </c>
      <c r="T35" s="235">
        <v>0</v>
      </c>
      <c r="U35" s="843"/>
    </row>
    <row r="36" spans="1:21" ht="49.5" customHeight="1">
      <c r="A36" s="856"/>
      <c r="B36" s="857"/>
      <c r="C36" s="222" t="s">
        <v>318</v>
      </c>
      <c r="D36" s="312" t="s">
        <v>1317</v>
      </c>
      <c r="E36" s="299">
        <v>0.08</v>
      </c>
      <c r="F36" s="313">
        <v>3</v>
      </c>
      <c r="G36" s="299">
        <v>0.15</v>
      </c>
      <c r="H36" s="317" t="s">
        <v>548</v>
      </c>
      <c r="I36" s="317" t="s">
        <v>1314</v>
      </c>
      <c r="J36" s="315">
        <v>60</v>
      </c>
      <c r="K36" s="316">
        <v>0.3</v>
      </c>
      <c r="L36" s="316">
        <v>0.4</v>
      </c>
      <c r="M36" s="316">
        <v>0.5</v>
      </c>
      <c r="N36" s="316">
        <v>0.6</v>
      </c>
      <c r="O36" s="316">
        <v>0.8</v>
      </c>
      <c r="P36" s="306">
        <f t="shared" si="0"/>
        <v>200000</v>
      </c>
      <c r="Q36" s="235">
        <v>0</v>
      </c>
      <c r="R36" s="235">
        <v>200000</v>
      </c>
      <c r="S36" s="235">
        <v>0</v>
      </c>
      <c r="T36" s="235">
        <v>0</v>
      </c>
      <c r="U36" s="218" t="s">
        <v>109</v>
      </c>
    </row>
    <row r="37" spans="1:21" ht="50.25" customHeight="1">
      <c r="A37" s="856"/>
      <c r="B37" s="857"/>
      <c r="C37" s="841" t="s">
        <v>319</v>
      </c>
      <c r="D37" s="842" t="s">
        <v>1318</v>
      </c>
      <c r="E37" s="631">
        <v>0.43</v>
      </c>
      <c r="F37" s="844">
        <v>100</v>
      </c>
      <c r="G37" s="631">
        <v>0.37</v>
      </c>
      <c r="H37" s="317" t="s">
        <v>1310</v>
      </c>
      <c r="I37" s="317" t="s">
        <v>1308</v>
      </c>
      <c r="J37" s="315">
        <v>99049</v>
      </c>
      <c r="K37" s="316">
        <v>0.88</v>
      </c>
      <c r="L37" s="316">
        <v>0.9</v>
      </c>
      <c r="M37" s="316">
        <v>0.95</v>
      </c>
      <c r="N37" s="316">
        <v>0.98</v>
      </c>
      <c r="O37" s="316">
        <v>0.9</v>
      </c>
      <c r="P37" s="306">
        <f t="shared" si="0"/>
        <v>180000</v>
      </c>
      <c r="Q37" s="235">
        <v>180000</v>
      </c>
      <c r="R37" s="235">
        <v>0</v>
      </c>
      <c r="S37" s="235">
        <v>0</v>
      </c>
      <c r="T37" s="235">
        <v>0</v>
      </c>
      <c r="U37" s="843" t="s">
        <v>110</v>
      </c>
    </row>
    <row r="38" spans="1:21" ht="96.75" customHeight="1">
      <c r="A38" s="856"/>
      <c r="B38" s="857"/>
      <c r="C38" s="841"/>
      <c r="D38" s="842"/>
      <c r="E38" s="631"/>
      <c r="F38" s="844"/>
      <c r="G38" s="631"/>
      <c r="H38" s="317" t="s">
        <v>1319</v>
      </c>
      <c r="I38" s="317" t="s">
        <v>1320</v>
      </c>
      <c r="J38" s="315">
        <v>10000</v>
      </c>
      <c r="K38" s="316">
        <v>0.1</v>
      </c>
      <c r="L38" s="316">
        <v>0.2</v>
      </c>
      <c r="M38" s="316">
        <v>0.3</v>
      </c>
      <c r="N38" s="316">
        <v>0.4</v>
      </c>
      <c r="O38" s="316">
        <v>0.5</v>
      </c>
      <c r="P38" s="306">
        <f t="shared" si="0"/>
        <v>52021236.3</v>
      </c>
      <c r="Q38" s="235">
        <v>29349867.98</v>
      </c>
      <c r="R38" s="235">
        <v>13239166.66</v>
      </c>
      <c r="S38" s="235">
        <v>4649166.66</v>
      </c>
      <c r="T38" s="235">
        <v>4783035</v>
      </c>
      <c r="U38" s="843"/>
    </row>
    <row r="39" spans="1:21" ht="49.5" customHeight="1">
      <c r="A39" s="856"/>
      <c r="B39" s="857"/>
      <c r="C39" s="841"/>
      <c r="D39" s="842"/>
      <c r="E39" s="631"/>
      <c r="F39" s="844"/>
      <c r="G39" s="631"/>
      <c r="H39" s="317" t="s">
        <v>1321</v>
      </c>
      <c r="I39" s="317" t="s">
        <v>1320</v>
      </c>
      <c r="J39" s="315">
        <v>10000</v>
      </c>
      <c r="K39" s="316">
        <v>0.1</v>
      </c>
      <c r="L39" s="316">
        <v>0.4</v>
      </c>
      <c r="M39" s="316">
        <v>0.6</v>
      </c>
      <c r="N39" s="316">
        <v>0.9</v>
      </c>
      <c r="O39" s="316">
        <v>1</v>
      </c>
      <c r="P39" s="306">
        <f t="shared" si="0"/>
        <v>1480000</v>
      </c>
      <c r="Q39" s="235">
        <v>480000</v>
      </c>
      <c r="R39" s="235">
        <v>500000</v>
      </c>
      <c r="S39" s="235">
        <v>500000</v>
      </c>
      <c r="T39" s="235">
        <v>0</v>
      </c>
      <c r="U39" s="843"/>
    </row>
    <row r="40" spans="1:21" ht="49.5" customHeight="1">
      <c r="A40" s="856"/>
      <c r="B40" s="857"/>
      <c r="C40" s="841"/>
      <c r="D40" s="842"/>
      <c r="E40" s="631"/>
      <c r="F40" s="844"/>
      <c r="G40" s="631"/>
      <c r="H40" s="317" t="s">
        <v>1322</v>
      </c>
      <c r="I40" s="317" t="s">
        <v>1416</v>
      </c>
      <c r="J40" s="315">
        <f>99049-98000</f>
        <v>1049</v>
      </c>
      <c r="K40" s="316">
        <v>0.87</v>
      </c>
      <c r="L40" s="316">
        <v>0.9</v>
      </c>
      <c r="M40" s="316">
        <v>0.95</v>
      </c>
      <c r="N40" s="316">
        <v>0.98</v>
      </c>
      <c r="O40" s="316">
        <v>1</v>
      </c>
      <c r="P40" s="306">
        <f t="shared" si="0"/>
        <v>2000000</v>
      </c>
      <c r="Q40" s="235">
        <v>500000</v>
      </c>
      <c r="R40" s="235">
        <v>500000</v>
      </c>
      <c r="S40" s="235">
        <v>500000</v>
      </c>
      <c r="T40" s="235">
        <v>500000</v>
      </c>
      <c r="U40" s="843"/>
    </row>
    <row r="41" spans="1:21" ht="49.5" customHeight="1">
      <c r="A41" s="856"/>
      <c r="B41" s="857"/>
      <c r="C41" s="841" t="s">
        <v>320</v>
      </c>
      <c r="D41" s="842" t="s">
        <v>1323</v>
      </c>
      <c r="E41" s="631">
        <v>0.87</v>
      </c>
      <c r="F41" s="846">
        <v>99040</v>
      </c>
      <c r="G41" s="631">
        <v>0.93</v>
      </c>
      <c r="H41" s="314" t="s">
        <v>1304</v>
      </c>
      <c r="I41" s="314" t="s">
        <v>1305</v>
      </c>
      <c r="J41" s="315">
        <v>1000</v>
      </c>
      <c r="K41" s="316">
        <v>0.5</v>
      </c>
      <c r="L41" s="316">
        <v>0.7</v>
      </c>
      <c r="M41" s="316">
        <v>0.9</v>
      </c>
      <c r="N41" s="316">
        <v>0.95</v>
      </c>
      <c r="O41" s="316">
        <v>1</v>
      </c>
      <c r="P41" s="306">
        <f t="shared" si="0"/>
        <v>260000</v>
      </c>
      <c r="Q41" s="235">
        <v>50000</v>
      </c>
      <c r="R41" s="235">
        <v>60000</v>
      </c>
      <c r="S41" s="235">
        <v>70000</v>
      </c>
      <c r="T41" s="235">
        <v>80000</v>
      </c>
      <c r="U41" s="218" t="s">
        <v>108</v>
      </c>
    </row>
    <row r="42" spans="1:21" ht="49.5" customHeight="1">
      <c r="A42" s="856"/>
      <c r="B42" s="857"/>
      <c r="C42" s="841"/>
      <c r="D42" s="842"/>
      <c r="E42" s="631"/>
      <c r="F42" s="846"/>
      <c r="G42" s="631"/>
      <c r="H42" s="314" t="s">
        <v>1417</v>
      </c>
      <c r="I42" s="314" t="s">
        <v>1418</v>
      </c>
      <c r="J42" s="315">
        <v>99049</v>
      </c>
      <c r="K42" s="316">
        <v>0.88</v>
      </c>
      <c r="L42" s="316">
        <v>0.9</v>
      </c>
      <c r="M42" s="316">
        <v>0.95</v>
      </c>
      <c r="N42" s="316">
        <v>0.98</v>
      </c>
      <c r="O42" s="316">
        <v>0.9</v>
      </c>
      <c r="P42" s="306">
        <f t="shared" si="0"/>
        <v>2000000</v>
      </c>
      <c r="Q42" s="235">
        <v>500000</v>
      </c>
      <c r="R42" s="235">
        <v>500000</v>
      </c>
      <c r="S42" s="235">
        <v>500000</v>
      </c>
      <c r="T42" s="235">
        <v>500000</v>
      </c>
      <c r="U42" s="218" t="s">
        <v>111</v>
      </c>
    </row>
    <row r="43" spans="1:21" ht="69" customHeight="1">
      <c r="A43" s="856"/>
      <c r="B43" s="857"/>
      <c r="C43" s="841"/>
      <c r="D43" s="842"/>
      <c r="E43" s="631"/>
      <c r="F43" s="846"/>
      <c r="G43" s="631"/>
      <c r="H43" s="317" t="s">
        <v>1307</v>
      </c>
      <c r="I43" s="317" t="s">
        <v>1308</v>
      </c>
      <c r="J43" s="315">
        <v>99049</v>
      </c>
      <c r="K43" s="316">
        <v>0</v>
      </c>
      <c r="L43" s="316">
        <v>0.1</v>
      </c>
      <c r="M43" s="316">
        <v>0.2</v>
      </c>
      <c r="N43" s="316">
        <v>0.3</v>
      </c>
      <c r="O43" s="316">
        <v>0.5</v>
      </c>
      <c r="P43" s="306">
        <f t="shared" si="0"/>
        <v>32000000</v>
      </c>
      <c r="Q43" s="235">
        <v>23000000</v>
      </c>
      <c r="R43" s="235">
        <v>9000000</v>
      </c>
      <c r="S43" s="235">
        <v>0</v>
      </c>
      <c r="T43" s="235">
        <v>0</v>
      </c>
      <c r="U43" s="218" t="s">
        <v>108</v>
      </c>
    </row>
    <row r="44" spans="1:21" ht="51.75" customHeight="1">
      <c r="A44" s="856"/>
      <c r="B44" s="857"/>
      <c r="C44" s="841" t="s">
        <v>321</v>
      </c>
      <c r="D44" s="842" t="s">
        <v>1324</v>
      </c>
      <c r="E44" s="631">
        <v>0.98</v>
      </c>
      <c r="F44" s="844">
        <v>0.98</v>
      </c>
      <c r="G44" s="631">
        <v>1</v>
      </c>
      <c r="H44" s="847" t="s">
        <v>1325</v>
      </c>
      <c r="I44" s="317" t="s">
        <v>1314</v>
      </c>
      <c r="J44" s="315">
        <v>80</v>
      </c>
      <c r="K44" s="316">
        <v>0.07</v>
      </c>
      <c r="L44" s="316">
        <v>0.05</v>
      </c>
      <c r="M44" s="316">
        <v>0.04</v>
      </c>
      <c r="N44" s="316">
        <v>0.02</v>
      </c>
      <c r="O44" s="316">
        <v>0.01</v>
      </c>
      <c r="P44" s="306">
        <f t="shared" si="0"/>
        <v>8620</v>
      </c>
      <c r="Q44" s="235">
        <v>8620</v>
      </c>
      <c r="R44" s="235">
        <v>0</v>
      </c>
      <c r="S44" s="235">
        <v>0</v>
      </c>
      <c r="T44" s="235">
        <v>0</v>
      </c>
      <c r="U44" s="843" t="s">
        <v>112</v>
      </c>
    </row>
    <row r="45" spans="1:21" ht="30">
      <c r="A45" s="856"/>
      <c r="B45" s="857"/>
      <c r="C45" s="841"/>
      <c r="D45" s="842"/>
      <c r="E45" s="631"/>
      <c r="F45" s="844"/>
      <c r="G45" s="631"/>
      <c r="H45" s="847"/>
      <c r="I45" s="317" t="s">
        <v>1326</v>
      </c>
      <c r="J45" s="315">
        <v>105</v>
      </c>
      <c r="K45" s="316">
        <v>0.7</v>
      </c>
      <c r="L45" s="316">
        <v>0.8</v>
      </c>
      <c r="M45" s="316">
        <v>0.9</v>
      </c>
      <c r="N45" s="316">
        <v>0.95</v>
      </c>
      <c r="O45" s="316">
        <v>1</v>
      </c>
      <c r="P45" s="306">
        <f t="shared" si="0"/>
        <v>5000</v>
      </c>
      <c r="Q45" s="235">
        <v>5000</v>
      </c>
      <c r="R45" s="235">
        <v>0</v>
      </c>
      <c r="S45" s="235">
        <v>0</v>
      </c>
      <c r="T45" s="235">
        <v>0</v>
      </c>
      <c r="U45" s="843"/>
    </row>
    <row r="46" spans="1:21" ht="45.75" customHeight="1">
      <c r="A46" s="856"/>
      <c r="B46" s="857"/>
      <c r="C46" s="841"/>
      <c r="D46" s="842"/>
      <c r="E46" s="631"/>
      <c r="F46" s="844"/>
      <c r="G46" s="631"/>
      <c r="H46" s="847"/>
      <c r="I46" s="317" t="s">
        <v>1327</v>
      </c>
      <c r="J46" s="315">
        <v>70</v>
      </c>
      <c r="K46" s="316">
        <v>0.7</v>
      </c>
      <c r="L46" s="316">
        <v>0.8</v>
      </c>
      <c r="M46" s="316">
        <v>0.9</v>
      </c>
      <c r="N46" s="316">
        <v>0.95</v>
      </c>
      <c r="O46" s="316">
        <v>1</v>
      </c>
      <c r="P46" s="306">
        <f t="shared" si="0"/>
        <v>3000</v>
      </c>
      <c r="Q46" s="235">
        <v>3000</v>
      </c>
      <c r="R46" s="235">
        <v>0</v>
      </c>
      <c r="S46" s="235">
        <v>0</v>
      </c>
      <c r="T46" s="235">
        <v>0</v>
      </c>
      <c r="U46" s="843"/>
    </row>
    <row r="47" spans="1:21" ht="45.75" customHeight="1">
      <c r="A47" s="856"/>
      <c r="B47" s="857"/>
      <c r="C47" s="841"/>
      <c r="D47" s="842"/>
      <c r="E47" s="631"/>
      <c r="F47" s="844"/>
      <c r="G47" s="631"/>
      <c r="H47" s="847"/>
      <c r="I47" s="317" t="s">
        <v>1328</v>
      </c>
      <c r="J47" s="315">
        <v>100</v>
      </c>
      <c r="K47" s="316">
        <v>0.75</v>
      </c>
      <c r="L47" s="316">
        <v>0.8</v>
      </c>
      <c r="M47" s="316">
        <v>0.9</v>
      </c>
      <c r="N47" s="316">
        <v>0.95</v>
      </c>
      <c r="O47" s="316">
        <v>1</v>
      </c>
      <c r="P47" s="306">
        <f t="shared" si="0"/>
        <v>1300000</v>
      </c>
      <c r="Q47" s="235">
        <v>400000</v>
      </c>
      <c r="R47" s="235">
        <v>300000</v>
      </c>
      <c r="S47" s="235">
        <v>300000</v>
      </c>
      <c r="T47" s="235">
        <v>300000</v>
      </c>
      <c r="U47" s="843"/>
    </row>
    <row r="48" spans="1:21" ht="45.75" customHeight="1">
      <c r="A48" s="856"/>
      <c r="B48" s="857"/>
      <c r="C48" s="841"/>
      <c r="D48" s="842"/>
      <c r="E48" s="631"/>
      <c r="F48" s="844"/>
      <c r="G48" s="631"/>
      <c r="H48" s="847"/>
      <c r="I48" s="317" t="s">
        <v>1329</v>
      </c>
      <c r="J48" s="315">
        <v>100</v>
      </c>
      <c r="K48" s="316">
        <v>1</v>
      </c>
      <c r="L48" s="316">
        <v>1</v>
      </c>
      <c r="M48" s="316">
        <v>1</v>
      </c>
      <c r="N48" s="316">
        <v>1</v>
      </c>
      <c r="O48" s="316">
        <v>1</v>
      </c>
      <c r="P48" s="306">
        <f t="shared" si="0"/>
        <v>6000</v>
      </c>
      <c r="Q48" s="235">
        <v>6000</v>
      </c>
      <c r="R48" s="235">
        <v>0</v>
      </c>
      <c r="S48" s="235">
        <v>0</v>
      </c>
      <c r="T48" s="235">
        <v>0</v>
      </c>
      <c r="U48" s="843"/>
    </row>
    <row r="49" spans="1:21" ht="45.75" customHeight="1">
      <c r="A49" s="856"/>
      <c r="B49" s="857"/>
      <c r="C49" s="222" t="s">
        <v>322</v>
      </c>
      <c r="D49" s="312" t="s">
        <v>1330</v>
      </c>
      <c r="E49" s="299">
        <v>0.45</v>
      </c>
      <c r="F49" s="318">
        <v>3</v>
      </c>
      <c r="G49" s="299">
        <v>0.57</v>
      </c>
      <c r="H49" s="317" t="s">
        <v>1331</v>
      </c>
      <c r="I49" s="317" t="s">
        <v>1332</v>
      </c>
      <c r="J49" s="315">
        <v>200</v>
      </c>
      <c r="K49" s="316">
        <v>1</v>
      </c>
      <c r="L49" s="316">
        <v>1</v>
      </c>
      <c r="M49" s="316">
        <v>1</v>
      </c>
      <c r="N49" s="316">
        <v>1</v>
      </c>
      <c r="O49" s="316">
        <v>1</v>
      </c>
      <c r="P49" s="306">
        <f t="shared" si="0"/>
        <v>1440000</v>
      </c>
      <c r="Q49" s="235">
        <v>300000</v>
      </c>
      <c r="R49" s="235">
        <v>380000</v>
      </c>
      <c r="S49" s="235">
        <v>380000</v>
      </c>
      <c r="T49" s="235">
        <v>380000</v>
      </c>
      <c r="U49" s="218" t="s">
        <v>113</v>
      </c>
    </row>
    <row r="50" spans="1:21" ht="45.75" customHeight="1">
      <c r="A50" s="856"/>
      <c r="B50" s="857"/>
      <c r="C50" s="222" t="s">
        <v>323</v>
      </c>
      <c r="D50" s="312" t="s">
        <v>1333</v>
      </c>
      <c r="E50" s="299">
        <v>0.9</v>
      </c>
      <c r="F50" s="313">
        <v>200</v>
      </c>
      <c r="G50" s="299">
        <v>0.95</v>
      </c>
      <c r="H50" s="317" t="s">
        <v>1334</v>
      </c>
      <c r="I50" s="317" t="s">
        <v>1335</v>
      </c>
      <c r="J50" s="315">
        <v>50</v>
      </c>
      <c r="K50" s="316">
        <v>0.5</v>
      </c>
      <c r="L50" s="316">
        <v>0.6</v>
      </c>
      <c r="M50" s="316">
        <v>0.7</v>
      </c>
      <c r="N50" s="316">
        <v>0.8</v>
      </c>
      <c r="O50" s="316">
        <v>0.9</v>
      </c>
      <c r="P50" s="306">
        <f t="shared" si="0"/>
        <v>950000</v>
      </c>
      <c r="Q50" s="235">
        <v>150000</v>
      </c>
      <c r="R50" s="235">
        <v>250000</v>
      </c>
      <c r="S50" s="235">
        <v>250000</v>
      </c>
      <c r="T50" s="235">
        <v>300000</v>
      </c>
      <c r="U50" s="218" t="s">
        <v>113</v>
      </c>
    </row>
    <row r="51" spans="1:21" ht="68.25" customHeight="1">
      <c r="A51" s="856"/>
      <c r="B51" s="857"/>
      <c r="C51" s="841" t="s">
        <v>324</v>
      </c>
      <c r="D51" s="842" t="s">
        <v>1320</v>
      </c>
      <c r="E51" s="631">
        <v>0.57</v>
      </c>
      <c r="F51" s="844">
        <v>5500</v>
      </c>
      <c r="G51" s="631">
        <v>0.75</v>
      </c>
      <c r="H51" s="317" t="s">
        <v>1336</v>
      </c>
      <c r="I51" s="317" t="s">
        <v>1308</v>
      </c>
      <c r="J51" s="315">
        <v>99049</v>
      </c>
      <c r="K51" s="316">
        <v>0</v>
      </c>
      <c r="L51" s="316">
        <v>0.1</v>
      </c>
      <c r="M51" s="316">
        <v>0.2</v>
      </c>
      <c r="N51" s="316">
        <v>0.3</v>
      </c>
      <c r="O51" s="316">
        <v>0.5</v>
      </c>
      <c r="P51" s="306">
        <f t="shared" si="0"/>
        <v>1400000</v>
      </c>
      <c r="Q51" s="235">
        <v>0</v>
      </c>
      <c r="R51" s="235">
        <v>1400000</v>
      </c>
      <c r="S51" s="235">
        <v>0</v>
      </c>
      <c r="T51" s="235">
        <v>0</v>
      </c>
      <c r="U51" s="218" t="s">
        <v>113</v>
      </c>
    </row>
    <row r="52" spans="1:21" ht="49.5" customHeight="1">
      <c r="A52" s="856"/>
      <c r="B52" s="857"/>
      <c r="C52" s="841"/>
      <c r="D52" s="842"/>
      <c r="E52" s="631"/>
      <c r="F52" s="844"/>
      <c r="G52" s="631"/>
      <c r="H52" s="317" t="s">
        <v>1337</v>
      </c>
      <c r="I52" s="317" t="s">
        <v>1759</v>
      </c>
      <c r="J52" s="315">
        <v>5000</v>
      </c>
      <c r="K52" s="316">
        <v>0.4</v>
      </c>
      <c r="L52" s="316">
        <v>0.5</v>
      </c>
      <c r="M52" s="316">
        <v>0.6</v>
      </c>
      <c r="N52" s="316">
        <v>0.7</v>
      </c>
      <c r="O52" s="316">
        <v>0.75</v>
      </c>
      <c r="P52" s="306">
        <f t="shared" si="0"/>
        <v>37259605.51</v>
      </c>
      <c r="Q52" s="235">
        <v>6795438.85</v>
      </c>
      <c r="R52" s="235">
        <v>13239166.66</v>
      </c>
      <c r="S52" s="235">
        <v>6200000</v>
      </c>
      <c r="T52" s="235">
        <v>11025000</v>
      </c>
      <c r="U52" s="218" t="s">
        <v>114</v>
      </c>
    </row>
    <row r="53" spans="1:21" ht="40.5" customHeight="1">
      <c r="A53" s="856"/>
      <c r="B53" s="857"/>
      <c r="C53" s="222" t="s">
        <v>325</v>
      </c>
      <c r="D53" s="312" t="s">
        <v>1760</v>
      </c>
      <c r="E53" s="299">
        <v>0.1</v>
      </c>
      <c r="F53" s="313">
        <v>13500</v>
      </c>
      <c r="G53" s="299">
        <v>0.8</v>
      </c>
      <c r="H53" s="317" t="s">
        <v>1336</v>
      </c>
      <c r="I53" s="317" t="s">
        <v>1320</v>
      </c>
      <c r="J53" s="315">
        <v>13500</v>
      </c>
      <c r="K53" s="316">
        <v>0</v>
      </c>
      <c r="L53" s="316">
        <v>0.1</v>
      </c>
      <c r="M53" s="316">
        <v>0.2</v>
      </c>
      <c r="N53" s="316">
        <v>0.3</v>
      </c>
      <c r="O53" s="316">
        <v>0.5</v>
      </c>
      <c r="P53" s="306">
        <f t="shared" si="0"/>
        <v>1400000</v>
      </c>
      <c r="Q53" s="235">
        <v>0</v>
      </c>
      <c r="R53" s="235">
        <v>1400000</v>
      </c>
      <c r="S53" s="235">
        <v>0</v>
      </c>
      <c r="T53" s="235">
        <v>0</v>
      </c>
      <c r="U53" s="218" t="s">
        <v>114</v>
      </c>
    </row>
    <row r="54" spans="1:21" ht="65.25" customHeight="1">
      <c r="A54" s="856"/>
      <c r="B54" s="857"/>
      <c r="C54" s="222" t="s">
        <v>326</v>
      </c>
      <c r="D54" s="312" t="s">
        <v>1761</v>
      </c>
      <c r="E54" s="299">
        <v>0.92</v>
      </c>
      <c r="F54" s="313">
        <v>99040</v>
      </c>
      <c r="G54" s="299">
        <v>0.95</v>
      </c>
      <c r="H54" s="317" t="s">
        <v>1336</v>
      </c>
      <c r="I54" s="317" t="s">
        <v>1416</v>
      </c>
      <c r="J54" s="315">
        <v>99049</v>
      </c>
      <c r="K54" s="316">
        <v>0.87</v>
      </c>
      <c r="L54" s="316">
        <v>0.9</v>
      </c>
      <c r="M54" s="316">
        <v>0.95</v>
      </c>
      <c r="N54" s="316">
        <v>0.98</v>
      </c>
      <c r="O54" s="316">
        <v>1</v>
      </c>
      <c r="P54" s="306">
        <f t="shared" si="0"/>
        <v>180000</v>
      </c>
      <c r="Q54" s="235">
        <v>180000</v>
      </c>
      <c r="R54" s="235">
        <v>0</v>
      </c>
      <c r="S54" s="235">
        <v>0</v>
      </c>
      <c r="T54" s="235">
        <v>0</v>
      </c>
      <c r="U54" s="218" t="s">
        <v>115</v>
      </c>
    </row>
    <row r="55" spans="1:21" ht="62.25" customHeight="1">
      <c r="A55" s="856"/>
      <c r="B55" s="857"/>
      <c r="C55" s="222" t="s">
        <v>327</v>
      </c>
      <c r="D55" s="312" t="s">
        <v>1762</v>
      </c>
      <c r="E55" s="299">
        <v>0.7</v>
      </c>
      <c r="F55" s="313">
        <f>+F53*0.7</f>
        <v>9450</v>
      </c>
      <c r="G55" s="299">
        <v>0.6</v>
      </c>
      <c r="H55" s="317" t="s">
        <v>1336</v>
      </c>
      <c r="I55" s="317" t="s">
        <v>1320</v>
      </c>
      <c r="J55" s="315">
        <v>10000</v>
      </c>
      <c r="K55" s="316">
        <v>0</v>
      </c>
      <c r="L55" s="316">
        <v>0.1</v>
      </c>
      <c r="M55" s="316">
        <v>0.2</v>
      </c>
      <c r="N55" s="316">
        <v>0.3</v>
      </c>
      <c r="O55" s="316">
        <v>0.5</v>
      </c>
      <c r="P55" s="306">
        <f t="shared" si="0"/>
        <v>18000000</v>
      </c>
      <c r="Q55" s="235">
        <v>3000000</v>
      </c>
      <c r="R55" s="235">
        <v>4000000</v>
      </c>
      <c r="S55" s="235">
        <v>5000000</v>
      </c>
      <c r="T55" s="235">
        <v>6000000</v>
      </c>
      <c r="U55" s="218" t="s">
        <v>114</v>
      </c>
    </row>
    <row r="56" spans="1:21" ht="63" customHeight="1">
      <c r="A56" s="856"/>
      <c r="B56" s="857"/>
      <c r="C56" s="222" t="s">
        <v>105</v>
      </c>
      <c r="D56" s="317" t="s">
        <v>1764</v>
      </c>
      <c r="E56" s="299">
        <v>0.5</v>
      </c>
      <c r="F56" s="313">
        <v>10</v>
      </c>
      <c r="G56" s="299">
        <v>0.9</v>
      </c>
      <c r="H56" s="67" t="s">
        <v>105</v>
      </c>
      <c r="I56" s="317" t="s">
        <v>1764</v>
      </c>
      <c r="J56" s="315">
        <v>20</v>
      </c>
      <c r="K56" s="316">
        <v>0.5</v>
      </c>
      <c r="L56" s="316">
        <v>0.6</v>
      </c>
      <c r="M56" s="316">
        <v>0.7</v>
      </c>
      <c r="N56" s="316">
        <v>0.8</v>
      </c>
      <c r="O56" s="316">
        <v>0.9</v>
      </c>
      <c r="P56" s="306">
        <f t="shared" si="0"/>
        <v>350000</v>
      </c>
      <c r="Q56" s="235">
        <v>50000</v>
      </c>
      <c r="R56" s="235">
        <v>100000</v>
      </c>
      <c r="S56" s="235">
        <v>200000</v>
      </c>
      <c r="T56" s="235">
        <v>0</v>
      </c>
      <c r="U56" s="218" t="s">
        <v>113</v>
      </c>
    </row>
    <row r="57" spans="1:21" ht="60.75" customHeight="1">
      <c r="A57" s="856"/>
      <c r="B57" s="857"/>
      <c r="C57" s="222" t="s">
        <v>103</v>
      </c>
      <c r="D57" s="312" t="s">
        <v>104</v>
      </c>
      <c r="E57" s="319">
        <v>506.052</v>
      </c>
      <c r="F57" s="319">
        <v>506.052</v>
      </c>
      <c r="G57" s="319">
        <v>14000</v>
      </c>
      <c r="H57" s="317" t="s">
        <v>106</v>
      </c>
      <c r="I57" s="317" t="s">
        <v>1759</v>
      </c>
      <c r="J57" s="315">
        <v>10000</v>
      </c>
      <c r="K57" s="316">
        <v>0.4</v>
      </c>
      <c r="L57" s="316">
        <v>0.5</v>
      </c>
      <c r="M57" s="316">
        <v>0.6</v>
      </c>
      <c r="N57" s="316">
        <v>0.7</v>
      </c>
      <c r="O57" s="316">
        <v>0.75</v>
      </c>
      <c r="P57" s="306">
        <f t="shared" si="0"/>
        <v>590000</v>
      </c>
      <c r="Q57" s="235">
        <v>100000</v>
      </c>
      <c r="R57" s="235">
        <v>130000</v>
      </c>
      <c r="S57" s="235">
        <v>160000</v>
      </c>
      <c r="T57" s="235">
        <v>200000</v>
      </c>
      <c r="U57" s="218" t="s">
        <v>114</v>
      </c>
    </row>
    <row r="58" spans="1:21" ht="81.75" customHeight="1">
      <c r="A58" s="320" t="s">
        <v>829</v>
      </c>
      <c r="B58" s="778">
        <v>0.05</v>
      </c>
      <c r="C58" s="795" t="s">
        <v>1047</v>
      </c>
      <c r="D58" s="795" t="s">
        <v>1049</v>
      </c>
      <c r="E58" s="839">
        <v>0</v>
      </c>
      <c r="F58" s="839">
        <v>0</v>
      </c>
      <c r="G58" s="839">
        <v>1</v>
      </c>
      <c r="H58" s="830" t="s">
        <v>1048</v>
      </c>
      <c r="I58" s="830" t="s">
        <v>1049</v>
      </c>
      <c r="J58" s="832">
        <v>0</v>
      </c>
      <c r="K58" s="832">
        <v>0</v>
      </c>
      <c r="L58" s="832">
        <v>0</v>
      </c>
      <c r="M58" s="832">
        <v>1</v>
      </c>
      <c r="N58" s="832">
        <v>1</v>
      </c>
      <c r="O58" s="834" t="s">
        <v>412</v>
      </c>
      <c r="P58" s="819">
        <f t="shared" si="0"/>
        <v>460000</v>
      </c>
      <c r="Q58" s="837">
        <v>0</v>
      </c>
      <c r="R58" s="837">
        <v>150000</v>
      </c>
      <c r="S58" s="837">
        <v>160000</v>
      </c>
      <c r="T58" s="837">
        <v>150000</v>
      </c>
      <c r="U58" s="804" t="s">
        <v>1065</v>
      </c>
    </row>
    <row r="59" spans="1:21" ht="97.5" customHeight="1">
      <c r="A59" s="320" t="s">
        <v>830</v>
      </c>
      <c r="B59" s="780"/>
      <c r="C59" s="796"/>
      <c r="D59" s="796"/>
      <c r="E59" s="840"/>
      <c r="F59" s="840"/>
      <c r="G59" s="840"/>
      <c r="H59" s="831"/>
      <c r="I59" s="831"/>
      <c r="J59" s="833"/>
      <c r="K59" s="833"/>
      <c r="L59" s="833"/>
      <c r="M59" s="833"/>
      <c r="N59" s="833"/>
      <c r="O59" s="835"/>
      <c r="P59" s="821"/>
      <c r="Q59" s="838"/>
      <c r="R59" s="838"/>
      <c r="S59" s="838"/>
      <c r="T59" s="838"/>
      <c r="U59" s="836"/>
    </row>
    <row r="60" spans="1:21" ht="19.5" customHeight="1">
      <c r="A60" s="320" t="s">
        <v>831</v>
      </c>
      <c r="B60" s="231">
        <v>0.05</v>
      </c>
      <c r="C60" s="222" t="s">
        <v>1050</v>
      </c>
      <c r="D60" s="222" t="s">
        <v>1051</v>
      </c>
      <c r="E60" s="308">
        <v>0</v>
      </c>
      <c r="F60" s="308">
        <v>0</v>
      </c>
      <c r="G60" s="308">
        <v>1</v>
      </c>
      <c r="H60" s="321" t="s">
        <v>1050</v>
      </c>
      <c r="I60" s="311" t="s">
        <v>1052</v>
      </c>
      <c r="J60" s="322">
        <v>0</v>
      </c>
      <c r="K60" s="322">
        <v>0</v>
      </c>
      <c r="L60" s="322">
        <v>1</v>
      </c>
      <c r="M60" s="322">
        <v>1</v>
      </c>
      <c r="N60" s="322">
        <v>1</v>
      </c>
      <c r="O60" s="323" t="s">
        <v>412</v>
      </c>
      <c r="P60" s="306">
        <f t="shared" si="0"/>
        <v>152000</v>
      </c>
      <c r="Q60" s="235">
        <v>2000</v>
      </c>
      <c r="R60" s="235">
        <v>40000</v>
      </c>
      <c r="S60" s="235">
        <v>50000</v>
      </c>
      <c r="T60" s="235">
        <v>60000</v>
      </c>
      <c r="U60" s="836"/>
    </row>
    <row r="61" spans="1:21" ht="30.75" customHeight="1">
      <c r="A61" s="320" t="s">
        <v>832</v>
      </c>
      <c r="B61" s="231">
        <v>0.05</v>
      </c>
      <c r="C61" s="222" t="s">
        <v>1053</v>
      </c>
      <c r="D61" s="222" t="s">
        <v>1054</v>
      </c>
      <c r="E61" s="308">
        <v>1</v>
      </c>
      <c r="F61" s="308">
        <v>1</v>
      </c>
      <c r="G61" s="308">
        <v>5</v>
      </c>
      <c r="H61" s="311" t="s">
        <v>1053</v>
      </c>
      <c r="I61" s="311" t="s">
        <v>1055</v>
      </c>
      <c r="J61" s="308">
        <v>1</v>
      </c>
      <c r="K61" s="308">
        <v>1</v>
      </c>
      <c r="L61" s="308">
        <v>1</v>
      </c>
      <c r="M61" s="308">
        <v>3</v>
      </c>
      <c r="N61" s="308">
        <v>5</v>
      </c>
      <c r="O61" s="324" t="s">
        <v>1056</v>
      </c>
      <c r="P61" s="306">
        <f t="shared" si="0"/>
        <v>300000</v>
      </c>
      <c r="Q61" s="235">
        <v>0</v>
      </c>
      <c r="R61" s="235">
        <v>100000</v>
      </c>
      <c r="S61" s="235">
        <v>100000</v>
      </c>
      <c r="T61" s="235">
        <v>100000</v>
      </c>
      <c r="U61" s="836"/>
    </row>
    <row r="62" spans="1:21" ht="52.5" customHeight="1">
      <c r="A62" s="320" t="s">
        <v>1789</v>
      </c>
      <c r="B62" s="231">
        <v>0.02</v>
      </c>
      <c r="C62" s="222" t="s">
        <v>1057</v>
      </c>
      <c r="D62" s="222" t="s">
        <v>1058</v>
      </c>
      <c r="E62" s="308">
        <v>1</v>
      </c>
      <c r="F62" s="308">
        <v>1</v>
      </c>
      <c r="G62" s="308">
        <v>4</v>
      </c>
      <c r="H62" s="222" t="s">
        <v>1057</v>
      </c>
      <c r="I62" s="311" t="s">
        <v>1059</v>
      </c>
      <c r="J62" s="308">
        <v>1</v>
      </c>
      <c r="K62" s="308">
        <v>1</v>
      </c>
      <c r="L62" s="308">
        <v>1</v>
      </c>
      <c r="M62" s="308">
        <v>2</v>
      </c>
      <c r="N62" s="308">
        <v>3</v>
      </c>
      <c r="O62" s="324" t="s">
        <v>1980</v>
      </c>
      <c r="P62" s="306">
        <f t="shared" si="0"/>
        <v>830000</v>
      </c>
      <c r="Q62" s="235">
        <v>50000</v>
      </c>
      <c r="R62" s="235">
        <v>180000</v>
      </c>
      <c r="S62" s="235">
        <v>250000</v>
      </c>
      <c r="T62" s="235">
        <v>350000</v>
      </c>
      <c r="U62" s="836"/>
    </row>
    <row r="63" spans="1:21" ht="62.25" customHeight="1">
      <c r="A63" s="320" t="s">
        <v>1790</v>
      </c>
      <c r="B63" s="231">
        <v>0.04</v>
      </c>
      <c r="C63" s="222" t="s">
        <v>1060</v>
      </c>
      <c r="D63" s="222" t="s">
        <v>1061</v>
      </c>
      <c r="E63" s="308">
        <v>0</v>
      </c>
      <c r="F63" s="308">
        <v>0</v>
      </c>
      <c r="G63" s="308">
        <v>2</v>
      </c>
      <c r="H63" s="311" t="s">
        <v>1062</v>
      </c>
      <c r="I63" s="311" t="s">
        <v>1061</v>
      </c>
      <c r="J63" s="308">
        <v>0</v>
      </c>
      <c r="K63" s="308">
        <v>0</v>
      </c>
      <c r="L63" s="308">
        <v>0</v>
      </c>
      <c r="M63" s="308">
        <v>1</v>
      </c>
      <c r="N63" s="308">
        <v>2</v>
      </c>
      <c r="O63" s="324" t="s">
        <v>421</v>
      </c>
      <c r="P63" s="306">
        <f t="shared" si="0"/>
        <v>110000</v>
      </c>
      <c r="Q63" s="235">
        <v>0</v>
      </c>
      <c r="R63" s="235">
        <v>20000</v>
      </c>
      <c r="S63" s="235">
        <v>40000</v>
      </c>
      <c r="T63" s="235">
        <v>50000</v>
      </c>
      <c r="U63" s="836"/>
    </row>
    <row r="64" spans="1:21" ht="67.5" customHeight="1">
      <c r="A64" s="320" t="s">
        <v>1791</v>
      </c>
      <c r="B64" s="231">
        <v>0.04</v>
      </c>
      <c r="C64" s="222" t="s">
        <v>1063</v>
      </c>
      <c r="D64" s="222" t="s">
        <v>1064</v>
      </c>
      <c r="E64" s="308">
        <v>0</v>
      </c>
      <c r="F64" s="308">
        <v>0</v>
      </c>
      <c r="G64" s="308">
        <v>10</v>
      </c>
      <c r="H64" s="222" t="s">
        <v>1063</v>
      </c>
      <c r="I64" s="222" t="s">
        <v>1064</v>
      </c>
      <c r="J64" s="308">
        <v>0</v>
      </c>
      <c r="K64" s="308">
        <v>0</v>
      </c>
      <c r="L64" s="308">
        <v>1</v>
      </c>
      <c r="M64" s="308">
        <v>5</v>
      </c>
      <c r="N64" s="308">
        <v>10</v>
      </c>
      <c r="O64" s="324" t="s">
        <v>186</v>
      </c>
      <c r="P64" s="306">
        <f t="shared" si="0"/>
        <v>1580000</v>
      </c>
      <c r="Q64" s="235">
        <v>80000</v>
      </c>
      <c r="R64" s="235">
        <v>500000</v>
      </c>
      <c r="S64" s="235">
        <v>500000</v>
      </c>
      <c r="T64" s="235">
        <v>500000</v>
      </c>
      <c r="U64" s="805"/>
    </row>
    <row r="65" spans="1:21" ht="27" customHeight="1">
      <c r="A65" s="325" t="s">
        <v>1365</v>
      </c>
      <c r="B65" s="273">
        <f>SUM(B8:B64)</f>
        <v>1.0000000000000002</v>
      </c>
      <c r="C65" s="827"/>
      <c r="D65" s="828"/>
      <c r="E65" s="828"/>
      <c r="F65" s="828"/>
      <c r="G65" s="828"/>
      <c r="H65" s="828"/>
      <c r="I65" s="828"/>
      <c r="J65" s="828"/>
      <c r="K65" s="828"/>
      <c r="L65" s="828"/>
      <c r="M65" s="828"/>
      <c r="N65" s="828"/>
      <c r="O65" s="829"/>
      <c r="P65" s="326">
        <f>SUM(P8:P64)</f>
        <v>426075273.107875</v>
      </c>
      <c r="Q65" s="327">
        <f>SUM(Q8:Q64)</f>
        <v>105744949.83</v>
      </c>
      <c r="R65" s="327">
        <f>SUM(R8:R64)</f>
        <v>74978176.00999999</v>
      </c>
      <c r="S65" s="327">
        <f>SUM(S8:S64)</f>
        <v>119797164.5175</v>
      </c>
      <c r="T65" s="327">
        <f>SUM(T8:T64)</f>
        <v>125554982.750375</v>
      </c>
      <c r="U65" s="277"/>
    </row>
    <row r="66" ht="60" customHeight="1"/>
    <row r="68" spans="4:5" ht="30">
      <c r="D68" s="701" t="s">
        <v>1532</v>
      </c>
      <c r="E68" s="701"/>
    </row>
  </sheetData>
  <sheetProtection password="E09B" sheet="1"/>
  <mergeCells count="106">
    <mergeCell ref="E20:E22"/>
    <mergeCell ref="F20:F22"/>
    <mergeCell ref="F23:F26"/>
    <mergeCell ref="A1:N1"/>
    <mergeCell ref="A2:U2"/>
    <mergeCell ref="A3:U3"/>
    <mergeCell ref="A4:U4"/>
    <mergeCell ref="A8:A10"/>
    <mergeCell ref="B8:B10"/>
    <mergeCell ref="A5:U5"/>
    <mergeCell ref="A6:A7"/>
    <mergeCell ref="B6:B7"/>
    <mergeCell ref="C6:C7"/>
    <mergeCell ref="U6:U7"/>
    <mergeCell ref="I6:O6"/>
    <mergeCell ref="P6:T6"/>
    <mergeCell ref="E8:E10"/>
    <mergeCell ref="H6:H7"/>
    <mergeCell ref="G8:G10"/>
    <mergeCell ref="C8:C10"/>
    <mergeCell ref="D6:G6"/>
    <mergeCell ref="F8:F10"/>
    <mergeCell ref="D8:D10"/>
    <mergeCell ref="D13:D19"/>
    <mergeCell ref="E13:E19"/>
    <mergeCell ref="F13:F19"/>
    <mergeCell ref="A29:A57"/>
    <mergeCell ref="B29:B57"/>
    <mergeCell ref="C29:C30"/>
    <mergeCell ref="D29:D30"/>
    <mergeCell ref="C34:C35"/>
    <mergeCell ref="D34:D35"/>
    <mergeCell ref="C32:C33"/>
    <mergeCell ref="A11:A12"/>
    <mergeCell ref="B11:B12"/>
    <mergeCell ref="A13:A28"/>
    <mergeCell ref="B13:B28"/>
    <mergeCell ref="C23:C26"/>
    <mergeCell ref="C13:C19"/>
    <mergeCell ref="D23:D26"/>
    <mergeCell ref="C20:C22"/>
    <mergeCell ref="D20:D22"/>
    <mergeCell ref="G13:G19"/>
    <mergeCell ref="G34:G35"/>
    <mergeCell ref="U34:U35"/>
    <mergeCell ref="E34:E35"/>
    <mergeCell ref="D32:D33"/>
    <mergeCell ref="E29:E30"/>
    <mergeCell ref="U29:U30"/>
    <mergeCell ref="C37:C40"/>
    <mergeCell ref="D37:D40"/>
    <mergeCell ref="E37:E40"/>
    <mergeCell ref="F37:F40"/>
    <mergeCell ref="G37:G40"/>
    <mergeCell ref="U37:U40"/>
    <mergeCell ref="G32:G33"/>
    <mergeCell ref="U32:U33"/>
    <mergeCell ref="U11:U26"/>
    <mergeCell ref="H23:H24"/>
    <mergeCell ref="G29:G30"/>
    <mergeCell ref="G20:G22"/>
    <mergeCell ref="F29:F30"/>
    <mergeCell ref="E32:E33"/>
    <mergeCell ref="F32:F33"/>
    <mergeCell ref="E23:E26"/>
    <mergeCell ref="F41:F43"/>
    <mergeCell ref="H44:H48"/>
    <mergeCell ref="F34:F35"/>
    <mergeCell ref="G41:G43"/>
    <mergeCell ref="G44:G48"/>
    <mergeCell ref="G23:G26"/>
    <mergeCell ref="U44:U48"/>
    <mergeCell ref="G51:G52"/>
    <mergeCell ref="C51:C52"/>
    <mergeCell ref="D51:D52"/>
    <mergeCell ref="E51:E52"/>
    <mergeCell ref="F51:F52"/>
    <mergeCell ref="C44:C48"/>
    <mergeCell ref="D44:D48"/>
    <mergeCell ref="E44:E48"/>
    <mergeCell ref="F44:F48"/>
    <mergeCell ref="C41:C43"/>
    <mergeCell ref="D41:D43"/>
    <mergeCell ref="E41:E43"/>
    <mergeCell ref="P58:P59"/>
    <mergeCell ref="Q58:Q59"/>
    <mergeCell ref="T58:T59"/>
    <mergeCell ref="U58:U64"/>
    <mergeCell ref="R58:R59"/>
    <mergeCell ref="S58:S59"/>
    <mergeCell ref="B58:B59"/>
    <mergeCell ref="C58:C59"/>
    <mergeCell ref="D58:D59"/>
    <mergeCell ref="E58:E59"/>
    <mergeCell ref="F58:F59"/>
    <mergeCell ref="G58:G59"/>
    <mergeCell ref="C65:O65"/>
    <mergeCell ref="D68:E68"/>
    <mergeCell ref="H58:H59"/>
    <mergeCell ref="I58:I59"/>
    <mergeCell ref="J58:J59"/>
    <mergeCell ref="K58:K59"/>
    <mergeCell ref="L58:L59"/>
    <mergeCell ref="M58:M59"/>
    <mergeCell ref="N58:N59"/>
    <mergeCell ref="O58:O59"/>
  </mergeCells>
  <hyperlinks>
    <hyperlink ref="D68:E68" location="INICIO!A1" display="REGRESAR AL INICIO"/>
  </hyperlinks>
  <printOptions horizontalCentered="1" verticalCentered="1"/>
  <pageMargins left="0.1968503937007874" right="0.3937007874015748" top="0.3937007874015748" bottom="0.3937007874015748" header="0.31496062992125984" footer="0.31496062992125984"/>
  <pageSetup horizontalDpi="120" verticalDpi="120" orientation="landscape"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del Tolima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Planeación Departamental</dc:creator>
  <cp:keywords/>
  <dc:description/>
  <cp:lastModifiedBy>Mayra Leguizamon</cp:lastModifiedBy>
  <cp:lastPrinted>2008-08-20T21:31:02Z</cp:lastPrinted>
  <dcterms:created xsi:type="dcterms:W3CDTF">2004-07-27T22:29:13Z</dcterms:created>
  <dcterms:modified xsi:type="dcterms:W3CDTF">2013-12-16T22:00:00Z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