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356" windowWidth="10470" windowHeight="11640" tabRatio="768" activeTab="0"/>
  </bookViews>
  <sheets>
    <sheet name="PLAN INDICATI EJE INSTITUCIONAL" sheetId="1" r:id="rId1"/>
    <sheet name="PLAN INDICATIVO EJE SOCIAL  " sheetId="2" r:id="rId2"/>
    <sheet name="PLAN INDICATIVO EJE ECONOMICO" sheetId="3" r:id="rId3"/>
    <sheet name="PLAN INDICAT EJE AMBIENTAL TERR" sheetId="4" r:id="rId4"/>
  </sheets>
  <definedNames>
    <definedName name="_xlnm.Print_Titles" localSheetId="3">'PLAN INDICAT EJE AMBIENTAL TERR'!$1:$7</definedName>
    <definedName name="_xlnm.Print_Titles" localSheetId="0">'PLAN INDICATI EJE INSTITUCIONAL'!$1:$9</definedName>
    <definedName name="_xlnm.Print_Titles" localSheetId="2">'PLAN INDICATIVO EJE ECONOMICO'!$1:$7</definedName>
    <definedName name="_xlnm.Print_Titles" localSheetId="1">'PLAN INDICATIVO EJE SOCIAL  '!$1:$7</definedName>
  </definedNames>
  <calcPr fullCalcOnLoad="1"/>
</workbook>
</file>

<file path=xl/comments2.xml><?xml version="1.0" encoding="utf-8"?>
<comments xmlns="http://schemas.openxmlformats.org/spreadsheetml/2006/main">
  <authors>
    <author>*</author>
  </authors>
  <commentList>
    <comment ref="I97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enviar aa Archivo Historico
</t>
        </r>
      </text>
    </comment>
  </commentList>
</comments>
</file>

<file path=xl/sharedStrings.xml><?xml version="1.0" encoding="utf-8"?>
<sst xmlns="http://schemas.openxmlformats.org/spreadsheetml/2006/main" count="4058" uniqueCount="2337">
  <si>
    <t>No. De deportistas beneficiados</t>
  </si>
  <si>
    <t xml:space="preserve">Capacitar el 50% de la población objetivo como fomento al arte y la cultura en el Municipio </t>
  </si>
  <si>
    <t>% de Cumplimiento de compromisos de la Subsecretaria de Cultura</t>
  </si>
  <si>
    <t xml:space="preserve">% de Personas (Mujeres) con cualidades y calidades para representarnos </t>
  </si>
  <si>
    <t>No. De eventos de Reinado del Bordado realizado</t>
  </si>
  <si>
    <t>Realizar Censo de Deficit de Vivienda en Cartago al 100% población vulerable</t>
  </si>
  <si>
    <t xml:space="preserve"> Capacitar en normatividad de V.I.S  a un 100% de organizaciones de vivienda</t>
  </si>
  <si>
    <t>Reubicar Familias Localizadas en Zona de Alto Riesgo no Mitigable en un 100%</t>
  </si>
  <si>
    <t>No. De OPV'S capacitadas</t>
  </si>
  <si>
    <t>Ofrecer la Oportunidad a 270 Hogares Cartagueños de Bajos Recursos de Obtener Techo Propio</t>
  </si>
  <si>
    <t>Apoyar al 100% de la población en condicion de vulnerabilidad</t>
  </si>
  <si>
    <t>Apoyo población vulnerable</t>
  </si>
  <si>
    <t>Implementar  el 50% de las acciones definidas para el fortalecimiento de la Comisaria de Familia y los programas para el desarrollo y la convivencia familiar</t>
  </si>
  <si>
    <t>% de disminuciòn de la discriminacion a población vulnerable</t>
  </si>
  <si>
    <t>% de personas vulnerables transportada</t>
  </si>
  <si>
    <t>% de personas apoyadas con los programas Mples</t>
  </si>
  <si>
    <t>% de personas rehabilitadas</t>
  </si>
  <si>
    <t>Vincular al 100% de población vulnerables a los programas Mples</t>
  </si>
  <si>
    <t>% de Personas beneficiadas</t>
  </si>
  <si>
    <t>Capacitar  en gestión  a 75 jóvenes, líderes de Cartago</t>
  </si>
  <si>
    <t>% de infraestructura adecuada para la movilización vehicular</t>
  </si>
  <si>
    <t>% de obras de mantenimiento y mejoramiento realizadas</t>
  </si>
  <si>
    <t>% de obras realizadas para la prevención de accidentes de transito</t>
  </si>
  <si>
    <t>% de obras para la recreacion y el deporte recuperadas</t>
  </si>
  <si>
    <t>% de obras naturales recuperadas</t>
  </si>
  <si>
    <t>% de Espacios publicos recuperados</t>
  </si>
  <si>
    <t>% de areas de movilidad recuperadas</t>
  </si>
  <si>
    <t>% de procesos de gestión y toma de decisiones mejorados</t>
  </si>
  <si>
    <t>% de Aumento competitividad en la región</t>
  </si>
  <si>
    <t xml:space="preserve">% de Incremento del apoyo y fomento al emprendimiento </t>
  </si>
  <si>
    <t>No. De Estudio de factibilidad realizados</t>
  </si>
  <si>
    <t>Realizar Un estudio de factibilidad del corredor multimodal</t>
  </si>
  <si>
    <t>No. De plan de desarrollo,  gestión y mercadeo territorial</t>
  </si>
  <si>
    <t>Sensibilizar a 2.400 personas en alternativas de generación de ingresos</t>
  </si>
  <si>
    <t>Desarrollar 6 acuerdos de  innovación que mejoren la productividad de microcadenas</t>
  </si>
  <si>
    <t>No. De Acuerdos para desarrollo e innovacion</t>
  </si>
  <si>
    <t>No. De Colectivos solidarios apoyados</t>
  </si>
  <si>
    <t>No. De microcréditos entregados</t>
  </si>
  <si>
    <t>No. De estudios realizados</t>
  </si>
  <si>
    <t xml:space="preserve">mejorar en un 100%  la competitividad y pruductividad del destino turistico de Cartago en sus entornos urbano-rural </t>
  </si>
  <si>
    <t>% de Mejoramiento  de la productividad y competividad del destino turistico</t>
  </si>
  <si>
    <t>% del Proyecto ejecutado</t>
  </si>
  <si>
    <t>% de flujos de efectivo mejorados</t>
  </si>
  <si>
    <t>% de Escrituras de Compra realizadas</t>
  </si>
  <si>
    <t>% de predios adquiridos</t>
  </si>
  <si>
    <t>Instalar 6 vallas publicitarias</t>
  </si>
  <si>
    <t>No. De Vallas instaladas</t>
  </si>
  <si>
    <t>% de Vehiculos recuperados</t>
  </si>
  <si>
    <t>% de Herramientas recuperadas</t>
  </si>
  <si>
    <t>% de instalaciones intervenidas</t>
  </si>
  <si>
    <t>Ampliar  y mejorar el 100% de  los estamentos deportivos de la ciudad</t>
  </si>
  <si>
    <t>% de Estamentos deportivos mejorados</t>
  </si>
  <si>
    <t>Construir en un 100% espacios optimos para el esparcimiento y realizacion de reuniones varias de la comunidad.</t>
  </si>
  <si>
    <t>% de espacios construidos</t>
  </si>
  <si>
    <t>% de parques de esparcimiento recuperados</t>
  </si>
  <si>
    <t>% de edificaciones recuperadas</t>
  </si>
  <si>
    <t>% de escenarios deportivos recuprados</t>
  </si>
  <si>
    <t>% de edificaciones reparadas</t>
  </si>
  <si>
    <t>% de procesos mejorados</t>
  </si>
  <si>
    <t>% de Disponiblidad de agua cuantifiicada</t>
  </si>
  <si>
    <t>No. De Equipos de macromedicion Instalados</t>
  </si>
  <si>
    <t>No. De Unidades VIS con red de acueducto</t>
  </si>
  <si>
    <t>% de Infraestrucutra adecuada</t>
  </si>
  <si>
    <t>% de disminución de vulnerabildiad contra incendios</t>
  </si>
  <si>
    <t>Identificar y legalizar el 100% de bienes inmuebles del municipio</t>
  </si>
  <si>
    <t>POND%</t>
  </si>
  <si>
    <t>GRAN TOTAL:  GOBERNANZA</t>
  </si>
  <si>
    <t>GRAN TOTAL:  DESARROLLO SOCIAL INCLUYENTE</t>
  </si>
  <si>
    <t>GRAN TOTAL:  DESARROLLO ECONOMICO SOSTENIBLE</t>
  </si>
  <si>
    <t>GRAN TOTAL:  DESARROLLO AMBIENTAL SUSTENTABLE</t>
  </si>
  <si>
    <t xml:space="preserve">CODIGO Y SECTORES </t>
  </si>
  <si>
    <t xml:space="preserve">Fortalecimiento de la unidad de atención integral para las Instituciones Educativas </t>
  </si>
  <si>
    <t>Dotación escolar</t>
  </si>
  <si>
    <t>Construcción, mantenimiento y mejoramiento instituciones educativas</t>
  </si>
  <si>
    <t>Construcción de la sede educativa CDV</t>
  </si>
  <si>
    <t>Construcción institución educativa  el Cipres</t>
  </si>
  <si>
    <t xml:space="preserve">Construcción biblioteca pública </t>
  </si>
  <si>
    <t>Construcción y adecuación de cocinas  escolares en las instituciones educativas</t>
  </si>
  <si>
    <t>Convenio con universidades para fácil acceso a la educación</t>
  </si>
  <si>
    <t>Fondo becas educativas universitarias</t>
  </si>
  <si>
    <t>Promoción de la Salud y Calidad de Vida</t>
  </si>
  <si>
    <t>Coberturas útiles de vacunación</t>
  </si>
  <si>
    <t>Prevención de riegos  en  la  salud</t>
  </si>
  <si>
    <t>Implementación sistema de vigilancia en salud pública</t>
  </si>
  <si>
    <t xml:space="preserve">Construcción de infraestructura hospitalaria </t>
  </si>
  <si>
    <t>Dotación y equipos sede Hospitalaria, sedes de asistenciales y unidad odontologíca movil</t>
  </si>
  <si>
    <t>Adquisición ambulancia y vehículo administrativo</t>
  </si>
  <si>
    <t>Actualización y obtención nueva plataforma tecnológica</t>
  </si>
  <si>
    <t>Juegos deportivos, recreativos y festivales interjardines</t>
  </si>
  <si>
    <t>Juegos deportivos, recreativos escolares básica primaria</t>
  </si>
  <si>
    <t>Juegos deportivos intercolegiados básica secundaria y media académica</t>
  </si>
  <si>
    <t>Juegos deportivos universitarios</t>
  </si>
  <si>
    <t>Juegos de control y preparatorios en todos los deportes</t>
  </si>
  <si>
    <t>Torneos nacionales y departamentales</t>
  </si>
  <si>
    <t>Juegos deportivos departamentales</t>
  </si>
  <si>
    <t xml:space="preserve">Festivales deportivos todas las disciplinas </t>
  </si>
  <si>
    <t>Realizar 16  campañas de sensibilización a ciudadanía y empresarios</t>
  </si>
  <si>
    <t>Ejecutar 16 convenios de cooperación para la realización de obras e implementacón del plan estrategico de desarrollo y mercadeo turistico</t>
  </si>
  <si>
    <t>%</t>
  </si>
  <si>
    <t>Un</t>
  </si>
  <si>
    <t>Nº de Subsidios Asignados</t>
  </si>
  <si>
    <t>Nº de Creditos otorgados</t>
  </si>
  <si>
    <t>Creación y Fortalecimiento de la Escuela de Tránsito</t>
  </si>
  <si>
    <t xml:space="preserve"> 1.4. Productividad en el Transporte Público</t>
  </si>
  <si>
    <t>Desarrollo Económico y Turismo</t>
  </si>
  <si>
    <t>2.3. Vocación Productiva</t>
  </si>
  <si>
    <t>Estudio que identifique y enmarque la vocación productiva del Municipio</t>
  </si>
  <si>
    <t>1.1. Cartago Protector de sus Gentes</t>
  </si>
  <si>
    <t>Bienestar Social y Género</t>
  </si>
  <si>
    <t>Canalización  Santa  Isabel  ( 0.096 km L)</t>
  </si>
  <si>
    <t>Canalización  Santa  Ana (2,85 Km L)</t>
  </si>
  <si>
    <t>Colector  Calle  4a. (4,8 Km L)</t>
  </si>
  <si>
    <t>Zaragoza   aguas  lluvias (2,8 Km L)</t>
  </si>
  <si>
    <t>Los  Lagos  ( 0.220  Km L )</t>
  </si>
  <si>
    <t>Quintas  de  Navarra  ( 0.260  km )</t>
  </si>
  <si>
    <t>Colector  Calle  14 (2,1 Km L)</t>
  </si>
  <si>
    <t>Calle  37  Carrera  1a.  ( 0.448  km )</t>
  </si>
  <si>
    <t>Canal de Pinares (1,13 Km L)</t>
  </si>
  <si>
    <t>Alcantarillado aguas lluvias barrio el Cipres (0,9 Km L)</t>
  </si>
  <si>
    <t>Alcantarillado aguas lluvias el Poblado y Los Lagos ( 0,46 Km L)</t>
  </si>
  <si>
    <t>Zaragoza   .-  emisor  -.  ( 0.740 km.)</t>
  </si>
  <si>
    <t>Mantenimiento de zanjones</t>
  </si>
  <si>
    <t>Sumidores y rejillas</t>
  </si>
  <si>
    <t>Dotación alcantarillado VIS nueva</t>
  </si>
  <si>
    <t>Dotación alcantarillado zonas de expansión urbana</t>
  </si>
  <si>
    <t>Optimización redes de alcantarillado zonas vulnerables</t>
  </si>
  <si>
    <t>Alcantarillado Santa Ana  - Aeropuerto</t>
  </si>
  <si>
    <t>Construcción PTAR Casierra</t>
  </si>
  <si>
    <t>Construcción PTAR Zaragoza</t>
  </si>
  <si>
    <t>Construcción PTAR Río la Vieja</t>
  </si>
  <si>
    <t>Interceptores del zanjon Lavapatas</t>
  </si>
  <si>
    <t>Interceptores del zanjon Caracoli</t>
  </si>
  <si>
    <t>Interceptores del Rio la Vieja</t>
  </si>
  <si>
    <t>Reposición de alcantarillado cra. 5 calle 12 a 21</t>
  </si>
  <si>
    <t>Reposición de alcantarillado cra. 6 calle 15 a 20</t>
  </si>
  <si>
    <t>Reposición de alcantarillado San Nicolas</t>
  </si>
  <si>
    <t>Reposición de alcantarillado calle 11 cra 9 a 11 El Palatino</t>
  </si>
  <si>
    <t>Reposición de alcantarillado calle 12 Cra 7 a 9</t>
  </si>
  <si>
    <t>Reposición de alcantarillado barrio Santamaria</t>
  </si>
  <si>
    <t>Reposición de alcantarillado barrio el Prado</t>
  </si>
  <si>
    <t>Red  sanitaria  Zaragoza  ( 0.820 km. )</t>
  </si>
  <si>
    <t>Aguas  residuales  Calle  37  ( 0.395 km. )</t>
  </si>
  <si>
    <t>Compra equipo de limpieza</t>
  </si>
  <si>
    <t>Equipo de inspección</t>
  </si>
  <si>
    <t>Subsidios  de acueducto y alcantarilladopara  estratos  1, 2, y 3</t>
  </si>
  <si>
    <t>Fortalecimiento y mejoramiento institucional del CLOPAD</t>
  </si>
  <si>
    <t>Adquisición e Implementación del sistema de comunicaciones y alerta temprana</t>
  </si>
  <si>
    <t>Red de información de zonas de alto riesgo</t>
  </si>
  <si>
    <t>Elaboraración  Plan de emergencias para el municipio</t>
  </si>
  <si>
    <t>Implementación y apoyo a brigadas de emergencia en la Administración Municipal</t>
  </si>
  <si>
    <t>Programas de fortalecimiento red de apoyo al CLOPAD</t>
  </si>
  <si>
    <t>Disminuir en un 40% el indice de pobreza absoluta</t>
  </si>
  <si>
    <t>% de disminuciòn  de pobreza</t>
  </si>
  <si>
    <t>Apoyar a 3591 familias en acciòn</t>
  </si>
  <si>
    <t>No. de familias beneficiadas</t>
  </si>
  <si>
    <t>Ejecutar el 100% de los Consejos Municipales de Desarrollo Rural CMDR Programados para el periodo 2008 -2011</t>
  </si>
  <si>
    <t>Apoyar y fortalecer el 100% de las asociaciones proyectadas en el periodo 2008 - 2011</t>
  </si>
  <si>
    <t>Ejecutar el 100% de las integraciones campesinas programadas para el periodo 2008 -2011</t>
  </si>
  <si>
    <t>Reforma tributaria y fiscal</t>
  </si>
  <si>
    <t>Estudio y aplicación de fuentes de ingreso para el municipio</t>
  </si>
  <si>
    <t>Auditoria Ingresos Tributarios</t>
  </si>
  <si>
    <t>Apoyo y promoción participación reinado departamental</t>
  </si>
  <si>
    <t>Elaboración e implementación de la cultura para el buen tránsito y la movilidad</t>
  </si>
  <si>
    <t>Elaboración e implementación de la cultura del respeto por los demás</t>
  </si>
  <si>
    <t>Elaboración e implementación de la cultura del manejo del espacio público</t>
  </si>
  <si>
    <t>Elaboración e implementación de la cultura del buen y sano ambiente</t>
  </si>
  <si>
    <t>Elaboración e implementación de la cultura del buen uso de los servicios públicos</t>
  </si>
  <si>
    <t xml:space="preserve">Elaboración e implementación de una cultura saludable </t>
  </si>
  <si>
    <t>Elaboración e implementación de la cultura juéguele limpio a la ciudad</t>
  </si>
  <si>
    <t xml:space="preserve">Elaboración e implementación de la cultura del respeto por el bien público </t>
  </si>
  <si>
    <t>Subsidio complementario VIS</t>
  </si>
  <si>
    <t xml:space="preserve">Crédito para mejoramiento viviendas </t>
  </si>
  <si>
    <t>Plan de desarrollo local de vivienda de interés social</t>
  </si>
  <si>
    <t>Fortalecimiento organizaciones populares de vivienda</t>
  </si>
  <si>
    <t>Seguimiento evaluación y control de las OPV's</t>
  </si>
  <si>
    <t>Alianzas estratégicas para el desarrollo de la VIS en local</t>
  </si>
  <si>
    <t>Urb. El Verdum (270 Familias)</t>
  </si>
  <si>
    <t>Urb. La Orquidea (137 Familias)</t>
  </si>
  <si>
    <t>Urb. Los Rosales I (199 Familias)</t>
  </si>
  <si>
    <t>Urb. Los Rosales II (260 Familias)</t>
  </si>
  <si>
    <t>Urb. Villa del Roble II. (102 Familias)</t>
  </si>
  <si>
    <t>Urb. Villa del Roble III. (58 Familias)</t>
  </si>
  <si>
    <t>Urb. La Aurora (199 Familias)</t>
  </si>
  <si>
    <t>Urb. Los Girasoles (58 Familias)</t>
  </si>
  <si>
    <t>Urb. El Jazmin (35 Familias)</t>
  </si>
  <si>
    <t>Urb. San Fernando (24 Familias)</t>
  </si>
  <si>
    <t>Urb. Nueva Esperanza (57 Familias)</t>
  </si>
  <si>
    <t>Urb.Balcones de la Colina (59 Familias)</t>
  </si>
  <si>
    <t>Urb. Quirama (52 Familias)</t>
  </si>
  <si>
    <t>Urb. Los Angeles (225 Familias)</t>
  </si>
  <si>
    <t>Urb. Empleados Municipio (100 Familias)</t>
  </si>
  <si>
    <t>Urb. Arboleda del Llano (51 Familias)</t>
  </si>
  <si>
    <t>Urb. José Gabriel Calderón  (220 Familias)</t>
  </si>
  <si>
    <t>Urb. ABBA (150 Familias)</t>
  </si>
  <si>
    <t xml:space="preserve">Apoyo a familias en alto riesgo por  ola invernal </t>
  </si>
  <si>
    <t>Reubicados zona alto riesgo no mitigable (500 Familias)</t>
  </si>
  <si>
    <t>Adquisición terrenos VIS</t>
  </si>
  <si>
    <t xml:space="preserve">Apoyo para consecusión V.I.S poblacion desplazada </t>
  </si>
  <si>
    <t>Subsidio mejoramiento de vivienda rural y urbana</t>
  </si>
  <si>
    <t>Fondo rotatorio  para crédito de mejoramiento VIS</t>
  </si>
  <si>
    <t>Apoyo y gestión subsidios para vivienda rural</t>
  </si>
  <si>
    <t>Legalización predios urbanos</t>
  </si>
  <si>
    <t>Legalización predios rurales</t>
  </si>
  <si>
    <t xml:space="preserve">Implementación de la Ley 1098 </t>
  </si>
  <si>
    <t>Mujeres constructoras de paz y desarrollo</t>
  </si>
  <si>
    <t>Programas productivos población LGTB</t>
  </si>
  <si>
    <t>Programas de inclusión social LGTB</t>
  </si>
  <si>
    <t>Programas de conviviencia todos somos humanos</t>
  </si>
  <si>
    <t>Implementación de la Ley de la Juventud</t>
  </si>
  <si>
    <t>Apoyo integraciones juveniles</t>
  </si>
  <si>
    <t xml:space="preserve">Proyectos productivos </t>
  </si>
  <si>
    <t>Jóvenes emprendedores</t>
  </si>
  <si>
    <t>Formación ciudadana y productiva vendedor ambulante, estacionario e informal</t>
  </si>
  <si>
    <t>Bienestar integral a población en condición de desplazamiento</t>
  </si>
  <si>
    <t xml:space="preserve">Apoyo a pacientes psiquiátricos y menores contraventores </t>
  </si>
  <si>
    <t>Bienestar integral a población étnica</t>
  </si>
  <si>
    <t>Atención a población en condición de indigencia</t>
  </si>
  <si>
    <t>Fortalecimiento de la Comisaria de Familia</t>
  </si>
  <si>
    <t xml:space="preserve">Programas para el desarrollo y la convivencia familiar </t>
  </si>
  <si>
    <t>Apoyo nutricional</t>
  </si>
  <si>
    <t xml:space="preserve">Apoyo educativo </t>
  </si>
  <si>
    <t>Apoyo, implementación y fortalecimiento Programa Juntos</t>
  </si>
  <si>
    <t>Plan de Desarrollo  Rural</t>
  </si>
  <si>
    <t>Fortalecimiento  Consejo  Mpal.  Desarrollo  rural</t>
  </si>
  <si>
    <t>Creación y fortalecimiento de los comités comunales y rurales de emergencia</t>
  </si>
  <si>
    <t>Implementación de brigadas escolares de emergencia</t>
  </si>
  <si>
    <t>Vigilancia y control zonas de alto riesgo</t>
  </si>
  <si>
    <t>Creación fondo de calamidades</t>
  </si>
  <si>
    <t>Canalización de Zanjones</t>
  </si>
  <si>
    <t>Estructuras de contención y estabilización de laderas</t>
  </si>
  <si>
    <t>Estructuras de drenajes</t>
  </si>
  <si>
    <t>Control de erosión y laderas de los cuerpos de aguas</t>
  </si>
  <si>
    <t>Instalación del sistema de hidrantes municipales</t>
  </si>
  <si>
    <t>METAS DE PRODUCTO</t>
  </si>
  <si>
    <t>INDICADORES DE PRODUCTO</t>
  </si>
  <si>
    <t>0535:TRANSPORTE (Incluye tránsito y vías)</t>
  </si>
  <si>
    <t>Desarrollar 8 programas de convivencia social para el grupo LGTB</t>
  </si>
  <si>
    <t>No. de programas realizados</t>
  </si>
  <si>
    <t>Fortalecer el liderazgo juvenil en un 75% como fomento al desarrollo integral del joven cartagüeño</t>
  </si>
  <si>
    <t>% de Cobertutra =(Jóvenes beneficiados / Población objetivo) x 100</t>
  </si>
  <si>
    <t>Cumplir en un 100% con todos los proyectos y programas en beneficio de la población étnica</t>
  </si>
  <si>
    <t>Capacitar el 75% de la población objetivo como fomento a la participación ciudadana en los cuatro años</t>
  </si>
  <si>
    <t>Equipar en un 80% las depenencias de la Administración Municipal en equipos de oficina, muebles y enseres y computadores de alta tecnología</t>
  </si>
  <si>
    <t>Ajustar  la cobertura del fondo para pagos posteriores a los pensionados en un 3,4%</t>
  </si>
  <si>
    <t xml:space="preserve">Recuperar 4000 unidades  de archivo fotográfico </t>
  </si>
  <si>
    <t>Construir y adecuar  78 M2 para el museo arqueologico</t>
  </si>
  <si>
    <t>% de Implementación del Programa.</t>
  </si>
  <si>
    <t>Dotar en un 70% el archivo de equipos de tecnología de punta.</t>
  </si>
  <si>
    <t>% de Archivo Administrativo dotado</t>
  </si>
  <si>
    <t>Implementar el  sistemas de información Administración Municipal</t>
  </si>
  <si>
    <t>% de esfuerzo fiscal de recuados del Mpio.</t>
  </si>
  <si>
    <t>Rendir 2 informes  por año</t>
  </si>
  <si>
    <t>% de procesos mejorados en la toma de decisiones</t>
  </si>
  <si>
    <t>Recuperación  el 100% de las edificaciones que hacen parte del patrimonio arquitectonico e historico de la ciudad</t>
  </si>
  <si>
    <t>Recuperar el 100% de los parques de la ciudad</t>
  </si>
  <si>
    <t>Construir una sede administrativa</t>
  </si>
  <si>
    <t xml:space="preserve">Atender, orientar  e intervenir en un  75% de la población objetivo como fomento a la cultura de la convivencia pacifica </t>
  </si>
  <si>
    <t>% de comites de convivencia apoyados</t>
  </si>
  <si>
    <t xml:space="preserve">Adquirir e instalar  30 cámaras de seguridad </t>
  </si>
  <si>
    <t>12</t>
  </si>
  <si>
    <t>Construir 12 cocinas escolares</t>
  </si>
  <si>
    <t xml:space="preserve">Brindar la participacion al 100% de los alumnos de basica secundaria y media academica </t>
  </si>
  <si>
    <t>% de  Estudiantes escolares de 10 años beneficiados</t>
  </si>
  <si>
    <t>Garantizar el 100% de la participacion de los futbolistas en la primera c</t>
  </si>
  <si>
    <t>Garantizar el 100% del transporte de los deportistas urbano e interrmunicipal</t>
  </si>
  <si>
    <t>Garantizar la participacion del 70% de la comunidad en general en actividades; deportivas, recreativas y de aprovechamiento del tiempo libre.</t>
  </si>
  <si>
    <t>Garantizar el 90% de participantes pertenecientes a las diferentes comunas, en actividades recreativas, deportivas y de aprovechamiento del tiempo libre.</t>
  </si>
  <si>
    <t>Garantizar el 90% de participacipacion de los deportistas en los diferentes torneos municipales en todas las disciplinas.</t>
  </si>
  <si>
    <t xml:space="preserve">Garantizar el 90% de los implementos para todas las disciplinas deportivas </t>
  </si>
  <si>
    <t xml:space="preserve">Garantizar el 100% de las capacitaciones a los monitores, entrenadores, recreadores y docentes de educacion fisica. </t>
  </si>
  <si>
    <t xml:space="preserve">Garantizar el 80% de la participacion de todos los adultos mayores en las olimpiadas </t>
  </si>
  <si>
    <t>Garantizar el 80% de la participacion de todos los discapacitados en las olimpiadas</t>
  </si>
  <si>
    <t>% de Deportistas de Beneficiarios</t>
  </si>
  <si>
    <t>% de Deportistas Transportados</t>
  </si>
  <si>
    <t xml:space="preserve">Garantizar el 90% de los niños de las diferentes escuelas de formacion deportiva de todas las disciplinas en los diferentes festivales en las comunas.  </t>
  </si>
  <si>
    <t>% de disciplinas dotadas de implementos deportivos}</t>
  </si>
  <si>
    <t>% de disciplinas apoyadas por monitores y entrenadores</t>
  </si>
  <si>
    <t>% de población adulta mayor beneficiada</t>
  </si>
  <si>
    <t>0541:AGUA POTABLE Y SANEAMIENTO BASICO</t>
  </si>
  <si>
    <t>0532:SALUD</t>
  </si>
  <si>
    <t>0546:DEPORTE Y RECREACION</t>
  </si>
  <si>
    <t>0545:ARTE Y CULTURA</t>
  </si>
  <si>
    <t>0543:VIVIENDA</t>
  </si>
  <si>
    <t>0540:AGROPECUARIO</t>
  </si>
  <si>
    <t>0534:ENERGIA</t>
  </si>
  <si>
    <t xml:space="preserve">0547:OTROS SECTORES: PROMOCION DEL DESARROLLO  </t>
  </si>
  <si>
    <t xml:space="preserve">0538:MEDIO AMBIENTE(Incluye cuencas hidrográficas, bosques,  biodiversidad,recursos naturales, etc.) </t>
  </si>
  <si>
    <t>0544:DESARROLLO COMUNITARIO (Incluye participación ciudadana)</t>
  </si>
  <si>
    <t xml:space="preserve">0539:GOBIERNO (Incluye Fortalecimiento institucional, planeación y usos del suelo, hacienda, control interno, asuntos jurídicos y administración general) </t>
  </si>
  <si>
    <t>0530:DEFENSA Y SEGURIDAD (Incluye convivencia ciudadana)</t>
  </si>
  <si>
    <t>DEPENDENCIAS RESPONSABLES</t>
  </si>
  <si>
    <t>1. Fortalecimiento  Institucional</t>
  </si>
  <si>
    <t>1.1. Desarrollo Organizacional</t>
  </si>
  <si>
    <t>1.2. Fortalecimiento de la Seguridad de la Administración Municipal</t>
  </si>
  <si>
    <t>1.3. Actualización y Desarrollo del Recurso Humano</t>
  </si>
  <si>
    <t>1.4. Fortalecimiento de Recursos Físicos, Compras e Inventarios</t>
  </si>
  <si>
    <t>2. Fortalecimiento  Archivo Histórico</t>
  </si>
  <si>
    <t>2.1. Dotación de Archivo Ley General 594 de 2000</t>
  </si>
  <si>
    <t>2.2. Implementación de Nuevas Tecnologías</t>
  </si>
  <si>
    <t>2.3. Recuperación Patrimonio Arqueológico</t>
  </si>
  <si>
    <t>3. Fortalecimiento  Archivo Administrativo</t>
  </si>
  <si>
    <t>3.1. Organización de los Archivos de Gestión</t>
  </si>
  <si>
    <t>Secretaría Servicios Administrativos</t>
  </si>
  <si>
    <t>1. Cartago en Línea</t>
  </si>
  <si>
    <t>1.1. Desarrollo físico y tecnológico Administración Municipal</t>
  </si>
  <si>
    <t>Departamento de Sistemas</t>
  </si>
  <si>
    <t>1. Gestión y Sostenibilidad  Financiera</t>
  </si>
  <si>
    <t>1.1. Fortalecimiento Fiscal y Financiero</t>
  </si>
  <si>
    <t>1.2. Control Fiscal y Tributario</t>
  </si>
  <si>
    <t>1.3. Cartago Con Cuentas Transparentes</t>
  </si>
  <si>
    <t>Secretaria de Hacienda</t>
  </si>
  <si>
    <t>1. Fortalecimiento Institucional</t>
  </si>
  <si>
    <t>1.1. Instrumentos de Gestión</t>
  </si>
  <si>
    <t xml:space="preserve">1.2. Dotación y Equipos </t>
  </si>
  <si>
    <t>1.3. Intervenciones Urbanas</t>
  </si>
  <si>
    <t xml:space="preserve"> 1. Cartago Ciudad Segura y Pacífica</t>
  </si>
  <si>
    <t>1.1. Seguridad</t>
  </si>
  <si>
    <t>1.2. Democracia para la convivencia y acciones para la reconciliación</t>
  </si>
  <si>
    <t>Secretaría de Gobierno</t>
  </si>
  <si>
    <t>2. Cartago Participativo</t>
  </si>
  <si>
    <t>2.1. Construyendo democracia</t>
  </si>
  <si>
    <t>1. Cartago se Comunica</t>
  </si>
  <si>
    <t>1.1. Fortalecimiento de Comunicaciones Institucionales</t>
  </si>
  <si>
    <t>1 Infraetructura  para  el  Desarrollo</t>
  </si>
  <si>
    <t>2. Construcción, Recuparación y Mantenimiento de los Bienes Públicos</t>
  </si>
  <si>
    <t>1.5. Reparación y Mantenimiento Maquinaria</t>
  </si>
  <si>
    <t>2.1. Construcciones Bienes Públicos</t>
  </si>
  <si>
    <t>Contar con el 70% de los equipos basicos fisicos necesarios para atender adecuadamente una situacion de desastre o calamidad en el municipio</t>
  </si>
  <si>
    <t>Porcentaje de Cobertura  (Población Preparada)</t>
  </si>
  <si>
    <t>Incrementar cobertura en un 80% en preparación del recurso humano de las dependencias del Municipio para que responda a situaciones de emergencia y desastres</t>
  </si>
  <si>
    <t>Capacitar cuatro funcionarios en temas de logistica, administrativos y prevenciòn y atenciòn de desastres.</t>
  </si>
  <si>
    <t>Crear 6 brigadas de seguridad en las edificiones publicas de la Alcaldìa</t>
  </si>
  <si>
    <t>Beneficiar anualmente a 5 entidades de la red de apoyo del CLOPAD</t>
  </si>
  <si>
    <t xml:space="preserve">Involucrar el 60% de los funcionarios en programas de bienestar social e incentivos </t>
  </si>
  <si>
    <t xml:space="preserve">Secretaría de Planeación </t>
  </si>
  <si>
    <t xml:space="preserve">1. Cartago Protector </t>
  </si>
  <si>
    <t>1.4. Fomento y Apoyo al Deporte, la Recreación y el Aprovechamiento del Tiempo Libre Comunitario</t>
  </si>
  <si>
    <t>Formación y apoyo empresarial campesina</t>
  </si>
  <si>
    <t>Estudio para medir la productividad del servivicio público modalidad taxis y microbuses</t>
  </si>
  <si>
    <t>Olimpiadas del Saber</t>
  </si>
  <si>
    <t>Incrementar en 30% la optimización de las condiciones laborales del servidor público</t>
  </si>
  <si>
    <t>% de mejoramiento a los procesos evaluados</t>
  </si>
  <si>
    <t>% funcionarios capacitados</t>
  </si>
  <si>
    <t>Auditoria Ingresos No Tributarios</t>
  </si>
  <si>
    <t>Audiencias públicas rendición de cuentas (2 al año)</t>
  </si>
  <si>
    <t xml:space="preserve">Publicaciones </t>
  </si>
  <si>
    <t xml:space="preserve">Medios de Comunicación </t>
  </si>
  <si>
    <t>Apoyo Estructuración y formulación Plan de Desarrollo Municipal</t>
  </si>
  <si>
    <t>Construccion y seguimiento líneas de base y planes sectorial municipales</t>
  </si>
  <si>
    <t xml:space="preserve">Implementación base estadística municipal, medicion y evaluacion gestión publica </t>
  </si>
  <si>
    <t>Revisión, actualización POT.</t>
  </si>
  <si>
    <t>Implementación Expediente  Municipal</t>
  </si>
  <si>
    <t>Implementación  Sistema  Georeferenciación SIG</t>
  </si>
  <si>
    <t>Actualización cartografica urbana y rural</t>
  </si>
  <si>
    <t>Estudio de microzonificación sísmica de Cartago</t>
  </si>
  <si>
    <t>Plan  de  movilidad  ciudadana Ley 1083 - 2.006 y Plan Espacio Público</t>
  </si>
  <si>
    <t>Desarrollo de material de apoyo para promoción de ciudad</t>
  </si>
  <si>
    <t>Promoción de la inversión extranjera en proyectos y estudios de desarrollo</t>
  </si>
  <si>
    <t>Apoyo Consejo Municipal de Planeación</t>
  </si>
  <si>
    <t>Actualización SISBEN III</t>
  </si>
  <si>
    <t xml:space="preserve">Sistema de información, investigación y monitoreo socioeconómico </t>
  </si>
  <si>
    <t>Fortalecimiento Banco de Proyectos</t>
  </si>
  <si>
    <t>Dotación, equipos y software</t>
  </si>
  <si>
    <t>Estudios, implementación y desarrollo de planes parciales de renovación urbana, desarrollo económico y patrimonio historico</t>
  </si>
  <si>
    <t>Estudios, diseños e intervenciones de areas especiales y elementos estructurantes de desarrollo urbano</t>
  </si>
  <si>
    <t>Reparación y mantenimiento parque automotriz</t>
  </si>
  <si>
    <t>Compra de herramientas menores</t>
  </si>
  <si>
    <t>Construcción sede Adminitración Municipal</t>
  </si>
  <si>
    <t>Construcción polideportivos</t>
  </si>
  <si>
    <t>Construcción sedes comunales</t>
  </si>
  <si>
    <t>Construcción parques</t>
  </si>
  <si>
    <t>Recuperación propiedades patrimonio arquitectonico e historico Municipal</t>
  </si>
  <si>
    <t>Parques y zonas verdes</t>
  </si>
  <si>
    <t>Escenarios deportivos</t>
  </si>
  <si>
    <t>Instalaciones municipales</t>
  </si>
  <si>
    <t>Adquisición e Instalación cámaras de seguridad</t>
  </si>
  <si>
    <t>Manejo y mantenimiento cámaras de seguridad</t>
  </si>
  <si>
    <t>Compra equipos radios de comunicación</t>
  </si>
  <si>
    <t>Auxiliares bachilleres</t>
  </si>
  <si>
    <t>Vigilancia comunitaria</t>
  </si>
  <si>
    <t>Fondo de seguridad y convivencia ciudadana</t>
  </si>
  <si>
    <t>Observatorio del delito</t>
  </si>
  <si>
    <t>Creación y fortalecimiento inspecciones de policia</t>
  </si>
  <si>
    <t>Creación Inspección de comisiones judiciales y Administrativas</t>
  </si>
  <si>
    <t>Implementación ley 1153 de las pequeñas causas</t>
  </si>
  <si>
    <t>Apoyo a población carcelaria</t>
  </si>
  <si>
    <t>Digitalización del archivo</t>
  </si>
  <si>
    <t>Reorganización de la Planta física administrativa de educación</t>
  </si>
  <si>
    <t>Pago de salarios, prestaciones sociales y parafiscales a personal docente y administrativo y escalafon docente</t>
  </si>
  <si>
    <t>Aseguramiento del 100% de la población de Cartago al sistema General de Seguridad Social en salud</t>
  </si>
  <si>
    <t>Interventoria verificada en el 100% de los contratos del regimen subsidiado.</t>
  </si>
  <si>
    <t>% de contratos verificados</t>
  </si>
  <si>
    <t>No. De actividades realizadas</t>
  </si>
  <si>
    <t>Fortalecer la acción en un 100% de la Subsecretaria de Cultura Municipal por medio del apoyo interinstitucional</t>
  </si>
  <si>
    <t>Editar 5,000 ejemplares del libro reseña Historica de Cartago</t>
  </si>
  <si>
    <t>Cumplir en un 100% con todas las campañas que se proponga la Subsecretaria de Cultura Municipal en interacción con las demas dependencias y secretarias en cuanto a Cultura Ciudadana por medio del apoyo interinstitucional</t>
  </si>
  <si>
    <t>Implementar el 100% de las Acciones definidas para la Política Publíca de Infancia y Adolescencia</t>
  </si>
  <si>
    <t xml:space="preserve">Conectar el 100% de las secretarias , dependencias y entidades municipales en una sola red y en un solo Portal institucional </t>
  </si>
  <si>
    <t>Cumplir en un 80% el esfuerzo fiscal proveniente del recaudo de las rentas propias del Municipio</t>
  </si>
  <si>
    <t>Actualizar 52,000 predios del Municipio</t>
  </si>
  <si>
    <t>Rumba terapia comunitaria</t>
  </si>
  <si>
    <t>Cartago activate</t>
  </si>
  <si>
    <t>Juegos deportivos recreativos intercomunas</t>
  </si>
  <si>
    <t>Juegos deportivos y recreativos interveredales</t>
  </si>
  <si>
    <t>Torneos Municipales en todas las disciplinas deportivas</t>
  </si>
  <si>
    <t xml:space="preserve">Implementación deportiva </t>
  </si>
  <si>
    <t>Premiación deportista del año</t>
  </si>
  <si>
    <t>Capacitaciones</t>
  </si>
  <si>
    <t>Olimpiadas del Adulto Mayor</t>
  </si>
  <si>
    <t>Olimpiados para Discapacitados</t>
  </si>
  <si>
    <t>Escuelas deportivas populares</t>
  </si>
  <si>
    <t>Creación y fortalecimiento de semilleros artísticos y culturales</t>
  </si>
  <si>
    <t xml:space="preserve">Promoción, apoyo y fomento a actividades y eventos culturales </t>
  </si>
  <si>
    <t>Apoyo y fomento a la creatividad e investigación artística y cultural</t>
  </si>
  <si>
    <t xml:space="preserve">Fortalecimiento e institucionalidad fiesta aniversarias </t>
  </si>
  <si>
    <t>Estudio, diseño y elaboración del libro de la reseña historica de Cartago</t>
  </si>
  <si>
    <t>Promoción cultural y artística Cartagüeña</t>
  </si>
  <si>
    <t>Promocion Feria de las Colonias en Cartago</t>
  </si>
  <si>
    <t>Muestra artesanal nacional</t>
  </si>
  <si>
    <t>Promoción feria artesanal</t>
  </si>
  <si>
    <t>Promoción de nuestra cultura gastronómica</t>
  </si>
  <si>
    <t xml:space="preserve">Creación y fortalecimiento Banda Municipal </t>
  </si>
  <si>
    <t>Apoyo y promoción reinado del bordado</t>
  </si>
  <si>
    <t>1. Fortalecimiento Institucional Secretaria Educación Municipal</t>
  </si>
  <si>
    <t>1.1. Modernización</t>
  </si>
  <si>
    <t>1.2. Desarrollo Institucional Secretaria de Edcación</t>
  </si>
  <si>
    <t>1.3. Costos del Servicio Educativo</t>
  </si>
  <si>
    <t>2. Ampliación  de  Cobertura</t>
  </si>
  <si>
    <t>2.1. Permanencia  Educativa</t>
  </si>
  <si>
    <t>2.2. Ampliación  de  Cupos Escolares</t>
  </si>
  <si>
    <t xml:space="preserve">3. Calidad  Educativa </t>
  </si>
  <si>
    <t>3.1.  Fortalecimiento y mejoramiento de la calidad educativa</t>
  </si>
  <si>
    <t>3.2.  Construcción, Ampliación  y Mejoramiento  Infraestructura Educativa</t>
  </si>
  <si>
    <t>4. Fomento  a  la  Educación  Superior</t>
  </si>
  <si>
    <t>4.1. Fomento  y  acceso  a  la  educación  superior</t>
  </si>
  <si>
    <t>1. Universalización  del  Aseguramiento  en  Salud</t>
  </si>
  <si>
    <t>1.1. Gestión  del  aseguramiento  al  SGSSS</t>
  </si>
  <si>
    <t>1. Cartago Ciudad de Talentos</t>
  </si>
  <si>
    <t>1.1. Semilleros de Talentos</t>
  </si>
  <si>
    <t>1.2. Apoyo  a  expresiones  artisticas  locales y regionales</t>
  </si>
  <si>
    <t xml:space="preserve">2. Cartago  Cultural </t>
  </si>
  <si>
    <t>2.1. Reconociendo  y  rescatando  valores  locales</t>
  </si>
  <si>
    <t>2.2. Promoción de los valores artísticos y culturales locales</t>
  </si>
  <si>
    <t>3. Cartago  Ciudad Bella y Participativa</t>
  </si>
  <si>
    <t>3.1. Cartago y sus bellezas</t>
  </si>
  <si>
    <t>4. Cartago Casa de Todos</t>
  </si>
  <si>
    <t>4.1. Cultura ciudadana para una sana convivencia</t>
  </si>
  <si>
    <t>1. Cartago Ciudad Deportiva</t>
  </si>
  <si>
    <t>1.1.Fomento y Apoyo al Deporte Escolar</t>
  </si>
  <si>
    <t>1.2. Fomento y Apoyo al Deporte de Rendimiento</t>
  </si>
  <si>
    <t>1.3. Fomento y Apoyo al Deporte Formativo</t>
  </si>
  <si>
    <t>1.5. Bienestar Deportivo</t>
  </si>
  <si>
    <t>2. Deporte, Salud Preventiva e Integración Recreativa</t>
  </si>
  <si>
    <t xml:space="preserve">2.1. Salud preventiva e integración recreativa adulto mayor y discapacitado  </t>
  </si>
  <si>
    <t>2.2. Tiempo libre saludable</t>
  </si>
  <si>
    <t>5. Cartago ciudad de Propietarios</t>
  </si>
  <si>
    <t>5.1. Subsidio Complementario VIS</t>
  </si>
  <si>
    <t>5.2. Mejoramiento Integral de Vivienda</t>
  </si>
  <si>
    <t>1: Habitat Para Una Vida Digna</t>
  </si>
  <si>
    <t>1.1. Fortalecimiento Políticas Locales de VIS</t>
  </si>
  <si>
    <t>Instituto Cartagüeño de Vivienda</t>
  </si>
  <si>
    <t>1.2. Apoyo, construcción y Fortalecimiento  V.I.S Nueva</t>
  </si>
  <si>
    <t>1.3. Poblaciones en alto Riesgo</t>
  </si>
  <si>
    <t>2: Banco de Tierras</t>
  </si>
  <si>
    <t>2.1. Banco de Tierras</t>
  </si>
  <si>
    <t>3. V.I.S. Población Vulnerable</t>
  </si>
  <si>
    <t>3.1. Población Desplazada</t>
  </si>
  <si>
    <t>3.2.Mejoramiento de vivienda Población Vulnerable</t>
  </si>
  <si>
    <t>3.3. Vivienda Rural con calidad</t>
  </si>
  <si>
    <t>4. Cartago Ciudad de Propietarios</t>
  </si>
  <si>
    <t>4.1. Legalización de Predios</t>
  </si>
  <si>
    <t xml:space="preserve">1. Fortalecimiento Institucional </t>
  </si>
  <si>
    <t>1.1. Fortalecimiento de la IPS Municipal</t>
  </si>
  <si>
    <t>IPS Municipal</t>
  </si>
  <si>
    <t>Secretaría de Salud</t>
  </si>
  <si>
    <t>Secretaría de Educación</t>
  </si>
  <si>
    <t>1.4. Financiación y Rentabilidad del Desarrollo Urbano</t>
  </si>
  <si>
    <t>1.1. Vías Para el Desarrollo</t>
  </si>
  <si>
    <t>1.2. Vías y Pavimentaciones nuevas Urbanas y Rurales</t>
  </si>
  <si>
    <t>1.3. Mantenimiento y Mejoramiento de Vías</t>
  </si>
  <si>
    <t>1.4. Movilidad Ciudadana Saludable</t>
  </si>
  <si>
    <t>Identificar y cuantificar en 100 %  disponib, oferta y calidad agua cartago</t>
  </si>
  <si>
    <t>Ejecutar el 100% de las campañas encaminadas a proteger y conservar el medio ambiente, en los componentes aire, suelo, agua. Durante el periodo 2008 - 2011.</t>
  </si>
  <si>
    <t>Realizar en un 80% mantenimiento y reforestacion de humedales, durante el periodo 2008 - 2011.</t>
  </si>
  <si>
    <t>Ejecutar en un 100% los recursos destinados para administrar y manejar un vivero y humedales. en el periodo 2008-2011.</t>
  </si>
  <si>
    <t>Ejecutar en un 100% la meta programada en PRAES para el periodo 2008-2011.</t>
  </si>
  <si>
    <t>Cobertura del 80% de los equinos, caninos y felinos proyectados a proteger,controlar y registrar en el periodo 2008 -2011.</t>
  </si>
  <si>
    <t>Formular un POGAM</t>
  </si>
  <si>
    <t>Realizar 16 campañas para proteger y conservar el medio ambiente , en sus componentes aire,agua,suelo.</t>
  </si>
  <si>
    <t>Conservar, proteger cuatro (4) humedales.</t>
  </si>
  <si>
    <t>Administracion y manejo de un vivero y/o  un parque de la salud.</t>
  </si>
  <si>
    <t>2.2. Recuperación y Mantenimiento Bienes Públicos</t>
  </si>
  <si>
    <t>Secretaría de Infraestructura y Obras</t>
  </si>
  <si>
    <t>1. Cartago Ciudad Segura y Pacífica</t>
  </si>
  <si>
    <t>3. Equidad de Genero</t>
  </si>
  <si>
    <t>4. Jovenes con Oportunidades</t>
  </si>
  <si>
    <t>5.  Espacio Público Social e Incluyente</t>
  </si>
  <si>
    <t>6.  Dignificación del Ser</t>
  </si>
  <si>
    <t>7. Familia  Responsable</t>
  </si>
  <si>
    <t>8. Construyendo  Paz</t>
  </si>
  <si>
    <t xml:space="preserve">1.3. Infancia y Adolescencia </t>
  </si>
  <si>
    <t>3.1. Mujeres constructoras de paz y desarrollo</t>
  </si>
  <si>
    <t>3.2. Inclusión social y productiva a la población LGTB</t>
  </si>
  <si>
    <t>4.1. Política Pública de la Juventud</t>
  </si>
  <si>
    <t>5.1. Espacio público Para todos</t>
  </si>
  <si>
    <t>6.1. Todos somos Cartago</t>
  </si>
  <si>
    <t>7.1. Sana convivencia  familiar</t>
  </si>
  <si>
    <t>8.1. Familias en Acción</t>
  </si>
  <si>
    <t>8.2. Juntos</t>
  </si>
  <si>
    <t>Fortalecimiento oficina jurídica</t>
  </si>
  <si>
    <t>Fortalecimiento del FOMPET a través de Acuerdo Municipal</t>
  </si>
  <si>
    <t>Implementación y mantenimiento del sistema de seguridad para instalaciones del Municipio</t>
  </si>
  <si>
    <t>Fortalecimiento y desarrollo de estrategias de bienestar laboral</t>
  </si>
  <si>
    <t>Construcción , adecuación y mantenimiento de espacios locativos área de recursos físicos</t>
  </si>
  <si>
    <t>Fortalecimiento de recursos físicos y compras</t>
  </si>
  <si>
    <t>Actualización de inventarios de bienes, muebles e inmuebles de la Administración Municipal</t>
  </si>
  <si>
    <t xml:space="preserve">Dotación de equipos y software </t>
  </si>
  <si>
    <t>Adecuación y mejoramiento instalaciones archivo histórico</t>
  </si>
  <si>
    <t>Recuperación digital del archivo fotográfico de Cartago</t>
  </si>
  <si>
    <t xml:space="preserve">Material audiovisual de divulgación del archivo histórico </t>
  </si>
  <si>
    <t>Construcción y adecuación sala arqueológica</t>
  </si>
  <si>
    <t>Programas de digitalización de imagen y mantenimiento</t>
  </si>
  <si>
    <t>Dotación equipos, software y planoteca</t>
  </si>
  <si>
    <t>Aquisición y dotación equipos  computacionales</t>
  </si>
  <si>
    <t>Construcción y mantenimiento de plataforma tecnológica Municipio de Cartago.</t>
  </si>
  <si>
    <t>Fortalmto.de las TIC y  programa  de conectividad</t>
  </si>
  <si>
    <t>Capacitación Y fortalecimiento de nuevas tecnologías de la información</t>
  </si>
  <si>
    <t>Cartago Digital</t>
  </si>
  <si>
    <t>Actualización catastral</t>
  </si>
  <si>
    <t>Actualización estratificación y nomenclaturas del municipio</t>
  </si>
  <si>
    <t>% Dependencias equipadas</t>
  </si>
  <si>
    <t>Incrementar en 80% la optimización de las condiciones laborales del servidor público</t>
  </si>
  <si>
    <t>% pensionados pagados</t>
  </si>
  <si>
    <t xml:space="preserve">Sistematizar el 100% del área de Recursos Físicos </t>
  </si>
  <si>
    <t>% de identificaciones y legalizaciones efectuadas</t>
  </si>
  <si>
    <t>Adecuar el 60% del espacio locativo del archivo historico manteniendo factores ambientales para asegurar la conservacion</t>
  </si>
  <si>
    <t>% archivo fotografico recuperado</t>
  </si>
  <si>
    <t>Reconocimiento  del Archivo Histórico en el 50% de las grandes instituciones a nivel nacional e internacional</t>
  </si>
  <si>
    <t xml:space="preserve">% de instituciones </t>
  </si>
  <si>
    <t>Nº instalaciones locativas adecuadas</t>
  </si>
  <si>
    <t>Implementar programa de digitación de imagen en un 80% para Series Documentales.</t>
  </si>
  <si>
    <t>2. Saneamiento Fiscal</t>
  </si>
  <si>
    <t>2.1. Saneamiento Fiscal</t>
  </si>
  <si>
    <t>Saneamiento Fiscal para el año 2008 según Ley 617</t>
  </si>
  <si>
    <t xml:space="preserve">Digitalizar 9000 expedientes </t>
  </si>
  <si>
    <t>No. de expedientes digitalizados</t>
  </si>
  <si>
    <t xml:space="preserve">Pagar los servicios personales de 890 docentes, directivos docentes y administrativos </t>
  </si>
  <si>
    <t>Incremento de la Cobertura Educativa en un 2%</t>
  </si>
  <si>
    <t>No. de estudiantes beneficiados</t>
  </si>
  <si>
    <t>No. de estudiantes transportados</t>
  </si>
  <si>
    <t>Alimentar 15000 niños en edad escolar</t>
  </si>
  <si>
    <t>No. de niños alimentados</t>
  </si>
  <si>
    <t>Otorgar 1500 seguros estudiantiles</t>
  </si>
  <si>
    <t>No. de niños asegurados</t>
  </si>
  <si>
    <t xml:space="preserve">Entregar 12000 kits escolar </t>
  </si>
  <si>
    <t>164 x 100.000</t>
  </si>
  <si>
    <t>100 x 100.000</t>
  </si>
  <si>
    <t>0.91 x 1.000</t>
  </si>
  <si>
    <t>0 x 1.000</t>
  </si>
  <si>
    <t>% de niños menores de 1 años con esquema completo de vacunación</t>
  </si>
  <si>
    <t>5099 x 100.000</t>
  </si>
  <si>
    <t>4151 x 100.000</t>
  </si>
  <si>
    <t>SD</t>
  </si>
  <si>
    <t>% de entidades que notifican/total de unidades notificadoras</t>
  </si>
  <si>
    <t>129.3 x 100.000</t>
  </si>
  <si>
    <t>118.8 x 100.000</t>
  </si>
  <si>
    <t>13241 x 100.000</t>
  </si>
  <si>
    <t>11066  x 100.000</t>
  </si>
  <si>
    <t>Auditoria verificada en el 100% de los contratos de salud pública.</t>
  </si>
  <si>
    <t>Auditoria en Salud Pública</t>
  </si>
  <si>
    <t>% de cumplimiento en standares funciones esenciales</t>
  </si>
  <si>
    <t>Fondo de Prestaciones Sociales del Magisterio</t>
  </si>
  <si>
    <t>Gratuidad en la educación</t>
  </si>
  <si>
    <t>Transporte escolar</t>
  </si>
  <si>
    <t>Alimentación escolar</t>
  </si>
  <si>
    <t>Seguro estudiantil colectivo</t>
  </si>
  <si>
    <t>Subsidio kit escolar</t>
  </si>
  <si>
    <t>Ampliación cobertura población vulnerable</t>
  </si>
  <si>
    <t>Desarrollar programas de educación especial en las instituciones educativas</t>
  </si>
  <si>
    <t>Formulación plan educativo sectorial  municipal</t>
  </si>
  <si>
    <t>Formulación plan educativo decenal municipal</t>
  </si>
  <si>
    <t>Articulación de la media técnica con otras instituciones</t>
  </si>
  <si>
    <t>Elaboración censo educativo municipal</t>
  </si>
  <si>
    <t>Cartago bilingüe</t>
  </si>
  <si>
    <t>Capacitación docentes</t>
  </si>
  <si>
    <t>Capacitación personal administrativo de la Secretaría de Educación Municipal</t>
  </si>
  <si>
    <t>Financiación proyectos de apropiación social del conocimiento</t>
  </si>
  <si>
    <t>Creación fondo rotatorio para apoyar generación de ingresos</t>
  </si>
  <si>
    <t>Plan  de  desarrollo y promoción turistica  local</t>
  </si>
  <si>
    <t xml:space="preserve">Fomento a la cultura turistica local y regional </t>
  </si>
  <si>
    <t>Fomentar la gestión de calidad en el turismo local</t>
  </si>
  <si>
    <t>Fomento a la asociatividad y alianzas estratégicas para el turismo Glocal</t>
  </si>
  <si>
    <t>Ejecución obras e implementación del plan de desarrollo turistico</t>
  </si>
  <si>
    <t>Capitalización</t>
  </si>
  <si>
    <t>Plan  maestro aeropuerto</t>
  </si>
  <si>
    <t>Estudios y manejo de la administración aeroportuaria</t>
  </si>
  <si>
    <t>Construcción obras de infraestructura</t>
  </si>
  <si>
    <t>Mantenimiento y mejoramiento obras de infraestructura</t>
  </si>
  <si>
    <t>Adquisición de predios</t>
  </si>
  <si>
    <t xml:space="preserve">Vallas de publicidad </t>
  </si>
  <si>
    <t>Sistematización y plataforma de comunicaciones y seguridad</t>
  </si>
  <si>
    <t>Aislamiento, mejoramiento y recuperación microcuencas</t>
  </si>
  <si>
    <t>Construcción y reparación pozos  sépticos  rurales</t>
  </si>
  <si>
    <t>Compra  predios  para  protección de nacimientos</t>
  </si>
  <si>
    <t xml:space="preserve">Rehabilitación reforestación predios  municipales </t>
  </si>
  <si>
    <t>Plan de ordenamiento y manejo de la cuenca del Río la Vieja</t>
  </si>
  <si>
    <t xml:space="preserve">Valoración, gestión y recuperación de laderas y ecosistemas </t>
  </si>
  <si>
    <t>Protección y conservación colinas bocajao</t>
  </si>
  <si>
    <t>Relleno sanitario regional</t>
  </si>
  <si>
    <t>Implementación  plan  integral  de  manejo  residuos  sólidos PGIRS</t>
  </si>
  <si>
    <t>Adecuación  y  mantenmiento  escombrera municipal</t>
  </si>
  <si>
    <t>Diagnóstico de agua potable y saneamiento básico</t>
  </si>
  <si>
    <t>Plan Maestro de Agua Potable y Saneamiento Básico</t>
  </si>
  <si>
    <t>Plan de desarrollo, ordenamiento y gestión ambiental</t>
  </si>
  <si>
    <t>Implementación del plan de desarrollo ambiental</t>
  </si>
  <si>
    <t>Fomento a la conservación  y  protección  de  humedales</t>
  </si>
  <si>
    <t>Educación ambiental desde el vivero municipal y Parque de la salud</t>
  </si>
  <si>
    <t>Apoyo  y  promoción  PRAES</t>
  </si>
  <si>
    <t>Control  de  animales  callejeros y prevención  epidémias</t>
  </si>
  <si>
    <t xml:space="preserve">Ampliación de cobertura  alcatarillado sanitario y aguas lluvias zona urbana </t>
  </si>
  <si>
    <t xml:space="preserve">Ampliación de cobertura acueducto zona urbana </t>
  </si>
  <si>
    <t>Construcción acueductos rurales</t>
  </si>
  <si>
    <t>Subsidio de servicios públicos acueducto y alcantarillado</t>
  </si>
  <si>
    <t>Construcción de sistemas de tratamiento de aguas residuales zona rural</t>
  </si>
  <si>
    <t>Diseños técnicos  e  Interventorías  acueducto</t>
  </si>
  <si>
    <t>No. de Inspecciones creadas</t>
  </si>
  <si>
    <t>Realizar 8 jornadas de trabajo social con el fin de fortalecer las 2 Inspecciones de Policia</t>
  </si>
  <si>
    <t>No. de jornadas realizadas</t>
  </si>
  <si>
    <t>% de apoyo a los programas de comunicaciòn</t>
  </si>
  <si>
    <t>Estudios de viabilidad acueducto regional</t>
  </si>
  <si>
    <t>Optimización bocatoma y bombeo</t>
  </si>
  <si>
    <t>Optimización plantas de tratamiento</t>
  </si>
  <si>
    <t>Macromedición  plantas</t>
  </si>
  <si>
    <t>Constr. Conducc. Principal  acueducto  3.6  kms</t>
  </si>
  <si>
    <t>Constr. Cinco  kilómetros  redes  secundarias</t>
  </si>
  <si>
    <t>Optimización tanques de almacenamiento</t>
  </si>
  <si>
    <t>Potabilización agua corregimientos</t>
  </si>
  <si>
    <t>Optimización válvulas</t>
  </si>
  <si>
    <t>Redes acueducto  para  vivienda nueva de  interés  social</t>
  </si>
  <si>
    <t>dotación de redes de acueducto zona de expansión urbana</t>
  </si>
  <si>
    <t>Construcción y mejoramiento acueducto Piedras de Moler</t>
  </si>
  <si>
    <t>Construcción y mejoramiento acueducto Cauca</t>
  </si>
  <si>
    <t>Construcción y mejoramiento acueducto Oriente Chara</t>
  </si>
  <si>
    <t>Construcción y mejoramiento acueducto El Guayabo y la Uribe</t>
  </si>
  <si>
    <t>Construcción y mejoramiento acueducto La Grecia</t>
  </si>
  <si>
    <t>Construcción y mejoramiento acueducto Coloradas</t>
  </si>
  <si>
    <t>Canalización zanjón el Herrero (3,2 Km L)</t>
  </si>
  <si>
    <t>Canalización  zanjón  Lavapatas   ( 0.300 km. L )</t>
  </si>
  <si>
    <t>Canalización  zanjón  Caracolí (2,3 Km L)</t>
  </si>
  <si>
    <t>Canalización  zanjón  Ortez  ( 0.096 Km L )</t>
  </si>
  <si>
    <t>Apoyo en un 100% los comites de convivencia y concertación ciudadana</t>
  </si>
  <si>
    <t>100%</t>
  </si>
  <si>
    <t>% de modernizacion y dotacion en equipo asistencial</t>
  </si>
  <si>
    <t>% de optimizacion de los sistemas de transporte</t>
  </si>
  <si>
    <t>% de modernizacion en sistemas de informacion</t>
  </si>
  <si>
    <t>Reparar el 100% del parque automotor recuperable de propiedad del municipio</t>
  </si>
  <si>
    <t xml:space="preserve">Fortalecer, capacitar y formar a las mujeres madres cabeza de familia y  victimas de violencia sexual e intrafamiliar en el municipio de Cartago en un 75 % </t>
  </si>
  <si>
    <t>Construir en el año 2009 una Casa de Justicia en el municipio de Cartago</t>
  </si>
  <si>
    <t>Apoyo, creación y fortalecimiento asociaciones productivas  y competitivas</t>
  </si>
  <si>
    <t>Promoción y apoyo integraciones campesinas</t>
  </si>
  <si>
    <t>Fomento y  fortalecimiento de alianzas estratégicas y cadenas  productivas</t>
  </si>
  <si>
    <t xml:space="preserve">Compra y mantenimiento  vehiculos </t>
  </si>
  <si>
    <t>Asistencia técnica y empresarial del sector agropecuario</t>
  </si>
  <si>
    <t>Fortalecimiento cadena productiva cafetera</t>
  </si>
  <si>
    <t>Programas productivos y preventivos del sector agropecuario</t>
  </si>
  <si>
    <t>Apoyo  a  la  producción  con  ventaja  competitiva</t>
  </si>
  <si>
    <t>Estudio y apoyo a la legalización de predios rurales</t>
  </si>
  <si>
    <t>MUNICIPIO DE  CARTAGO VALLE DEL CAUCA</t>
  </si>
  <si>
    <t>Cultura y Medios de Comunicación</t>
  </si>
  <si>
    <t>Construcción Casa de Justicia</t>
  </si>
  <si>
    <t>Apropiación de medios y nuevas tecnologías y conectividad de las instituciones Educativas</t>
  </si>
  <si>
    <t>Apoyo de servicios profesionales a la Secretaría</t>
  </si>
  <si>
    <t>Cancelar Servicios Públicos a las Instituciones Educativas</t>
  </si>
  <si>
    <t>Póliza de seguros para proteger instalaciones y equipos de las instituciones educativas</t>
  </si>
  <si>
    <t>Seccionalización de la Universidad del Valle</t>
  </si>
  <si>
    <t xml:space="preserve"> Deporte y Recreación</t>
  </si>
  <si>
    <t>Apoyo y Fortalecimiento a la creación de la categoria de fútbol primera C</t>
  </si>
  <si>
    <t xml:space="preserve">Compra de Bus para traslado de Deportistas </t>
  </si>
  <si>
    <t>Mantenimiento Bus Traslado de Deportistas</t>
  </si>
  <si>
    <t>Construcción de la Casa de Artes y Oficios</t>
  </si>
  <si>
    <t>Convenios Interinstitucionales</t>
  </si>
  <si>
    <t>1.4. Comité Municipal para la Convivencia y la Concertación</t>
  </si>
  <si>
    <t>Constitución, Elaboración y Normatización del Comité de convivencia y la Concertación</t>
  </si>
  <si>
    <t>Construcción de reductores de velocidad</t>
  </si>
  <si>
    <t>Disminuir en un 10%  el índice de inseguridad ciudadana en el municipio de Cartago</t>
  </si>
  <si>
    <t xml:space="preserve">% de decremento de inseguridad ciudadana </t>
  </si>
  <si>
    <t>Implementar 20 programas de seguridad en el municipio</t>
  </si>
  <si>
    <t>No. de programas de seguridad implementados</t>
  </si>
  <si>
    <t>Crear una Inspecciòn de Policia</t>
  </si>
  <si>
    <t>Disminuir en un 100% el grado de discriminaciòn de la poblaciòn vulnerable</t>
  </si>
  <si>
    <t>Capacitar 200 personas del grupo LGTB</t>
  </si>
  <si>
    <t>No. de personas capacitadas</t>
  </si>
  <si>
    <t>Recuperar 1.200.000 kwh al año</t>
  </si>
  <si>
    <t>Recuperar 4.800.000 kwh al año</t>
  </si>
  <si>
    <t>1.6. Infraestructura Redes Eléctricas</t>
  </si>
  <si>
    <t xml:space="preserve"> 2.3. Recuperación y Mantenimiento del Espacio Público</t>
  </si>
  <si>
    <t>1.1. Infraestructura para la Competitividad</t>
  </si>
  <si>
    <t>1.2. Alianzas  para  el  desarrollo  económico</t>
  </si>
  <si>
    <t>2. Cultura  para  el  Emprendimiento y productividad</t>
  </si>
  <si>
    <t>2.1. Formación  de  talento  y  competitividad</t>
  </si>
  <si>
    <t>2.2. Fomento  y  apoyo  al  desarrollo  empresarial</t>
  </si>
  <si>
    <t>1. Cartago atractiva, agradable y amañadora  ( Triple A )</t>
  </si>
  <si>
    <t xml:space="preserve">1.1. Fortalecimiento Turistico </t>
  </si>
  <si>
    <t xml:space="preserve">1.2. Turismo con Amor </t>
  </si>
  <si>
    <t>1.3. Cartago para el Mundo</t>
  </si>
  <si>
    <t>1.4. Turismo siglo XXI</t>
  </si>
  <si>
    <t>1. Cartago con Campo productivo y Competitivo</t>
  </si>
  <si>
    <t>1.1. Fortalecimiento Institucional Rural</t>
  </si>
  <si>
    <t>1.2. Fortalecimiento Productivo y competitivo agropecuario</t>
  </si>
  <si>
    <t xml:space="preserve">1.3. Transferencia  de  Tecnología  </t>
  </si>
  <si>
    <t xml:space="preserve">1.4. Legalización de Predios Rurales </t>
  </si>
  <si>
    <t>2. Soberanía Alimentaria</t>
  </si>
  <si>
    <t>2.1. Red de Seguridad Alimentaria</t>
  </si>
  <si>
    <t>3. El Campo es mi Hogar</t>
  </si>
  <si>
    <t>3.1. Educando para el campo</t>
  </si>
  <si>
    <t>1. Cartago Movilidad Segura</t>
  </si>
  <si>
    <t>1.1. Fortalecimiento y Reestructuracion Secretaría de Tránsito</t>
  </si>
  <si>
    <t>1.2. Fortalecimiento Cultura de Movilidad</t>
  </si>
  <si>
    <t>1.3. Fortalecimiento Fiscal y Financiero Secretaría de Transito</t>
  </si>
  <si>
    <t>Secretaría de Transito y Transporte</t>
  </si>
  <si>
    <t>4.  Energía  para  la  competitividad</t>
  </si>
  <si>
    <t xml:space="preserve">4.1. Ampliación de cobertura en Energía Eléctrica </t>
  </si>
  <si>
    <t>4.2. Modernización, Mejoramiento y Mantenimiento Redes Eléctricas</t>
  </si>
  <si>
    <t>4.3. Crecimiento y Ampliación de la Capacidad Eléctrica</t>
  </si>
  <si>
    <t>4.4. Estudios  de  Preinversión</t>
  </si>
  <si>
    <t>4.5. Subsidios de Energía</t>
  </si>
  <si>
    <t>1. Integración  Regional Aeroportuaria</t>
  </si>
  <si>
    <t xml:space="preserve">1.1. Capitalización </t>
  </si>
  <si>
    <t>1.2. Estudios y Diseños</t>
  </si>
  <si>
    <t>1.3. Construcción y Mejoramiento de Obras de Infraestructura</t>
  </si>
  <si>
    <t>1.4. Adquisición de predios</t>
  </si>
  <si>
    <t>2. Fortalecimiento Institucional Aeropotuario</t>
  </si>
  <si>
    <t>2.1. Desarrollo Organizacional</t>
  </si>
  <si>
    <t>Aeropuerto Santa Ana</t>
  </si>
  <si>
    <t>Empresas Municipales S.A. E.S.P.</t>
  </si>
  <si>
    <t>Umata</t>
  </si>
  <si>
    <t>1. Vida Segura y Saludable</t>
  </si>
  <si>
    <t>2. Plan Departamental de Aguas</t>
  </si>
  <si>
    <t>2.1. Aguas de Calidad</t>
  </si>
  <si>
    <t>1. Desarrollo Ambiental Sustentable</t>
  </si>
  <si>
    <t>1.1. Fortalecimiento y desarrollo Institucional Ambiental</t>
  </si>
  <si>
    <t>2.1. Concientización  Ambiental</t>
  </si>
  <si>
    <t>2.2. Amor por el Reino Animal</t>
  </si>
  <si>
    <t>3. Recuperación  y  Protección  Ambiental</t>
  </si>
  <si>
    <t>2. Cultura  Ciudadana Para un Medio Ambiente Sano</t>
  </si>
  <si>
    <t>3.1. Recuperación y Protección de las Fuentes Hídricas</t>
  </si>
  <si>
    <t>3.2. Protección de Ecosistemas y Áreas Verdes</t>
  </si>
  <si>
    <t>4.Cartago Ciudad Limpia y Amable</t>
  </si>
  <si>
    <t>4.1. Gestión Integral de Residuos Sólidos</t>
  </si>
  <si>
    <t>4.2. Relleno Sanitario Regional</t>
  </si>
  <si>
    <t>Medio Ambiente</t>
  </si>
  <si>
    <t>1.1. Fortalecimiento y desarrollo institucional</t>
  </si>
  <si>
    <t>1.2. Prevención Participativa</t>
  </si>
  <si>
    <t>1.3. Vigilancia y control Zonas de Alto Riesgo</t>
  </si>
  <si>
    <t>1.4. Fondo Apoyo Calamidades</t>
  </si>
  <si>
    <t>Atención y Prevención de Desastres</t>
  </si>
  <si>
    <t>3. Construcción Obras de Prevención y Mitigación de Desastres</t>
  </si>
  <si>
    <t>3.1. Recuperación Zonas de Alto Riesgo</t>
  </si>
  <si>
    <t>3.2. Obras Preventivas de Desastres</t>
  </si>
  <si>
    <t>4. Saneamiento Básico y Agua Potable</t>
  </si>
  <si>
    <t xml:space="preserve"> 4.1. Saneamiento Básico y Agua Potable</t>
  </si>
  <si>
    <t xml:space="preserve">1. Servicio Público de Agua Potable </t>
  </si>
  <si>
    <t>1.1. Acueducto Compenente Urbano</t>
  </si>
  <si>
    <t xml:space="preserve">1.2. Ampliación de cobertura de Acueducto </t>
  </si>
  <si>
    <t>1.3. Acueducto Compenente Rural</t>
  </si>
  <si>
    <t>2.1. Control de inundaciones</t>
  </si>
  <si>
    <t>2. Servicio Público de Alcantarillado</t>
  </si>
  <si>
    <t>2.2. Cobertura Alcantarillado</t>
  </si>
  <si>
    <t>2.3. Control de Contaminación (Plan de Saneamiento y Manejo de Vertimientos)</t>
  </si>
  <si>
    <t>2.4. Reposición Red de Alcantarillado</t>
  </si>
  <si>
    <t>2.5. Estudios, proyectos e interventorias</t>
  </si>
  <si>
    <t>2.6. Dotación y Equipamiento</t>
  </si>
  <si>
    <t>3. Fondo  para  la  redistribución  y  la  equidad</t>
  </si>
  <si>
    <t xml:space="preserve">3.1. Subsidios  de Acueducto y alcantarillado para  Estratos  1, 2, y 3 </t>
  </si>
  <si>
    <t>TOTAL</t>
  </si>
  <si>
    <t>Jueces de paz</t>
  </si>
  <si>
    <t>Conciliadores en equidad</t>
  </si>
  <si>
    <t>Promoción y defensa de los derechos DD HH y el DIH</t>
  </si>
  <si>
    <t>Cultura ciudadana en conviviencia y seguridad</t>
  </si>
  <si>
    <t>Prevención de la violencia intrafamiliar</t>
  </si>
  <si>
    <t>Asistencia técnica medios de comunicación</t>
  </si>
  <si>
    <t>Fortalecimiento de imagen corporativa</t>
  </si>
  <si>
    <t>Dotación y mantenimiento  equipos de comunicaciones</t>
  </si>
  <si>
    <t>Creación y fortalecimiento canal  de T.V. cultural e institucional</t>
  </si>
  <si>
    <t>Creación y fortalecimiento emisora cultural e institucional</t>
  </si>
  <si>
    <t>Comunicación para todos</t>
  </si>
  <si>
    <t>Formación y acompañamiento a lideres para la gestión comunitaria</t>
  </si>
  <si>
    <t>Presupuesto participativo comunitario</t>
  </si>
  <si>
    <t>Apoyo economía solidaria comunitaria</t>
  </si>
  <si>
    <t>Integraciones comunitarias</t>
  </si>
  <si>
    <t>Reforma  Administrativa</t>
  </si>
  <si>
    <t>Implementación,  actualización, seguimiento y evaluacion del  MECI</t>
  </si>
  <si>
    <t>Implementacion, seguimiento y evaluación Sistema de Gestión de Calidad</t>
  </si>
  <si>
    <t>Implementación,  actualización, seguimiento y evaluacion del  SDA</t>
  </si>
  <si>
    <t xml:space="preserve">Capacitación y Fortalecimiento para la gestión de los funcionario de la Administración </t>
  </si>
  <si>
    <t xml:space="preserve">Adquisición y mantenimiento de equipamiento Municipal  </t>
  </si>
  <si>
    <t>Ejecutar el 100% de los recursos asignados para este fin durante el periodo 2008 - 2011.</t>
  </si>
  <si>
    <t>Renovar el 100% del area en café programada para el periodo 2008-2011</t>
  </si>
  <si>
    <t>Ejecutar en un 100% los recursos dirigidos a pequeños y medianos productores pecuarios con proyectos que generen desarrollo veredal, en el periodo 2008 -2011</t>
  </si>
  <si>
    <t>Beneficiar a 100 familias con proyectos productivos del sector pecuario</t>
  </si>
  <si>
    <t>No. de Olimpiadas del saber ejecutadas</t>
  </si>
  <si>
    <t>No. de docentes capacitados</t>
  </si>
  <si>
    <t>No. de funcionarios capacitados</t>
  </si>
  <si>
    <t>No. de Instituciones Fortalecidas</t>
  </si>
  <si>
    <t>No. de Instituciones dotadas</t>
  </si>
  <si>
    <t>Construir una biblioteca</t>
  </si>
  <si>
    <t>Ampliar en un 8% la cobertura de educaciòn superior</t>
  </si>
  <si>
    <t>No. de convenios realizados</t>
  </si>
  <si>
    <t>% de Cobertutra =(Personas capacitadas / Población objetivo) x 100</t>
  </si>
  <si>
    <t>No. de kits entregados</t>
  </si>
  <si>
    <t>Beneficiar a 515 niños de poblaciòn vulnerable</t>
  </si>
  <si>
    <t>No. de niños beneficiados</t>
  </si>
  <si>
    <t>Mejorar en un 70% los procesos de educaciòn</t>
  </si>
  <si>
    <t>Formular un plan educativo sectorial</t>
  </si>
  <si>
    <t>Beneficiar a 200 agricultores con proyectos competitivos, en capacitacion, establecimiento de cultivos.</t>
  </si>
  <si>
    <t>Beneficiar a 80 familias con solares urbanos en huertas caseras</t>
  </si>
  <si>
    <t>Ejecutar el 100% de los recursos asignados para la formacion de jovenes rurales durante el periodo 2008 - 2011.</t>
  </si>
  <si>
    <t>Cumplir en un 100% con la formacion a 100 jovenes campesinos en conocimiento agropecuario, durante el periodo 2008 - 2011.</t>
  </si>
  <si>
    <t>Incrementar en un 100% la seguridad vial con programas de movilidad segura</t>
  </si>
  <si>
    <t>% de seguridad vial logrado</t>
  </si>
  <si>
    <t>No. de intersecciones señalizadas</t>
  </si>
  <si>
    <t>No. de mantenimiento realizados</t>
  </si>
  <si>
    <t>No. de pictogramas instalados</t>
  </si>
  <si>
    <t>Apoyar anualmente 26 instituciones en la creaciòn de los Guardas de Trànsito Escolar</t>
  </si>
  <si>
    <t>No. de instituciones apoyadas</t>
  </si>
  <si>
    <t>Red de seguridad alimentaria</t>
  </si>
  <si>
    <t>Huertas caseras</t>
  </si>
  <si>
    <t xml:space="preserve">Formación de jóvenes rurales </t>
  </si>
  <si>
    <t>Formación agrícola del Jovén campesino</t>
  </si>
  <si>
    <t>Programa amar mi tierra</t>
  </si>
  <si>
    <t>Dotación de infraestructura eléctrica VIS</t>
  </si>
  <si>
    <t>Dotación de infraestructura electrica zonas de expansión</t>
  </si>
  <si>
    <t>Red subterranea  zona centro  1a. A 9a. Etapa</t>
  </si>
  <si>
    <t>Mejoramiento y mantenimiento redes eléctricas</t>
  </si>
  <si>
    <t>Ensanche  subestación  Santa  María</t>
  </si>
  <si>
    <t>Condensadores  swichables  y balanceo circuitos</t>
  </si>
  <si>
    <t>Transformación  en  plantas  Diesel</t>
  </si>
  <si>
    <t>Anillo  planta  Diesel  Santa  María</t>
  </si>
  <si>
    <t>Estudio  de  preinversión  Subestación  Ortez</t>
  </si>
  <si>
    <t>Estudio de preinversión Hidroeléctrica la Hoya</t>
  </si>
  <si>
    <t>Subsidios  de  estratos  1, 2, y 3</t>
  </si>
  <si>
    <t>Avenida Circunvalar Zaragoza Aeropuerto</t>
  </si>
  <si>
    <t>Avenida Flor de Dama</t>
  </si>
  <si>
    <t>Línea Férrea Zaragoza - Río la Vieja</t>
  </si>
  <si>
    <t>Avenida del Café Cartago Piedras de Moler</t>
  </si>
  <si>
    <t>Terminal de Transporte</t>
  </si>
  <si>
    <t>Malecón Río la Vieja</t>
  </si>
  <si>
    <t xml:space="preserve">Comuna No.1 </t>
  </si>
  <si>
    <t>Comuna No.2</t>
  </si>
  <si>
    <t>Comuna No.3</t>
  </si>
  <si>
    <t>Comuna No.4</t>
  </si>
  <si>
    <t>Comuna No.6</t>
  </si>
  <si>
    <t>Comuna No.7</t>
  </si>
  <si>
    <t>Zaragoza</t>
  </si>
  <si>
    <t>Sector Rural</t>
  </si>
  <si>
    <t>Comuna No.5</t>
  </si>
  <si>
    <t>Construcción ciclorutas</t>
  </si>
  <si>
    <t>Construcción senderos peatonales y ecológicos</t>
  </si>
  <si>
    <t>Dotación de redes de distribución  eléctrica urbana</t>
  </si>
  <si>
    <t>Dotación de redes de distribución  eléctrica rural</t>
  </si>
  <si>
    <t>Eliminación de barreras arquitectonicas</t>
  </si>
  <si>
    <t>Habilitación vial calle 13 entre carrera 4 y 5</t>
  </si>
  <si>
    <t>Habilitación vial calle 14 entre carrera 5 y 6</t>
  </si>
  <si>
    <t>Recuperación y desarrollo del espacio público Sanjerónimo</t>
  </si>
  <si>
    <t>Recuperación y desarrollo del espacio público sector Centro</t>
  </si>
  <si>
    <t>Recuperación y desarrollo del espacio público otros sectores</t>
  </si>
  <si>
    <t>Estudio, implementación y transformación Secretaria de Tránsito</t>
  </si>
  <si>
    <t>Modernización Secretaría de Transito</t>
  </si>
  <si>
    <t>Dotación, mantenimiento y apoyo programa de señalización</t>
  </si>
  <si>
    <t>Dotación, mantenimiento y apoyo programa de semaforización</t>
  </si>
  <si>
    <t xml:space="preserve">Adecuación y mejoramiento instalaciones archivo </t>
  </si>
  <si>
    <t>Pictogramas de señalización vial rural y urbana</t>
  </si>
  <si>
    <t>Convenio interinstitucional y alianzas estratégicas para crear cultura de movilidad</t>
  </si>
  <si>
    <t>Estudio y aplicación de fuentes de ingreso para el instituto</t>
  </si>
  <si>
    <t>Implementación mecanismos de financiación del desarrollo urbano</t>
  </si>
  <si>
    <t>Implementación mecanismos de rentabilidad el espacio público</t>
  </si>
  <si>
    <t>Fomento y desarrollo de centro de convenciones</t>
  </si>
  <si>
    <t xml:space="preserve">Estudios de factibilidad y preinversión de macroproyectos </t>
  </si>
  <si>
    <t>Estudio de factibilidad, diseño, construcción, dotación y puesta en funcionameinto zona franca</t>
  </si>
  <si>
    <t>Estudio de factibilidad, diseño corredor  multimodal</t>
  </si>
  <si>
    <t>Estudio de preinversión y diseños centro de convenciones</t>
  </si>
  <si>
    <t>Estudios para la elevar el nivel de competitividad del municipio</t>
  </si>
  <si>
    <t>Capacitación para el fomento de alternativas generadoras de ingreso</t>
  </si>
  <si>
    <t>Apoyo para la generación de una cultura de competitividad</t>
  </si>
  <si>
    <t xml:space="preserve">Apoyo a  proyectos de innovación y emprendimiento para la generacion de ingresos </t>
  </si>
  <si>
    <t>Fomento a líneas de crédito y apoyo financiero Mipymes</t>
  </si>
  <si>
    <t>Apoyo a la Economía social y solidaria</t>
  </si>
  <si>
    <t>NOMBRE</t>
  </si>
  <si>
    <t>LINEA DE BASE</t>
  </si>
  <si>
    <t>POND  %</t>
  </si>
  <si>
    <t>PROGRAMAS PLAN DE DESARROLLO</t>
  </si>
  <si>
    <t>SUBPROGRAMAS</t>
  </si>
  <si>
    <t xml:space="preserve">PROYECTOS </t>
  </si>
  <si>
    <t>METAS DE RESULTADO</t>
  </si>
  <si>
    <t>INDICADORES DE RESULTADO</t>
  </si>
  <si>
    <t>GRUPOS VULNERABLES</t>
  </si>
  <si>
    <t xml:space="preserve">CODIGOS Y SECTORES </t>
  </si>
  <si>
    <t>0536:EDUCACION</t>
  </si>
  <si>
    <t>Capacitar por año a  110 dignatarios de Juntas de Acción Comunal y de Vivienda Comunitaria  en gestión institucional</t>
  </si>
  <si>
    <t>Capacitar a 110 dignatarios  para  fomentar  la creación de empresas de economía solidaria en  Juntas de Acción Comunal y de Vivienda Comunitaria de Cartago</t>
  </si>
  <si>
    <t>Crear en el año 1 el canal de T.V. cultural e institucional y fortalecer  en los otros  3 años siguientes</t>
  </si>
  <si>
    <t>Crear en el año 1  la emisora cultural e institucional y en los 3 años siguientes fortalecerla</t>
  </si>
  <si>
    <t>Incrementar en un 20% la optimización a los procedimientos evaluados mediante presentación de propuestas de mejora por año</t>
  </si>
  <si>
    <t>Mejorar la efectividad y eficiencia de procesos administrativos  en un 40%</t>
  </si>
  <si>
    <t>Fortalecer en 2.200 millones el  FOMPE a través de Acuerdo Municipal</t>
  </si>
  <si>
    <t>% Seguridad y control dentro de las instalaciones de la Administración Municipal</t>
  </si>
  <si>
    <t>Beneficiar a 350  empleados de la Administración Municipal con programas de incentivos</t>
  </si>
  <si>
    <t>% de áreas de archivo historico dotadas de equipos</t>
  </si>
  <si>
    <t>Recuperar el 80% del Archivo Fotográfico del municipio</t>
  </si>
  <si>
    <t>Construir y adecuar el espacio locativo para museo arqueológico en un 70%</t>
  </si>
  <si>
    <t>Incrementar en un 100% los  equipos de computo en la administracion municipal .</t>
  </si>
  <si>
    <t>% de equipos de computos adquiridos</t>
  </si>
  <si>
    <t>Actualizar el Sistema de Impuestos municipales en un 100% que representa el cambio de los modulos de predial e industria y comercio</t>
  </si>
  <si>
    <t>% de modulos actualizados</t>
  </si>
  <si>
    <t xml:space="preserve">Incrementar en un 100%  la cobertura en Internet banda Ancha y puntos de red para las secretarias y dependencias municipales </t>
  </si>
  <si>
    <t xml:space="preserve">Implementar en un 400%  los sistemas de informacion </t>
  </si>
  <si>
    <t xml:space="preserve">% de  Sistemas implementados </t>
  </si>
  <si>
    <t xml:space="preserve">Capacitar el 100% de los funcionarios en nuevas tecnologias </t>
  </si>
  <si>
    <t>%  de funconarios  capacitados</t>
  </si>
  <si>
    <t xml:space="preserve">%  de secretarias , dependencias y entidades municipales </t>
  </si>
  <si>
    <t>Capacitar a  350 personas en nuevas tecnologias</t>
  </si>
  <si>
    <t>Recuperar  el 100% de los escenarios deportivos de la ciudad</t>
  </si>
  <si>
    <t>Reparar  y mantener en buen estado el 100% de las diferentes edificaciones a cargo de la administración municipal</t>
  </si>
  <si>
    <t>Construir   8 sedes comunales</t>
  </si>
  <si>
    <t>Recuperar  12 escenarios deportivos de la ciudad por año</t>
  </si>
  <si>
    <t>No. de radios Adquiridos</t>
  </si>
  <si>
    <t>Aumentar hasta un 80% de eficacia la gestión de la secretaria</t>
  </si>
  <si>
    <t>% de eficacia de avance de gestión administrativa</t>
  </si>
  <si>
    <t>Desarrollar 5 programas de Educaciòn Especial en las Instituciones Educativas</t>
  </si>
  <si>
    <t>Realizar un censo Educativo en el año 2008</t>
  </si>
  <si>
    <t>Realizar 2 Olimpiadas del saber por año</t>
  </si>
  <si>
    <t xml:space="preserve">Dotar las 12 Instituciones educativas durante los 3 primeros años </t>
  </si>
  <si>
    <t>Adquirir 13 Polizas de seguros contra riesgos de plantas fisicas y equipos de la secretaria de educacion y de las instituciones educativas.</t>
  </si>
  <si>
    <t xml:space="preserve">Nº de polizas contratadas </t>
  </si>
  <si>
    <t>Construir 1 sede educativa del CDV en los dos primeros años</t>
  </si>
  <si>
    <t>No. de instituciones educativas  construidas</t>
  </si>
  <si>
    <t>No. De Biblioteca construida</t>
  </si>
  <si>
    <t>No. De Cocinas escolares construidas</t>
  </si>
  <si>
    <t xml:space="preserve">Realizar 1 convenio por año </t>
  </si>
  <si>
    <t>Aumentar cobertura de vacunación en menores de 1 años al 95% en los 4 años</t>
  </si>
  <si>
    <t>Disminuir la Incidencia de Enfermedades Diareicas Agudas contabilizadas en sivigila a 4151 x 100.000</t>
  </si>
  <si>
    <t>Aumentar la cobertura de maternas con control prenatal completo al 99% en los 4 años</t>
  </si>
  <si>
    <t>Incremento de casos nuevos detectados en tuberculosis en un 5% anual</t>
  </si>
  <si>
    <t>Aumentar en un 90% de todas las unidades notificadoras reportan semanalmente.</t>
  </si>
  <si>
    <t>Dismiuir la Incidencia de eventos de enfermedades transmisibles en 11066 X 100.000 en los 4 años</t>
  </si>
  <si>
    <t>disminuir la mortalidad de enfermedades cronicas no transmisibles a 118.8 x 100.000 en los 4 años</t>
  </si>
  <si>
    <t>Autoridad sanitaria Evaluada satisfactoriamente según criterios de funciones esenciales en un 92% en los 4 años</t>
  </si>
  <si>
    <t>Dotar en un 100% a la IPS de equipo biomedico optimo</t>
  </si>
  <si>
    <t>Obtener en un 100% de los sistemas de transporte asistenciales y administrativos demandados</t>
  </si>
  <si>
    <t>Optimizar en un 90% de sistemas de informacion de la IPS</t>
  </si>
  <si>
    <t>Aumentar las Coberturas útiles de vacunación en 2297 menores en los 4 años</t>
  </si>
  <si>
    <t>Realizar 1 Plan de intervenciones y vigilancia en eventos de interes en salud pública por año</t>
  </si>
  <si>
    <t>Ejecutar 1 Plan de mejoramiento en el ejercicio de la autoridad sanitaria por año</t>
  </si>
  <si>
    <t>Adquirir una ambulancia y un vehiculo administrativo</t>
  </si>
  <si>
    <t xml:space="preserve">No. De Vehículos adquiridos </t>
  </si>
  <si>
    <t>Realizar un programa de Actualizacion tecnologia informatica por año</t>
  </si>
  <si>
    <t>No. De programas de actualización realizados</t>
  </si>
  <si>
    <t>Obtener la partcipacion activa del 80 % de los estudiantes de educacion superior</t>
  </si>
  <si>
    <t xml:space="preserve">Garantizar la participacion del 100 % de los deportistas clasificados y seleccionados  en los proximos juegos deportivos departamentales del valle del cauca. </t>
  </si>
  <si>
    <t xml:space="preserve">Garantizar el 100% del transporte urbano e interrmunicipal de los deportistas </t>
  </si>
  <si>
    <t>Brindar la posibilidad de participacion a 1000 niños de todos los jardines</t>
  </si>
  <si>
    <t>Realizar los juegos en deportes individuales y de conjunto para 4000 estudiantes</t>
  </si>
  <si>
    <t>Participacion de 1600 deportistas del municipio en los juegos de control.</t>
  </si>
  <si>
    <t>Garantizar la Participacion de los 2000 seleccionados en competencias departamentales y nacionales.</t>
  </si>
  <si>
    <t xml:space="preserve">Garantizar la participacion de los 1000 deportistas seleccionados y clasificados en los juegos deportivos departamentales del valle del cauca. </t>
  </si>
  <si>
    <t>Garantizar la Participacion activa de 15000 personas de  la comunidad  en actividades deportivas, recreativas y de aprovechamiento del tiempo libre.</t>
  </si>
  <si>
    <t xml:space="preserve">Garantizar la participacion activa de 4000 habitantes de las diferentes comunas en actividades deportivas, recreativas y de aprovechamiento del tiempo libre. </t>
  </si>
  <si>
    <t>Participar con 9000 deportistas de todas las categorias en los torneos municipales de todas las disciplinas.</t>
  </si>
  <si>
    <t>Dotar de implementos deportivos para todas las disciplinas deportivas a 5000 personas</t>
  </si>
  <si>
    <t>Garantizar la participacion de 7500  niños de las diferentes comunas en los procesos integrales de formacion tecnica deportiva de las escuelas populares.</t>
  </si>
  <si>
    <t>Capacitar a 5,000 personas durante los 4 años</t>
  </si>
  <si>
    <t>Promocionar la Feria de las Colonias en Cartago en cada año</t>
  </si>
  <si>
    <t>Promocionar una Feria Artesanal por año</t>
  </si>
  <si>
    <t>Garantizar la Participación en un 100% de las mujeres para la representación de nuestro municipio en el reinado del bordado</t>
  </si>
  <si>
    <t>Ampliar la oferta Credito para Mejoramiento de Vivienda en un 25% año</t>
  </si>
  <si>
    <t>Mejorar en un 25% las Vivienda en la Zona Rural y Urbana del Municipio por año</t>
  </si>
  <si>
    <t>Realizar un programa por los 2 primeros años para otorgar subisio a las familias beneficiadas</t>
  </si>
  <si>
    <t>Otorgar 450 creditos para mejoramiento de vivienda en los cuatro años.</t>
  </si>
  <si>
    <t>Mejorar las Condiciones de Habitabilidad a 50  Familias desplazadas por año</t>
  </si>
  <si>
    <t>Implementar el 100% de los convenios insterinsticuionales planteados  Alcaldía- ICBF</t>
  </si>
  <si>
    <t>Censar y capacitar en un 100% población en condicion de desplazamiento para su ingreso al mercado laboral</t>
  </si>
  <si>
    <t>Garantizar transporte en un 100% a la población menor contraventora</t>
  </si>
  <si>
    <t>% de actualización del censo y capacitacion en artes y oficios</t>
  </si>
  <si>
    <t>% de cubrimiento a la población étnica</t>
  </si>
  <si>
    <t>Capacitar a 500 mujeres de Cartago durante los 4 años</t>
  </si>
  <si>
    <t>No. de ideas de negocio financiadas</t>
  </si>
  <si>
    <t>Capacitar a 120 líderes afrodescendientes</t>
  </si>
  <si>
    <t xml:space="preserve">Realizar 4 eventos por año de Promoción y difusión de los aportes históricos y reivindicativos de la comunidad étnica. </t>
  </si>
  <si>
    <t>Implementar y desarrollar el 100% del plan de desarrollo rural</t>
  </si>
  <si>
    <t>% del plan de desarrollo ejecutado</t>
  </si>
  <si>
    <t>% de asociaciones fortalecidas</t>
  </si>
  <si>
    <t>% de integraciones campesinas  realizadas</t>
  </si>
  <si>
    <t>%  de cadenas productivas establecidas y fortalecidas</t>
  </si>
  <si>
    <t>% de hectareas renovadas en cafe</t>
  </si>
  <si>
    <t>Ejecutar el 100% de sensibilizaciones y capacitaciones de lideres de las comunas y corregimientos programados para el periodo 2008 -2011</t>
  </si>
  <si>
    <t>% de lideres sensibilizados y capacitados</t>
  </si>
  <si>
    <t>% de nidos controlados</t>
  </si>
  <si>
    <t>Controlar el 100% de los nidos de hormiga arriera en un periodo de cuatro año 2008 - 2011.</t>
  </si>
  <si>
    <t>% de productores beneficiados</t>
  </si>
  <si>
    <t>%  de familias beneficiadas</t>
  </si>
  <si>
    <t>%  de jovenes beneficiados</t>
  </si>
  <si>
    <t>% de empresas formadas</t>
  </si>
  <si>
    <t>% de habitantes sensibilizados.</t>
  </si>
  <si>
    <t>Renovar 40 hectareas de café por año</t>
  </si>
  <si>
    <t>Controlar 65000 metros cuadrados de hormiga arriera.</t>
  </si>
  <si>
    <t>Legalizar 100 predios rurales en los 4 años.</t>
  </si>
  <si>
    <t>Beneficiar a 100 familias con proyectos de seguridad alimentaria por año</t>
  </si>
  <si>
    <t>Recuperar 2.400.000 kwh por año a partir del 2009</t>
  </si>
  <si>
    <t>Recuperar 4.800.000 kwh al año a partir del 2010</t>
  </si>
  <si>
    <t>Realizar un  estudio de preinversión en el 2011</t>
  </si>
  <si>
    <t>Realizar un  estudio de preinversión en el 2010</t>
  </si>
  <si>
    <t>Construir en el año 2009 el 100% de la infraestructura urbana requerida para el aprovechamiento en salud y cultural y de la margen derecha del rio la vieja</t>
  </si>
  <si>
    <t>Construir pavimentos en un 25% por año en la comuna 1.</t>
  </si>
  <si>
    <t>Construir pavimentos en un 25% por año en la comuna 2.</t>
  </si>
  <si>
    <t>Construir pavimentos en un 25% por año en la comuna 3.</t>
  </si>
  <si>
    <t>Construir pavimentos en un 25% por año en la comuna 4.</t>
  </si>
  <si>
    <t>Construir pavimentos en un 25% por año en la comuna 6.</t>
  </si>
  <si>
    <t>Construir pavimentos en un 25% por año en la comuna 7.</t>
  </si>
  <si>
    <t>Realizar Mantenimiento y mejoramiento de vias en la comuna 4 en un 25% por año</t>
  </si>
  <si>
    <t>Realizar Mantenimiento y mejoramiento de vias en la comuna 5 en un 25% por año</t>
  </si>
  <si>
    <t>Realizar Mantenimiento y mejoramiento de vias en la comuna 6 en un 25% por año</t>
  </si>
  <si>
    <t>Realizar Mantenimiento y mejoramiento de vias en la comuna 7 en un 33% del los años 2009 al 2011.</t>
  </si>
  <si>
    <t>Recuperar en un 100% las areas de sano esparcimiento para la recreación y el deporte de la comunidad</t>
  </si>
  <si>
    <t xml:space="preserve">% de obras de pavimentacion realizada </t>
  </si>
  <si>
    <t>Dotar 6 modulos con muebles y enseres en el año 2008</t>
  </si>
  <si>
    <t>Adquirir 10 motos en el año 2008</t>
  </si>
  <si>
    <t>No. De motos compradas</t>
  </si>
  <si>
    <t>Adquirir 1 vehìculo en el año 2008</t>
  </si>
  <si>
    <t>Señalizar 200 intersecciones de alto flujo vehicular por año</t>
  </si>
  <si>
    <t>Hacer mantenimiento a los 200 intersecciones por año a partir del 2009</t>
  </si>
  <si>
    <t>No. de Cuerpos de Archivos Rodantes adquiridos</t>
  </si>
  <si>
    <t xml:space="preserve">Realizar 15 convenios interinstitucionales anuales con el sector pùblico y privado </t>
  </si>
  <si>
    <t>Valor del  recaudado realizado</t>
  </si>
  <si>
    <t>Aumentar en un 100% la competitividad del Municipio y la subregión a través del desarrollo de sus factores.</t>
  </si>
  <si>
    <t>Incrementar en un 20% el apoyo y fomento al emprendimiento, el empresarismo individual y colectivo y la asocitividad y trabajo en red</t>
  </si>
  <si>
    <t>Generar un 100% de mejoramiento en los flujos de efectivo durante todo el año</t>
  </si>
  <si>
    <t>Contextualizar el 100% del  entorno favorable para la modernización de la infraestructura, obteniendo alternativas de participación con grados distintos de participación en el riesgo, teniendo en cuenta los elementos de referencia y las condiciones fijas</t>
  </si>
  <si>
    <t>Conformar una promotora del centro de convenciones en el año 2009</t>
  </si>
  <si>
    <t>realizar 4 estudios de factibilidad y preinversión</t>
  </si>
  <si>
    <t>Constituir una Alianza para el desarrollo de la zona franca</t>
  </si>
  <si>
    <t>Asesorar y capacitar a 48 colectivos solidarios en 4 años</t>
  </si>
  <si>
    <t>Entregar 500 microcréditos en 4 años</t>
  </si>
  <si>
    <t>Implementar 8 campañas de promoción y mercadeo turistica del Municipio</t>
  </si>
  <si>
    <t>Construir  y reparar en un 15% en los años 2008 y 2010 los sistemas septicos</t>
  </si>
  <si>
    <t>% de sistemas septicos construidos</t>
  </si>
  <si>
    <t xml:space="preserve">Ejecutar el 100% de los recursos asignados para compra de predios en el periodo 2008 -2011 </t>
  </si>
  <si>
    <t>Encerrar y reforestar el 100% de los predios del Municipio. En el periodo 2008 -2011.</t>
  </si>
  <si>
    <t>% de POMCH implementado</t>
  </si>
  <si>
    <t>% de areas protegidas</t>
  </si>
  <si>
    <t>% de proteccion y conservacion de las colinas.</t>
  </si>
  <si>
    <t>% de PGIRS implementados</t>
  </si>
  <si>
    <t>Garantizar que Relleno sanitario este funcionando en un 80% en el cuatrenio 2008 - 2011.</t>
  </si>
  <si>
    <t>Formular en un 100% del Plan de Ordenamiento y Gestio Ambiental POGAM en un periodo de un año 2008.</t>
  </si>
  <si>
    <t>% de POGAM Formulado</t>
  </si>
  <si>
    <t>Implementar en un 80% de las metas a corto y mediano plazo del POGAM, en el periodo 2008-2011.</t>
  </si>
  <si>
    <t>Ampliar en un 100%  la capacidad hidraulica de los zanjones para el adecuado transito de las aguas lluvias y eliminacion de la contaminacion por aguas residuales.</t>
  </si>
  <si>
    <t>% de Box construdo</t>
  </si>
  <si>
    <t>% de escombreras funcionando</t>
  </si>
  <si>
    <t>% de relleno funcionando</t>
  </si>
  <si>
    <t>% mantenimientos y reforestaciones realizados</t>
  </si>
  <si>
    <t>% de equinos, caninos y felinos protegidos.</t>
  </si>
  <si>
    <t>% de campañas realizadas anualmente</t>
  </si>
  <si>
    <t>Actualizar en un 100% de los estudios y diseños del plan maestro de acueducto que sirvan de soporte para la consecucion de fuentes de finaciamiento</t>
  </si>
  <si>
    <t>% de estudios realizados</t>
  </si>
  <si>
    <t>Garantizar el 100% de caudal de bombeo a la planta de potabilizacion</t>
  </si>
  <si>
    <t>%  de optimizacion de porcesos en captacion y bombeo</t>
  </si>
  <si>
    <t>Cumplir el 100% con los parametros de calidad de agua del Decreto 1575/2007</t>
  </si>
  <si>
    <t>% de optimizacion de procesos en planta de tratamiento</t>
  </si>
  <si>
    <t>%  de instalacion de equipos de macromedicion</t>
  </si>
  <si>
    <t>Conocer en un 100% el indicador real de perdidas en el sistema de acueducto (ANC)</t>
  </si>
  <si>
    <t>%  de instalacion de redes conduccion principal</t>
  </si>
  <si>
    <t>% de instalacion de redes secundarias</t>
  </si>
  <si>
    <t>Implementar a un 100% el proyecto de sectorizacion de la red de acueducto para reducir el indicador de agua no contabilizada</t>
  </si>
  <si>
    <t>% de optimizacion de procesos de potabilizacion</t>
  </si>
  <si>
    <t>Asegurar que el 100% de la calidad de agua que se suministra a los usuarios cumpla con las normas establecidas</t>
  </si>
  <si>
    <t>Optimizar en un 100% la operación de la red de distribuccion de agua potable y los procesos de reparaciones correctivas disminuyendo el tiempo de afectacion a los usuarios</t>
  </si>
  <si>
    <t>% de instalacion de valvulas de compuerta</t>
  </si>
  <si>
    <t>Dotar en un 100% el servicio de acueducto a las nuevas areas de expansion urbana de la Ciudad.</t>
  </si>
  <si>
    <t>% de VIS con red de acueducto</t>
  </si>
  <si>
    <t>% de nuevos con red de acueducto</t>
  </si>
  <si>
    <t>Garantizar en un 100% con el suministro de agua potable a los habitantes de la zona rural cumpliendo con los parametros de calidad que exige la normatividad vigente y la continuidad del servicio.</t>
  </si>
  <si>
    <t>% de dotacion acueducto a los habitantes de la zona rural</t>
  </si>
  <si>
    <t>% de canal construido</t>
  </si>
  <si>
    <t>% de colector construido</t>
  </si>
  <si>
    <t>%  de colector construido</t>
  </si>
  <si>
    <t>% de limpieza de zanjones</t>
  </si>
  <si>
    <t>Dotar y hacer  reposicion de sumideros y rejas de captacion de aguas lluvias en un 10% por año</t>
  </si>
  <si>
    <t>%  de estructuras de captacion construidas</t>
  </si>
  <si>
    <t>% de VIS con alcantarillado</t>
  </si>
  <si>
    <t xml:space="preserve">Ampliar cobertura del servicio de alcantarillado en un 100% </t>
  </si>
  <si>
    <t>% de nuevos usuarios con alcantarillado</t>
  </si>
  <si>
    <t xml:space="preserve">Mejorar en un 25% por año el alcantarillado en viviendas del estrato bajo </t>
  </si>
  <si>
    <t>% de usuarios en zonas vulnerables atendidos con alcantarillado</t>
  </si>
  <si>
    <t>Permitir el desarrollo de la zona de expansion del aeropuerto en el 100% de lo establecido</t>
  </si>
  <si>
    <t>Reducir y controlar  la contaminacion de las fuentes receptoras en un 100%</t>
  </si>
  <si>
    <t>%  de PTAR construida</t>
  </si>
  <si>
    <t>Mejorar y optimizar en un 100% el programa de limpieza y mantenimiento de redes de alcantarillado</t>
  </si>
  <si>
    <t>Entregar en un 100% los Subsidios de acueducto y alcantarillado estratos 1, 2 y 3</t>
  </si>
  <si>
    <t>% de subsidios otorgados</t>
  </si>
  <si>
    <t>No. de planes formulados</t>
  </si>
  <si>
    <t>Implementar un POGAM por año</t>
  </si>
  <si>
    <t>Proteger y controlar 820  equinos de trabajo, caninos y felinos callejeros por año</t>
  </si>
  <si>
    <t>Instalar 3,6 kilometros de redes de conduccion principal</t>
  </si>
  <si>
    <t>Instalar 5 kilometros de redes de conduccion secundaria</t>
  </si>
  <si>
    <t>Dotar a 3.500 Unidades VIS de redes de acueducto</t>
  </si>
  <si>
    <t>Construir  2.85 kilometros de canal</t>
  </si>
  <si>
    <t>Construir  4.8 kilometros de colector</t>
  </si>
  <si>
    <t>Construir  2.1 kilometros de colector</t>
  </si>
  <si>
    <t>Dotar de alcantarillado a 3.500 Unidades VIS</t>
  </si>
  <si>
    <t>Dotar de alcantarillado a 2.500 nuevos usuarios</t>
  </si>
  <si>
    <t>Dotar de alcantarillado a 1.000 nuevos usuarios</t>
  </si>
  <si>
    <t>Adquirir  de un (1) eqiuipo de limpieza</t>
  </si>
  <si>
    <t>No. De Km de alcantarillado construido</t>
  </si>
  <si>
    <t>Dotar al CLOPAD de 7 equipos necesarios para prestar su servicio.</t>
  </si>
  <si>
    <t>Dotar  y mantener una red de informacion de zonas de riesgo por año</t>
  </si>
  <si>
    <t>Realizar el 100% de revestimiento en  concreto de los canales de aguas lluvias</t>
  </si>
  <si>
    <t>Nº de profesionales contratados.</t>
  </si>
  <si>
    <t>Realizar Mantenimiento a las 12 instituciones educativas de Mpio por año</t>
  </si>
  <si>
    <t>Construir 1 sede educativa del Cipres en los dos primeros años</t>
  </si>
  <si>
    <t>Realizar un programa de seccionalizacion en educación superior</t>
  </si>
  <si>
    <t>Crear un plan de información, educación y comunicación en promoción de la salud.</t>
  </si>
  <si>
    <t>Construir un centro de atención de consulta externa y hospitalaria.</t>
  </si>
  <si>
    <t>No de centros hospitalarios construídos</t>
  </si>
  <si>
    <t>Dotar de un equipo odontológico a la unidad</t>
  </si>
  <si>
    <t>No. De equipos odontológicos suministrados</t>
  </si>
  <si>
    <t>Reallizar un diagnóstico de la oferta y calidad del agua</t>
  </si>
  <si>
    <t>No de diagnósticos realizados</t>
  </si>
  <si>
    <t>Elaborar un plan maestro de agua potable</t>
  </si>
  <si>
    <t>No de planes elaborados</t>
  </si>
  <si>
    <t>% de POGAM implementandos</t>
  </si>
  <si>
    <t xml:space="preserve">% de vivero y parque de la salud funcionando. </t>
  </si>
  <si>
    <t xml:space="preserve">Apoyar a 3 proyectos escolares.por año </t>
  </si>
  <si>
    <t>Ampliar en un 100%  la cobertura del serivio publico en el área urbana.</t>
  </si>
  <si>
    <t>% de ampliación de cobertura en el servicio de acueducto y alcantarillado.</t>
  </si>
  <si>
    <t>Realizar un proyecto de optimización y ampliación del sistema de acueducto.</t>
  </si>
  <si>
    <t>No. de proyectos de optimización y ampliación de acueducto desarrollados</t>
  </si>
  <si>
    <t>No. de estudios de prefactibilidad realizados.</t>
  </si>
  <si>
    <t>No. de sistemas instalados.</t>
  </si>
  <si>
    <t>Desarrollar un programa de potabilización del agua</t>
  </si>
  <si>
    <t>No. De programas de potabilización realizados.</t>
  </si>
  <si>
    <t>No. De metros lineales de acueducto suministrados</t>
  </si>
  <si>
    <t>Elaboración de un proyecto de financiación para la construcción de la PTAR</t>
  </si>
  <si>
    <t>No de proyectos elaborados</t>
  </si>
  <si>
    <t>Adquirir un (1) equipo de inspección</t>
  </si>
  <si>
    <t>No. De equipos de inspección adquiridos.</t>
  </si>
  <si>
    <t>% alcanzado en la cobertura educativa</t>
  </si>
  <si>
    <t>Lograr la participación del 100% de los niños en los juegos deportivos y recreativos interjardines</t>
  </si>
  <si>
    <t>% De niños participantes</t>
  </si>
  <si>
    <t>No.  De niños participantes de todos los jardines</t>
  </si>
  <si>
    <t>Brindar la participacion del 100% de los niños escolares menores de 10 años</t>
  </si>
  <si>
    <t>Ejecutar los diferentes deportes individuales y colectivos para beneficiar  5000 niños</t>
  </si>
  <si>
    <t>% de Estudiantes participantes</t>
  </si>
  <si>
    <t>% de Estudiantes de educacion superior</t>
  </si>
  <si>
    <t>Realizar los juegos en deportes individuales y de conjunto para 1800 participantes.</t>
  </si>
  <si>
    <t>Garantizar la participacion del 100% de los deportistas de todas las disciplinas en los diferentes juegos.</t>
  </si>
  <si>
    <t>% de Deportistas de todas las disciplinas.</t>
  </si>
  <si>
    <t xml:space="preserve">Garantizar la participacion del 80% de los deportistas preseleccionados de todas las disciplinas, a los juegos departamentales y nacionales </t>
  </si>
  <si>
    <t>% De deportistas participantes en los juegos departamentales y nacionales</t>
  </si>
  <si>
    <t xml:space="preserve">% de Deportistas participantes </t>
  </si>
  <si>
    <t>% de Deportistas de Beneficiados</t>
  </si>
  <si>
    <t xml:space="preserve">Garantizar la participacion del 80 % de la comunidad en general en las actividades de la rumboterapia aerobicos  </t>
  </si>
  <si>
    <t>% de comunidad participante</t>
  </si>
  <si>
    <t>Garantizar la participacion del 80% de los habitantes de las diferentes veredas en actividades deportivas, recreativas y de aprovechamiento del tiempo libre.</t>
  </si>
  <si>
    <t>Garantizar el 100% de la premiacion de los deportistas destacados</t>
  </si>
  <si>
    <t>% de población discapacitada beneficiada</t>
  </si>
  <si>
    <t>Realizar 10 actividades de creatividad e investigaciòn artística</t>
  </si>
  <si>
    <t>No. De participaciones al Reinado Departamental</t>
  </si>
  <si>
    <t>% de cumplimiento de las campañas propuestas desde de la Subsecretaria de Cultura</t>
  </si>
  <si>
    <t>Dotar el 100% de Infraestructura eléctrica a las VIS</t>
  </si>
  <si>
    <t>% De VIS con servicio de energía</t>
  </si>
  <si>
    <t>Ampliación en un 100% la cobertura de redes eléctricas para nuevos usuarios</t>
  </si>
  <si>
    <t>%. De nuevos usuarios con servicio eléctrico</t>
  </si>
  <si>
    <t>Reducir el 100% de pérdidas de energía, mejorar la continuidad de servicio, mejorar la estética del centro de la ciudad.</t>
  </si>
  <si>
    <t>No. De kwh recuperados al año</t>
  </si>
  <si>
    <t>% alcanzado en reducción de pérdidas de energía mejoramiento de continuidad de servicio y estética del centro</t>
  </si>
  <si>
    <t>Reducir el 100% de pérdidas de energía</t>
  </si>
  <si>
    <t>% alcanzado en reducción de pérdidas de energía.</t>
  </si>
  <si>
    <t>Ampliar en un 100% las subestaciones para cobertura de nuevos servicios</t>
  </si>
  <si>
    <t>% alcanzado en la ampliación de la cobertura</t>
  </si>
  <si>
    <t>Reducir el 100% de las pérdidas técnicas de energía</t>
  </si>
  <si>
    <t>% De reducción de energía por pérdidas técnicas</t>
  </si>
  <si>
    <t>No. de estudios realizados</t>
  </si>
  <si>
    <t>Subsidiar el 100% de los usuarios de los estratos 1, 2 y 3.</t>
  </si>
  <si>
    <t>% De usuarios de los estratos 1, 2 y 3 subsidiados</t>
  </si>
  <si>
    <t>% De adquisición de vivienda</t>
  </si>
  <si>
    <t>% De población vulnerable censada</t>
  </si>
  <si>
    <t>% De organizaciones de vivienda capacitadas</t>
  </si>
  <si>
    <t>Control y Seguimiento en un 100% a O.P.V.S</t>
  </si>
  <si>
    <t>% De OPVS Auditorias</t>
  </si>
  <si>
    <t>Conformación  de alianzas Estrategias para el desarrollo de VIS en un 60%</t>
  </si>
  <si>
    <t>% De alianzas estratégicas conformadas</t>
  </si>
  <si>
    <t>% De disminución del déficit de vivienda</t>
  </si>
  <si>
    <t>No De viviendas construídas</t>
  </si>
  <si>
    <t>% De familias reubicadas</t>
  </si>
  <si>
    <t>Reubicar 5 familias en zona de alto riesgo por el invierno</t>
  </si>
  <si>
    <t>Beneficiar a 500 Familias clasificadas en Alto Riesgo a Través de un Programa de Reubicación</t>
  </si>
  <si>
    <t>Ampliar en un 25% la Compra de Terrenos para Crear Banco de Tierras.</t>
  </si>
  <si>
    <t>% De Terrenos Adquiridos</t>
  </si>
  <si>
    <t>Beneficiar con el 25% de subsidios a familias en condición de desplazamiento.</t>
  </si>
  <si>
    <t>% De asignación de subsidios</t>
  </si>
  <si>
    <t>% De viviendas mejoradas en la zona rural y urbana</t>
  </si>
  <si>
    <t>% De cobertura en crédito para mejoramiento de vivienda</t>
  </si>
  <si>
    <t>Otorgar 450 creditos de Viviendas a las familias de bajos ingresos en los 4 años</t>
  </si>
  <si>
    <t>Legalizar en un 25% la Posesión de Inmuebles</t>
  </si>
  <si>
    <t>% De legalización de inmuebles</t>
  </si>
  <si>
    <t>Construir el 25% de viviendas en sitios propios</t>
  </si>
  <si>
    <t>% De viviendas construídas</t>
  </si>
  <si>
    <t>Construir 5 viviendas por año para mejorar las condiciones de habitad de los habitantes de la zona rural</t>
  </si>
  <si>
    <t>Nº de viviendas construídas en la zona rural.</t>
  </si>
  <si>
    <t>Establecer y fortalecer en un 100% dos cadenas productivas en el periodo 2008 -2011</t>
  </si>
  <si>
    <t>% de CMDR realizados</t>
  </si>
  <si>
    <t>Ejecutar en un 100% la formación de empresas proyectadas para el periodod 2008 - 2011</t>
  </si>
  <si>
    <t>%  de empresas formadas.</t>
  </si>
  <si>
    <t>% de jovenes con proyección agropecuaria</t>
  </si>
  <si>
    <t>Sensibilizar y motivar a 400 personas sobre la pertenencia sobre su comunidad y el entorno.</t>
  </si>
  <si>
    <t>Disminuir en un 33% anual el tiempo de traslado al Aeropuerto para los usuarios del sector sur del municipio</t>
  </si>
  <si>
    <t>% de disminución de tiempo anual en el traslado del aeropuerto y habitantes del sector sur</t>
  </si>
  <si>
    <t xml:space="preserve">Descongestionar en un 100% la movilidad a los usuarios del aeropuerto a nivel local a apartir del 2009  </t>
  </si>
  <si>
    <t>% de descongestion en la movilidad</t>
  </si>
  <si>
    <t>Compra del 100% de los predios requeridos para adecuar la línea ferrea</t>
  </si>
  <si>
    <t>Disminuir en un 33% el tiempo de traslado a  la Zona rural desde el área urbana del municipio.</t>
  </si>
  <si>
    <t>% de disminuciónen el traslado entre la zona rural y urbana</t>
  </si>
  <si>
    <t>Construcción del 50% de infraestructura para el transporte vehicular de la región en los años 2009 y 2010</t>
  </si>
  <si>
    <t>% de infraestructura adecuada</t>
  </si>
  <si>
    <t>Construir el 100% depavimentos en el área rural</t>
  </si>
  <si>
    <t>Realizar el 25% de Mantenimiento y mejoramiento de vias en la comuna 1, por año</t>
  </si>
  <si>
    <t>Realizar el 25% de Mantenimiento y mejoramiento de vias en la comuna 2, por año</t>
  </si>
  <si>
    <t>Realizar el 25% de obras para la prevención de accidentes de transito por año</t>
  </si>
  <si>
    <t>Realizar el 25% de mantenimiento y mejoramiento de vias del Sector Rural por año.</t>
  </si>
  <si>
    <t>Recuperar el 25% de los espacios de salubridad y recursos naturales del usuario por año</t>
  </si>
  <si>
    <t>Recuperación del 25% del espacio publico para uso del peaton, por un año</t>
  </si>
  <si>
    <t>Recuperar en un 100% la Movilidad vehícular</t>
  </si>
  <si>
    <t>Mejorar en un 100% la movilidad para el peaton</t>
  </si>
  <si>
    <t>Elaborar un estudio para la transformación de la secretaria de transito en instituto descentralizado</t>
  </si>
  <si>
    <t>Dotar e instalar 10  Semaforos en intersecciones Criticas Detectadas en el Municipio de Cartago</t>
  </si>
  <si>
    <t>Instalar 300 pictogramas en la zona urbana y rural</t>
  </si>
  <si>
    <t>Aislar  y reforestar en un 20% de las microcuencas.</t>
  </si>
  <si>
    <t>% de microcuencas aisladas y con reforestación</t>
  </si>
  <si>
    <t>% de recursos ejecutados</t>
  </si>
  <si>
    <t>% de predios de encerramiento y reforestación</t>
  </si>
  <si>
    <t>Proteger y conservar las areas verdes  y ecosistemas en un 25% durante el periodo 2008 - 2011</t>
  </si>
  <si>
    <t>Proteger y conservar las areas verdes y ecosistemas en un 25% durante el periodo 2008 - 2011</t>
  </si>
  <si>
    <t>Implementar en un 80% las metas a corto y mediano plazo del PGIRS, en el periodo 2008-2011.</t>
  </si>
  <si>
    <t>Adecuar y hacer mantenimiento en un 100% a escombreras en el municipio en el periodo 2008 - 2011</t>
  </si>
  <si>
    <t>Crear un Fondo Municipal de Calamidades</t>
  </si>
  <si>
    <t>% de Revestimiento en concreto realizado</t>
  </si>
  <si>
    <t>Disminuir en un 100% la vulnerabilidad contra incendios y apoyo a daños en la red de acueducto</t>
  </si>
  <si>
    <t>Realizar 35 alianzas generadoras del desarrollo del turismo sostenible</t>
  </si>
  <si>
    <t>No. De  convenios de cooperación</t>
  </si>
  <si>
    <t>Valor efectivo capitalizado</t>
  </si>
  <si>
    <t>Fortalecer al 100% la institución aeroportuaria</t>
  </si>
  <si>
    <t>% De fortalecimiento en institución aeroportuaria</t>
  </si>
  <si>
    <t>Desarrollar un diagnóstico sobre la situación de los infantes y adolescentes</t>
  </si>
  <si>
    <t xml:space="preserve">% de mujeres cabeza de familia y victimas de violencia sexual e intrafamiliar capacitadas </t>
  </si>
  <si>
    <t>Culturizar en un 100% la ciudadania para el buen manejo del espacio publico</t>
  </si>
  <si>
    <t>Programar y apoyar la  rehabilitación social del 100% de la población vulnerable</t>
  </si>
  <si>
    <t>% de implementacion de las acciones para el fortalecimiento de la Comisaria de Famillia y los programas para el desarrollo de la convivencia familiar</t>
  </si>
  <si>
    <t>Vincular 5 funcionarios de tiempo completo para que cumplan sus funciones en asuntos de familias por un periodo de 4 años</t>
  </si>
  <si>
    <t xml:space="preserve">Apoyar en un 100% la comunicación entre la Administración Municipal y toda la Comunidad a través de canales directos </t>
  </si>
  <si>
    <t>Mejorar por lo menos 10 procesos de recaudo conforme a la ley</t>
  </si>
  <si>
    <t>Ajustar al 100% los gastos de funcionamiento a los porcentajes de la ley 617 /2000</t>
  </si>
  <si>
    <t>% alcanzado a los ajustes de la ley 617/2000</t>
  </si>
  <si>
    <t xml:space="preserve">Establecer 29 elementos que permitan aplicar el Modelo estandar de Control Interno </t>
  </si>
  <si>
    <t>Capacitar y realizar aprendizaje en equipo al 100% de los empleados empezando con el 60% en el 2008, hasta el 100% en el 2011</t>
  </si>
  <si>
    <t>% alcanzado en la optimización de condiciones laborales</t>
  </si>
  <si>
    <t>Desarrollar estrategias de orientación, seguridad  y control de entrada, pernanencia  y salida de visitantes y funcionarios dentro del 100% de las instalaciones de la Administración Municipal</t>
  </si>
  <si>
    <t>% De funcionarios involucrados</t>
  </si>
  <si>
    <t>Construir el 90% del áreas locativas para almacenamiento y funcionamiento del área de Recursos Físicos</t>
  </si>
  <si>
    <t>% área construida</t>
  </si>
  <si>
    <t>% de sistematizacion efectuado</t>
  </si>
  <si>
    <t>Dotar al 100% el archivo historico equipos y software de nueva tecnología especializados para su correcto funcionamiento</t>
  </si>
  <si>
    <t>% De área adecuada</t>
  </si>
  <si>
    <t>Diseñar 4 estrategias de divulgación de archivo historico</t>
  </si>
  <si>
    <t>% área construida y adecuada</t>
  </si>
  <si>
    <t xml:space="preserve">Adquirir  170 equipos de computo nuevos en la administracion municipal </t>
  </si>
  <si>
    <t xml:space="preserve">Realizar mantenimiento del 100% a los equipos tecnologicos del municipio </t>
  </si>
  <si>
    <t>Mejorar en un 75 % los procesos  de Gestión y toma de decisiones de la acción de gobierno focalización de la inversión, y sistemas de información institucional para el ordenamiento y control del territorio.</t>
  </si>
  <si>
    <t>No. De planes de desarrollo elaborados</t>
  </si>
  <si>
    <t>Mejorar en un 75 % los procesos  de Gestion y toma de decisiones de la accion de gobierno focalización de la inversion y sistema de informacion institucional para el ordenamiento y control territorial</t>
  </si>
  <si>
    <t>Optimizar el 100%  de la herramienta menor para las funciones de mantenimiento de vias y parques</t>
  </si>
  <si>
    <t>Adecuar  en un 100% parques para el esparcimiento y la recreación de la comunidad cartagueña</t>
  </si>
  <si>
    <t>% de Parques recuperados</t>
  </si>
  <si>
    <t>Recuperar 14 parques de la ciudad</t>
  </si>
  <si>
    <t>PREVENCION Y ATENCION DE DESASTRES</t>
  </si>
  <si>
    <t>% DE EJECUCION FISICA</t>
  </si>
  <si>
    <t>METAS</t>
  </si>
  <si>
    <t>% DE EJECUCION FINANCIERA</t>
  </si>
  <si>
    <t>RECURSOS</t>
  </si>
  <si>
    <t>Apoyo Logistico a la Registraduria del Estado Civil</t>
  </si>
  <si>
    <t>Fortalecimiento del Patrimonio Autonomo</t>
  </si>
  <si>
    <t>Reubicación Plaza de Ferias</t>
  </si>
  <si>
    <t>Construcción Plaza de Mercado</t>
  </si>
  <si>
    <t>Administración del servicio</t>
  </si>
  <si>
    <t>Fortalecimiento Institucional de la SEM</t>
  </si>
  <si>
    <t>Homologación</t>
  </si>
  <si>
    <t>Conectividad</t>
  </si>
  <si>
    <t>Plan de apoyo al mejoramiento PAM</t>
  </si>
  <si>
    <t>Ampliacion Regimen Subsidiado</t>
  </si>
  <si>
    <t>Fortalecimiento Institucional</t>
  </si>
  <si>
    <t>Asistencia técnica y empresarial del sector de medio ambiente y recursos naturales</t>
  </si>
  <si>
    <t xml:space="preserve">Subsidio complementario de vivienda de Interes social </t>
  </si>
  <si>
    <t>Pavimentaciones Comunitarias</t>
  </si>
  <si>
    <t>Mantenimiento Vías Urbanas y Rurales</t>
  </si>
  <si>
    <t>Convenio y Desarrollo Plan Municipal de Aguas</t>
  </si>
  <si>
    <t>Valor de recursos asignados</t>
  </si>
  <si>
    <t xml:space="preserve">Mantener las redes de Intranet a las 12 Instituciones educativas </t>
  </si>
  <si>
    <t>Realizar un mantenimiento por año  a las 12 instalaciones de la secretaria de educación</t>
  </si>
  <si>
    <t>No. de mantenimientos realizados por año</t>
  </si>
  <si>
    <t>Contratar 6 Profesionales por año para apoyo de la secretarìa</t>
  </si>
  <si>
    <t>No. de servicios personales cancelados</t>
  </si>
  <si>
    <t>Realizar homologacion a 300 docentes de las 12 instituciones educativas</t>
  </si>
  <si>
    <t>No de docentes homologados</t>
  </si>
  <si>
    <t>Pagar prestaciones sociales de los 765 servidores de la nòmina de educaciòn</t>
  </si>
  <si>
    <t>No. de servidores con prestaciones pagadas</t>
  </si>
  <si>
    <t>realizar conectividad de las 12 instituciones educativas</t>
  </si>
  <si>
    <t>No de instituciones educativas con conectividad</t>
  </si>
  <si>
    <t>Beneficiar a 4.500 estudiantes de los estratos 1 y 2</t>
  </si>
  <si>
    <t>Movilizar 140 niños del sector rural y urbano marginal por año</t>
  </si>
  <si>
    <t>No. de programas desarrollados</t>
  </si>
  <si>
    <t>Formular un plan decenal</t>
  </si>
  <si>
    <t>Articular  7 instituciones educativas</t>
  </si>
  <si>
    <t>No. de instituciones educativas articuladas</t>
  </si>
  <si>
    <t>Elaborar un plan de mejoramiento del PAM</t>
  </si>
  <si>
    <t>No de planes de mejoramiento elaborados</t>
  </si>
  <si>
    <t>Beneficiar a 100 estudiantes de grado 11 con nivel B1 ingles intermedio accedan al programa cartago bilingüe</t>
  </si>
  <si>
    <t>No de alumnos beneficiados</t>
  </si>
  <si>
    <t>Capacitar a 30 docentes por año</t>
  </si>
  <si>
    <t xml:space="preserve">Capacitar 20 funcionarios de la Secretaria de Educaciòn </t>
  </si>
  <si>
    <t>Fortalecer 3 instituciones educativas en atenciòn integral por año</t>
  </si>
  <si>
    <t>Cancelar los Servicios publicos de las 12 Instituciones Educativas por año</t>
  </si>
  <si>
    <t>Otorgar  50 becas Universitarias por año</t>
  </si>
  <si>
    <t>No. de becas otorgadas por año</t>
  </si>
  <si>
    <t>No. De Programas establecidos</t>
  </si>
  <si>
    <t>No de instituciones cubiertas</t>
  </si>
  <si>
    <t>No de procesos fortalecidos</t>
  </si>
  <si>
    <t>cubrir la administracion del servicio de las 12 instituciones educativas</t>
  </si>
  <si>
    <t>No de habitantes afiliados al sistema de seguridad social</t>
  </si>
  <si>
    <t>Afiliar a 130.000 habitantes del municipio al sistema de seguridad social</t>
  </si>
  <si>
    <t>Ampliar en 2.000 personas la afiliacion al regimen subsidiado</t>
  </si>
  <si>
    <t>No de personas afiliadas</t>
  </si>
  <si>
    <t>Realizar plan de seguimiento para el cumplimiento en la ejecución de las actividades programadasp por año</t>
  </si>
  <si>
    <t>No de planes ejecutados</t>
  </si>
  <si>
    <t xml:space="preserve">No. de planes formulados </t>
  </si>
  <si>
    <t>Desarrollar 1 Proyecto de Atención Primaria en Salud por año</t>
  </si>
  <si>
    <t xml:space="preserve">No. Proyecto desarrollados  </t>
  </si>
  <si>
    <t xml:space="preserve"> No. De Planes de Intervencion realizados</t>
  </si>
  <si>
    <t>Realizar 1 plan de seguimiento por año al programa de salud publica</t>
  </si>
  <si>
    <t>No. De Planes de Seguimiento realizados</t>
  </si>
  <si>
    <t>No.  de Planes de mejoramiento ejecutados</t>
  </si>
  <si>
    <t>Fortalecer en un 100% el Patrimonio Autonomo de los funcionarios de la administración</t>
  </si>
  <si>
    <t>% de Recursos asignados al Patrimonio Autonomo de los funcionarios de la administración</t>
  </si>
  <si>
    <t xml:space="preserve">% de Equipos con Mantenimiento </t>
  </si>
  <si>
    <t>Ampliar  las edificaciones de la administración municipal en un 100% para  trasladar las dependencias ubicadas en la cra 6 con calle 11</t>
  </si>
  <si>
    <t>Potencializar el 100% de las instalaciones de la paza de ferias de la ciudad</t>
  </si>
  <si>
    <t>Potencializar el 100% de las instalaciones de la Plaza de Mercado de la ciudad</t>
  </si>
  <si>
    <t>% de fortalecimiento del servicio</t>
  </si>
  <si>
    <t>Construir el 100%  de sede hospitalaria propia, donde además funcionará el Centro de Salud C.I.P.</t>
  </si>
  <si>
    <t xml:space="preserve"> Ampliar en un 25% la adquisición  de vivienda de Interes Social </t>
  </si>
  <si>
    <t xml:space="preserve">Reubicar el 100% de las Familias Afectadas por Ola Invernal </t>
  </si>
  <si>
    <t>% de aplicación de las acciones de la Politica de Infancia y adolescencia</t>
  </si>
  <si>
    <t>% de  convenios interinstitucionales con el ICBF implementados</t>
  </si>
  <si>
    <t>% de  socialización para la adecuada educación en el manejo del espacio público</t>
  </si>
  <si>
    <t xml:space="preserve">Fortalecer y adecuar en un 100% el parque automotor </t>
  </si>
  <si>
    <t>%  De vehículos adecuados</t>
  </si>
  <si>
    <t>Garantizar la cobertura de asistencia tecnica de los funcionarios en un 100% durante los cuatro años</t>
  </si>
  <si>
    <t>% de asistencia tecnica garantizada por año</t>
  </si>
  <si>
    <t>Ejecutar  el 100% de los recursos asignados para formacion de empresas proyectadas para el periodo 2008 -2011.</t>
  </si>
  <si>
    <t>Construir pavimentos en un 100% por año en Zaragoza</t>
  </si>
  <si>
    <t xml:space="preserve">Aumentar en un 100% la cobertura del servicio  publico </t>
  </si>
  <si>
    <t>% de aumento en cobertura del servicio publico urbano</t>
  </si>
  <si>
    <t>Implementar el Plan de Ordenamiento y Manejo de la Cuenca Hidrica POMCH, en un 25% durante el periodo 2008 -2011</t>
  </si>
  <si>
    <t>% de PRAES Con apoyo ejecutados</t>
  </si>
  <si>
    <t>Fortalecer la calidad y cobertura de acueducto y alcantarillado en un 100%</t>
  </si>
  <si>
    <t>% de fortalecimiento del acueducto y alcantarillado</t>
  </si>
  <si>
    <t>Desarrollar el 100% de un estudio de investigación para nuevas alternativas de suministro de agua a la ciudad.</t>
  </si>
  <si>
    <t>% del estudio de investigación de nuevas fuentes de agua desarrollado</t>
  </si>
  <si>
    <t>Realizar en un 100% el programa de mantenimiento correctivo de filtraciones en tanques de almacenamiento.</t>
  </si>
  <si>
    <t xml:space="preserve">% de mantenimiento realizado </t>
  </si>
  <si>
    <t>Ampliacion en un 100% la capacidad del sistema general de alcantarillado de la Ciudad para mitigar en un 100% los problemas de inundaciones</t>
  </si>
  <si>
    <t>Ampliar la capacidad hidraulica de los zanjones para manejo de aguas lluvias en un 100%</t>
  </si>
  <si>
    <t>%. De Km de alcantarillado construido</t>
  </si>
  <si>
    <t>Adecuar en un 100% las vias de la Ciudad para permitir la ejecucion de los proyectos de pavimentacion</t>
  </si>
  <si>
    <t>% de redes de acueducto y alcantarillado adecuados</t>
  </si>
  <si>
    <t>Realizar el 100% del Plan maestro de zona expansion, Estudio final de la PTAR e interventoria de obras por licitacion</t>
  </si>
  <si>
    <t>% de limpieza realizado a redes de alcantarillado</t>
  </si>
  <si>
    <t>fortalecer el 100% de los controles para evaluar el estado en que se encuentran los sistemas de alcantarillado</t>
  </si>
  <si>
    <t>% de controles realizados al sistema de alcantarillado</t>
  </si>
  <si>
    <t>% de dotaciòn de equipos dotados</t>
  </si>
  <si>
    <t>Crear una cobertura en un 100% del area del municipio con estudio y la elaboracion del Plan de Emergencias Municipal. SNPAD DECRETO 919 DE 1989</t>
  </si>
  <si>
    <t>% de elaboración del Plan de Emergencias</t>
  </si>
  <si>
    <t>Realizar el 100% de la infraestructura requerida para prevencion y mitigacion de desastres</t>
  </si>
  <si>
    <t>Garantizar la cobertura de asistencia tecnica de los funcionarios en un 100%</t>
  </si>
  <si>
    <t>% de asistencia tecnica garantizada</t>
  </si>
  <si>
    <t>Asignar a la subsecretaria de medio ambiente la asistencia tecnica por año</t>
  </si>
  <si>
    <t>No de POGAM Implementados</t>
  </si>
  <si>
    <t>No de humedales protegidos</t>
  </si>
  <si>
    <t>No de campañas realizadas para proteccion y conservacion del medio ambiente.</t>
  </si>
  <si>
    <t>No de viveros y parque de la salud funcionando</t>
  </si>
  <si>
    <t>No de proyectos apoyados</t>
  </si>
  <si>
    <t>No de unidades habitacionales nuevas con cobertura de alcantarillado sanitario y aguas lluvias zona urbana.</t>
  </si>
  <si>
    <t>No de unidades habitacionales nuevas concobertura de acueducto en la zona urbana.</t>
  </si>
  <si>
    <t>No de unidades habitacionales nuevas con cobertura de acueducto en la zona rural.</t>
  </si>
  <si>
    <t>Subsidiar 15000 suscriptores de los niveles 1 y 2 con servicios publicos de acueducto y alcantarillado.</t>
  </si>
  <si>
    <t xml:space="preserve">No. de suscriptores subsidios </t>
  </si>
  <si>
    <t>Construir 1 sistema de tratamiento de aguas residuales en la zona rural</t>
  </si>
  <si>
    <t>No de sistemas de tratamiento de aguas residuales construidos</t>
  </si>
  <si>
    <t>Realizar 1 convenio por año para el desarrollo del plan municipal de aguas</t>
  </si>
  <si>
    <t>No de convenios realizados</t>
  </si>
  <si>
    <t>Realizar un estudio de prefactibilidad de nuevas fuentes de abastecimiento</t>
  </si>
  <si>
    <t>Instalar un sistema de captación y bombeo que garantice el suministro de agua las 24 horas del día.</t>
  </si>
  <si>
    <t>Adecuar el sistema de  potabilización del agua en las plantas de tratamiento 1 y 2</t>
  </si>
  <si>
    <t>No de sistemas de potabilizacion adecuados</t>
  </si>
  <si>
    <t>Instalar 4  equipos de Macromedicion a la entrada y salida de plantas</t>
  </si>
  <si>
    <t>No. De kilometros de redes instaladas.</t>
  </si>
  <si>
    <t>No de kilometros de redes instalados</t>
  </si>
  <si>
    <t>Impermeabilizar y tratar  8 tanques de almacenamiento</t>
  </si>
  <si>
    <t>No. De Tanques de almacenamiento tratados</t>
  </si>
  <si>
    <t>No. De Valvulas instaladas</t>
  </si>
  <si>
    <t>Instalar  100 valvulas de compuerta</t>
  </si>
  <si>
    <t>No. De VIS con red de acueducto instalado</t>
  </si>
  <si>
    <t>No. De nuevos Usuarios del servicio</t>
  </si>
  <si>
    <t xml:space="preserve">Construir  700 Mts cuadrados de box colvert </t>
  </si>
  <si>
    <t>Construir  2.0 kilometros lineales de canal</t>
  </si>
  <si>
    <t>Construir  2.3 kilometros lineales de canal</t>
  </si>
  <si>
    <t>Construir  0.96 kilometros lineales de canal</t>
  </si>
  <si>
    <t>Construir  0.1 kilometros lineales de canal</t>
  </si>
  <si>
    <t>Construir  2.8 kilometros lineales de colector</t>
  </si>
  <si>
    <t>Construir  0.22 kilometros lineales de colector</t>
  </si>
  <si>
    <t>Construir  0.26 kilometros lineales de colector</t>
  </si>
  <si>
    <t>Construir  0.45 kilometros lineales de colector</t>
  </si>
  <si>
    <t>Construir  1.13 kilometros lineales de colector</t>
  </si>
  <si>
    <t>Construir  0.9 kilometros lineales de colector</t>
  </si>
  <si>
    <t>Construir  0.46 kilometros lineales de colector</t>
  </si>
  <si>
    <t>Construir  0.74 kilometros lienales de colector</t>
  </si>
  <si>
    <t>Limpiar 12 kilometros lineales de zanjones</t>
  </si>
  <si>
    <t>No. De  km lineales de Canalizacion</t>
  </si>
  <si>
    <t>No. De Km lineales de Colectores construidos</t>
  </si>
  <si>
    <t>No. De Km  lineales de Zanjones limpiados</t>
  </si>
  <si>
    <t>No. De  Mts cuadrados de Canalizacion</t>
  </si>
  <si>
    <t>Construir una PTAR en Casierra</t>
  </si>
  <si>
    <t>Construir una PTAR en el corregimiento de Zaragoza</t>
  </si>
  <si>
    <t>Construir una PTAR en el Rio la Vieja</t>
  </si>
  <si>
    <t>No. De PTAR construidas</t>
  </si>
  <si>
    <t>No. De Km lineales de redes de acueducto y alcantarillado recuperados</t>
  </si>
  <si>
    <t>Construir 1.43 km lineales de redes de acueducto y alcantarillado</t>
  </si>
  <si>
    <t>Construir 0.81 km lineales de redes de acueducto y alcantarillado</t>
  </si>
  <si>
    <t>Construir 0.7 Km lineales de redes de acueducto y alcantarillado</t>
  </si>
  <si>
    <t>Construir 0.49 Km lineales de redes de acueducto y alcantarillado</t>
  </si>
  <si>
    <t>Construir 0.62 Km lineales de redes de acueducto y alcantarillado</t>
  </si>
  <si>
    <t>Construir 0.5 Km lineales de redes de acueducto y alcantarillado</t>
  </si>
  <si>
    <t>Construir 0.68 Km lineales de redes de acueducto y alcantarillado</t>
  </si>
  <si>
    <t>Construir 0.53 Km lineales de redes de acueducto y alcantarillado</t>
  </si>
  <si>
    <t>Construir 0.40 Km lineales de redes de acueducto y alcantarillado</t>
  </si>
  <si>
    <t>No. De Equipo adquiridos</t>
  </si>
  <si>
    <t>No. Usuarios subsidiados en acueducto y alcantarillado</t>
  </si>
  <si>
    <t>Subsidiar a 15.000 usuarios en acueducto y alcantarillado</t>
  </si>
  <si>
    <t xml:space="preserve">No. De niños participantes </t>
  </si>
  <si>
    <t>No. De estudiantes de participantes</t>
  </si>
  <si>
    <t>No. De estudiantes participantes.</t>
  </si>
  <si>
    <t>No. De deportistas participantes.</t>
  </si>
  <si>
    <t>No. De deportistas preseleccionados d</t>
  </si>
  <si>
    <t>No. De deportistas seleccionados</t>
  </si>
  <si>
    <t>Crear  categoría de futbol primera C en cartago</t>
  </si>
  <si>
    <t>No de categorias de futbol primera c creadas</t>
  </si>
  <si>
    <t>comprar un bus para el traslado de los deportistas de la ciudad</t>
  </si>
  <si>
    <t>No. De  buses comprados</t>
  </si>
  <si>
    <t>Realizar un mantenimiento por año al bus de los deportistas</t>
  </si>
  <si>
    <t xml:space="preserve">Participar con 5000 niños de las escuelas de formacion deportiva en los diferentes festivales deportivos. </t>
  </si>
  <si>
    <t>Garantizar la participacion a 4000 personas en actividades de rumboterapia aerobica.</t>
  </si>
  <si>
    <t>No. De personas participantes</t>
  </si>
  <si>
    <t xml:space="preserve">Participar con 1000 habitantes de las diferentes veredas, en actividades deportivas, recreativas y de aprovechamiento del tiempo libre. </t>
  </si>
  <si>
    <t>No. De deportistas participantes</t>
  </si>
  <si>
    <t>No. De deportistas premiados.</t>
  </si>
  <si>
    <t>Premiar a 800  los deportistas destacados de cada una de las disciplinas deportivas</t>
  </si>
  <si>
    <t>Capacitar a 200 monitores, entrenadores, recreadores, tecnicos en deporte y docentes de educacion fisica por año</t>
  </si>
  <si>
    <t>No. De personas capacitadas por año</t>
  </si>
  <si>
    <t>No de adultos mayores participantes</t>
  </si>
  <si>
    <t>Lograr la participacion 1500  integrantes de los grupos de adulto mayor en las olimpiadas recreativas.</t>
  </si>
  <si>
    <t>Garantizar la participacion de 1300 discapacitados en las olimpiadas recreativas por año.</t>
  </si>
  <si>
    <t>No. De discapacitados participantes por año</t>
  </si>
  <si>
    <t>No de capacitaciones realizadas por año</t>
  </si>
  <si>
    <t>Construir una escuela de artes y oficios en el 2009</t>
  </si>
  <si>
    <t>No. De Fiesta del Bordado realizadas por año</t>
  </si>
  <si>
    <t>Realizar la Fiesta del Bordado en Cartago cada año</t>
  </si>
  <si>
    <t>Realizar 10 capacitaciones  en fomento artstico y cultural por año</t>
  </si>
  <si>
    <t>Promover tres eventos en el año de promoción cultural</t>
  </si>
  <si>
    <t>No. de ejemplares editados</t>
  </si>
  <si>
    <t>No.  de eventos promocionados</t>
  </si>
  <si>
    <t xml:space="preserve">No. de escuelas construidas </t>
  </si>
  <si>
    <t>No. de ferias promocionadas</t>
  </si>
  <si>
    <t>No. de ferias asistidas</t>
  </si>
  <si>
    <t>Asistir en dos ferias de orden nacional por año</t>
  </si>
  <si>
    <t>No. de ferias artesanal promocionada por año</t>
  </si>
  <si>
    <t>Promocionar un evento gastronómico en la ciudad al año</t>
  </si>
  <si>
    <t>No. de eventos gastronómico promocionado</t>
  </si>
  <si>
    <t xml:space="preserve">No. De Bandas Municipal creada </t>
  </si>
  <si>
    <t>Fortalecer la banda municipal</t>
  </si>
  <si>
    <t>Institucionalizar el Reinado del Bordado en el marco de la Fiesta del Bordado en Cartago, cada año</t>
  </si>
  <si>
    <t xml:space="preserve">Garantizar 1 participación al año de las versiones Reinado Deptal del Valle. </t>
  </si>
  <si>
    <t>No. De Campañas  realizadas</t>
  </si>
  <si>
    <t>Promocionar1campañas de buenas prácticas ciudadanas en niños, jovenes y adultos tránsito y la movilidad</t>
  </si>
  <si>
    <t>Promocionar 1 campañas de buenas prácticas ciudadanas en niños, jovenes y adultos en respeto por los demás</t>
  </si>
  <si>
    <t>Promocionar 1 campañas de Buenas prácticas ciudadanas en niños, jovenes y adultos en manejo del espacio público</t>
  </si>
  <si>
    <t>Promocionar 1 campañas de Buenas prácticas ciudadanas en niños, jovenes y adultos del del buen y sano ambiente</t>
  </si>
  <si>
    <t>Promocionar 1 campañas de Buenas prácticas ciudadanas en niños, jovenes y adultos del del buen uso de los servicios públicos</t>
  </si>
  <si>
    <t xml:space="preserve">Promocionar 1 campañas de Buenas prácticas ciudadanas en niños, jovenes y adultos en una saludable </t>
  </si>
  <si>
    <t>Promocionar 1 campañas de Buenas prácticas ciudadanas en niños, jovenes y adultos en juéguele limpio a la ciudad</t>
  </si>
  <si>
    <t xml:space="preserve">Promocionar 1 campañas de Buenas prácticas ciudadanas en niños, jovenes y adultos en del respeto por el bien público </t>
  </si>
  <si>
    <t>Dotar a 5505 VIS de infraestructura eléctrica a 5505 VIS</t>
  </si>
  <si>
    <t>Dotar a 1110 nuevos usuarios de infraestructura por año a partir del 2009</t>
  </si>
  <si>
    <t>No. De VIS  dotadas de infraestructura electrica</t>
  </si>
  <si>
    <t>No. De nuevos usuarios con infraestructura electrica</t>
  </si>
  <si>
    <t>Garantizar a 5800 predios la coberturaelectrica  en el 2009</t>
  </si>
  <si>
    <t>No. de predios  nuevos con cobertura electrica</t>
  </si>
  <si>
    <t>Reducir la perdida de energia en 1000000 kwh por año a partir del 2010</t>
  </si>
  <si>
    <t>No. De kwh de perdidas disminuidos</t>
  </si>
  <si>
    <t>No. de usuarios subsidiados.</t>
  </si>
  <si>
    <t>Subsidiar 15000 usuarios de los estratos 1, 2 y 3</t>
  </si>
  <si>
    <t xml:space="preserve">Realizar un censo para  identificarel deficit de  V.I.S.en Cartago </t>
  </si>
  <si>
    <t>No. censos realizados</t>
  </si>
  <si>
    <t xml:space="preserve">Capacitar a  5  O.P.V.S  por año </t>
  </si>
  <si>
    <t>Viabilizar a 5 O.P.V.s  por año</t>
  </si>
  <si>
    <t>No. De OPV'S viabilizadas por año</t>
  </si>
  <si>
    <t>Presentar 16 planes de Vivienda en  Uniones Temporales</t>
  </si>
  <si>
    <t>No. de planes de vivienda presentados</t>
  </si>
  <si>
    <t>No. de hogares beneficiados</t>
  </si>
  <si>
    <t>Beneficiar a 500 Hogares Cartagueños de Bajos Recursos de Obtener Techo Propio</t>
  </si>
  <si>
    <t>Beneficiar a 137 Hogares Cartagueños de Bajos Recursos de Obtener Techo Propio</t>
  </si>
  <si>
    <t>Beneficiar  a 199  Hogares Cartagueños de Bajos Recursos de Obtener Techo Propio</t>
  </si>
  <si>
    <t>Beneficiar a 260 Hogares Cartagueños de Bajos Recursos de Obtener Techo Propio</t>
  </si>
  <si>
    <t>Beneficiar a 102  Hogares Cartagueños de Bajos Recursos de Obtener Techo Propio</t>
  </si>
  <si>
    <t>Beneficiar a 58 Hogares Cartagueños de Bajos Recursos de Obtener Techo Propio</t>
  </si>
  <si>
    <t>Beneficiar a 35  Hogares Cartagueños de Bajos Recursos de Obtener Techo Propio</t>
  </si>
  <si>
    <t>Beneficiar a 57 Hogares Cartagueños de Bajos Recursos de Obtener Techo Propio</t>
  </si>
  <si>
    <t>Beneficiar a 59 Hogares Cartagueños de Bajos Recursos de Obtener Techo Propio</t>
  </si>
  <si>
    <t>Beneficiar a 52 Hogares Cartagueños de Bajos Recursos de Obtener Techo Propio</t>
  </si>
  <si>
    <t>Beneficiar a 225 Hogares Cartagueños de Bajos Recursos de Obtener Techo Propio</t>
  </si>
  <si>
    <t>Beneficiar a 51  Hogares Cartagueños de Bajos Recursos de Obtener Techo Propio</t>
  </si>
  <si>
    <t>Beneficiar a 220 Hogares Cartagueños de Bajos Recursos de Obtener Techo Propio</t>
  </si>
  <si>
    <t>Beneficiar a 150  Hogares Cartagueños de Bajos Recursos de Obtener Techo Propio</t>
  </si>
  <si>
    <t>Beneficiar a 199 Hogares Cartagueños de Bajos Recursos de Obtener Techo Propio</t>
  </si>
  <si>
    <t>Beneficiar a 24 Hogares Cartagueños de Bajos Recursos de Obtener Techo Propio</t>
  </si>
  <si>
    <t>No. De hogares beneficiados</t>
  </si>
  <si>
    <t>No. De familias reubicadas</t>
  </si>
  <si>
    <t>Crear el banco de tierras para adelantar 5 proyectos de VIS</t>
  </si>
  <si>
    <t>No De banco de tierras creados</t>
  </si>
  <si>
    <t>Nº Familias atendidas</t>
  </si>
  <si>
    <t>Otorgar 200 subsidios de Mejoramiento de  vivienda en  la Zona Rural</t>
  </si>
  <si>
    <t>Apoyar la legalización de 20 inmuebles en predios urbanos.</t>
  </si>
  <si>
    <t>Apoyar la legalización de 5 inmuebles  predios rurales.</t>
  </si>
  <si>
    <t>Nº de inmuebles legalizados</t>
  </si>
  <si>
    <t>Adquirir 1 kid de medios estadisticos sistematizados del sector agropecuario</t>
  </si>
  <si>
    <t>No. kid de medios estadisticos adquiridos.</t>
  </si>
  <si>
    <t>No. de CMDR realizados por año</t>
  </si>
  <si>
    <t>Realizar 6 Consejos Municipales de Desarrollo Rural CMDR. Por año</t>
  </si>
  <si>
    <t>Apoyar cuatro (4) asociaciones de productores agropecuarios por año</t>
  </si>
  <si>
    <t>No.de asociaciones apoyadas</t>
  </si>
  <si>
    <t>Celebrar una integración campesina por año</t>
  </si>
  <si>
    <t>No. de escuelas de cacaoteros formadas.</t>
  </si>
  <si>
    <t>No. de integraciones celebradas.</t>
  </si>
  <si>
    <t xml:space="preserve">Formar  una escuela de cacaoteros </t>
  </si>
  <si>
    <t>Adquirir tres  motocicletas enduro 125 centimetros cubicos y realizar mantenimiento.</t>
  </si>
  <si>
    <t>No. de motos adquiridas y con mantenimiento</t>
  </si>
  <si>
    <t>Garantizar asistencia tecnica  con 12 funcionarios</t>
  </si>
  <si>
    <t>No. de hectareas de café renovadas.</t>
  </si>
  <si>
    <t>No. de lideres sensibilizados y capacitados</t>
  </si>
  <si>
    <t xml:space="preserve">Sensibilizar y capacitar a 480 lideres, de los cinco (5) corregimiento </t>
  </si>
  <si>
    <t>No. de metros cuadrados de  controlados</t>
  </si>
  <si>
    <t>No. de agricultores beneficiados</t>
  </si>
  <si>
    <t>No. de predios legalizados.</t>
  </si>
  <si>
    <t>Brindar Formacion integral a 100 jovenes del sector rural en los 4 años.</t>
  </si>
  <si>
    <t>No. de jovenes beneficiados</t>
  </si>
  <si>
    <t>No. de empresas campesinas formadas.</t>
  </si>
  <si>
    <t>Formar cuatro (4) empresas campesinas del sector agropecuario, agroindustrial y/o turistico en los 4 años</t>
  </si>
  <si>
    <t>Formar en el sector agropecuario a 100 jovenes campesinos.</t>
  </si>
  <si>
    <t>No. De jovenes  formados.</t>
  </si>
  <si>
    <t>No. de habitantes sensibilizados</t>
  </si>
  <si>
    <t>Construcción de la avenida circunvalar entre zaragoza y el aeropuerto</t>
  </si>
  <si>
    <t>No. De avenidas construidas</t>
  </si>
  <si>
    <t>Construcción de la avenida Flor de Damas paso cartago</t>
  </si>
  <si>
    <t>Construcción de la primera etapa de línea ferrea entre Zaragoza y el Río la Vieja</t>
  </si>
  <si>
    <t>No. de etapas de la via ferrea construidas</t>
  </si>
  <si>
    <t>Construcción de la avenida del café - piedras de moler</t>
  </si>
  <si>
    <t>Construcción de un terminal de transporte</t>
  </si>
  <si>
    <t>No. De terminales construidos</t>
  </si>
  <si>
    <t>Construir un malecon sobre el  río la vieja</t>
  </si>
  <si>
    <t>No. De malecones construidos</t>
  </si>
  <si>
    <t>Construir pavimentos en un 25% por año en las comunas.</t>
  </si>
  <si>
    <t>No. De vias pavimentadas</t>
  </si>
  <si>
    <t>Pavimentar 10 vias por año  en la comuna 1</t>
  </si>
  <si>
    <t>Pavimentar 10 vias por año en la comuna 2</t>
  </si>
  <si>
    <t>Pavimentar 10 vias por año en la comuna 3</t>
  </si>
  <si>
    <t>Pavimentar 10 vias por año en la comuna 4</t>
  </si>
  <si>
    <t>Pavimentar 10 vias por año en la comuna 6</t>
  </si>
  <si>
    <t>Pavimentar 10 vias por año en la comuna 7</t>
  </si>
  <si>
    <t>Pavimentar 10 vias por año en el corregimiento de zaragoza</t>
  </si>
  <si>
    <t>Pavimentar 1 vias por año en la zona rural</t>
  </si>
  <si>
    <t>Realizar 70 vias con pavimentaciones comunitarias en las comunas de la ciudad</t>
  </si>
  <si>
    <t xml:space="preserve">No. De vias reparchadas </t>
  </si>
  <si>
    <t>Realizar 10 reparcheos de vías por año  en la comuna 1</t>
  </si>
  <si>
    <t xml:space="preserve">Realizar 10 reparcheos de vías por año  en la comuna 2 </t>
  </si>
  <si>
    <t>Realizar 10 reparcheos de vías por año  en la comuna 4</t>
  </si>
  <si>
    <t>Realizar 10 reparcheos de vías por año  en la comuna 5</t>
  </si>
  <si>
    <t>Realizar 10 reparcheos de vías por año  en la comuna 6</t>
  </si>
  <si>
    <t xml:space="preserve">Realizar 10 reparcheos de vías por año  en la comuna 7 </t>
  </si>
  <si>
    <t xml:space="preserve">Realizar 60 reparcheos por año en las vías de las comunas de la ciudad </t>
  </si>
  <si>
    <t>Construir 25 reductores de velocidad</t>
  </si>
  <si>
    <t>No. de reductores de velocidad construídos</t>
  </si>
  <si>
    <t>Realizar 1 reparcheo de vías por año  en la en la zona rural</t>
  </si>
  <si>
    <t>Construir una cicloruta para el sano espacimiento</t>
  </si>
  <si>
    <t>No. De ciclorutas construidas</t>
  </si>
  <si>
    <t>Construir 5 senderos peatonales y ecologicos</t>
  </si>
  <si>
    <t>No. De senderos peatonales y ecologicos construidos</t>
  </si>
  <si>
    <t>Dotar de 5 redes el servico de transporte publico urbano</t>
  </si>
  <si>
    <t>Dotar de 5 redes el servico de transporte publico rural</t>
  </si>
  <si>
    <t>No. De redes dotadas</t>
  </si>
  <si>
    <t>Recuperar 25 areas de Espacio publico con la eliminación de barreras</t>
  </si>
  <si>
    <t>No. De areas de espacio publico recuperado</t>
  </si>
  <si>
    <t>Recuperar  la movilidad vehícular en la peatonal de la calle 14</t>
  </si>
  <si>
    <t>No. De areas de movilidad recuperadas</t>
  </si>
  <si>
    <t>Recuperar 1 area de el espacio público peatonal en el sector del barrio San Jeronimo</t>
  </si>
  <si>
    <t>Recuperar 1 area de   la movilidad vehícular en la peatonal de la calle 13</t>
  </si>
  <si>
    <t>Recuperar 1 area de el espacio publico  peatonal en otros sectores</t>
  </si>
  <si>
    <t>Recuperar 1 area de el espacio publico  peatonal en el sector del centro</t>
  </si>
  <si>
    <t>No. De estudios elaborados</t>
  </si>
  <si>
    <t>No. de  mòdulos dotados</t>
  </si>
  <si>
    <t>No de Vehìculos Adquiridos</t>
  </si>
  <si>
    <t>No. de procesos fortalecidos</t>
  </si>
  <si>
    <t>Fortalecer administrativamente 3 procesos de la secretaria de transito</t>
  </si>
  <si>
    <t>No. De semaforos instalados</t>
  </si>
  <si>
    <t>Realizar 1 mantenimiento a 34 semàforos instalados en la ciudad</t>
  </si>
  <si>
    <t>No. de  mantenimientos realizados</t>
  </si>
  <si>
    <t>Adquirir  12 Cuerpos de Archivos Rodantes</t>
  </si>
  <si>
    <t>Crear la escuela de transito en el municipio</t>
  </si>
  <si>
    <t xml:space="preserve">No. de Escuelas de Transito creadas </t>
  </si>
  <si>
    <t>Recaudar 1000 millones de cartera morosa en los cuatros años</t>
  </si>
  <si>
    <t xml:space="preserve">Elaborar un estudio para medir la productividad de de los taxis y microbuses del municipio </t>
  </si>
  <si>
    <t xml:space="preserve">No. de animales protegidos </t>
  </si>
  <si>
    <t>No. de microcuencas  reforestadas</t>
  </si>
  <si>
    <t>Reforestar  7 microcuencas</t>
  </si>
  <si>
    <t>No. de pozos septicos construidos</t>
  </si>
  <si>
    <t>No. de predios adquiridos</t>
  </si>
  <si>
    <t>No. de  POMCH Implementandos</t>
  </si>
  <si>
    <t>No. de PGIRS implementados y fortalecidos</t>
  </si>
  <si>
    <t xml:space="preserve">Construir  50   pozos septicos </t>
  </si>
  <si>
    <t>Adquirir 1  predio por año.</t>
  </si>
  <si>
    <t>Reforestar 9  predios del municipio</t>
  </si>
  <si>
    <t>No. De Predios reforestados</t>
  </si>
  <si>
    <t>Implementar  1 POMCH Para el rio la Vieja, juridiccion de Cartago por año.</t>
  </si>
  <si>
    <t>Recuperar  20 has. De areas vulnerables a erosion.</t>
  </si>
  <si>
    <t>No. de has en recuperadas.</t>
  </si>
  <si>
    <t>Recuperar  1 colina bocajabo por año</t>
  </si>
  <si>
    <t>No. de colinas en recuperadas.</t>
  </si>
  <si>
    <t>Implementar 1 PGIRS y fortalecerlo a partir del segundo año</t>
  </si>
  <si>
    <t>Adecuar Tres 3 escombreras en el municipio</t>
  </si>
  <si>
    <t>No. de escombreras adecuadas</t>
  </si>
  <si>
    <t>Realizar Estudios para un 1 relleno regional.</t>
  </si>
  <si>
    <t>No. de equipos adquiridos</t>
  </si>
  <si>
    <t>No. de redes dotadas y mantenidas</t>
  </si>
  <si>
    <t xml:space="preserve">No. de entidades beneficiadas </t>
  </si>
  <si>
    <t>No. de brigadas de emergencia implementadas en Instituciones Educativas</t>
  </si>
  <si>
    <t>Implementar un sistema de comunicaciones y alerta temprana al CLOPAD.</t>
  </si>
  <si>
    <t>No. De Sistemas Implementados</t>
  </si>
  <si>
    <t xml:space="preserve">Elaborar un plan de emergencia po año </t>
  </si>
  <si>
    <t>No. de planes elaborados po año</t>
  </si>
  <si>
    <t>No. de bridas de seguridad creadas</t>
  </si>
  <si>
    <t>Implementar  12 comites de emergencias en el municipio</t>
  </si>
  <si>
    <t>No. de comites implementados</t>
  </si>
  <si>
    <t>Implementar una brigadas de emergencia en las 12 instituciones educativas del municipio</t>
  </si>
  <si>
    <t>Crear 7 comites  de vigilancia y control en el municipio</t>
  </si>
  <si>
    <t>No. de comites de vigilancia y control creados</t>
  </si>
  <si>
    <t>No. de Fondos Municipal de Calamidades creados</t>
  </si>
  <si>
    <t>Adecuar  3 zanjones en el municipio</t>
  </si>
  <si>
    <t>No. De zanjones adecuados</t>
  </si>
  <si>
    <t>Proteger 10  estructuras que representan riesgo de colapso</t>
  </si>
  <si>
    <t>No. De estructuras protegidas</t>
  </si>
  <si>
    <t>Optimizar10 estructuras de drenaje de conduccion de aguas lluvias</t>
  </si>
  <si>
    <t>Controlar la erosion de 10  laderas en riesgo de colapso por aguas</t>
  </si>
  <si>
    <t xml:space="preserve">No. de estructuras optimizadas </t>
  </si>
  <si>
    <t>No. de laderas controladas</t>
  </si>
  <si>
    <t>Instalar un sistema de hidrantes en el municipio</t>
  </si>
  <si>
    <t>No de sistemas instalados</t>
  </si>
  <si>
    <t>Realizar un estudio para financiar el desarrollo urbano del municipio</t>
  </si>
  <si>
    <t xml:space="preserve"> No. de estudios realizados</t>
  </si>
  <si>
    <t>Realizar un estudio para  financiar el  espacio público del municipio</t>
  </si>
  <si>
    <t>No. De Estudios realizados</t>
  </si>
  <si>
    <t>No. De Alianzas constituidas</t>
  </si>
  <si>
    <t>Elaborar 1  diseños del centro de convenciones</t>
  </si>
  <si>
    <t>No. De Diseños Elaborados</t>
  </si>
  <si>
    <t>Realizar 1  plan de desarrollo,  gestión y mercadeo territorial año 2008</t>
  </si>
  <si>
    <t>No. de personas sensibilizadas</t>
  </si>
  <si>
    <t>Apoyar a 600 empresas en competitividad</t>
  </si>
  <si>
    <t>No. De Nuevas Empresas apoyadas en  competitividad</t>
  </si>
  <si>
    <t>Beneficiar a 600 Mipymes  por trabajo en agrupamiento</t>
  </si>
  <si>
    <t xml:space="preserve">No. De Mipymes beneficiadas </t>
  </si>
  <si>
    <t>No. De creditos otorgados</t>
  </si>
  <si>
    <t>Otorgar 6000 creditos  por red y/o banca oportunidad durante los 4 años</t>
  </si>
  <si>
    <t>realizar un estudio que identifique y enmarque la vocación productiva del municipio</t>
  </si>
  <si>
    <t>Elaborar 1 plan estrategico de desarrollo y mercadeo turistico</t>
  </si>
  <si>
    <t xml:space="preserve">No. De planes estrategicos  Elaborados </t>
  </si>
  <si>
    <t>No. De campañas realizadas</t>
  </si>
  <si>
    <t>incrementar en 8 capacitaciones a para los actores involucrados en la cadena turistica</t>
  </si>
  <si>
    <t>No. De actores capacitados</t>
  </si>
  <si>
    <t>No. De Alianzas realizadas</t>
  </si>
  <si>
    <t>No. De  Campañas implementadas</t>
  </si>
  <si>
    <t>Capitalizar en 1.200 millones de pesos el aeropuerto</t>
  </si>
  <si>
    <t xml:space="preserve">Elaborar un plan maestro como guia de desarrollo económico y estrategico del aeropuerto </t>
  </si>
  <si>
    <t>No de planes maestros de elaborados</t>
  </si>
  <si>
    <t xml:space="preserve">Asignar 502 millones de pesos para fortalecer la gestion administrativa </t>
  </si>
  <si>
    <t>Valor recursos asignados</t>
  </si>
  <si>
    <t>Fortalecer  2 procesos de gestión del aeropuerto</t>
  </si>
  <si>
    <t xml:space="preserve">% de Optimización de las condiciones de movilidad aérea, en cumplimiento de normas y estándares de la OACI </t>
  </si>
  <si>
    <t>No. De obras de infraestructura realizadas</t>
  </si>
  <si>
    <t>Realizar  2 obras de infraestructura para mejorar la movilidad aerea</t>
  </si>
  <si>
    <t>Realizar  1  mantenimiento por año a la infraestructrua del aeropuerto</t>
  </si>
  <si>
    <t>No de mantenimientos realizados</t>
  </si>
  <si>
    <t>Adquirir 10 predios  para mejorar la Seguridad aeroportuaria</t>
  </si>
  <si>
    <t>No. De predios adquiridos</t>
  </si>
  <si>
    <t>No. De plataformas sistematizadas</t>
  </si>
  <si>
    <t>Sistematizar una  la plataforma tecnológica</t>
  </si>
  <si>
    <t xml:space="preserve"> No. De  Diagnóstico desarrollados</t>
  </si>
  <si>
    <t>Realizar 7 convenios interinsitucionales Alcaldía-ICBF por año</t>
  </si>
  <si>
    <t>No. De Convenios  Alcaldia - ICBF realizados</t>
  </si>
  <si>
    <t>No.  de mujeres Capacitadas</t>
  </si>
  <si>
    <t>Financiar 8 ideas de negocio a la poblaciòn LGTB</t>
  </si>
  <si>
    <t xml:space="preserve">Fomular una Política Pública de la Juventud </t>
  </si>
  <si>
    <t>No. de politicas publicas formuladas</t>
  </si>
  <si>
    <t xml:space="preserve">Realizar cuatro eventos de integracion juvenil  por año </t>
  </si>
  <si>
    <t>No. de eventos realizados</t>
  </si>
  <si>
    <t>Capacitar a 5 jovenes  en la ejecución de proyectos productivos por año</t>
  </si>
  <si>
    <t>No. de jovenes capacitados</t>
  </si>
  <si>
    <t>No. de jóvenes capacitados</t>
  </si>
  <si>
    <t>Organizar el 60 vendedores informales que ocupan el espacio público</t>
  </si>
  <si>
    <t>No. De vendedores informales organizados</t>
  </si>
  <si>
    <t>Brindar bienestar integral y capacitación a 100 personas de la población desplazada</t>
  </si>
  <si>
    <t>No. de personas beneficiadas</t>
  </si>
  <si>
    <t>Garantizar el transporte a 10  menores contraventores y pacientes psiquiátricos</t>
  </si>
  <si>
    <t>No. de menores transportados</t>
  </si>
  <si>
    <t>Brindar bienestar a 600 personas de la población vulnerable</t>
  </si>
  <si>
    <t xml:space="preserve">Apoyar  a 150 familias de la población étnica en la gestión de mejoramiento de los niveles de ingreso </t>
  </si>
  <si>
    <t>No. de familias apoyadas</t>
  </si>
  <si>
    <t>No. de líderes capacitados</t>
  </si>
  <si>
    <t>No. de eventos  realizados</t>
  </si>
  <si>
    <t>No. de organizaciones fortalecidas</t>
  </si>
  <si>
    <t xml:space="preserve"> Fortalecer de 5 organizaciones étnicas con asiento en Cartago </t>
  </si>
  <si>
    <t>Resocialezar a 100 personas en estado de indigencia</t>
  </si>
  <si>
    <t>No. De personas resocialiadas</t>
  </si>
  <si>
    <t>No. de funiconarios vinculados</t>
  </si>
  <si>
    <t>Beneficiar a 150 padres de familia con 1 programa de convivencia familiar por año</t>
  </si>
  <si>
    <t>No. de padres de familia beneficiados</t>
  </si>
  <si>
    <t>Nutrir 3930 niños de cero a 7 años por vigencia</t>
  </si>
  <si>
    <t>No. De niños  nutridos por vigencia</t>
  </si>
  <si>
    <t>No. De personas apoyadas</t>
  </si>
  <si>
    <t>Brindar apoyo en educación básica a 2000 personas de la población vulnerable</t>
  </si>
  <si>
    <t>Realizar un programa de bienestar socila por año en la admon Mpal</t>
  </si>
  <si>
    <t>No. de Personas Capacitadas</t>
  </si>
  <si>
    <t>No. de comunas y corregimiento apoyados</t>
  </si>
  <si>
    <t>Apoyar  a las 7 comunas y a los 6 Corregimientos en la inversion de obras con presupuesto participativo</t>
  </si>
  <si>
    <t>Apoyar con 50' millones  a la registraduria cada año de elecciones</t>
  </si>
  <si>
    <t>Valor de recursos entregados</t>
  </si>
  <si>
    <t xml:space="preserve">Capacitar y orientar a 110 dignatarios de Juntas Comunales de  8 Juntas Administradoras Locales </t>
  </si>
  <si>
    <t>No. de Dignatarios Capacitadas</t>
  </si>
  <si>
    <t>Apoyar a  las 8 Juntas Administradoras Locales  en la celebración de eventos locales, regionales y nacionales</t>
  </si>
  <si>
    <t>No. Juntas apoyadas</t>
  </si>
  <si>
    <t>Apoyar con asistencia técnica a 5 medios de comunicación locales</t>
  </si>
  <si>
    <t>No. De medios de comunicación apoyados</t>
  </si>
  <si>
    <t>Desarrollar 1 programa de fortalecimiento institucional en la administracion por año</t>
  </si>
  <si>
    <t>No de programas desarrollados</t>
  </si>
  <si>
    <t>Dotar de 5 Equipos de Comunicación la Admon Mpal</t>
  </si>
  <si>
    <t>No. de Equipos dotados</t>
  </si>
  <si>
    <t>No. Canales Creados y fortalecidos</t>
  </si>
  <si>
    <t>No emisosras Creadas y fortalecidas</t>
  </si>
  <si>
    <t>Mejorar 3 procesos de Comunicación Mpal</t>
  </si>
  <si>
    <t>No. De procesos de comunicación mejorados</t>
  </si>
  <si>
    <t>No. de Cámaras adquiridas e instaladas</t>
  </si>
  <si>
    <t>Realizar mantenimiento preventivo l a 30 cámaras de seguridad por año</t>
  </si>
  <si>
    <t>No. de mantenimiento relizados</t>
  </si>
  <si>
    <t>Adquirir 30 radios de comunicación en el 2008</t>
  </si>
  <si>
    <t>No. de auxiliares bachilleres vinculados</t>
  </si>
  <si>
    <t>Vincular  a 30 auxiliares bachilleres por año a los programas de seguridad policiva</t>
  </si>
  <si>
    <t xml:space="preserve">Transferir 600 millones al fondo de seguridad y convivencia ciudadana </t>
  </si>
  <si>
    <t>Valor recursos transferidos</t>
  </si>
  <si>
    <t>Disminuir en 40 causas  de acciòn delictivas a través del observatorio del delito</t>
  </si>
  <si>
    <t>No. De causas disminuidas</t>
  </si>
  <si>
    <t>Trasladar 50 indigenas a su lugar de origen</t>
  </si>
  <si>
    <t>No. de indigenas trasladados</t>
  </si>
  <si>
    <t>No. de inspecciòn de Policia Creadas</t>
  </si>
  <si>
    <t>Crear 1 Inspecciòn de Comisiones Judiciales y Adtivas</t>
  </si>
  <si>
    <t>No. de eventos apoyados</t>
  </si>
  <si>
    <t>Apoyar 4 eventos con logistica a la comunidad carcelaria</t>
  </si>
  <si>
    <t>Elegir 26 jueces de paz y 13 de reconcideracion en el municipio</t>
  </si>
  <si>
    <t>No. de jueces elegidos</t>
  </si>
  <si>
    <t>Capacitar  180 conciliadores en equidad</t>
  </si>
  <si>
    <t>No. de conciliadores capacitadas</t>
  </si>
  <si>
    <t xml:space="preserve">Capacitar a 180 personas de la comunidad de alto riesgo de conflictividad </t>
  </si>
  <si>
    <t>Capacitar a 510  personas en  talleres de  convivencia pacifica, socializacion de normas en el municipio</t>
  </si>
  <si>
    <t>No. de casas de justicia construidas</t>
  </si>
  <si>
    <t>Capacitar a 550 personas a acerca en deberes y derechos dentro del nucleo familiar</t>
  </si>
  <si>
    <t>Fortalecer 1 comite de concertación y convivencia por año</t>
  </si>
  <si>
    <t xml:space="preserve">No de comites de convivencia fortalecidos </t>
  </si>
  <si>
    <t xml:space="preserve">No. de predios actualizados </t>
  </si>
  <si>
    <t>No. de procesos mejorados</t>
  </si>
  <si>
    <t>No. de cobros realizados</t>
  </si>
  <si>
    <t>No. de Informes Rendidos</t>
  </si>
  <si>
    <t>No. de Planes Formulados</t>
  </si>
  <si>
    <t>actualizar la nomenclatura a los 52.000 predios del Municipio</t>
  </si>
  <si>
    <t>No. de nomenclaturas actualizadas</t>
  </si>
  <si>
    <t>Realizar cobro a  4.597 expedientes de cartera morosa</t>
  </si>
  <si>
    <t xml:space="preserve">Recaudar 9.873 millones de ingresos tributarios </t>
  </si>
  <si>
    <t xml:space="preserve">Valor de ingresos recaudados </t>
  </si>
  <si>
    <t>Recaudar 3.368 millones de ingresos no tributarios</t>
  </si>
  <si>
    <t xml:space="preserve">Publicar 1 informe de getion semestralmente </t>
  </si>
  <si>
    <t>No. de informes Publicados por semestre</t>
  </si>
  <si>
    <t>Formular 1 plan de comunicaciòn</t>
  </si>
  <si>
    <t xml:space="preserve">Desarrollar 1 programa de saneamiento fiscal en el 2008 </t>
  </si>
  <si>
    <t>No. de programas de saneamiento fiscal desarrollados</t>
  </si>
  <si>
    <t>No. de Elementos establecidos</t>
  </si>
  <si>
    <t xml:space="preserve">Documentar e implementar 10 procesos de la Administración </t>
  </si>
  <si>
    <t>No. de procesos Documentados e implementados</t>
  </si>
  <si>
    <t>No. de Planes Realizados</t>
  </si>
  <si>
    <t>Realizar 1 plan institucional de desarrollo administrativo cada año, que permita el mejoramiento de la gestión institucional</t>
  </si>
  <si>
    <t>Desarrollar  3 estrategias con relación al Desarrollo del Talento Humano</t>
  </si>
  <si>
    <t>No. de Estrategias Desarrolladas</t>
  </si>
  <si>
    <t>No. De actualizaciones realizadas</t>
  </si>
  <si>
    <t xml:space="preserve">Realizar 1 actualizacion cada año  la información en el Sistema Unico </t>
  </si>
  <si>
    <t>Implementar 1  sistema de Quejas y Reclamos  en la administracion Municipal</t>
  </si>
  <si>
    <t xml:space="preserve">No. Sistemas Implementados </t>
  </si>
  <si>
    <t>Realizar 1  de gestión documental (Archivo) por año.</t>
  </si>
  <si>
    <t>No. de Programa de realizados</t>
  </si>
  <si>
    <t>No. funcionarios capacitados</t>
  </si>
  <si>
    <t>Capacitar a 300 funcionarios, en las diferentes áreas del conocimiento para actualizar información y mejorar las respuestas a los ususarios internos y externos</t>
  </si>
  <si>
    <t>Fortalecer 5 procesos de la oficina juridica</t>
  </si>
  <si>
    <t>No. De procesos fortalecidos</t>
  </si>
  <si>
    <t>Asignar 2300 millones al fortalecimiento del patrimonio autonomo</t>
  </si>
  <si>
    <t>Instalar un sistema de seguridad de alta tecnologia en 13 dependencias de la administracion</t>
  </si>
  <si>
    <t>No. de sistemas instalados</t>
  </si>
  <si>
    <t>No. de empleados beneficiados</t>
  </si>
  <si>
    <t>Adecuar 80 Mtrs cuadrados de area de la oficina de recursos fisicos del municipio</t>
  </si>
  <si>
    <t>No. de metros cuadrados adecuados</t>
  </si>
  <si>
    <t xml:space="preserve">Adquirir 5 equipos tecnologicos para el área de Recursos Físicos </t>
  </si>
  <si>
    <t>Realizar 1 inventario  de los muebles e inmuebles</t>
  </si>
  <si>
    <t>No. De inventarios realizados</t>
  </si>
  <si>
    <t>Nº de equipos y software adquiridos</t>
  </si>
  <si>
    <t>Adquirir 10 equipos y software para el Archivo Histórico</t>
  </si>
  <si>
    <t>Adecuar  4 instalaciones para  garantizar la conservacion de los documentos</t>
  </si>
  <si>
    <t>No. de M2 constuidos</t>
  </si>
  <si>
    <t>No. de  equipos adquiridos</t>
  </si>
  <si>
    <t>No. De unidades recuperadas</t>
  </si>
  <si>
    <t>Nº de estrategias diseñadas</t>
  </si>
  <si>
    <t>Adquirir 1 programa de digitalizacion de imágenes</t>
  </si>
  <si>
    <t>No. de programas adquiridos</t>
  </si>
  <si>
    <t>Aquisición de 9 equipos para dotar la planoteca</t>
  </si>
  <si>
    <t xml:space="preserve">Realizar una actualizacion a los modulos de predial ,  industria y comercio , ejecuciones fiscales , financiero , </t>
  </si>
  <si>
    <t>Realizar 1 mantenimiento por año a los 170 equipos tecnologicos del Municipio</t>
  </si>
  <si>
    <t xml:space="preserve">No. de Mantenimientos realizados </t>
  </si>
  <si>
    <t>Instalar en 70 puntos de red la plataforma tecnologica</t>
  </si>
  <si>
    <t>No. de Puntos de red instalados</t>
  </si>
  <si>
    <t>Implementar 4 nuevos sistemas de informacion</t>
  </si>
  <si>
    <t xml:space="preserve">No. de  Sistemas de informacion implementados </t>
  </si>
  <si>
    <t>Implementar 1 sistema de intranet para conectar 20 dependencias de la administracion</t>
  </si>
  <si>
    <t>No. de sistemas de intranet implmentados</t>
  </si>
  <si>
    <t>No. de sistemas de línea de base elaborados</t>
  </si>
  <si>
    <t xml:space="preserve">Desarrolla 1 sistema  De Información Estadística  Mpal. </t>
  </si>
  <si>
    <t>Elaborar1 sistema de líneas de base sectoriales</t>
  </si>
  <si>
    <t>Elaborar 1 Plan de Desarrollo del cuatrienio.</t>
  </si>
  <si>
    <t>No. de sistemas de informacion estadistica desarrollados</t>
  </si>
  <si>
    <t>No. de actualizaciones realizadas</t>
  </si>
  <si>
    <t>Realizar 1 actualizacion del contenido del POT</t>
  </si>
  <si>
    <t>Implementar 1   Expediente Municipal</t>
  </si>
  <si>
    <t>No. De expedientes Municipales implmentados</t>
  </si>
  <si>
    <t>Implementar 1 Sistema de Georeferenciación</t>
  </si>
  <si>
    <t>No. De sistemas de georeferenciacion implementados</t>
  </si>
  <si>
    <t>Actualizar la Cartografía del Mpio</t>
  </si>
  <si>
    <t>No. De cartografias actualizadas</t>
  </si>
  <si>
    <t>Realizar 1 estudio de microzonificación sismica</t>
  </si>
  <si>
    <t>No. de estudios  realizados</t>
  </si>
  <si>
    <t>Formular 1 plan de movilidad ciudadana acorde con la ley 1083 de 2006</t>
  </si>
  <si>
    <t>No. de planes formulados.</t>
  </si>
  <si>
    <t>Desarrollar 1 plan de apoyo y promoción de la ciudad</t>
  </si>
  <si>
    <t>No. De Planes desarrollados</t>
  </si>
  <si>
    <t>Realizar un estudio para promocionar la inversion extranjera</t>
  </si>
  <si>
    <t>Aportar recursos por 10 millones de pesos al consejo territorial de planeacion</t>
  </si>
  <si>
    <t xml:space="preserve">No. De recursos aportados </t>
  </si>
  <si>
    <t>Realizar 1 actualizacion del sisben III en todo el municipio</t>
  </si>
  <si>
    <t>Implementar en 1 % el sistema de Inv. Y Monitoreo Socioeconomico</t>
  </si>
  <si>
    <t xml:space="preserve">No. de sistemas implementados </t>
  </si>
  <si>
    <t>Fortalecer 2 procesos del Banco de Proyectos</t>
  </si>
  <si>
    <t>No. De equipos adquiridos</t>
  </si>
  <si>
    <t>Adquirir  de 2 Equipos de oficina por año</t>
  </si>
  <si>
    <t>Elaborar 3 planes parciales por año</t>
  </si>
  <si>
    <t>No.  De planes elaborados</t>
  </si>
  <si>
    <t xml:space="preserve">Elaborar 3 planes parciales de renovación urbana, </t>
  </si>
  <si>
    <t>No. De planes parciales elaborados</t>
  </si>
  <si>
    <t>Realizar reparacion a 9 equipos del parque automotor</t>
  </si>
  <si>
    <t>No. de Equipos reparados</t>
  </si>
  <si>
    <t>No. de sedes Administrativas construidas</t>
  </si>
  <si>
    <t>No. de sedes comunales construidas</t>
  </si>
  <si>
    <t xml:space="preserve">Adquirir 18 equipos de herramienta menores </t>
  </si>
  <si>
    <t xml:space="preserve">Construir 12 polideportivos </t>
  </si>
  <si>
    <t xml:space="preserve">No. de polideportivos construidos </t>
  </si>
  <si>
    <t>Adecuar  18  parques para el esparcimiento y la recreación de la comunidad cartagueña por año</t>
  </si>
  <si>
    <t>No. de parques  adecuados</t>
  </si>
  <si>
    <t>Recuperar   14 edificaciones municipales</t>
  </si>
  <si>
    <t>No. de edificaciones recuperadas</t>
  </si>
  <si>
    <t>% de instalaciones Potencializadas</t>
  </si>
  <si>
    <t>Reubicar la palza de ferias de la ciudad</t>
  </si>
  <si>
    <t>Construir 1 plaza de mercado acorde a las necesidades de la comunidad</t>
  </si>
  <si>
    <t>No. De plazas de ferias reubicadas</t>
  </si>
  <si>
    <t>No. De plazas de mercado construidas</t>
  </si>
  <si>
    <t>No.  de parques recuperados</t>
  </si>
  <si>
    <t>No. de escenarios deportivos recuperados</t>
  </si>
  <si>
    <t>Recuperar 4 edificaciones a cargo de la administración municipal</t>
  </si>
  <si>
    <t xml:space="preserve">No. de edifiicaciones  recuperadas </t>
  </si>
  <si>
    <t>Realizar 1 reforma administrativa para adecuar la estructura administrativa</t>
  </si>
  <si>
    <t>No. De reformas administrativas realizadas</t>
  </si>
  <si>
    <t>Disminuir Tasa de Mortalidad en el 100% en menores de 5 años a 100 X100.000</t>
  </si>
  <si>
    <t>% de Población asegurada/ Población total Mpio</t>
  </si>
  <si>
    <t>%  De defunciones en menores de 5 años/población de menores de 5 años * 100.000</t>
  </si>
  <si>
    <t>%  De muertes maternas/total de nacidos vivos * 1000</t>
  </si>
  <si>
    <t>Disminir Tasa de Mortalidad materna  en el 100% de  0 X 1000</t>
  </si>
  <si>
    <t>% De casos de EDA  reportados al sivigila</t>
  </si>
  <si>
    <t>%  De maternas con mínimo 5 controles prenatales/nacidos vivos</t>
  </si>
  <si>
    <t>% De casos nuevos reportados al sivigila por año</t>
  </si>
  <si>
    <t>%. De muertes agrupadas de ECNT/total de muertes * 100.000</t>
  </si>
  <si>
    <t>% De casos de enfermedades  notificadas al sivigila/total de población de Cartago * 100.000</t>
  </si>
  <si>
    <t xml:space="preserve">Participacion del 90% de los niños de las diferentes comunas en los procesos integrales de formacion tecnico deportivo. </t>
  </si>
  <si>
    <t>Flexibilizar en un 100% la operación del sistema de  reducir de pérdidas</t>
  </si>
  <si>
    <t xml:space="preserve">% de sistemas flexibilizados </t>
  </si>
  <si>
    <t xml:space="preserve">% de Estudio de mejoramiento de condiciones laborales =(Condiciones laborales mejoradas / Condiciones laborales óptimas) x 100 </t>
  </si>
  <si>
    <t>% de Incremento  de la efectividad y eficiencia</t>
  </si>
  <si>
    <t xml:space="preserve">% de Nuevos Puntos de red y datos </t>
  </si>
  <si>
    <t xml:space="preserve">No.  de instituciones Dotadas de redes </t>
  </si>
  <si>
    <t>No.  de Planes Sectoriales Formulados</t>
  </si>
  <si>
    <t>No. de Planes Decenal Formulados</t>
  </si>
  <si>
    <t>No.  de censo Educativo Elaborado</t>
  </si>
  <si>
    <t>No.  de  niños menores de 1 año vacunados</t>
  </si>
  <si>
    <t>No.  de Personas Capacitadas</t>
  </si>
  <si>
    <t>% alcanzado en reducción de perdidas tecnicas</t>
  </si>
  <si>
    <t>Reducir en un 40% el costo de conexión al STR que cobra EPSA y reducir pérdidas técnicas.</t>
  </si>
  <si>
    <t>No. De Promotora del centro de convenciones conformadas</t>
  </si>
  <si>
    <t>No.  de familias beneficiados</t>
  </si>
  <si>
    <t>Estudios, proyectos  e interventorias de Alcantarillado</t>
  </si>
  <si>
    <t>2. Prestacion y Desarrollo  del Servicio  de  Salud</t>
  </si>
  <si>
    <t>2.1.Mejoramiento de la prestación de los servicios de salud</t>
  </si>
  <si>
    <t>Mejoramiento de la eficiencia en la prestación de los servicios de salud</t>
  </si>
  <si>
    <t xml:space="preserve"> 3.  Salud  Pública</t>
  </si>
  <si>
    <t>3.1. Acciones  de  promoción  en  salud y calidad de vida</t>
  </si>
  <si>
    <t>3.2. Acciones  para  la  prevención  de  riesgos  en  salud</t>
  </si>
  <si>
    <t>3.3. Acciones de vigilancia en salud y gestión en salud pública</t>
  </si>
  <si>
    <t>4. Promocion social</t>
  </si>
  <si>
    <t>5. Prevención, vigilancia y control de riesgos profesionales</t>
  </si>
  <si>
    <t>6. Salud en emergencias y desastres</t>
  </si>
  <si>
    <t xml:space="preserve">Atender el 100% de la población adulta mayor </t>
  </si>
  <si>
    <t>Realizar seguimento  en un 100% a los eventos asociados a la intoxicación por plaguicidas de origen laboral</t>
  </si>
  <si>
    <t>% de seguimientos realizados</t>
  </si>
  <si>
    <t>Implementar en un 100% planes de emergencias y desastres en EPS, ESE</t>
  </si>
  <si>
    <t>% de planes implementados</t>
  </si>
  <si>
    <t>4.1. Acciones de promocion de la salud, prevención de riesgos y atencion a poblaciones especiales</t>
  </si>
  <si>
    <t>5.1. Gestión Integral de riesgos profesionales</t>
  </si>
  <si>
    <t>6.1. Gestión del riesgo a nivel institucional y comunitario</t>
  </si>
  <si>
    <t>Realizar atención integral a 32 adultos mayores</t>
  </si>
  <si>
    <t>No. De adultos atendidos</t>
  </si>
  <si>
    <t>No. De eventos idetificados</t>
  </si>
  <si>
    <t>Indentificar 10 eventos de intoxicación por año</t>
  </si>
  <si>
    <t xml:space="preserve">Implementar 4 planes de emergencia </t>
  </si>
  <si>
    <t>No. De Planes implementados</t>
  </si>
  <si>
    <t>4.2. Plan Municipal de Aguas</t>
  </si>
  <si>
    <t>Fortalecer 5 procesos institucionales de la secretaria de educacion municipal</t>
  </si>
  <si>
    <t>Nº de instituciones con servicios publicos cancelados</t>
  </si>
  <si>
    <t>No. Mantenimientos realizados a las instituciones educativas</t>
  </si>
  <si>
    <t>Dotar de alcantarillado en 1 kilometro lineal el sector del aeropuerto</t>
  </si>
  <si>
    <t xml:space="preserve">Ampliar la cobertura de alcantarillado sanitario y aguas lluvias en la zona urbana en 100 unidades habitacionales </t>
  </si>
  <si>
    <t xml:space="preserve">Ampliar la cobertura de acueducto en la zona urbana en 25 unidades habiatacionales </t>
  </si>
  <si>
    <t xml:space="preserve">Ampliar la cobertura de acueducto en la zona rural en 100 unidades habitacionales </t>
  </si>
  <si>
    <t>Instalar nuevas redes de acueducto a 1000 suscriptores</t>
  </si>
  <si>
    <t>No. De nuevos suscriptores on servicio de acueducto</t>
  </si>
  <si>
    <t>Dotacion de 200 metros lineales de acueducto a la zona rural.</t>
  </si>
  <si>
    <t>No. De Sumideros construidos con rejillas suministradas.</t>
  </si>
  <si>
    <t>Construir 150 sumideros con rejillas</t>
  </si>
  <si>
    <t>Construir un Colector de 12 pulgadas</t>
  </si>
  <si>
    <t>Construir un Colector de 15 pulgadas</t>
  </si>
  <si>
    <t xml:space="preserve">Construir un Colector de 21 pulgadas </t>
  </si>
  <si>
    <t>No. de Colector 21 pulgadas construìdo</t>
  </si>
  <si>
    <t>No. de Colector 15 pulgadas construìdo</t>
  </si>
  <si>
    <t>No. de Colector 12 pulgadas construìdo</t>
  </si>
  <si>
    <t>No de asistencia tecnica asignada por año</t>
  </si>
  <si>
    <t>Beneficiar a 100 Funcionarios de la Administración de obtener techo propio</t>
  </si>
  <si>
    <t>No. De Funcionarios  beneficiados</t>
  </si>
  <si>
    <t>No. De funcionarios para garantizar asistencia tecnica</t>
  </si>
  <si>
    <t xml:space="preserve">No. De reparcheos realizados a las vias </t>
  </si>
  <si>
    <t>Realizar 1 mantenimiento por año al sistema de comunicaciones y alerta temprana</t>
  </si>
  <si>
    <t>No. De mantenimientos realizados al sistema de alerta temprana</t>
  </si>
  <si>
    <t>Adquirir 20 equipos de oficina y tecnológicos a las dependencias municipales</t>
  </si>
  <si>
    <t>No. de Equipos  de herramientas adquiridas</t>
  </si>
  <si>
    <t>% de cobertura ampliada</t>
  </si>
  <si>
    <t xml:space="preserve">% de poblacion capacitada </t>
  </si>
  <si>
    <t>Disminuir el  Deficit de vivienda Municipal en un 40%</t>
  </si>
  <si>
    <t>Generar proceso de recuperación de predios en un 100% en el año 2009</t>
  </si>
  <si>
    <t xml:space="preserve">% de poblaicón Cobiertura  </t>
  </si>
  <si>
    <t>EJECUCION FISICA 2011</t>
  </si>
  <si>
    <t>EJECUCION FINANCIERA 2011</t>
  </si>
  <si>
    <t>RP</t>
  </si>
  <si>
    <t>SGP</t>
  </si>
  <si>
    <t>OTRAS</t>
  </si>
  <si>
    <t>Actualizacion y soporte  tecnologico  Administración Municipal</t>
  </si>
  <si>
    <t>Universalización Aseguramiento Régimen Subsidiado</t>
  </si>
  <si>
    <t>Seguimiento evaluación y vigilancia</t>
  </si>
  <si>
    <t>1. Infraestructura  para  el  Desarrollo</t>
  </si>
  <si>
    <t>Promoción  y  mercadeo  turístico  Global</t>
  </si>
  <si>
    <t>implementación Campañas  de  protección  y  conservación  ambiental</t>
  </si>
  <si>
    <t>PLAN OPERATIVO ANUAL DE INVERSIONES 2011</t>
  </si>
  <si>
    <t xml:space="preserve">EJECUCION </t>
  </si>
  <si>
    <t>FUENTE DE FINANCIACION</t>
  </si>
  <si>
    <t>EJECUCION</t>
  </si>
  <si>
    <t>PRESUPUESTO 2011</t>
  </si>
  <si>
    <t>ACTIVIDADES</t>
  </si>
  <si>
    <t>PROGRAMACION DE ACTIVIDAD</t>
  </si>
  <si>
    <t>I TRIMESTRE</t>
  </si>
  <si>
    <t>II TRIMESTRE</t>
  </si>
  <si>
    <t>III TRIMESTRE</t>
  </si>
  <si>
    <t>IV TRIMESTRE</t>
  </si>
  <si>
    <t>Talleres de Capacitación en gestión Institucional ante entidades gubernamentales</t>
  </si>
  <si>
    <t>Asesoria en gestión de proyectos de desarrollo social a comunidades organizadas beneficiarias del presupuesto participativo</t>
  </si>
  <si>
    <t xml:space="preserve">Talleres de Capacitación y orientación a los dignatarios de las Juntas Comunales y  Juntas Administradoras Locales </t>
  </si>
  <si>
    <t>Apoyo,  fomento y capacitación a las comisiones empresariales de las Juntas de Acción Comunal de Cartago</t>
  </si>
  <si>
    <t>Apoyo a las Comunidades organizadas de Cartago en la realización y participación en eventos locales de integración comunitaria</t>
  </si>
  <si>
    <t>Reuniones 
Talleres
Elaboración Proyecto</t>
  </si>
  <si>
    <t>Campaña de socialización Interna
Elaboración Proyecto</t>
  </si>
  <si>
    <t>Cotizaciones
Elaboración proyecto</t>
  </si>
  <si>
    <t>Diagnóstico, Preparar y elaborar informe, Escogencia del Modelo, Aplicar la Reforma</t>
  </si>
  <si>
    <t>Desarrollar los diferentes elemnetos</t>
  </si>
  <si>
    <t xml:space="preserve">Diagnóstico
Planificar el proceso
Diseño
Implementación
Capacitación y Sensibilización
Auditoria de los Procesos
Certificación
</t>
  </si>
  <si>
    <t xml:space="preserve">Diagnóstico
Planificar el proceso
Implementar estrategias
Diagnóstico
Diseño estrategias bienestar 
Ejecución 1 estrategia 
Evaluación estrategia
Diagnóstico
Diseño de estrategias
Implementación del plan
Divulgación
Seguimiento y evaluación 
Estudio previo
Creación sistema único de información
Aprobación sistema
creación base de datos
Adquisición equipos
Creación programa
Inducción a funcionarios encargados de gestión documental
</t>
  </si>
  <si>
    <t xml:space="preserve">Diagnóstico
Creación estrategias
Contratación entidades especializadas
Programación y logística
Capacitación básica a todos los funcionarios
</t>
  </si>
  <si>
    <t xml:space="preserve">Diagnóstico
Formulación proyecto
Adquisición equipos
</t>
  </si>
  <si>
    <t xml:space="preserve">Rediseño de Puestos de Trabajo
Adecuación Infraestructura 
Adquisición de libros especializados
Capacitar a los funcionarios
</t>
  </si>
  <si>
    <t xml:space="preserve">Diagnóstico
Propuesta
Formulación proyecto
Adquisición señalización
Ejecución primera parte
</t>
  </si>
  <si>
    <t xml:space="preserve">Diagnóstico
Creación estrategias
Propuesta
Formulación proyecto
Implementación programa incentivos
Convocatoria celebraciones
Implementación programa tarde saludable para los de carrera administrativa
Desarrollo Campeonato Interno
Premiación
</t>
  </si>
  <si>
    <t xml:space="preserve">Diagnóstico
Propuesta
Formulación proyecto
Inicio Construcción
</t>
  </si>
  <si>
    <t xml:space="preserve">Diagnóstico
Solicitud Cotizaciones
Propuesta
Formulación proyecto
Compra equipos
Instalación programas
Evaluación y seguimiento
</t>
  </si>
  <si>
    <t>Análisis información actual, Propuesta, Formulación Proyecto, Contratación e identificación</t>
  </si>
  <si>
    <t xml:space="preserve">Diagnóstico
Solicitud Cotizaciones
Propuesta
Formulacion proyecto
Compra lector de microfilm
</t>
  </si>
  <si>
    <t xml:space="preserve">Diagnóstico
Contratación asesoría personal especializado
Elaboración proyecto
Inicio adquisición implementos
</t>
  </si>
  <si>
    <t xml:space="preserve">Propuesta
Formulación proyecto
Adquisición scaner de alta tecnología
Formulación proyecto convocatoria
</t>
  </si>
  <si>
    <t xml:space="preserve">Propuesta
Formulación de proyecto divulgación en internet
Asesoría e investigación previa de antecedentes históricos institucionales que produjeron la documentación que reposa en el Archivo Histórico 
Contratación asesoría presentación pagina web
</t>
  </si>
  <si>
    <t xml:space="preserve">Propuesta
Formulación Proyecto
Contratación asesoría profesional especializado en museos arqueológicos
Inicio compra piezas arqueológicas
</t>
  </si>
  <si>
    <t xml:space="preserve">Estudio previo
Propuesta
formulación Proyecto
Recopilación documentos de soporte
</t>
  </si>
  <si>
    <t xml:space="preserve">Diagnóstico
Solicitud Cotizaciones
Propuesta
Formulación Proyecto
Compra 1 equipo de computo con software
</t>
  </si>
  <si>
    <t>Inventario de equipos y adquisiciónde equipos</t>
  </si>
  <si>
    <t xml:space="preserve">Diagnostico del Sistema 
Análisis del Mercado 
Actualización o cambio del sistema de información de impuestos
</t>
  </si>
  <si>
    <t xml:space="preserve">Inventario de equipos 
Mantenimiento Preventivo 
Mantenimiento Correctivo
</t>
  </si>
  <si>
    <t xml:space="preserve">Diagnostico de la Red lan y Wan 
Análisis del Mercado 
Instalación de Puntos de red y de datos
</t>
  </si>
  <si>
    <t xml:space="preserve">Diagnostico de los Sistema de Información Actual 
Análisis del Mercado 
Implementación o Desarrollo de las Soluciones 
</t>
  </si>
  <si>
    <t xml:space="preserve">Diagnostico de conocimiento actual, Base de datos con personas a capacitar, Implementacion de la Capacitacion </t>
  </si>
  <si>
    <t xml:space="preserve">Diagnostico del Sistema Actual
Fortalecimiento del Portal www.cartago.gov.co, Implementacion de la Extranet municipal 
 </t>
  </si>
  <si>
    <t>En la vigencia del 2008
se actualizó 40,039 el cual corresponde al 100% de los predios existentes en el Municipio</t>
  </si>
  <si>
    <t xml:space="preserve">Diagnostico
Determinar Plan de Trabajo
Asignar Nomenclatura
Mantenimiento de las Nuevas Nomenclaturas
Procesos de Estratificaciòn
Diagnostico 
Ajuste de Estratificaciòn
</t>
  </si>
  <si>
    <t xml:space="preserve">Diagnostico
Concertaciòn con los Gremios
Anàlisis de la normatividad
Definir Estatuto
Puesta en marcha de las politicas
</t>
  </si>
  <si>
    <t xml:space="preserve">Diagnostico
Concertaciòn con los clientes morosos
Proceso de cobro
</t>
  </si>
  <si>
    <t xml:space="preserve">Diagnostico
Concertación con los clientes morosos
Proceso de cobro
</t>
  </si>
  <si>
    <t xml:space="preserve">
Resoluciones de cobro persuasivo
Mandamiento de pago
Citaciones
Embargos
Secuestro de Predios
Avalúos
Remate
Llamadas telefónicas a deudores morosos
</t>
  </si>
  <si>
    <t xml:space="preserve">Recolecciòn de Informaciòn
Anàlisis de la Informaciòn
Elaboraciòn de documentos
Difusiòn de documentos
</t>
  </si>
  <si>
    <t>Publicar semestralmente los informes de Gestiòn</t>
  </si>
  <si>
    <t>Formular un plan de comunicaciòn por año</t>
  </si>
  <si>
    <t>Elaboración Proyecto
Socialiación con Consejo de Gobierno</t>
  </si>
  <si>
    <t xml:space="preserve">Talleres y mesas de trabajo
Socialización </t>
  </si>
  <si>
    <t>Elaboración Proyecto
Socialiación Gremios</t>
  </si>
  <si>
    <t>Implementación modelo, Recopilación y análisis información, validación de información, rendición de informes</t>
  </si>
  <si>
    <t>Contratación de Ajustes,
Socialización, Aprobación,
Difusión e Impresión documento final</t>
  </si>
  <si>
    <t>Elaboración Proyecto de Ajuste y Revisión</t>
  </si>
  <si>
    <t>Implementación modelo, Realizar diagnóstico, validación de información, elaboración cartográfica, rendición de informes</t>
  </si>
  <si>
    <t>Realizar Estudio Plan de Gestión del Riesgo
Socialización
Incorporación al P.O.T. 
Impresión Documento final</t>
  </si>
  <si>
    <t>Realizar estudio
Socializar comunidad</t>
  </si>
  <si>
    <t>Elaborar Proyecto</t>
  </si>
  <si>
    <t>Diagnóstico, Recopilación información, Generación instrumentos de promoción, difusión</t>
  </si>
  <si>
    <t>Apoyo lógistico, Rendición de cuentas</t>
  </si>
  <si>
    <t>Capacitación, recolección de información presentación de infpormes</t>
  </si>
  <si>
    <t>Adquisión de Equipos tecnológicos, sistematizar procesos</t>
  </si>
  <si>
    <t xml:space="preserve">Adquirir tecnologia
</t>
  </si>
  <si>
    <t>Actividades de Seguimiento y evaluacion</t>
  </si>
  <si>
    <t>Estudios técnicos y reparaciones respectivas</t>
  </si>
  <si>
    <t>Realización de mejoras y compra de herramientas</t>
  </si>
  <si>
    <t>Estudios técnicos previos, realización de presupuesto y obra civil</t>
  </si>
  <si>
    <t>Realizar un proyecto con sus respectivos estudios técnicos</t>
  </si>
  <si>
    <t xml:space="preserve">Diagnosticar el estado físico de las edificaciones y Repararlas </t>
  </si>
  <si>
    <t>Cotizar y adquirir équipos de seguridad</t>
  </si>
  <si>
    <t>realizar un mantenimiento por año de las cámaras de seguridad</t>
  </si>
  <si>
    <t>Cotizar y adquirir équipos</t>
  </si>
  <si>
    <t>Suscribir convenio Policia Nacional para vincular auxiliares.</t>
  </si>
  <si>
    <t>Elaborar Proyecto para la socialización de los programas</t>
  </si>
  <si>
    <t>Aquisicón CAI-MOVIL, adquisición de ocho (8) motos, mantenimiento y reparación parque automotor policia Nal, compra de combustible parque automotor</t>
  </si>
  <si>
    <t xml:space="preserve">Elaborar Proyecto para realizar campañas de convivencia ciudadana en las diferentes comunas de la ciudad </t>
  </si>
  <si>
    <t>Agrupar las familias indigenas y contratar transporte</t>
  </si>
  <si>
    <t>Presentar Proyectos de Acuerdo creación Inspección de policia e Inspecciones</t>
  </si>
  <si>
    <t>Crear la Inspección de Comisiones</t>
  </si>
  <si>
    <t>Reuniones comunidad
Talleres de Sensibilización</t>
  </si>
  <si>
    <t xml:space="preserve">Presentar  Proyectos para acompañar logisticamente a la poblción carcelaria en sus eventos institucionales </t>
  </si>
  <si>
    <t>Preentar proyectos de Acuerdo creación Jueces de Paz y de Consideración y Convocar a elcciones</t>
  </si>
  <si>
    <t>Presentar proyectos de Capacitación para la foramación  de conciliadores</t>
  </si>
  <si>
    <t>Presentar proyecto para capacitar,orientar y asesorar a las personas de la comunidad que se encuentran en alto riesgo de conflictividad</t>
  </si>
  <si>
    <t>Presentar proyecto par la capacitación en talleres de convivencia pacifica,socialización de normas en las comuns  y corregimientos de cartago</t>
  </si>
  <si>
    <t>Biscar apoyo iinstitucional a través del Ministerio de Gobierno y de Justicia y de organismos internacionales para la construcción de una Casa de  Justicia en el Municipio de Cartago Valle</t>
  </si>
  <si>
    <t>Presentar proyecto par la formaciópn y orientación a las personas acerca de sus deberes y derchos dentro de su nucleo familiar y social</t>
  </si>
  <si>
    <t>Convocatoria, talleres, charlas informativas y formativas</t>
  </si>
  <si>
    <t xml:space="preserve">Diagnostico
Diseño del plan de comunicaciòn
Compra de Equipos
Instalaciòn de la red
</t>
  </si>
  <si>
    <t>Digitalizar expedientes</t>
  </si>
  <si>
    <t>Valoración técnica de la infraestructura, Diseños de planos, elaboraciòn de presupuestos, ejecuciòn, interventorias</t>
  </si>
  <si>
    <t>Profesionales contratados</t>
  </si>
  <si>
    <t>Liquidar y pagar nomina</t>
  </si>
  <si>
    <t>Liquidar y pagar prestaciones</t>
  </si>
  <si>
    <t>Seleccionar estudiantes; otorgar subsidios</t>
  </si>
  <si>
    <t>Seleccionar población</t>
  </si>
  <si>
    <t>Programar plan de trabajo, seleccionar instituciones educativas continuida y sostenimiento de los programas ejecutados</t>
  </si>
  <si>
    <t>Diagnostico, Selecciòn informaciòn. Procesamiento, difusion</t>
  </si>
  <si>
    <t>Solicitar apoyo, seleccionar instituciones</t>
  </si>
  <si>
    <t>Trazar plan de trabajo, encuestar, tabular, generar informe</t>
  </si>
  <si>
    <t>Capacitación de docentes de ingles de la basica secundaria y media, diagnostico de los docentes de basica primaria para establecer niveles de conocimiento en el idioma ingles</t>
  </si>
  <si>
    <t>Seleccionar poblaciòn objetivo, practicar pruebas, facilitar la logistica y calificar</t>
  </si>
  <si>
    <t>Trazar plan de capacitaciòn. Seleccionar docentes</t>
  </si>
  <si>
    <t>Trazar plan de capacitaciòn. Seleccionar funcionarios de la Secretaria de Educacion</t>
  </si>
  <si>
    <t>Trazar plan de accion,  Seleccionar poblacion objetivo. facilitar la logistica y Seleccionar docentes, seleccionar instituciones.</t>
  </si>
  <si>
    <t>Compra de materiales, entrega de los mismos</t>
  </si>
  <si>
    <t>Efectuar Pago</t>
  </si>
  <si>
    <t>Contratar Polizar</t>
  </si>
  <si>
    <t>Elaborar planos, liquidar presupuesto, contratar</t>
  </si>
  <si>
    <t>Adecuar y puesta en funcionamiento</t>
  </si>
  <si>
    <t xml:space="preserve">Proyectar el convenio, firmar y poner en ejecuciòn </t>
  </si>
  <si>
    <t>Consecuciòn de recursos, consignar y asignar a los estudiantes</t>
  </si>
  <si>
    <t>Realizar convenio
Socializar Población Estudiantil</t>
  </si>
  <si>
    <t>Promoción de la afiliación al sistema general de seguridad social, identificación y priorización de la población a afiliar, gestión y utilización eficiente de los cupos del regimen subsidiado, adecuación tecnologica y recurso humano para la administración de la afiliación, celebración de contratos, administración de bases de datos de afiliados, gestión financiera del giro de recursos, interventoria de contratos de regimen subsidiado.</t>
  </si>
  <si>
    <t>Diagnostico y planificación, seguimiento a los procesos de gestión del regimen subsidiado y del contrato de aseguramiento, etapa de cierre, resultados de la interventoria, reportes e informes para la liquidación del contrato.</t>
  </si>
  <si>
    <t>Establecer programas de capacitación para mejorar la eficiencia en la prestación del servicio</t>
  </si>
  <si>
    <t>Ampliar la cobertura</t>
  </si>
  <si>
    <t>Promoción de: Politicas públicas en salud, estrategia de vacunación sin barreras, lactancia materna, atención integral de enfermedades prevalentes de la infancia, salud sexual y reproductiva, salud mental, habitos higienicos de salud bucal, prevención del consumo de sustancias psicoactivas, espacios libres de humo de tabaco, actividad fisica, dietas saludables, campañas de diagnostico precoz de diabetes e hipertensión arterial, la salud auditiva y lesiones evitables, prevención de enfermedades profesionales y ocupacionales.</t>
  </si>
  <si>
    <t>Promoción de la estrategia de vacunación, desarrollo de jornadas de vacunación, censos de canalización y vacunación extramural, monitoreo rápido de coberturas.</t>
  </si>
  <si>
    <t>Prevención de riesgos mediante: apoyo al desarrollo de jornadas de vacunación, realización de censos de canalización y vacunación extramural, busqueda activa de gestantes, identificación de poblaciones vulnerables y canalización hacia los servicios de tamizaje, detección y tratamiento de los riesgos y daños en salud sexual y reproductiva, con enfasis en planificación familiar,citologia cervico uterina y VIH-SIDA, prevención y control de vectores, busqueda activa de sintomaticos respiratorios, tamizaje visual en adultos mayores.</t>
  </si>
  <si>
    <t>Monitoreo, evaluación, y análisis de la situación de salud.</t>
  </si>
  <si>
    <t>Seguimiento, evaluación y control del plan de salud</t>
  </si>
  <si>
    <t>Establecer programas de promoción en salud y calidad de vida</t>
  </si>
  <si>
    <t>Estudios tecnicos de inversión</t>
  </si>
  <si>
    <t>Gestión del proyecto</t>
  </si>
  <si>
    <t>Elaboración y gestión del proyecto</t>
  </si>
  <si>
    <t>Consecución de ofertas y cotizaciones</t>
  </si>
  <si>
    <t>convocatoria, ejecucion del cronograma deportivo y premiacion.</t>
  </si>
  <si>
    <t>cronocrama precompetitivo, calendario deportivo, fogueos.</t>
  </si>
  <si>
    <t>cronograma de las ligas, selección de la competencia y ejecucion del torneo</t>
  </si>
  <si>
    <t xml:space="preserve">convocatoria, cronograma de la federacion de futbol, incripcion, iniciacion de competencias. </t>
  </si>
  <si>
    <t>presupuesto, cotizacion, estudio, compra</t>
  </si>
  <si>
    <t>convocatoria, programacion, ejecucion,  desarrollo y premiacion</t>
  </si>
  <si>
    <t>peticion, selección de barrio y polideportivo, convocatoia a la comunidad, ejecuccion y motivacion.</t>
  </si>
  <si>
    <t>Carrera atletica nacional rio la vieja, actividades deprotivas, recreativas y de aprovechamiento del tiempo libre por las calles de la ciudad.</t>
  </si>
  <si>
    <t xml:space="preserve">futbol de salon, futbol, baloncesto, voleybol, tejo, sapo, natacion, ciclismo, ajedrez y rumba terapia. </t>
  </si>
  <si>
    <t>futbol, futbol de salon, tejo, sapo, natacion, voleybol mixto,atletismo.</t>
  </si>
  <si>
    <t>cronograma, convocatoria, programacion, inauguracion y premiacion.</t>
  </si>
  <si>
    <t>compra de implementos para la practica de las diferentes disciplinas deportivas, especialmete balones.</t>
  </si>
  <si>
    <t>compra de kid deportivos para los mejores talentos deportivos del municipio, de todas las disciplinas.</t>
  </si>
  <si>
    <t>cronograma, programacion capacitacion y evaluacion.</t>
  </si>
  <si>
    <t>olimpiadas deportivas en, ajedrez, sapo, tejo, natacion, atletismo, gimcana recreativa, baile aerobico, danzas.</t>
  </si>
  <si>
    <t xml:space="preserve">convocatoria, cronograma de actividades ,ejecucion, premiacion y evaluacion. </t>
  </si>
  <si>
    <t xml:space="preserve">distribuir entrenadores en los diferentes escenarios escenarios y polideportivos de la ciudad, con la implementacion adecuada </t>
  </si>
  <si>
    <t>Talleres culturales en teatro</t>
  </si>
  <si>
    <t>desarrollo de eventos culturales que contribuyan a brindar espacios de encuentro y convivencia en sus comunidades</t>
  </si>
  <si>
    <t>Construcción y puesta en funcionamiento de la escuela de artes y oficios para toda la comunidad de Cartago.</t>
  </si>
  <si>
    <t>Levantamiento del patrimonio cultural</t>
  </si>
  <si>
    <t>Realización de actividades propias de nuestra tierra en cuanto a cultura y reconocimiento de nuestros valores (Caravana cultural, concierto nuestros valores)</t>
  </si>
  <si>
    <t>Apoyo para la edición del libro de Historia Antigua y reciente de Cartago</t>
  </si>
  <si>
    <t>Implementación de Archivo Fotográfico de personajes representativos de la Ciudad de Cartago. Participación de grupos culturales en eventos a nivel regional y nacional. Difusión del arte del bordado en el ámbito nacional a través de los diferentes medios. Difusión de nuestros artesanos y el arte del bordado en el ámbito nacional e internacional.</t>
  </si>
  <si>
    <t>Feria exposición artesanal, gastronomica y de promoción de nuestros expositores que viven en y fuera de Cartago.</t>
  </si>
  <si>
    <t>Formación artística y cultura</t>
  </si>
  <si>
    <t>Realización de la Feria Gastronómica de Cartago con invitación a toda Colombia</t>
  </si>
  <si>
    <t>Vinculación de niños y jovenes para conformar la Banda Municipal</t>
  </si>
  <si>
    <t>Reinado del Bordado</t>
  </si>
  <si>
    <t>Reinado Departamental</t>
  </si>
  <si>
    <t>Campañas en compañía de Secretaria de Tránsito</t>
  </si>
  <si>
    <t>Realización en compañía con otras dependencias de la Administración Municipal de campañas de cultura y sensibilización ciudadana.</t>
  </si>
  <si>
    <t>Convocatoria y entrega de subsidios</t>
  </si>
  <si>
    <t>convocatoria, Asignación y entrega</t>
  </si>
  <si>
    <t>Realizar Censo</t>
  </si>
  <si>
    <t>Reunion y Talleres</t>
  </si>
  <si>
    <t>Reuniones de seguimiento</t>
  </si>
  <si>
    <t>Constituir alianzas</t>
  </si>
  <si>
    <t>Construccion de las Viviendas</t>
  </si>
  <si>
    <t>Formulación y Presentación Proyecto</t>
  </si>
  <si>
    <t>Obtener la Elegibilidad</t>
  </si>
  <si>
    <t>Obtener la Elegibilidad y Dotacion Infraestrutura</t>
  </si>
  <si>
    <t>Construccion Viviendas para Reubicación.</t>
  </si>
  <si>
    <t>Postulacion y Obtencion del Subsidio</t>
  </si>
  <si>
    <t>Convocatorias y Presentacion proyectos ante las Bolsas del Ministerio.</t>
  </si>
  <si>
    <t>Oferta y Captación de Clientes</t>
  </si>
  <si>
    <t>Formulacion de Proyecto ante el Banco Agrario</t>
  </si>
  <si>
    <t>Firma Convenio para Titulacion con el Ministerio.</t>
  </si>
  <si>
    <t>Presentar proyectos que garantizen la implmentaciópn de la ley 1098 de 2006 o Código de  infancia y adolecencia en el municipio de Cartago valle del Cauca</t>
  </si>
  <si>
    <t>Presentar proyectos interinstitucionales Alcaldía-ICBF, que beneficien a la niñez-madres cabeza de familia y poblaciópn vulnerable en general</t>
  </si>
  <si>
    <t>Convocatoria e inscripción de lso usuarios, ajecucion de proyectos artes y oficios</t>
  </si>
  <si>
    <t>Presentar proyectos de capacitación para la población LGTB, que conduzcan a mejorarles la caldiad de vida</t>
  </si>
  <si>
    <t>Presentar proyectos que conduzcan a apoyar en negocios productivos ala poblaciónLGTB</t>
  </si>
  <si>
    <t>Talleres y Programas de convivencia</t>
  </si>
  <si>
    <t>Realización de talleres de capacitación orientados a los jóvenes cartagüeños</t>
  </si>
  <si>
    <t>Apoyo y acompañamiento a los y las jóvenes de Cartago en la realización de eventos de integración</t>
  </si>
  <si>
    <t>Presentar proyectos que conduzcan a la capacitación yal acompañamiento en proyectos productivos para los v jovenes del municipio de cartago</t>
  </si>
  <si>
    <t>Presentar proyectos en gestión que capaciten y formen a jovenes lideres del municipìo de Cartago</t>
  </si>
  <si>
    <t>Capacitación y talleres de formación</t>
  </si>
  <si>
    <t>convocatoria y talleres de sensibilizarión</t>
  </si>
  <si>
    <t>Presentar proyectos de transporte para el traslado de menores contraventores ypacientes siquiatricos a la ciudad de cali</t>
  </si>
  <si>
    <t>Presentar proyectos para favorecer a las personas vulnerables, en vestido, alimentos, mediamentos para mejorar su calidad de vida</t>
  </si>
  <si>
    <t>Presentar proyectos, para elacompañamiento a la población étnica en programas de economía solidaria yen proyectos productivos,para que puedadnigresar al mercado laboral</t>
  </si>
  <si>
    <t>Presentar proyectos para capacitar a lideres afrodescendientes</t>
  </si>
  <si>
    <t>Realizar cuantro (4) eventos por año que promocionen y difundan los valores historicos y reinvidcativos de la comunidad etnica en el municipio de Cartago Valle</t>
  </si>
  <si>
    <t>Presentar proyectos para la promoción y fortalecimiento de las organizaciones étnicas asentadas en cartago Valle</t>
  </si>
  <si>
    <t>Presentar proyectos para apoyar su rehabilitación social, su traslado a sus lugares de origen de esta población vulnerable</t>
  </si>
  <si>
    <t>Vincular a  funcionarios de tiempo completo para que apoyen  las funciones de la comisaria de familia de Cartago Valle</t>
  </si>
  <si>
    <t>Presentar proyecto para capacitar a 150 padres de familia para promover la convivencia familiar en su responsabilidad paental</t>
  </si>
  <si>
    <t>Nutrir a 3930 niños de ceo (0) a siete (7) años por año</t>
  </si>
  <si>
    <t>Brindar cobertura total en eduación básica a la población vulnerable</t>
  </si>
  <si>
    <t>Realizar convenios institucionales para la Implementación, acompañamiento y fortalecimiento al Programa JUNTOS</t>
  </si>
  <si>
    <t xml:space="preserve">Realizar censo rural, Diagnostico necesidades agropecuarias, cotizar software y base de datos.Elaboracion proyecto
Ejecucion proyecto
</t>
  </si>
  <si>
    <t>Ralizacion convocatoria,orden del dia,logistica, Elaboracion proyecto.</t>
  </si>
  <si>
    <t>Establecer cultivo de platano tecnificado, dirijido a los agricultores asociados.</t>
  </si>
  <si>
    <t>Celebracion del dia del campesino, integrando los agricultores de los seis corregimientos.</t>
  </si>
  <si>
    <t>Fortalecer la cadena productiva cacao, Implementar cadena agricola y/o pecuaria.</t>
  </si>
  <si>
    <t>Cotizacion de motocicletas y elaboracion de proyecto.</t>
  </si>
  <si>
    <t>Prestacion del servicio de asistencia tecnica directa rural y ambiental en el municipio. Ejecucion proyecto.</t>
  </si>
  <si>
    <t>1. Renovar 40 has de café y construccion de 15 marquesinas a familias cafeteras</t>
  </si>
  <si>
    <t>Selección de usuarios diagnóstico, ejecución de proyectos</t>
  </si>
  <si>
    <t>Capacitación. Elaboración de presupuestos, proyecto</t>
  </si>
  <si>
    <t>Censo de Predios, recopilación de información, diagnóstico, presupuesto, elaboración proyectyo</t>
  </si>
  <si>
    <t xml:space="preserve">Establecimiento de modulos de seguridad alimentaria dirijido a agricultores rurales. Establecimiento de programa porcicola.
</t>
  </si>
  <si>
    <t>Implementación de modulos huertas urbanas y rurales</t>
  </si>
  <si>
    <t>Capacitacion en formacion integral de los jovenes del sector rural.</t>
  </si>
  <si>
    <t>Implementacion del proceso de reconversion de leche, dirigido a ganaderos productores de leche.</t>
  </si>
  <si>
    <t>Capacitacion a jovenes rurales con vocacion agropecuaria.</t>
  </si>
  <si>
    <t>Capacitacion para sensibilizar a la poblacion rural de la importancia de su entorno.</t>
  </si>
  <si>
    <t>Construcción red</t>
  </si>
  <si>
    <t>Realizar un programa de mejoramiento</t>
  </si>
  <si>
    <t>Ejecición proyecto</t>
  </si>
  <si>
    <t>Realizar el respectivo estudio</t>
  </si>
  <si>
    <t>Otorgar subsidios</t>
  </si>
  <si>
    <t>Estudios técnicos previos y avalúo de predios para su compra</t>
  </si>
  <si>
    <t>Estudios técnicos previos y diseños</t>
  </si>
  <si>
    <t>estudios tecnicos previos, realizacion de presupuestos y obra civil</t>
  </si>
  <si>
    <t>Realizar mantenimiento a las vías urbanas y rurales del municipio de Cartago</t>
  </si>
  <si>
    <t>Adecuación de subrasantes y reparcheo de pavimentos construidos</t>
  </si>
  <si>
    <t>Ejecución de Obra Física</t>
  </si>
  <si>
    <t>Adecuacion de subrasantes y reparacion de obras de arte</t>
  </si>
  <si>
    <t>Estudios tecnicos previos, realizacion de presupuestos y obra civil</t>
  </si>
  <si>
    <t>Inventario de la falta de cobertura del servicio</t>
  </si>
  <si>
    <t>Inventario del espacio a recuperar</t>
  </si>
  <si>
    <t>Realizar estudio de implementación y modernización, ejecutar proyecto</t>
  </si>
  <si>
    <t xml:space="preserve">Cotización </t>
  </si>
  <si>
    <t>Proceso de Contratación</t>
  </si>
  <si>
    <t>Arreglos locativos 1er Piso</t>
  </si>
  <si>
    <t>Arreglos locativos 2do Piso</t>
  </si>
  <si>
    <t>Señalización general</t>
  </si>
  <si>
    <t>Compra de máquina señalizadora</t>
  </si>
  <si>
    <t>Mantenimiento de semáforos, instalación nuevos semáforos, apoyo seguridad vial</t>
  </si>
  <si>
    <t>Mantenimeinto de archivos</t>
  </si>
  <si>
    <t>Dianóstico, contratación, compra pictográmas, señalización</t>
  </si>
  <si>
    <t>Contratar personal necesario, adquirir material didáctico</t>
  </si>
  <si>
    <t>Programas Cultura Ciudadana</t>
  </si>
  <si>
    <t>Apoyo Creacion Guardas de Transito Escolar</t>
  </si>
  <si>
    <t>Programas Persuasivos Cobro Cartera</t>
  </si>
  <si>
    <t>Elaborar Censo
Elaborar Estudio</t>
  </si>
  <si>
    <t>Elaborar e implementar estudio</t>
  </si>
  <si>
    <t>Realizar programas de desarrollo</t>
  </si>
  <si>
    <t>Realizar alianzas con entidades de formación, empresarios</t>
  </si>
  <si>
    <t>Programas de apoyo a la integración  y desarrollo empresarial</t>
  </si>
  <si>
    <t>Impulso y Participación en eventos y ferias regionales</t>
  </si>
  <si>
    <t>Estudio y aprobación del mecanismos de crédito</t>
  </si>
  <si>
    <t>Identificar asociaciones de economía solidaria, fomento de la cultura solidaria sectorial</t>
  </si>
  <si>
    <t>Identificación de proyectos, Asistencia técnica</t>
  </si>
  <si>
    <t>Creación y puesta en marcha del fondo</t>
  </si>
  <si>
    <t>Reuniones, Talleres, Estudios, encuentros, convocatorias y proyecto</t>
  </si>
  <si>
    <t>Identificar campos de acción, capacitación y disfusión</t>
  </si>
  <si>
    <t>Implementar instrumentos de mejoramiento.</t>
  </si>
  <si>
    <t>Impulsar la participación en eventos y ferias regionales</t>
  </si>
  <si>
    <t>Identificar obras de desarrollo turístico, Realizar convenios, alianzas para cofinanciación de obras</t>
  </si>
  <si>
    <t>Realización de estudios y diseños</t>
  </si>
  <si>
    <t>Adquirir predios</t>
  </si>
  <si>
    <t>Ejecutar proyecto</t>
  </si>
  <si>
    <t>Reuniones, Talleres, Estudios y proyecto</t>
  </si>
  <si>
    <t>Ubicación y cuantificación de animales de trabajo suceptibles de maltrato y/o descuido</t>
  </si>
  <si>
    <t>diagnóstico de microcuencas, ejecución del proyecto</t>
  </si>
  <si>
    <t>Censo y diagnostico  de predios para hacer y/o reparar pozos septicos, capacitacion y socializacion comunidad, presupuesto de materiales e insumos. Elaboracion proyectos.</t>
  </si>
  <si>
    <t>Busqueda de predios, avalúo catastral, trámite del proyecto</t>
  </si>
  <si>
    <t>Elaboración y radicación de proyectos de reforestación, contratación y ejecución de obras</t>
  </si>
  <si>
    <t>Ajsute de planes y socialización con la comunidad</t>
  </si>
  <si>
    <t>Selección de áreas, ejecución de proyectos</t>
  </si>
  <si>
    <t>Contacto con los propietarios, socialización de la mimportancia de las colinas.</t>
  </si>
  <si>
    <t>Revision y ajustes PGIRS, Modificacion comité tecnico y operativo, elaboracion propuesta plan operativo, estudio tecnico financieros entidad prestadora del servicio, capacitacion y sensibilizacion .Elaboracion proyecto.</t>
  </si>
  <si>
    <t>Diagnostico posibles sitios de escombreras, legalizacion predios,licencia ambiental, adecuar sitio,capacitacion y sensibilizacion comunidad. Elaboracion proyecto.</t>
  </si>
  <si>
    <t>Diagnostico de sitio a ubicar relleno, socializacion y capacitacion comunidad,licencia ambiental, elaboracion proyecto regional.</t>
  </si>
  <si>
    <t>Realizar diagnostico, crear comites para su elaboracion, socializar con la comunidad y elaboracion de proyecto</t>
  </si>
  <si>
    <t>Socialización con la comunidad; evaluación de resultados</t>
  </si>
  <si>
    <t>Diagnostico de sitios para adelantar campañas y tipo de campaña a adelantar según la comunidad. Insumos y materiales requeridos,coordinacion con entidades y comunidad, elaboracion proyectos.</t>
  </si>
  <si>
    <t>Cuantificación y cualificación de los humedales, selección del humedal</t>
  </si>
  <si>
    <t>Promover convenios con la CVC, con el Comité Departamental de Cafeteros y con FEDECACAO para distribución local y regional de árboles desde el predio Vivero Municipal.
2. Gestionar el uso conjunto del predio Vivero Municipal mediante convenio entre la Administración Municipal y otras instituciones
3. Promover actividades de educación ambiental y agropecuaria desde el Vivero Municipal o Centro Ecológico Municipal y/o el Parque de la Salud El Samán</t>
  </si>
  <si>
    <t>Elaboración del proyecto</t>
  </si>
  <si>
    <t>Diagnostico, estudios tecnicos previos y de avaluo de predios para su compra</t>
  </si>
  <si>
    <t xml:space="preserve">Realizar convenio </t>
  </si>
  <si>
    <t>Elaboracion diagnosticos de los sistemas, terminos de referencia, prceso de contratacion.</t>
  </si>
  <si>
    <t>Elaboracion terminos de referencia, elaboracion de estudios y entrega de informes</t>
  </si>
  <si>
    <t>Elaboracion de proyectos, selección de equipos, especificaciones tecnicas</t>
  </si>
  <si>
    <t>Elaboracion de terminos de referencia, cantidades de obra</t>
  </si>
  <si>
    <t>Proceso de contratacion</t>
  </si>
  <si>
    <t>Suministro e instalación de equipos, puesta en marcha</t>
  </si>
  <si>
    <t>Implementacion programa de acompañamiento para el control de los procesode tratamiento</t>
  </si>
  <si>
    <t>Elaboracion diseños hidraulicos, cantidades de obra, presupuesto, fichas, terminos de referencia.</t>
  </si>
  <si>
    <t>Levantamientos topgraficos</t>
  </si>
  <si>
    <t>Diseños hidraulicos, cantidades de obra, presupuestos y especificaciones tecnicas</t>
  </si>
  <si>
    <t>Visitas a la Zona rural, identificacion de las necesidades</t>
  </si>
  <si>
    <t>Terminos de referencia, proceso de contratacion, ejecucion de obras civiles.</t>
  </si>
  <si>
    <t>Diagnostico , elaboracion presupuesto, Analisis de convenierncia, ejecucion del programa</t>
  </si>
  <si>
    <t>Actualizacion de inventario del estado del sistema, definicion de prioridades y ejecucion de obras civiles</t>
  </si>
  <si>
    <t>Elaboracion diseños</t>
  </si>
  <si>
    <t>Adquirir equipo de limpieza</t>
  </si>
  <si>
    <t>Realizar actividades de inspección</t>
  </si>
  <si>
    <t>Subsidiar a los estratos 1, 2 y 3</t>
  </si>
  <si>
    <t>Diagóstico, Formular plan, Dotar equipos</t>
  </si>
  <si>
    <t>Diagóstico, Formular plan, Dotar equipos, Instalación</t>
  </si>
  <si>
    <t>Socialización, Crear red, capacitar integrantes</t>
  </si>
  <si>
    <t>Crear el   plan de emergencias para el Municipio y aprobarlo por la entidad competente</t>
  </si>
  <si>
    <t>Crear las brigadas de seguridad y el plan de emergencias y evacuacion por dependencias</t>
  </si>
  <si>
    <t>Dotar equipos de emergencia, realizar capacitaciones, crear comites</t>
  </si>
  <si>
    <t>Capacitar a  las personas cada de  comuna y corregimientos del Municipio que hagan parte de los comites de emergencias sobre la aplicación y manejo del plan de emergencias para  y sobre temas de primeros auxilios  y atencion y prevencion.</t>
  </si>
  <si>
    <t>Capacitar a  los estudiantes y planta de directivos y profesores de cada sede educativa  del Municipio sobre la aplicación y manejo del plan de emergencias</t>
  </si>
  <si>
    <t>Socialización vigilancia y control zonas de riesgo, crear comites y capacitar a los integrantes</t>
  </si>
  <si>
    <t xml:space="preserve">1. Realizar el estudio legal sobre la pertinencia en la  creacion del fondo, Crear el Fondo de Calamidades del Municipio, Informar con campaña de comunicaciones a la comunidad del Municipio sobre  el FONDO DE CALAMIDADES DEL MUNICIPIO.
</t>
  </si>
  <si>
    <t>Realizacion de presupuestos y obra civil</t>
  </si>
  <si>
    <t>Realizar acciones para mejorar la administración del servicio</t>
  </si>
  <si>
    <t>Diseñar estratégias que permitar fortalecer la SEM</t>
  </si>
  <si>
    <t>Formular programa de apoyo y mejoramiento</t>
  </si>
  <si>
    <t>Reaalizar estratégias encaminadas al apoyo de las actividades de la Registraduría</t>
  </si>
  <si>
    <t>Realizar el Acuerdo Municipal</t>
  </si>
  <si>
    <t>Actualizar el inventario del Patrimonio Autónomo del Municipo</t>
  </si>
  <si>
    <t>PLAN ACCION 2011</t>
  </si>
  <si>
    <t>X</t>
  </si>
  <si>
    <t>Apoyo para la reacion guardas tránsito escolar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</si>
</sst>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[$-C0A]dddd\,\ dd&quot; de &quot;mmmm&quot; de &quot;yyyy"/>
    <numFmt numFmtId="197" formatCode="_-* #,##0.0\ _€_-;\-* #,##0.0\ _€_-;_-* &quot;-&quot;??\ _€_-;_-@_-"/>
    <numFmt numFmtId="198" formatCode="_-* #,##0\ _€_-;\-* #,##0\ _€_-;_-* &quot;-&quot;??\ _€_-;_-@_-"/>
    <numFmt numFmtId="199" formatCode="_-* #,##0.0000\ _€_-;\-* #,##0.0000\ _€_-;_-* &quot;-&quot;??\ _€_-;_-@_-"/>
    <numFmt numFmtId="200" formatCode="_-* #,##0.000\ _€_-;\-* #,##0.000\ _€_-;_-* &quot;-&quot;??\ _€_-;_-@_-"/>
    <numFmt numFmtId="201" formatCode="_-* #,##0.00000\ _€_-;\-* #,##0.00000\ _€_-;_-* &quot;-&quot;??\ _€_-;_-@_-"/>
    <numFmt numFmtId="202" formatCode="0.0%"/>
    <numFmt numFmtId="203" formatCode="#,##0.000"/>
    <numFmt numFmtId="204" formatCode="#,##0.0"/>
    <numFmt numFmtId="205" formatCode="0.0"/>
    <numFmt numFmtId="206" formatCode="&quot;$&quot;\ #,##0.00"/>
    <numFmt numFmtId="207" formatCode="0.000%"/>
    <numFmt numFmtId="208" formatCode="0.000"/>
    <numFmt numFmtId="209" formatCode="_([$$-240A]\ * #,##0.00_);_([$$-240A]\ * \(#,##0.00\);_([$$-240A]\ * &quot;-&quot;??_);_(@_)"/>
    <numFmt numFmtId="210" formatCode="_ * #,##0_ ;_ * \-#,##0_ ;_ * &quot;-&quot;??_ ;_ @_ "/>
    <numFmt numFmtId="211" formatCode="_ [$€-2]\ * #,##0.00_ ;_ [$€-2]\ * \-#,##0.00_ ;_ [$€-2]\ * &quot;-&quot;??_ "/>
    <numFmt numFmtId="212" formatCode="_ * #,##0.0_ ;_ * \-#,##0.0_ ;_ * &quot;-&quot;??_ ;_ @_ "/>
    <numFmt numFmtId="213" formatCode="0.0000"/>
    <numFmt numFmtId="214" formatCode="_-* #.##0.0\ _€_-;\-* #.##0.0\ _€_-;_-* &quot;-&quot;??\ _€_-;_-@_-"/>
    <numFmt numFmtId="215" formatCode="_-* #.##0.\ _€_-;\-* #.##0.\ _€_-;_-* &quot;-&quot;??\ _€_-;_-@_-"/>
    <numFmt numFmtId="216" formatCode="_-* #.##.\ _€_-;\-* #.##.\ _€_-;_-* &quot;-&quot;??\ _€_-;_-@_ⴆ"/>
    <numFmt numFmtId="217" formatCode="_-* #.#.\ _€_-;\-* #.#.\ _€_-;_-* &quot;-&quot;??\ _€_-;_-@_ⴆ"/>
    <numFmt numFmtId="218" formatCode="_-* #._€_-;\-* #._€_-;_-* &quot;-&quot;??\ _€_-;_-@_ⴆ"/>
    <numFmt numFmtId="219" formatCode="_-* #.0._€_-;\-* #.0._€_-;_-* &quot;-&quot;??\ _€_-;_-@_ⴆ"/>
    <numFmt numFmtId="220" formatCode="#,##0.0000"/>
    <numFmt numFmtId="221" formatCode="_(* #,##0.0000_);_(* \(#,##0.0000\);_(* &quot;-&quot;????_);_(@_)"/>
    <numFmt numFmtId="222" formatCode="_-* #,##0.000000\ _€_-;\-* #,##0.000000\ _€_-;_-* &quot;-&quot;??\ _€_-;_-@_-"/>
    <numFmt numFmtId="223" formatCode="_(* #,##0_);_(* \(#,##0\);_(* &quot;-&quot;??_);_(@_)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13" fillId="0" borderId="0" applyFont="0" applyFill="0" applyBorder="0" applyAlignment="0" applyProtection="0"/>
    <xf numFmtId="167" fontId="33" fillId="0" borderId="0" applyFont="0" applyFill="0" applyBorder="0" applyAlignment="0" applyProtection="0"/>
    <xf numFmtId="20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10" xfId="0" applyFont="1" applyFill="1" applyBorder="1" applyAlignment="1" quotePrefix="1">
      <alignment horizontal="justify" vertical="top" wrapText="1"/>
    </xf>
    <xf numFmtId="0" fontId="0" fillId="33" borderId="11" xfId="0" applyFont="1" applyFill="1" applyBorder="1" applyAlignment="1" quotePrefix="1">
      <alignment horizontal="justify" vertical="top" wrapText="1"/>
    </xf>
    <xf numFmtId="0" fontId="0" fillId="33" borderId="10" xfId="0" applyFont="1" applyFill="1" applyBorder="1" applyAlignment="1" quotePrefix="1">
      <alignment horizontal="justify" vertical="center" wrapText="1"/>
    </xf>
    <xf numFmtId="0" fontId="0" fillId="33" borderId="11" xfId="0" applyFont="1" applyFill="1" applyBorder="1" applyAlignment="1" quotePrefix="1">
      <alignment horizontal="justify" vertical="center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top" wrapText="1"/>
    </xf>
    <xf numFmtId="4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justify" vertical="top"/>
    </xf>
    <xf numFmtId="0" fontId="5" fillId="0" borderId="12" xfId="0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/>
    </xf>
    <xf numFmtId="0" fontId="0" fillId="33" borderId="10" xfId="0" applyFont="1" applyFill="1" applyBorder="1" applyAlignment="1" quotePrefix="1">
      <alignment horizontal="justify" vertical="top"/>
    </xf>
    <xf numFmtId="0" fontId="0" fillId="33" borderId="11" xfId="0" applyFont="1" applyFill="1" applyBorder="1" applyAlignment="1" quotePrefix="1">
      <alignment horizontal="justify" vertical="top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 quotePrefix="1">
      <alignment horizontal="justify" vertical="center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4" xfId="0" applyFont="1" applyFill="1" applyBorder="1" applyAlignment="1">
      <alignment horizontal="justify" vertical="top" wrapText="1"/>
    </xf>
    <xf numFmtId="0" fontId="0" fillId="33" borderId="15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10" fillId="33" borderId="11" xfId="0" applyFont="1" applyFill="1" applyBorder="1" applyAlignment="1" quotePrefix="1">
      <alignment horizontal="justify" vertical="center" wrapText="1"/>
    </xf>
    <xf numFmtId="0" fontId="10" fillId="33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justify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198" fontId="0" fillId="0" borderId="0" xfId="49" applyNumberFormat="1" applyFont="1" applyAlignment="1">
      <alignment/>
    </xf>
    <xf numFmtId="198" fontId="0" fillId="33" borderId="11" xfId="49" applyNumberFormat="1" applyFont="1" applyFill="1" applyBorder="1" applyAlignment="1" quotePrefix="1">
      <alignment horizontal="justify" vertical="center" wrapText="1"/>
    </xf>
    <xf numFmtId="171" fontId="10" fillId="33" borderId="11" xfId="49" applyFont="1" applyFill="1" applyBorder="1" applyAlignment="1" quotePrefix="1">
      <alignment horizontal="justify" vertical="center" wrapText="1"/>
    </xf>
    <xf numFmtId="171" fontId="10" fillId="33" borderId="11" xfId="49" applyFont="1" applyFill="1" applyBorder="1" applyAlignment="1">
      <alignment horizontal="justify" vertical="center" wrapText="1"/>
    </xf>
    <xf numFmtId="198" fontId="10" fillId="33" borderId="15" xfId="0" applyNumberFormat="1" applyFont="1" applyFill="1" applyBorder="1" applyAlignment="1">
      <alignment horizontal="justify" vertical="center" wrapText="1"/>
    </xf>
    <xf numFmtId="198" fontId="0" fillId="34" borderId="11" xfId="49" applyNumberFormat="1" applyFont="1" applyFill="1" applyBorder="1" applyAlignment="1">
      <alignment horizontal="justify" vertical="center"/>
    </xf>
    <xf numFmtId="3" fontId="5" fillId="0" borderId="12" xfId="0" applyNumberFormat="1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vertical="top" wrapText="1"/>
    </xf>
    <xf numFmtId="198" fontId="0" fillId="34" borderId="11" xfId="49" applyNumberFormat="1" applyFont="1" applyFill="1" applyBorder="1" applyAlignment="1">
      <alignment horizontal="center" vertical="top" wrapText="1"/>
    </xf>
    <xf numFmtId="0" fontId="0" fillId="34" borderId="11" xfId="0" applyFont="1" applyFill="1" applyBorder="1" applyAlignment="1" quotePrefix="1">
      <alignment horizontal="justify" vertical="top" wrapText="1"/>
    </xf>
    <xf numFmtId="0" fontId="0" fillId="34" borderId="11" xfId="0" applyFont="1" applyFill="1" applyBorder="1" applyAlignment="1">
      <alignment horizontal="justify" vertical="center" wrapText="1"/>
    </xf>
    <xf numFmtId="198" fontId="9" fillId="0" borderId="0" xfId="49" applyNumberFormat="1" applyFont="1" applyFill="1" applyAlignment="1">
      <alignment/>
    </xf>
    <xf numFmtId="198" fontId="0" fillId="0" borderId="0" xfId="49" applyNumberFormat="1" applyFont="1" applyFill="1" applyAlignment="1">
      <alignment/>
    </xf>
    <xf numFmtId="198" fontId="5" fillId="0" borderId="0" xfId="49" applyNumberFormat="1" applyFont="1" applyFill="1" applyAlignment="1">
      <alignment/>
    </xf>
    <xf numFmtId="198" fontId="0" fillId="0" borderId="0" xfId="49" applyNumberFormat="1" applyFont="1" applyFill="1" applyAlignment="1">
      <alignment horizontal="justify" vertical="top" wrapText="1"/>
    </xf>
    <xf numFmtId="9" fontId="6" fillId="34" borderId="15" xfId="72" applyFont="1" applyFill="1" applyBorder="1" applyAlignment="1">
      <alignment horizontal="center" vertical="center"/>
    </xf>
    <xf numFmtId="198" fontId="11" fillId="34" borderId="11" xfId="49" applyNumberFormat="1" applyFont="1" applyFill="1" applyBorder="1" applyAlignment="1">
      <alignment horizontal="justify" vertical="center" wrapText="1"/>
    </xf>
    <xf numFmtId="198" fontId="10" fillId="0" borderId="0" xfId="49" applyNumberFormat="1" applyFont="1" applyFill="1" applyAlignment="1">
      <alignment/>
    </xf>
    <xf numFmtId="0" fontId="0" fillId="5" borderId="11" xfId="0" applyFont="1" applyFill="1" applyBorder="1" applyAlignment="1" quotePrefix="1">
      <alignment horizontal="justify" vertical="center" wrapText="1"/>
    </xf>
    <xf numFmtId="171" fontId="0" fillId="33" borderId="11" xfId="49" applyNumberFormat="1" applyFont="1" applyFill="1" applyBorder="1" applyAlignment="1" quotePrefix="1">
      <alignment horizontal="justify" vertical="top" wrapText="1"/>
    </xf>
    <xf numFmtId="171" fontId="0" fillId="34" borderId="11" xfId="49" applyNumberFormat="1" applyFont="1" applyFill="1" applyBorder="1" applyAlignment="1" quotePrefix="1">
      <alignment horizontal="justify" vertical="center" wrapText="1"/>
    </xf>
    <xf numFmtId="198" fontId="11" fillId="34" borderId="11" xfId="0" applyNumberFormat="1" applyFont="1" applyFill="1" applyBorder="1" applyAlignment="1">
      <alignment horizontal="justify" vertical="center" wrapText="1"/>
    </xf>
    <xf numFmtId="198" fontId="5" fillId="34" borderId="11" xfId="49" applyNumberFormat="1" applyFont="1" applyFill="1" applyBorder="1" applyAlignment="1">
      <alignment horizontal="justify" vertical="center"/>
    </xf>
    <xf numFmtId="198" fontId="5" fillId="34" borderId="11" xfId="49" applyNumberFormat="1" applyFont="1" applyFill="1" applyBorder="1" applyAlignment="1" quotePrefix="1">
      <alignment horizontal="justify" vertical="center"/>
    </xf>
    <xf numFmtId="198" fontId="11" fillId="34" borderId="16" xfId="0" applyNumberFormat="1" applyFont="1" applyFill="1" applyBorder="1" applyAlignment="1">
      <alignment horizontal="justify" vertical="center" wrapText="1"/>
    </xf>
    <xf numFmtId="171" fontId="10" fillId="0" borderId="0" xfId="49" applyNumberFormat="1" applyFont="1" applyFill="1" applyAlignment="1">
      <alignment/>
    </xf>
    <xf numFmtId="171" fontId="11" fillId="34" borderId="11" xfId="49" applyNumberFormat="1" applyFont="1" applyFill="1" applyBorder="1" applyAlignment="1">
      <alignment horizontal="justify" vertical="center" wrapText="1"/>
    </xf>
    <xf numFmtId="171" fontId="9" fillId="0" borderId="0" xfId="49" applyNumberFormat="1" applyFont="1" applyFill="1" applyAlignment="1">
      <alignment/>
    </xf>
    <xf numFmtId="171" fontId="0" fillId="0" borderId="0" xfId="49" applyNumberFormat="1" applyFont="1" applyFill="1" applyAlignment="1">
      <alignment/>
    </xf>
    <xf numFmtId="171" fontId="5" fillId="34" borderId="11" xfId="49" applyNumberFormat="1" applyFont="1" applyFill="1" applyBorder="1" applyAlignment="1" quotePrefix="1">
      <alignment horizontal="justify" vertical="center"/>
    </xf>
    <xf numFmtId="171" fontId="5" fillId="0" borderId="12" xfId="49" applyNumberFormat="1" applyFont="1" applyFill="1" applyBorder="1" applyAlignment="1">
      <alignment horizontal="center" vertical="top" wrapText="1"/>
    </xf>
    <xf numFmtId="171" fontId="0" fillId="0" borderId="0" xfId="49" applyNumberFormat="1" applyFont="1" applyFill="1" applyAlignment="1">
      <alignment horizontal="justify" vertical="top" wrapText="1"/>
    </xf>
    <xf numFmtId="171" fontId="0" fillId="0" borderId="0" xfId="49" applyNumberFormat="1" applyFont="1" applyAlignment="1">
      <alignment/>
    </xf>
    <xf numFmtId="171" fontId="5" fillId="34" borderId="11" xfId="49" applyNumberFormat="1" applyFont="1" applyFill="1" applyBorder="1" applyAlignment="1">
      <alignment horizontal="justify" vertical="center"/>
    </xf>
    <xf numFmtId="2" fontId="9" fillId="0" borderId="0" xfId="49" applyNumberFormat="1" applyFont="1" applyFill="1" applyAlignment="1">
      <alignment/>
    </xf>
    <xf numFmtId="2" fontId="0" fillId="0" borderId="0" xfId="49" applyNumberFormat="1" applyFont="1" applyFill="1" applyAlignment="1">
      <alignment/>
    </xf>
    <xf numFmtId="2" fontId="5" fillId="0" borderId="0" xfId="49" applyNumberFormat="1" applyFont="1" applyFill="1" applyAlignment="1">
      <alignment/>
    </xf>
    <xf numFmtId="2" fontId="0" fillId="33" borderId="11" xfId="49" applyNumberFormat="1" applyFont="1" applyFill="1" applyBorder="1" applyAlignment="1" quotePrefix="1">
      <alignment horizontal="justify" vertical="center" wrapText="1"/>
    </xf>
    <xf numFmtId="2" fontId="0" fillId="34" borderId="11" xfId="49" applyNumberFormat="1" applyFont="1" applyFill="1" applyBorder="1" applyAlignment="1">
      <alignment horizontal="center" vertical="top" wrapText="1"/>
    </xf>
    <xf numFmtId="2" fontId="5" fillId="0" borderId="12" xfId="49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11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10" fillId="35" borderId="11" xfId="68" applyFont="1" applyFill="1" applyBorder="1" applyAlignment="1">
      <alignment horizontal="center" vertical="center" wrapText="1"/>
      <protection/>
    </xf>
    <xf numFmtId="198" fontId="10" fillId="35" borderId="11" xfId="56" applyNumberFormat="1" applyFont="1" applyFill="1" applyBorder="1" applyAlignment="1">
      <alignment horizontal="center" vertical="center" wrapText="1"/>
    </xf>
    <xf numFmtId="49" fontId="0" fillId="35" borderId="11" xfId="68" applyNumberFormat="1" applyFont="1" applyFill="1" applyBorder="1" applyAlignment="1">
      <alignment horizontal="left" vertical="center" wrapText="1"/>
      <protection/>
    </xf>
    <xf numFmtId="198" fontId="10" fillId="35" borderId="11" xfId="56" applyNumberFormat="1" applyFont="1" applyFill="1" applyBorder="1" applyAlignment="1">
      <alignment horizontal="center" vertical="center"/>
    </xf>
    <xf numFmtId="49" fontId="0" fillId="35" borderId="11" xfId="68" applyNumberFormat="1" applyFont="1" applyFill="1" applyBorder="1" applyAlignment="1">
      <alignment vertical="center" wrapText="1"/>
      <protection/>
    </xf>
    <xf numFmtId="198" fontId="0" fillId="35" borderId="11" xfId="49" applyNumberFormat="1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justify" vertical="top"/>
    </xf>
    <xf numFmtId="0" fontId="10" fillId="35" borderId="11" xfId="68" applyFont="1" applyFill="1" applyBorder="1" applyAlignment="1">
      <alignment horizontal="center" vertical="center"/>
      <protection/>
    </xf>
    <xf numFmtId="171" fontId="7" fillId="35" borderId="11" xfId="49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justify" vertical="top" wrapText="1"/>
    </xf>
    <xf numFmtId="0" fontId="10" fillId="35" borderId="0" xfId="0" applyFont="1" applyFill="1" applyAlignment="1">
      <alignment horizontal="justify" vertical="top" wrapText="1"/>
    </xf>
    <xf numFmtId="198" fontId="10" fillId="35" borderId="0" xfId="49" applyNumberFormat="1" applyFont="1" applyFill="1" applyAlignment="1">
      <alignment horizontal="justify" vertical="top" wrapText="1"/>
    </xf>
    <xf numFmtId="171" fontId="10" fillId="35" borderId="0" xfId="49" applyNumberFormat="1" applyFont="1" applyFill="1" applyAlignment="1">
      <alignment horizontal="justify" vertical="top" wrapText="1"/>
    </xf>
    <xf numFmtId="0" fontId="0" fillId="35" borderId="0" xfId="0" applyFont="1" applyFill="1" applyAlignment="1">
      <alignment/>
    </xf>
    <xf numFmtId="0" fontId="10" fillId="35" borderId="0" xfId="0" applyFont="1" applyFill="1" applyAlignment="1">
      <alignment/>
    </xf>
    <xf numFmtId="198" fontId="10" fillId="35" borderId="0" xfId="49" applyNumberFormat="1" applyFont="1" applyFill="1" applyAlignment="1">
      <alignment/>
    </xf>
    <xf numFmtId="171" fontId="10" fillId="35" borderId="0" xfId="49" applyNumberFormat="1" applyFont="1" applyFill="1" applyAlignment="1">
      <alignment/>
    </xf>
    <xf numFmtId="0" fontId="6" fillId="35" borderId="17" xfId="0" applyFont="1" applyFill="1" applyBorder="1" applyAlignment="1">
      <alignment horizontal="center" vertical="center" wrapText="1"/>
    </xf>
    <xf numFmtId="0" fontId="0" fillId="35" borderId="15" xfId="66" applyFont="1" applyFill="1" applyBorder="1" applyAlignment="1">
      <alignment horizontal="center" vertical="center" wrapText="1"/>
      <protection/>
    </xf>
    <xf numFmtId="9" fontId="6" fillId="35" borderId="15" xfId="72" applyFont="1" applyFill="1" applyBorder="1" applyAlignment="1">
      <alignment horizontal="center" vertical="center"/>
    </xf>
    <xf numFmtId="198" fontId="6" fillId="35" borderId="15" xfId="49" applyNumberFormat="1" applyFont="1" applyFill="1" applyBorder="1" applyAlignment="1">
      <alignment horizontal="center" vertical="center"/>
    </xf>
    <xf numFmtId="198" fontId="6" fillId="35" borderId="17" xfId="49" applyNumberFormat="1" applyFont="1" applyFill="1" applyBorder="1" applyAlignment="1">
      <alignment horizontal="center" vertical="center"/>
    </xf>
    <xf numFmtId="198" fontId="0" fillId="35" borderId="11" xfId="57" applyNumberFormat="1" applyFont="1" applyFill="1" applyBorder="1" applyAlignment="1">
      <alignment horizontal="center" vertical="center"/>
    </xf>
    <xf numFmtId="2" fontId="0" fillId="35" borderId="11" xfId="49" applyNumberFormat="1" applyFont="1" applyFill="1" applyBorder="1" applyAlignment="1">
      <alignment horizontal="center" vertical="center"/>
    </xf>
    <xf numFmtId="198" fontId="0" fillId="35" borderId="11" xfId="59" applyNumberFormat="1" applyFont="1" applyFill="1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198" fontId="0" fillId="35" borderId="11" xfId="49" applyNumberFormat="1" applyFont="1" applyFill="1" applyBorder="1" applyAlignment="1">
      <alignment horizontal="center" vertical="center" wrapText="1"/>
    </xf>
    <xf numFmtId="2" fontId="6" fillId="35" borderId="11" xfId="49" applyNumberFormat="1" applyFont="1" applyFill="1" applyBorder="1" applyAlignment="1">
      <alignment horizontal="center" vertical="center"/>
    </xf>
    <xf numFmtId="0" fontId="0" fillId="35" borderId="15" xfId="66" applyFont="1" applyFill="1" applyBorder="1" applyAlignment="1">
      <alignment horizontal="left" vertical="center" wrapText="1"/>
      <protection/>
    </xf>
    <xf numFmtId="0" fontId="0" fillId="35" borderId="11" xfId="66" applyFont="1" applyFill="1" applyBorder="1" applyAlignment="1">
      <alignment horizontal="left" vertical="center" wrapText="1"/>
      <protection/>
    </xf>
    <xf numFmtId="0" fontId="0" fillId="35" borderId="11" xfId="66" applyFont="1" applyFill="1" applyBorder="1" applyAlignment="1">
      <alignment horizontal="justify" vertical="center" wrapText="1"/>
      <protection/>
    </xf>
    <xf numFmtId="198" fontId="0" fillId="35" borderId="11" xfId="49" applyNumberFormat="1" applyFont="1" applyFill="1" applyBorder="1" applyAlignment="1">
      <alignment horizontal="center" vertical="center"/>
    </xf>
    <xf numFmtId="2" fontId="6" fillId="35" borderId="11" xfId="49" applyNumberFormat="1" applyFont="1" applyFill="1" applyBorder="1" applyAlignment="1">
      <alignment horizontal="center" vertical="center" wrapText="1"/>
    </xf>
    <xf numFmtId="0" fontId="51" fillId="35" borderId="11" xfId="66" applyFont="1" applyFill="1" applyBorder="1" applyAlignment="1">
      <alignment horizontal="center" vertical="center" wrapText="1"/>
      <protection/>
    </xf>
    <xf numFmtId="198" fontId="51" fillId="35" borderId="11" xfId="49" applyNumberFormat="1" applyFont="1" applyFill="1" applyBorder="1" applyAlignment="1">
      <alignment horizontal="center" vertical="center" wrapText="1"/>
    </xf>
    <xf numFmtId="0" fontId="51" fillId="35" borderId="11" xfId="66" applyFont="1" applyFill="1" applyBorder="1" applyAlignment="1">
      <alignment horizontal="justify" vertical="center" wrapText="1"/>
      <protection/>
    </xf>
    <xf numFmtId="2" fontId="6" fillId="35" borderId="15" xfId="49" applyNumberFormat="1" applyFont="1" applyFill="1" applyBorder="1" applyAlignment="1">
      <alignment horizontal="center" vertical="center"/>
    </xf>
    <xf numFmtId="202" fontId="0" fillId="35" borderId="11" xfId="72" applyNumberFormat="1" applyFont="1" applyFill="1" applyBorder="1" applyAlignment="1">
      <alignment horizontal="center" vertical="center" wrapText="1"/>
    </xf>
    <xf numFmtId="2" fontId="0" fillId="35" borderId="15" xfId="49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 wrapText="1" shrinkToFit="1"/>
    </xf>
    <xf numFmtId="9" fontId="0" fillId="35" borderId="11" xfId="0" applyNumberFormat="1" applyFont="1" applyFill="1" applyBorder="1" applyAlignment="1">
      <alignment vertical="center" wrapText="1"/>
    </xf>
    <xf numFmtId="0" fontId="0" fillId="35" borderId="11" xfId="66" applyFont="1" applyFill="1" applyBorder="1">
      <alignment/>
      <protection/>
    </xf>
    <xf numFmtId="9" fontId="0" fillId="35" borderId="11" xfId="66" applyNumberFormat="1" applyFont="1" applyFill="1" applyBorder="1" applyAlignment="1">
      <alignment vertical="center"/>
      <protection/>
    </xf>
    <xf numFmtId="0" fontId="0" fillId="35" borderId="11" xfId="66" applyFont="1" applyFill="1" applyBorder="1" applyAlignment="1">
      <alignment vertical="center"/>
      <protection/>
    </xf>
    <xf numFmtId="0" fontId="0" fillId="35" borderId="11" xfId="66" applyFont="1" applyFill="1" applyBorder="1" applyAlignment="1">
      <alignment horizontal="center" vertical="center"/>
      <protection/>
    </xf>
    <xf numFmtId="1" fontId="0" fillId="35" borderId="11" xfId="66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justify" vertical="top" wrapText="1"/>
    </xf>
    <xf numFmtId="171" fontId="0" fillId="35" borderId="11" xfId="49" applyFont="1" applyFill="1" applyBorder="1" applyAlignment="1">
      <alignment horizontal="center" vertical="center"/>
    </xf>
    <xf numFmtId="9" fontId="0" fillId="35" borderId="11" xfId="0" applyNumberFormat="1" applyFont="1" applyFill="1" applyBorder="1" applyAlignment="1">
      <alignment horizontal="center" wrapText="1"/>
    </xf>
    <xf numFmtId="171" fontId="0" fillId="35" borderId="11" xfId="49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10" fontId="0" fillId="35" borderId="11" xfId="0" applyNumberFormat="1" applyFont="1" applyFill="1" applyBorder="1" applyAlignment="1">
      <alignment horizontal="center"/>
    </xf>
    <xf numFmtId="0" fontId="0" fillId="35" borderId="0" xfId="0" applyFont="1" applyFill="1" applyAlignment="1">
      <alignment vertical="center"/>
    </xf>
    <xf numFmtId="198" fontId="0" fillId="35" borderId="0" xfId="49" applyNumberFormat="1" applyFont="1" applyFill="1" applyAlignment="1">
      <alignment horizontal="justify" vertical="top" wrapText="1"/>
    </xf>
    <xf numFmtId="2" fontId="0" fillId="35" borderId="0" xfId="49" applyNumberFormat="1" applyFont="1" applyFill="1" applyAlignment="1">
      <alignment horizontal="justify" vertical="top" wrapText="1"/>
    </xf>
    <xf numFmtId="0" fontId="0" fillId="35" borderId="0" xfId="0" applyFont="1" applyFill="1" applyAlignment="1">
      <alignment wrapText="1"/>
    </xf>
    <xf numFmtId="198" fontId="0" fillId="35" borderId="0" xfId="49" applyNumberFormat="1" applyFont="1" applyFill="1" applyAlignment="1">
      <alignment/>
    </xf>
    <xf numFmtId="2" fontId="0" fillId="35" borderId="0" xfId="49" applyNumberFormat="1" applyFont="1" applyFill="1" applyAlignment="1">
      <alignment/>
    </xf>
    <xf numFmtId="49" fontId="0" fillId="35" borderId="11" xfId="68" applyNumberFormat="1" applyFont="1" applyFill="1" applyBorder="1" applyAlignment="1">
      <alignment vertical="center" wrapText="1" shrinkToFit="1"/>
      <protection/>
    </xf>
    <xf numFmtId="49" fontId="0" fillId="35" borderId="11" xfId="0" applyNumberFormat="1" applyFont="1" applyFill="1" applyBorder="1" applyAlignment="1">
      <alignment horizontal="justify" vertical="center" wrapText="1"/>
    </xf>
    <xf numFmtId="0" fontId="10" fillId="35" borderId="11" xfId="0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vertical="center" wrapText="1"/>
    </xf>
    <xf numFmtId="0" fontId="10" fillId="35" borderId="11" xfId="68" applyFont="1" applyFill="1" applyBorder="1" applyAlignment="1">
      <alignment horizontal="center" vertical="center" wrapText="1" shrinkToFit="1"/>
      <protection/>
    </xf>
    <xf numFmtId="4" fontId="0" fillId="35" borderId="11" xfId="66" applyNumberFormat="1" applyFont="1" applyFill="1" applyBorder="1" applyAlignment="1">
      <alignment horizontal="justify" vertical="center" wrapText="1"/>
      <protection/>
    </xf>
    <xf numFmtId="4" fontId="0" fillId="35" borderId="11" xfId="66" applyNumberFormat="1" applyFont="1" applyFill="1" applyBorder="1" applyAlignment="1">
      <alignment horizontal="left" vertical="center" wrapText="1"/>
      <protection/>
    </xf>
    <xf numFmtId="0" fontId="11" fillId="35" borderId="11" xfId="66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 horizontal="left" wrapText="1"/>
    </xf>
    <xf numFmtId="49" fontId="0" fillId="35" borderId="11" xfId="0" applyNumberFormat="1" applyFont="1" applyFill="1" applyBorder="1" applyAlignment="1">
      <alignment horizontal="left" vertical="center" wrapText="1"/>
    </xf>
    <xf numFmtId="49" fontId="0" fillId="35" borderId="11" xfId="66" applyNumberFormat="1" applyFont="1" applyFill="1" applyBorder="1" applyAlignment="1">
      <alignment horizontal="left" vertical="center" wrapText="1"/>
      <protection/>
    </xf>
    <xf numFmtId="171" fontId="11" fillId="35" borderId="11" xfId="49" applyNumberFormat="1" applyFont="1" applyFill="1" applyBorder="1" applyAlignment="1">
      <alignment horizontal="justify" vertical="center" wrapText="1"/>
    </xf>
    <xf numFmtId="0" fontId="5" fillId="35" borderId="13" xfId="0" applyFont="1" applyFill="1" applyBorder="1" applyAlignment="1">
      <alignment/>
    </xf>
    <xf numFmtId="202" fontId="5" fillId="35" borderId="12" xfId="72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4" fontId="12" fillId="35" borderId="18" xfId="0" applyNumberFormat="1" applyFont="1" applyFill="1" applyBorder="1" applyAlignment="1">
      <alignment horizontal="center" vertical="top" wrapText="1"/>
    </xf>
    <xf numFmtId="4" fontId="12" fillId="35" borderId="12" xfId="0" applyNumberFormat="1" applyFont="1" applyFill="1" applyBorder="1" applyAlignment="1">
      <alignment horizontal="center" vertical="top" wrapText="1"/>
    </xf>
    <xf numFmtId="4" fontId="5" fillId="35" borderId="12" xfId="0" applyNumberFormat="1" applyFont="1" applyFill="1" applyBorder="1" applyAlignment="1">
      <alignment horizontal="justify" vertical="top" wrapText="1"/>
    </xf>
    <xf numFmtId="9" fontId="0" fillId="35" borderId="17" xfId="66" applyNumberFormat="1" applyFont="1" applyFill="1" applyBorder="1" applyAlignment="1">
      <alignment horizontal="left" vertical="center" wrapText="1"/>
      <protection/>
    </xf>
    <xf numFmtId="0" fontId="0" fillId="35" borderId="17" xfId="66" applyFont="1" applyFill="1" applyBorder="1" applyAlignment="1">
      <alignment horizontal="left" vertical="center" wrapText="1"/>
      <protection/>
    </xf>
    <xf numFmtId="9" fontId="6" fillId="35" borderId="17" xfId="72" applyFont="1" applyFill="1" applyBorder="1" applyAlignment="1">
      <alignment horizontal="center" vertical="center"/>
    </xf>
    <xf numFmtId="171" fontId="6" fillId="35" borderId="17" xfId="49" applyNumberFormat="1" applyFont="1" applyFill="1" applyBorder="1" applyAlignment="1">
      <alignment horizontal="center" vertical="center"/>
    </xf>
    <xf numFmtId="0" fontId="0" fillId="35" borderId="11" xfId="66" applyFont="1" applyFill="1" applyBorder="1" applyAlignment="1">
      <alignment horizontal="justify" vertical="top" wrapText="1"/>
      <protection/>
    </xf>
    <xf numFmtId="0" fontId="0" fillId="35" borderId="11" xfId="66" applyFont="1" applyFill="1" applyBorder="1" applyAlignment="1">
      <alignment horizontal="left" vertical="top" wrapText="1"/>
      <protection/>
    </xf>
    <xf numFmtId="171" fontId="6" fillId="35" borderId="15" xfId="49" applyNumberFormat="1" applyFont="1" applyFill="1" applyBorder="1" applyAlignment="1">
      <alignment horizontal="center" vertical="center"/>
    </xf>
    <xf numFmtId="9" fontId="0" fillId="35" borderId="11" xfId="66" applyNumberFormat="1" applyFont="1" applyFill="1" applyBorder="1" applyAlignment="1">
      <alignment horizontal="left" vertical="center" wrapText="1"/>
      <protection/>
    </xf>
    <xf numFmtId="3" fontId="0" fillId="35" borderId="11" xfId="66" applyNumberFormat="1" applyFont="1" applyFill="1" applyBorder="1" applyAlignment="1">
      <alignment horizontal="center" vertical="center" wrapText="1"/>
      <protection/>
    </xf>
    <xf numFmtId="171" fontId="0" fillId="35" borderId="15" xfId="49" applyNumberFormat="1" applyFont="1" applyFill="1" applyBorder="1" applyAlignment="1">
      <alignment horizontal="center" vertical="center"/>
    </xf>
    <xf numFmtId="9" fontId="0" fillId="35" borderId="11" xfId="72" applyFont="1" applyFill="1" applyBorder="1" applyAlignment="1">
      <alignment horizontal="left"/>
    </xf>
    <xf numFmtId="9" fontId="0" fillId="35" borderId="11" xfId="72" applyFont="1" applyFill="1" applyBorder="1" applyAlignment="1">
      <alignment horizontal="center"/>
    </xf>
    <xf numFmtId="10" fontId="0" fillId="35" borderId="11" xfId="72" applyNumberFormat="1" applyFont="1" applyFill="1" applyBorder="1" applyAlignment="1">
      <alignment horizontal="center"/>
    </xf>
    <xf numFmtId="9" fontId="0" fillId="35" borderId="11" xfId="72" applyNumberFormat="1" applyFont="1" applyFill="1" applyBorder="1" applyAlignment="1">
      <alignment horizontal="center"/>
    </xf>
    <xf numFmtId="171" fontId="0" fillId="35" borderId="11" xfId="49" applyNumberFormat="1" applyFont="1" applyFill="1" applyBorder="1" applyAlignment="1">
      <alignment horizontal="center" vertical="center" wrapText="1"/>
    </xf>
    <xf numFmtId="171" fontId="0" fillId="35" borderId="11" xfId="49" applyNumberFormat="1" applyFont="1" applyFill="1" applyBorder="1" applyAlignment="1">
      <alignment horizontal="justify" vertical="top" wrapText="1"/>
    </xf>
    <xf numFmtId="171" fontId="0" fillId="35" borderId="11" xfId="49" applyNumberFormat="1" applyFont="1" applyFill="1" applyBorder="1" applyAlignment="1">
      <alignment horizontal="center" vertical="center"/>
    </xf>
    <xf numFmtId="171" fontId="0" fillId="35" borderId="11" xfId="49" applyNumberFormat="1" applyFont="1" applyFill="1" applyBorder="1" applyAlignment="1">
      <alignment horizontal="left" vertical="top" wrapText="1"/>
    </xf>
    <xf numFmtId="171" fontId="6" fillId="35" borderId="15" xfId="49" applyNumberFormat="1" applyFont="1" applyFill="1" applyBorder="1" applyAlignment="1">
      <alignment horizontal="center" vertical="center" wrapText="1"/>
    </xf>
    <xf numFmtId="171" fontId="0" fillId="35" borderId="11" xfId="49" applyNumberFormat="1" applyFont="1" applyFill="1" applyBorder="1" applyAlignment="1">
      <alignment horizontal="justify" vertical="center" wrapText="1"/>
    </xf>
    <xf numFmtId="9" fontId="0" fillId="35" borderId="11" xfId="0" applyNumberFormat="1" applyFont="1" applyFill="1" applyBorder="1" applyAlignment="1">
      <alignment horizontal="center" vertical="top" wrapText="1"/>
    </xf>
    <xf numFmtId="0" fontId="0" fillId="35" borderId="11" xfId="66" applyFont="1" applyFill="1" applyBorder="1" applyAlignment="1">
      <alignment horizontal="center" vertical="top" wrapText="1"/>
      <protection/>
    </xf>
    <xf numFmtId="9" fontId="6" fillId="35" borderId="11" xfId="72" applyFont="1" applyFill="1" applyBorder="1" applyAlignment="1">
      <alignment horizontal="center" vertical="center"/>
    </xf>
    <xf numFmtId="171" fontId="6" fillId="35" borderId="11" xfId="49" applyNumberFormat="1" applyFont="1" applyFill="1" applyBorder="1" applyAlignment="1">
      <alignment horizontal="center" vertical="center"/>
    </xf>
    <xf numFmtId="171" fontId="6" fillId="35" borderId="11" xfId="49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4" fontId="0" fillId="35" borderId="11" xfId="66" applyNumberFormat="1" applyFont="1" applyFill="1" applyBorder="1" applyAlignment="1">
      <alignment horizontal="center" vertical="center" wrapText="1"/>
      <protection/>
    </xf>
    <xf numFmtId="204" fontId="0" fillId="35" borderId="11" xfId="66" applyNumberFormat="1" applyFont="1" applyFill="1" applyBorder="1" applyAlignment="1">
      <alignment horizontal="center" vertical="center" wrapText="1"/>
      <protection/>
    </xf>
    <xf numFmtId="9" fontId="0" fillId="35" borderId="11" xfId="72" applyNumberFormat="1" applyFont="1" applyFill="1" applyBorder="1" applyAlignment="1">
      <alignment horizontal="center" vertical="center" wrapText="1"/>
    </xf>
    <xf numFmtId="170" fontId="0" fillId="35" borderId="11" xfId="60" applyFont="1" applyFill="1" applyBorder="1" applyAlignment="1">
      <alignment vertical="center" wrapText="1"/>
    </xf>
    <xf numFmtId="10" fontId="0" fillId="35" borderId="11" xfId="66" applyNumberFormat="1" applyFont="1" applyFill="1" applyBorder="1" applyAlignment="1">
      <alignment horizontal="center" vertical="center" wrapText="1"/>
      <protection/>
    </xf>
    <xf numFmtId="9" fontId="0" fillId="35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66" applyFont="1" applyFill="1" applyBorder="1" applyAlignment="1">
      <alignment horizontal="center" vertical="center" wrapText="1"/>
      <protection/>
    </xf>
    <xf numFmtId="9" fontId="0" fillId="35" borderId="11" xfId="72" applyFont="1" applyFill="1" applyBorder="1" applyAlignment="1">
      <alignment horizontal="center" vertical="center" wrapText="1"/>
    </xf>
    <xf numFmtId="0" fontId="0" fillId="35" borderId="17" xfId="66" applyFont="1" applyFill="1" applyBorder="1" applyAlignment="1">
      <alignment horizontal="center" vertical="center" wrapText="1"/>
      <protection/>
    </xf>
    <xf numFmtId="9" fontId="0" fillId="35" borderId="17" xfId="72" applyFont="1" applyFill="1" applyBorder="1" applyAlignment="1">
      <alignment horizontal="center" vertical="center" wrapText="1"/>
    </xf>
    <xf numFmtId="9" fontId="0" fillId="35" borderId="11" xfId="66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 wrapText="1"/>
    </xf>
    <xf numFmtId="9" fontId="7" fillId="35" borderId="11" xfId="72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justify" vertical="center" wrapText="1"/>
    </xf>
    <xf numFmtId="0" fontId="0" fillId="35" borderId="11" xfId="66" applyFont="1" applyFill="1" applyBorder="1" applyAlignment="1">
      <alignment vertical="center" wrapText="1"/>
      <protection/>
    </xf>
    <xf numFmtId="198" fontId="6" fillId="35" borderId="11" xfId="49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center" wrapText="1"/>
    </xf>
    <xf numFmtId="10" fontId="0" fillId="35" borderId="11" xfId="72" applyNumberFormat="1" applyFont="1" applyFill="1" applyBorder="1" applyAlignment="1">
      <alignment horizontal="center" vertical="center"/>
    </xf>
    <xf numFmtId="9" fontId="0" fillId="35" borderId="11" xfId="72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198" fontId="12" fillId="10" borderId="11" xfId="49" applyNumberFormat="1" applyFont="1" applyFill="1" applyBorder="1" applyAlignment="1">
      <alignment horizontal="center" vertical="center" wrapText="1"/>
    </xf>
    <xf numFmtId="198" fontId="12" fillId="10" borderId="12" xfId="49" applyNumberFormat="1" applyFont="1" applyFill="1" applyBorder="1" applyAlignment="1">
      <alignment horizontal="center" vertical="center" wrapText="1"/>
    </xf>
    <xf numFmtId="9" fontId="0" fillId="35" borderId="11" xfId="66" applyNumberFormat="1" applyFont="1" applyFill="1" applyBorder="1" applyAlignment="1">
      <alignment horizontal="center" vertical="center" wrapText="1"/>
      <protection/>
    </xf>
    <xf numFmtId="0" fontId="0" fillId="35" borderId="11" xfId="66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left" vertical="center" wrapText="1"/>
    </xf>
    <xf numFmtId="0" fontId="0" fillId="35" borderId="17" xfId="66" applyFont="1" applyFill="1" applyBorder="1" applyAlignment="1">
      <alignment horizontal="center" vertical="center" wrapText="1"/>
      <protection/>
    </xf>
    <xf numFmtId="198" fontId="7" fillId="35" borderId="11" xfId="49" applyNumberFormat="1" applyFont="1" applyFill="1" applyBorder="1" applyAlignment="1">
      <alignment horizontal="center" vertical="center"/>
    </xf>
    <xf numFmtId="0" fontId="0" fillId="35" borderId="11" xfId="66" applyFont="1" applyFill="1" applyBorder="1" applyAlignment="1">
      <alignment vertical="center" wrapText="1"/>
      <protection/>
    </xf>
    <xf numFmtId="49" fontId="0" fillId="35" borderId="11" xfId="66" applyNumberFormat="1" applyFont="1" applyFill="1" applyBorder="1" applyAlignment="1">
      <alignment horizontal="center" vertical="center" wrapText="1"/>
      <protection/>
    </xf>
    <xf numFmtId="9" fontId="0" fillId="35" borderId="11" xfId="0" applyNumberFormat="1" applyFont="1" applyFill="1" applyBorder="1" applyAlignment="1">
      <alignment horizontal="center" vertical="center" wrapText="1"/>
    </xf>
    <xf numFmtId="0" fontId="10" fillId="35" borderId="11" xfId="66" applyFont="1" applyFill="1" applyBorder="1" applyAlignment="1">
      <alignment horizontal="center" vertical="center" wrapText="1"/>
      <protection/>
    </xf>
    <xf numFmtId="198" fontId="10" fillId="35" borderId="11" xfId="49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justify" vertical="center" wrapText="1"/>
    </xf>
    <xf numFmtId="0" fontId="0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horizontal="left" vertical="top" wrapText="1"/>
    </xf>
    <xf numFmtId="171" fontId="10" fillId="35" borderId="11" xfId="49" applyFont="1" applyFill="1" applyBorder="1" applyAlignment="1">
      <alignment horizontal="center" vertical="center" wrapText="1"/>
    </xf>
    <xf numFmtId="171" fontId="7" fillId="35" borderId="11" xfId="49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 wrapText="1"/>
    </xf>
    <xf numFmtId="10" fontId="0" fillId="35" borderId="11" xfId="72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center" wrapText="1"/>
    </xf>
    <xf numFmtId="198" fontId="6" fillId="35" borderId="11" xfId="49" applyNumberFormat="1" applyFont="1" applyFill="1" applyBorder="1" applyAlignment="1">
      <alignment horizontal="center" vertical="center"/>
    </xf>
    <xf numFmtId="198" fontId="0" fillId="35" borderId="15" xfId="49" applyNumberFormat="1" applyFont="1" applyFill="1" applyBorder="1" applyAlignment="1">
      <alignment horizontal="center" vertical="center"/>
    </xf>
    <xf numFmtId="10" fontId="0" fillId="35" borderId="11" xfId="72" applyNumberFormat="1" applyFont="1" applyFill="1" applyBorder="1" applyAlignment="1">
      <alignment horizontal="center" vertical="center"/>
    </xf>
    <xf numFmtId="9" fontId="6" fillId="35" borderId="19" xfId="72" applyFont="1" applyFill="1" applyBorder="1" applyAlignment="1">
      <alignment horizontal="center" vertical="center"/>
    </xf>
    <xf numFmtId="198" fontId="5" fillId="34" borderId="20" xfId="49" applyNumberFormat="1" applyFont="1" applyFill="1" applyBorder="1" applyAlignment="1">
      <alignment horizontal="justify" vertical="center"/>
    </xf>
    <xf numFmtId="0" fontId="0" fillId="33" borderId="14" xfId="0" applyFont="1" applyFill="1" applyBorder="1" applyAlignment="1" quotePrefix="1">
      <alignment horizontal="justify" vertical="top"/>
    </xf>
    <xf numFmtId="0" fontId="0" fillId="33" borderId="15" xfId="0" applyFont="1" applyFill="1" applyBorder="1" applyAlignment="1" quotePrefix="1">
      <alignment horizontal="justify" vertical="top"/>
    </xf>
    <xf numFmtId="0" fontId="0" fillId="33" borderId="15" xfId="0" applyFont="1" applyFill="1" applyBorder="1" applyAlignment="1" quotePrefix="1">
      <alignment horizontal="justify" vertical="center"/>
    </xf>
    <xf numFmtId="198" fontId="5" fillId="34" borderId="15" xfId="49" applyNumberFormat="1" applyFont="1" applyFill="1" applyBorder="1" applyAlignment="1" quotePrefix="1">
      <alignment horizontal="justify" vertical="center"/>
    </xf>
    <xf numFmtId="171" fontId="5" fillId="34" borderId="15" xfId="49" applyNumberFormat="1" applyFont="1" applyFill="1" applyBorder="1" applyAlignment="1" quotePrefix="1">
      <alignment horizontal="justify" vertical="center"/>
    </xf>
    <xf numFmtId="0" fontId="0" fillId="35" borderId="12" xfId="66" applyFont="1" applyFill="1" applyBorder="1" applyAlignment="1">
      <alignment horizontal="center" vertical="center" wrapText="1"/>
      <protection/>
    </xf>
    <xf numFmtId="9" fontId="0" fillId="35" borderId="12" xfId="72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center" vertical="center" wrapText="1"/>
    </xf>
    <xf numFmtId="0" fontId="0" fillId="35" borderId="12" xfId="66" applyFont="1" applyFill="1" applyBorder="1" applyAlignment="1">
      <alignment horizontal="left" vertical="top" wrapText="1"/>
      <protection/>
    </xf>
    <xf numFmtId="9" fontId="6" fillId="35" borderId="12" xfId="72" applyFont="1" applyFill="1" applyBorder="1" applyAlignment="1">
      <alignment horizontal="center" vertical="center"/>
    </xf>
    <xf numFmtId="198" fontId="6" fillId="35" borderId="12" xfId="49" applyNumberFormat="1" applyFont="1" applyFill="1" applyBorder="1" applyAlignment="1">
      <alignment horizontal="center" vertical="center"/>
    </xf>
    <xf numFmtId="171" fontId="6" fillId="35" borderId="12" xfId="49" applyNumberFormat="1" applyFont="1" applyFill="1" applyBorder="1" applyAlignment="1">
      <alignment horizontal="center" vertical="center"/>
    </xf>
    <xf numFmtId="171" fontId="6" fillId="35" borderId="12" xfId="49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0" borderId="11" xfId="66" applyFont="1" applyFill="1" applyBorder="1" applyAlignment="1">
      <alignment horizontal="center" vertical="center" wrapText="1"/>
      <protection/>
    </xf>
    <xf numFmtId="198" fontId="10" fillId="35" borderId="11" xfId="49" applyNumberFormat="1" applyFont="1" applyFill="1" applyBorder="1" applyAlignment="1">
      <alignment horizontal="center" vertical="center" wrapText="1"/>
    </xf>
    <xf numFmtId="0" fontId="10" fillId="35" borderId="11" xfId="66" applyFont="1" applyFill="1" applyBorder="1" applyAlignment="1">
      <alignment horizontal="center" vertical="center" wrapText="1"/>
      <protection/>
    </xf>
    <xf numFmtId="198" fontId="0" fillId="35" borderId="17" xfId="57" applyNumberFormat="1" applyFont="1" applyFill="1" applyBorder="1" applyAlignment="1">
      <alignment horizontal="center" vertical="center"/>
    </xf>
    <xf numFmtId="198" fontId="0" fillId="35" borderId="17" xfId="59" applyNumberFormat="1" applyFont="1" applyFill="1" applyBorder="1" applyAlignment="1">
      <alignment/>
    </xf>
    <xf numFmtId="2" fontId="0" fillId="35" borderId="17" xfId="49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35" borderId="17" xfId="68" applyNumberFormat="1" applyFont="1" applyFill="1" applyBorder="1" applyAlignment="1">
      <alignment horizontal="left" vertical="center" wrapText="1"/>
      <protection/>
    </xf>
    <xf numFmtId="0" fontId="10" fillId="35" borderId="17" xfId="68" applyFont="1" applyFill="1" applyBorder="1" applyAlignment="1">
      <alignment horizontal="center" vertical="center" wrapText="1"/>
      <protection/>
    </xf>
    <xf numFmtId="198" fontId="7" fillId="35" borderId="17" xfId="49" applyNumberFormat="1" applyFont="1" applyFill="1" applyBorder="1" applyAlignment="1">
      <alignment horizontal="center" vertical="center"/>
    </xf>
    <xf numFmtId="9" fontId="7" fillId="35" borderId="17" xfId="72" applyFont="1" applyFill="1" applyBorder="1" applyAlignment="1">
      <alignment horizontal="center" vertical="center"/>
    </xf>
    <xf numFmtId="171" fontId="7" fillId="35" borderId="17" xfId="49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198" fontId="12" fillId="35" borderId="12" xfId="49" applyNumberFormat="1" applyFont="1" applyFill="1" applyBorder="1" applyAlignment="1">
      <alignment horizontal="center" vertical="top" wrapText="1"/>
    </xf>
    <xf numFmtId="171" fontId="12" fillId="35" borderId="12" xfId="49" applyNumberFormat="1" applyFont="1" applyFill="1" applyBorder="1" applyAlignment="1">
      <alignment horizontal="center" vertical="top" wrapText="1"/>
    </xf>
    <xf numFmtId="171" fontId="11" fillId="35" borderId="12" xfId="49" applyNumberFormat="1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5" borderId="11" xfId="66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 wrapText="1"/>
    </xf>
    <xf numFmtId="0" fontId="0" fillId="35" borderId="17" xfId="66" applyFont="1" applyFill="1" applyBorder="1" applyAlignment="1">
      <alignment horizontal="center" vertical="center" wrapText="1"/>
      <protection/>
    </xf>
    <xf numFmtId="9" fontId="0" fillId="0" borderId="11" xfId="66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9" fontId="0" fillId="0" borderId="11" xfId="72" applyFont="1" applyFill="1" applyBorder="1" applyAlignment="1">
      <alignment horizontal="center" vertical="center" wrapText="1"/>
    </xf>
    <xf numFmtId="10" fontId="0" fillId="35" borderId="11" xfId="72" applyNumberFormat="1" applyFont="1" applyFill="1" applyBorder="1" applyAlignment="1">
      <alignment horizontal="center" vertical="center"/>
    </xf>
    <xf numFmtId="198" fontId="0" fillId="35" borderId="15" xfId="49" applyNumberFormat="1" applyFont="1" applyFill="1" applyBorder="1" applyAlignment="1">
      <alignment horizontal="center" vertical="center" wrapText="1"/>
    </xf>
    <xf numFmtId="0" fontId="51" fillId="35" borderId="15" xfId="66" applyFont="1" applyFill="1" applyBorder="1" applyAlignment="1">
      <alignment horizontal="center" vertical="center" wrapText="1"/>
      <protection/>
    </xf>
    <xf numFmtId="198" fontId="51" fillId="35" borderId="15" xfId="49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vertical="center" wrapText="1"/>
    </xf>
    <xf numFmtId="0" fontId="0" fillId="35" borderId="15" xfId="66" applyFont="1" applyFill="1" applyBorder="1" applyAlignment="1">
      <alignment vertical="center"/>
      <protection/>
    </xf>
    <xf numFmtId="0" fontId="0" fillId="35" borderId="15" xfId="66" applyFont="1" applyFill="1" applyBorder="1" applyAlignment="1">
      <alignment horizontal="center" vertical="center"/>
      <protection/>
    </xf>
    <xf numFmtId="1" fontId="0" fillId="35" borderId="15" xfId="66" applyNumberFormat="1" applyFont="1" applyFill="1" applyBorder="1" applyAlignment="1">
      <alignment horizontal="center" vertical="center" wrapText="1"/>
      <protection/>
    </xf>
    <xf numFmtId="171" fontId="0" fillId="35" borderId="15" xfId="49" applyFont="1" applyFill="1" applyBorder="1" applyAlignment="1">
      <alignment horizontal="center" vertical="center"/>
    </xf>
    <xf numFmtId="171" fontId="0" fillId="35" borderId="15" xfId="49" applyFont="1" applyFill="1" applyBorder="1" applyAlignment="1">
      <alignment horizontal="center" vertical="center" wrapText="1"/>
    </xf>
    <xf numFmtId="198" fontId="52" fillId="35" borderId="15" xfId="49" applyNumberFormat="1" applyFont="1" applyFill="1" applyBorder="1" applyAlignment="1">
      <alignment horizontal="center" vertical="center" wrapText="1"/>
    </xf>
    <xf numFmtId="0" fontId="0" fillId="0" borderId="15" xfId="66" applyFont="1" applyFill="1" applyBorder="1" applyAlignment="1">
      <alignment horizontal="center" vertical="center" wrapText="1"/>
      <protection/>
    </xf>
    <xf numFmtId="10" fontId="0" fillId="0" borderId="11" xfId="74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35" borderId="11" xfId="66" applyFont="1" applyFill="1" applyBorder="1" applyAlignment="1">
      <alignment horizontal="center" vertical="center" wrapText="1"/>
      <protection/>
    </xf>
    <xf numFmtId="9" fontId="0" fillId="35" borderId="11" xfId="72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9" fontId="0" fillId="35" borderId="11" xfId="66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10" fontId="0" fillId="35" borderId="11" xfId="72" applyNumberFormat="1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center" vertical="center" wrapText="1"/>
    </xf>
    <xf numFmtId="10" fontId="0" fillId="35" borderId="11" xfId="72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66" applyFont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wrapText="1"/>
    </xf>
    <xf numFmtId="0" fontId="0" fillId="0" borderId="11" xfId="66" applyFont="1" applyFill="1" applyBorder="1" applyAlignment="1">
      <alignment horizontal="left" vertical="center" wrapText="1"/>
      <protection/>
    </xf>
    <xf numFmtId="49" fontId="0" fillId="0" borderId="11" xfId="66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98" fontId="7" fillId="0" borderId="11" xfId="49" applyNumberFormat="1" applyFont="1" applyFill="1" applyBorder="1" applyAlignment="1">
      <alignment horizontal="center" vertical="center"/>
    </xf>
    <xf numFmtId="9" fontId="7" fillId="0" borderId="11" xfId="72" applyFont="1" applyFill="1" applyBorder="1" applyAlignment="1">
      <alignment horizontal="center" vertical="center"/>
    </xf>
    <xf numFmtId="171" fontId="7" fillId="0" borderId="11" xfId="49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171" fontId="7" fillId="0" borderId="11" xfId="49" applyNumberFormat="1" applyFont="1" applyFill="1" applyBorder="1" applyAlignment="1">
      <alignment horizontal="center" vertical="center" wrapText="1"/>
    </xf>
    <xf numFmtId="198" fontId="10" fillId="0" borderId="11" xfId="49" applyNumberFormat="1" applyFont="1" applyFill="1" applyBorder="1" applyAlignment="1">
      <alignment horizontal="center" vertical="center" wrapText="1"/>
    </xf>
    <xf numFmtId="0" fontId="0" fillId="0" borderId="11" xfId="66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vertical="top" wrapText="1"/>
    </xf>
    <xf numFmtId="0" fontId="10" fillId="0" borderId="11" xfId="66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49" fontId="0" fillId="0" borderId="11" xfId="66" applyNumberFormat="1" applyFont="1" applyFill="1" applyBorder="1" applyAlignment="1">
      <alignment horizontal="left"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left" vertical="center"/>
    </xf>
    <xf numFmtId="171" fontId="10" fillId="0" borderId="11" xfId="49" applyNumberFormat="1" applyFont="1" applyFill="1" applyBorder="1" applyAlignment="1">
      <alignment/>
    </xf>
    <xf numFmtId="3" fontId="0" fillId="35" borderId="15" xfId="66" applyNumberFormat="1" applyFont="1" applyFill="1" applyBorder="1" applyAlignment="1">
      <alignment horizontal="center" vertical="center" wrapText="1"/>
      <protection/>
    </xf>
    <xf numFmtId="9" fontId="0" fillId="35" borderId="15" xfId="66" applyNumberFormat="1" applyFont="1" applyFill="1" applyBorder="1" applyAlignment="1">
      <alignment horizontal="center" vertical="center" wrapText="1"/>
      <protection/>
    </xf>
    <xf numFmtId="171" fontId="0" fillId="35" borderId="15" xfId="49" applyNumberFormat="1" applyFont="1" applyFill="1" applyBorder="1" applyAlignment="1">
      <alignment horizontal="center" vertical="center" wrapText="1"/>
    </xf>
    <xf numFmtId="9" fontId="0" fillId="0" borderId="11" xfId="66" applyNumberFormat="1" applyFont="1" applyBorder="1" applyAlignment="1">
      <alignment horizontal="left" vertical="center" wrapText="1"/>
      <protection/>
    </xf>
    <xf numFmtId="0" fontId="0" fillId="0" borderId="11" xfId="66" applyFont="1" applyBorder="1" applyAlignment="1">
      <alignment horizontal="left" vertical="top" wrapText="1"/>
      <protection/>
    </xf>
    <xf numFmtId="10" fontId="0" fillId="0" borderId="11" xfId="72" applyNumberFormat="1" applyFont="1" applyFill="1" applyBorder="1" applyAlignment="1">
      <alignment horizontal="center" vertical="center" wrapText="1"/>
    </xf>
    <xf numFmtId="198" fontId="0" fillId="0" borderId="15" xfId="49" applyNumberFormat="1" applyFont="1" applyFill="1" applyBorder="1" applyAlignment="1">
      <alignment horizontal="center" vertical="center" wrapText="1"/>
    </xf>
    <xf numFmtId="0" fontId="0" fillId="0" borderId="11" xfId="66" applyFont="1" applyFill="1" applyBorder="1" applyAlignment="1">
      <alignment horizontal="justify" vertical="top" wrapText="1"/>
      <protection/>
    </xf>
    <xf numFmtId="0" fontId="0" fillId="0" borderId="11" xfId="66" applyFont="1" applyFill="1" applyBorder="1" applyAlignment="1">
      <alignment horizontal="left" vertical="top" wrapText="1"/>
      <protection/>
    </xf>
    <xf numFmtId="198" fontId="6" fillId="0" borderId="15" xfId="49" applyNumberFormat="1" applyFont="1" applyFill="1" applyBorder="1" applyAlignment="1">
      <alignment horizontal="center" vertical="center"/>
    </xf>
    <xf numFmtId="9" fontId="6" fillId="0" borderId="11" xfId="72" applyFont="1" applyFill="1" applyBorder="1" applyAlignment="1">
      <alignment horizontal="center" vertical="center"/>
    </xf>
    <xf numFmtId="171" fontId="6" fillId="0" borderId="15" xfId="49" applyNumberFormat="1" applyFont="1" applyFill="1" applyBorder="1" applyAlignment="1">
      <alignment horizontal="center" vertical="center"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5" xfId="66" applyFont="1" applyFill="1" applyBorder="1" applyAlignment="1">
      <alignment horizontal="center" vertical="center" wrapText="1"/>
      <protection/>
    </xf>
    <xf numFmtId="198" fontId="0" fillId="0" borderId="15" xfId="49" applyNumberFormat="1" applyFont="1" applyFill="1" applyBorder="1" applyAlignment="1">
      <alignment horizontal="center" vertical="center"/>
    </xf>
    <xf numFmtId="171" fontId="0" fillId="0" borderId="15" xfId="49" applyNumberFormat="1" applyFont="1" applyFill="1" applyBorder="1" applyAlignment="1">
      <alignment horizontal="center" vertical="center"/>
    </xf>
    <xf numFmtId="9" fontId="0" fillId="0" borderId="11" xfId="72" applyFont="1" applyFill="1" applyBorder="1" applyAlignment="1">
      <alignment horizontal="center"/>
    </xf>
    <xf numFmtId="10" fontId="0" fillId="0" borderId="11" xfId="72" applyNumberFormat="1" applyFont="1" applyFill="1" applyBorder="1" applyAlignment="1">
      <alignment horizontal="center"/>
    </xf>
    <xf numFmtId="198" fontId="0" fillId="0" borderId="11" xfId="49" applyNumberFormat="1" applyFont="1" applyFill="1" applyBorder="1" applyAlignment="1">
      <alignment horizontal="center" vertical="center"/>
    </xf>
    <xf numFmtId="198" fontId="52" fillId="0" borderId="11" xfId="49" applyNumberFormat="1" applyFont="1" applyFill="1" applyBorder="1" applyAlignment="1">
      <alignment horizontal="center" vertical="center"/>
    </xf>
    <xf numFmtId="198" fontId="52" fillId="0" borderId="15" xfId="49" applyNumberFormat="1" applyFont="1" applyFill="1" applyBorder="1" applyAlignment="1">
      <alignment horizontal="center" vertical="center"/>
    </xf>
    <xf numFmtId="171" fontId="52" fillId="0" borderId="15" xfId="49" applyNumberFormat="1" applyFont="1" applyFill="1" applyBorder="1" applyAlignment="1">
      <alignment horizontal="center" vertical="center"/>
    </xf>
    <xf numFmtId="171" fontId="0" fillId="0" borderId="11" xfId="49" applyNumberFormat="1" applyFont="1" applyFill="1" applyBorder="1" applyAlignment="1">
      <alignment horizontal="justify" vertical="top" wrapText="1"/>
    </xf>
    <xf numFmtId="171" fontId="0" fillId="0" borderId="11" xfId="49" applyNumberFormat="1" applyFont="1" applyFill="1" applyBorder="1" applyAlignment="1">
      <alignment horizontal="center" vertical="center" wrapText="1"/>
    </xf>
    <xf numFmtId="171" fontId="0" fillId="0" borderId="15" xfId="49" applyNumberFormat="1" applyFont="1" applyFill="1" applyBorder="1" applyAlignment="1">
      <alignment horizontal="center" vertical="center" wrapText="1"/>
    </xf>
    <xf numFmtId="198" fontId="5" fillId="0" borderId="15" xfId="49" applyNumberFormat="1" applyFont="1" applyFill="1" applyBorder="1" applyAlignment="1">
      <alignment horizontal="center" vertical="center"/>
    </xf>
    <xf numFmtId="171" fontId="0" fillId="0" borderId="11" xfId="49" applyNumberFormat="1" applyFont="1" applyFill="1" applyBorder="1" applyAlignment="1">
      <alignment horizontal="left" vertical="top" wrapText="1"/>
    </xf>
    <xf numFmtId="171" fontId="6" fillId="0" borderId="15" xfId="49" applyNumberFormat="1" applyFont="1" applyFill="1" applyBorder="1" applyAlignment="1">
      <alignment horizontal="center" vertical="center" wrapText="1"/>
    </xf>
    <xf numFmtId="198" fontId="0" fillId="35" borderId="11" xfId="49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9" fontId="0" fillId="35" borderId="11" xfId="72" applyFont="1" applyFill="1" applyBorder="1" applyAlignment="1">
      <alignment horizontal="center" vertical="center" wrapText="1"/>
    </xf>
    <xf numFmtId="0" fontId="0" fillId="35" borderId="11" xfId="66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center" vertical="center" wrapText="1"/>
    </xf>
    <xf numFmtId="9" fontId="0" fillId="35" borderId="11" xfId="66" applyNumberFormat="1" applyFont="1" applyFill="1" applyBorder="1" applyAlignment="1">
      <alignment horizontal="center" vertical="center" wrapText="1"/>
      <protection/>
    </xf>
    <xf numFmtId="0" fontId="0" fillId="35" borderId="17" xfId="66" applyFont="1" applyFill="1" applyBorder="1" applyAlignment="1">
      <alignment horizontal="center" vertical="center" wrapText="1"/>
      <protection/>
    </xf>
    <xf numFmtId="198" fontId="7" fillId="35" borderId="11" xfId="49" applyNumberFormat="1" applyFont="1" applyFill="1" applyBorder="1" applyAlignment="1">
      <alignment horizontal="center" vertical="center"/>
    </xf>
    <xf numFmtId="0" fontId="0" fillId="35" borderId="11" xfId="66" applyFont="1" applyFill="1" applyBorder="1" applyAlignment="1">
      <alignment vertical="center" wrapText="1"/>
      <protection/>
    </xf>
    <xf numFmtId="49" fontId="0" fillId="35" borderId="11" xfId="66" applyNumberFormat="1" applyFont="1" applyFill="1" applyBorder="1" applyAlignment="1">
      <alignment horizontal="center" vertical="center" wrapText="1"/>
      <protection/>
    </xf>
    <xf numFmtId="0" fontId="10" fillId="35" borderId="11" xfId="66" applyFont="1" applyFill="1" applyBorder="1" applyAlignment="1">
      <alignment horizontal="center" vertical="center" wrapText="1"/>
      <protection/>
    </xf>
    <xf numFmtId="198" fontId="10" fillId="35" borderId="11" xfId="49" applyNumberFormat="1" applyFont="1" applyFill="1" applyBorder="1" applyAlignment="1">
      <alignment horizontal="center" vertical="center" wrapText="1"/>
    </xf>
    <xf numFmtId="9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justify" vertical="center" wrapText="1"/>
    </xf>
    <xf numFmtId="0" fontId="0" fillId="35" borderId="15" xfId="0" applyFont="1" applyFill="1" applyBorder="1" applyAlignment="1">
      <alignment horizontal="center" vertical="center" wrapText="1"/>
    </xf>
    <xf numFmtId="171" fontId="7" fillId="35" borderId="11" xfId="49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 wrapText="1"/>
    </xf>
    <xf numFmtId="10" fontId="0" fillId="35" borderId="11" xfId="72" applyNumberFormat="1" applyFont="1" applyFill="1" applyBorder="1" applyAlignment="1">
      <alignment horizontal="center" vertical="center" wrapText="1"/>
    </xf>
    <xf numFmtId="9" fontId="0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left" vertical="center" wrapText="1"/>
    </xf>
    <xf numFmtId="10" fontId="0" fillId="35" borderId="11" xfId="72" applyNumberFormat="1" applyFont="1" applyFill="1" applyBorder="1" applyAlignment="1">
      <alignment horizontal="center" vertical="center"/>
    </xf>
    <xf numFmtId="0" fontId="0" fillId="35" borderId="11" xfId="68" applyFont="1" applyFill="1" applyBorder="1" applyAlignment="1">
      <alignment vertical="center" wrapText="1"/>
      <protection/>
    </xf>
    <xf numFmtId="0" fontId="0" fillId="0" borderId="11" xfId="69" applyFont="1" applyFill="1" applyBorder="1" applyAlignment="1">
      <alignment horizontal="left" vertical="center" wrapText="1" shrinkToFi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quotePrefix="1">
      <alignment horizontal="left" vertical="center" wrapText="1"/>
    </xf>
    <xf numFmtId="171" fontId="0" fillId="0" borderId="11" xfId="49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9" fontId="0" fillId="0" borderId="11" xfId="0" applyNumberFormat="1" applyFont="1" applyBorder="1" applyAlignment="1">
      <alignment horizontal="left" vertical="center" wrapText="1"/>
    </xf>
    <xf numFmtId="9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198" fontId="0" fillId="34" borderId="11" xfId="49" applyNumberFormat="1" applyFont="1" applyFill="1" applyBorder="1" applyAlignment="1">
      <alignment horizontal="left" vertical="center"/>
    </xf>
    <xf numFmtId="3" fontId="0" fillId="35" borderId="15" xfId="66" applyNumberFormat="1" applyFont="1" applyFill="1" applyBorder="1" applyAlignment="1">
      <alignment horizontal="left" vertical="center" wrapText="1"/>
      <protection/>
    </xf>
    <xf numFmtId="198" fontId="0" fillId="35" borderId="15" xfId="49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10" fontId="0" fillId="0" borderId="11" xfId="74" applyNumberFormat="1" applyFont="1" applyFill="1" applyBorder="1" applyAlignment="1">
      <alignment horizontal="left" vertical="center" wrapText="1"/>
    </xf>
    <xf numFmtId="198" fontId="0" fillId="0" borderId="15" xfId="49" applyNumberFormat="1" applyFont="1" applyFill="1" applyBorder="1" applyAlignment="1">
      <alignment horizontal="left" vertical="center" wrapText="1"/>
    </xf>
    <xf numFmtId="10" fontId="0" fillId="0" borderId="11" xfId="72" applyNumberFormat="1" applyFont="1" applyFill="1" applyBorder="1" applyAlignment="1">
      <alignment horizontal="left" vertical="center" wrapText="1"/>
    </xf>
    <xf numFmtId="198" fontId="0" fillId="35" borderId="15" xfId="49" applyNumberFormat="1" applyFont="1" applyFill="1" applyBorder="1" applyAlignment="1">
      <alignment horizontal="left" vertical="center" wrapText="1"/>
    </xf>
    <xf numFmtId="49" fontId="0" fillId="0" borderId="11" xfId="72" applyNumberFormat="1" applyFont="1" applyBorder="1" applyAlignment="1">
      <alignment horizontal="left" vertical="center" wrapText="1"/>
    </xf>
    <xf numFmtId="171" fontId="0" fillId="34" borderId="11" xfId="49" applyNumberFormat="1" applyFont="1" applyFill="1" applyBorder="1" applyAlignment="1" quotePrefix="1">
      <alignment horizontal="left" vertical="center" wrapText="1"/>
    </xf>
    <xf numFmtId="171" fontId="0" fillId="35" borderId="15" xfId="49" applyNumberFormat="1" applyFont="1" applyFill="1" applyBorder="1" applyAlignment="1">
      <alignment horizontal="left" vertical="center" wrapText="1"/>
    </xf>
    <xf numFmtId="171" fontId="0" fillId="0" borderId="15" xfId="49" applyNumberFormat="1" applyFont="1" applyFill="1" applyBorder="1" applyAlignment="1">
      <alignment horizontal="left" vertical="center" wrapText="1"/>
    </xf>
    <xf numFmtId="1" fontId="0" fillId="35" borderId="15" xfId="66" applyNumberFormat="1" applyFont="1" applyFill="1" applyBorder="1" applyAlignment="1">
      <alignment horizontal="left" vertical="center" wrapText="1"/>
      <protection/>
    </xf>
    <xf numFmtId="0" fontId="0" fillId="5" borderId="11" xfId="0" applyFont="1" applyFill="1" applyBorder="1" applyAlignment="1" quotePrefix="1">
      <alignment horizontal="left" vertical="center" wrapText="1"/>
    </xf>
    <xf numFmtId="0" fontId="0" fillId="0" borderId="12" xfId="66" applyFont="1" applyFill="1" applyBorder="1" applyAlignment="1">
      <alignment horizontal="left" vertical="center" wrapText="1"/>
      <protection/>
    </xf>
    <xf numFmtId="198" fontId="0" fillId="35" borderId="11" xfId="49" applyNumberFormat="1" applyFont="1" applyFill="1" applyBorder="1" applyAlignment="1">
      <alignment vertical="center" wrapText="1"/>
    </xf>
    <xf numFmtId="0" fontId="0" fillId="33" borderId="15" xfId="0" applyFont="1" applyFill="1" applyBorder="1" applyAlignment="1" quotePrefix="1">
      <alignment horizontal="left" vertical="center"/>
    </xf>
    <xf numFmtId="171" fontId="0" fillId="35" borderId="11" xfId="49" applyFont="1" applyFill="1" applyBorder="1" applyAlignment="1">
      <alignment horizontal="left" vertical="center" wrapText="1"/>
    </xf>
    <xf numFmtId="4" fontId="0" fillId="0" borderId="11" xfId="66" applyNumberFormat="1" applyFont="1" applyBorder="1" applyAlignment="1">
      <alignment horizontal="left" vertical="center" wrapText="1"/>
      <protection/>
    </xf>
    <xf numFmtId="0" fontId="0" fillId="33" borderId="11" xfId="0" applyFont="1" applyFill="1" applyBorder="1" applyAlignment="1" quotePrefix="1">
      <alignment horizontal="left" vertical="center"/>
    </xf>
    <xf numFmtId="10" fontId="0" fillId="35" borderId="11" xfId="72" applyNumberFormat="1" applyFont="1" applyFill="1" applyBorder="1" applyAlignment="1">
      <alignment horizontal="left" vertical="center" wrapText="1"/>
    </xf>
    <xf numFmtId="9" fontId="0" fillId="35" borderId="15" xfId="72" applyFont="1" applyFill="1" applyBorder="1" applyAlignment="1">
      <alignment horizontal="center" vertical="center" wrapText="1"/>
    </xf>
    <xf numFmtId="0" fontId="0" fillId="35" borderId="15" xfId="66" applyFont="1" applyFill="1" applyBorder="1" applyAlignment="1">
      <alignment horizontal="center" vertical="top" wrapText="1"/>
      <protection/>
    </xf>
    <xf numFmtId="197" fontId="6" fillId="35" borderId="11" xfId="49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justify" vertical="top" wrapText="1"/>
    </xf>
    <xf numFmtId="171" fontId="0" fillId="35" borderId="0" xfId="49" applyNumberForma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5" borderId="15" xfId="66" applyFont="1" applyFill="1" applyBorder="1" applyAlignment="1">
      <alignment horizontal="left" vertical="top" wrapText="1"/>
      <protection/>
    </xf>
    <xf numFmtId="3" fontId="0" fillId="35" borderId="11" xfId="0" applyNumberFormat="1" applyFont="1" applyFill="1" applyBorder="1" applyAlignment="1">
      <alignment horizontal="left" vertical="center" wrapText="1"/>
    </xf>
    <xf numFmtId="10" fontId="0" fillId="35" borderId="11" xfId="74" applyNumberFormat="1" applyFont="1" applyFill="1" applyBorder="1" applyAlignment="1">
      <alignment horizontal="left" vertical="center" wrapText="1"/>
    </xf>
    <xf numFmtId="9" fontId="0" fillId="35" borderId="11" xfId="74" applyFont="1" applyFill="1" applyBorder="1" applyAlignment="1">
      <alignment horizontal="left" vertical="center" wrapText="1"/>
    </xf>
    <xf numFmtId="198" fontId="0" fillId="35" borderId="11" xfId="56" applyNumberFormat="1" applyFont="1" applyFill="1" applyBorder="1" applyAlignment="1">
      <alignment vertical="center" wrapText="1"/>
    </xf>
    <xf numFmtId="171" fontId="12" fillId="35" borderId="11" xfId="49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49" fontId="0" fillId="35" borderId="11" xfId="68" applyNumberFormat="1" applyFont="1" applyFill="1" applyBorder="1" applyAlignment="1">
      <alignment horizontal="center" vertical="center" wrapText="1"/>
      <protection/>
    </xf>
    <xf numFmtId="0" fontId="53" fillId="35" borderId="11" xfId="68" applyFont="1" applyFill="1" applyBorder="1" applyAlignment="1">
      <alignment horizontal="center" vertical="center" wrapText="1"/>
      <protection/>
    </xf>
    <xf numFmtId="0" fontId="0" fillId="35" borderId="11" xfId="68" applyFont="1" applyFill="1" applyBorder="1" applyAlignment="1">
      <alignment horizontal="left" vertical="center" wrapText="1"/>
      <protection/>
    </xf>
    <xf numFmtId="0" fontId="0" fillId="35" borderId="22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1" xfId="69" applyFont="1" applyFill="1" applyBorder="1" applyAlignment="1">
      <alignment horizontal="left" vertical="center"/>
      <protection/>
    </xf>
    <xf numFmtId="49" fontId="10" fillId="35" borderId="11" xfId="68" applyNumberFormat="1" applyFont="1" applyFill="1" applyBorder="1" applyAlignment="1">
      <alignment vertical="center" wrapText="1" shrinkToFit="1"/>
      <protection/>
    </xf>
    <xf numFmtId="0" fontId="0" fillId="35" borderId="11" xfId="69" applyFont="1" applyFill="1" applyBorder="1" applyAlignment="1">
      <alignment horizontal="left" vertical="center" wrapText="1"/>
      <protection/>
    </xf>
    <xf numFmtId="49" fontId="10" fillId="35" borderId="11" xfId="68" applyNumberFormat="1" applyFont="1" applyFill="1" applyBorder="1" applyAlignment="1">
      <alignment horizontal="center" vertical="center" wrapText="1" shrinkToFit="1"/>
      <protection/>
    </xf>
    <xf numFmtId="49" fontId="0" fillId="35" borderId="11" xfId="0" applyNumberFormat="1" applyFont="1" applyFill="1" applyBorder="1" applyAlignment="1" applyProtection="1">
      <alignment horizontal="justify" vertical="center" wrapText="1"/>
      <protection locked="0"/>
    </xf>
    <xf numFmtId="3" fontId="10" fillId="35" borderId="11" xfId="66" applyNumberFormat="1" applyFont="1" applyFill="1" applyBorder="1" applyAlignment="1">
      <alignment horizontal="center" vertical="center" wrapText="1"/>
      <protection/>
    </xf>
    <xf numFmtId="3" fontId="0" fillId="35" borderId="11" xfId="66" applyNumberFormat="1" applyFont="1" applyFill="1" applyBorder="1" applyAlignment="1">
      <alignment horizontal="left" vertical="center" wrapText="1"/>
      <protection/>
    </xf>
    <xf numFmtId="49" fontId="0" fillId="35" borderId="11" xfId="66" applyNumberFormat="1" applyFont="1" applyFill="1" applyBorder="1" applyAlignment="1">
      <alignment vertical="center" wrapText="1"/>
      <protection/>
    </xf>
    <xf numFmtId="171" fontId="10" fillId="35" borderId="11" xfId="49" applyNumberFormat="1" applyFont="1" applyFill="1" applyBorder="1" applyAlignment="1">
      <alignment/>
    </xf>
    <xf numFmtId="0" fontId="0" fillId="35" borderId="15" xfId="66" applyFont="1" applyFill="1" applyBorder="1" applyAlignment="1">
      <alignment horizontal="justify" vertical="top" wrapText="1"/>
      <protection/>
    </xf>
    <xf numFmtId="0" fontId="6" fillId="35" borderId="15" xfId="0" applyFont="1" applyFill="1" applyBorder="1" applyAlignment="1">
      <alignment horizontal="center" vertical="center"/>
    </xf>
    <xf numFmtId="200" fontId="5" fillId="10" borderId="17" xfId="49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198" fontId="12" fillId="10" borderId="11" xfId="49" applyNumberFormat="1" applyFont="1" applyFill="1" applyBorder="1" applyAlignment="1">
      <alignment horizontal="center" vertical="center" wrapText="1"/>
    </xf>
    <xf numFmtId="198" fontId="12" fillId="10" borderId="12" xfId="49" applyNumberFormat="1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9" fontId="0" fillId="35" borderId="11" xfId="72" applyFont="1" applyFill="1" applyBorder="1" applyAlignment="1">
      <alignment horizontal="center" vertical="center" wrapText="1"/>
    </xf>
    <xf numFmtId="0" fontId="0" fillId="35" borderId="10" xfId="0" applyFont="1" applyFill="1" applyBorder="1" applyAlignment="1" quotePrefix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1" xfId="66" applyFont="1" applyFill="1" applyBorder="1" applyAlignment="1">
      <alignment horizontal="center" vertical="center" wrapText="1"/>
      <protection/>
    </xf>
    <xf numFmtId="0" fontId="0" fillId="35" borderId="24" xfId="0" applyFont="1" applyFill="1" applyBorder="1" applyAlignment="1" quotePrefix="1">
      <alignment horizontal="center" vertical="center" wrapText="1"/>
    </xf>
    <xf numFmtId="0" fontId="0" fillId="35" borderId="11" xfId="0" applyFont="1" applyFill="1" applyBorder="1" applyAlignment="1">
      <alignment vertical="center" wrapText="1"/>
    </xf>
    <xf numFmtId="0" fontId="0" fillId="0" borderId="11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  <xf numFmtId="10" fontId="0" fillId="35" borderId="20" xfId="0" applyNumberFormat="1" applyFont="1" applyFill="1" applyBorder="1" applyAlignment="1">
      <alignment horizontal="center" vertical="center" wrapText="1"/>
    </xf>
    <xf numFmtId="10" fontId="0" fillId="35" borderId="23" xfId="0" applyNumberFormat="1" applyFont="1" applyFill="1" applyBorder="1" applyAlignment="1">
      <alignment horizontal="center" vertical="center" wrapText="1"/>
    </xf>
    <xf numFmtId="10" fontId="0" fillId="35" borderId="15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9" fontId="0" fillId="35" borderId="11" xfId="66" applyNumberFormat="1" applyFont="1" applyFill="1" applyBorder="1" applyAlignment="1">
      <alignment horizontal="center" vertical="center" wrapText="1"/>
      <protection/>
    </xf>
    <xf numFmtId="0" fontId="5" fillId="37" borderId="17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9" fontId="0" fillId="35" borderId="11" xfId="72" applyNumberFormat="1" applyFont="1" applyFill="1" applyBorder="1" applyAlignment="1">
      <alignment horizontal="center" vertical="center" wrapText="1"/>
    </xf>
    <xf numFmtId="9" fontId="0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9" fontId="0" fillId="35" borderId="17" xfId="72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0" fillId="35" borderId="17" xfId="66" applyFont="1" applyFill="1" applyBorder="1" applyAlignment="1">
      <alignment horizontal="center" vertical="center" wrapText="1"/>
      <protection/>
    </xf>
    <xf numFmtId="0" fontId="0" fillId="35" borderId="17" xfId="0" applyFont="1" applyFill="1" applyBorder="1" applyAlignment="1">
      <alignment horizontal="left" vertical="center" wrapText="1"/>
    </xf>
    <xf numFmtId="9" fontId="0" fillId="0" borderId="11" xfId="66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5" fillId="37" borderId="28" xfId="66" applyFont="1" applyFill="1" applyBorder="1" applyAlignment="1">
      <alignment horizontal="center" vertical="center" wrapText="1"/>
      <protection/>
    </xf>
    <xf numFmtId="0" fontId="5" fillId="37" borderId="29" xfId="66" applyFont="1" applyFill="1" applyBorder="1" applyAlignment="1">
      <alignment horizontal="center" vertical="center" wrapText="1"/>
      <protection/>
    </xf>
    <xf numFmtId="0" fontId="5" fillId="37" borderId="30" xfId="66" applyFont="1" applyFill="1" applyBorder="1" applyAlignment="1">
      <alignment horizontal="center" vertical="center" wrapText="1"/>
      <protection/>
    </xf>
    <xf numFmtId="0" fontId="6" fillId="35" borderId="11" xfId="0" applyFont="1" applyFill="1" applyBorder="1" applyAlignment="1">
      <alignment horizontal="center" vertical="center" wrapText="1"/>
    </xf>
    <xf numFmtId="0" fontId="5" fillId="37" borderId="20" xfId="66" applyFont="1" applyFill="1" applyBorder="1" applyAlignment="1">
      <alignment horizontal="center" vertical="center" wrapText="1"/>
      <protection/>
    </xf>
    <xf numFmtId="0" fontId="5" fillId="37" borderId="15" xfId="66" applyFont="1" applyFill="1" applyBorder="1" applyAlignment="1">
      <alignment horizontal="center" vertical="center" wrapText="1"/>
      <protection/>
    </xf>
    <xf numFmtId="0" fontId="0" fillId="35" borderId="20" xfId="66" applyFont="1" applyFill="1" applyBorder="1" applyAlignment="1">
      <alignment horizontal="left" vertical="center" wrapText="1"/>
      <protection/>
    </xf>
    <xf numFmtId="0" fontId="0" fillId="35" borderId="23" xfId="66" applyFont="1" applyFill="1" applyBorder="1" applyAlignment="1">
      <alignment horizontal="left" vertical="center" wrapText="1"/>
      <protection/>
    </xf>
    <xf numFmtId="0" fontId="0" fillId="35" borderId="15" xfId="66" applyFont="1" applyFill="1" applyBorder="1" applyAlignment="1">
      <alignment horizontal="left" vertical="center" wrapText="1"/>
      <protection/>
    </xf>
    <xf numFmtId="2" fontId="12" fillId="36" borderId="11" xfId="49" applyNumberFormat="1" applyFont="1" applyFill="1" applyBorder="1" applyAlignment="1">
      <alignment horizontal="center" vertical="center" wrapText="1"/>
    </xf>
    <xf numFmtId="2" fontId="12" fillId="36" borderId="12" xfId="49" applyNumberFormat="1" applyFont="1" applyFill="1" applyBorder="1" applyAlignment="1">
      <alignment horizontal="center" vertical="center" wrapText="1"/>
    </xf>
    <xf numFmtId="0" fontId="10" fillId="35" borderId="20" xfId="66" applyFont="1" applyFill="1" applyBorder="1" applyAlignment="1">
      <alignment horizontal="center" vertical="center" wrapText="1"/>
      <protection/>
    </xf>
    <xf numFmtId="0" fontId="10" fillId="35" borderId="23" xfId="66" applyFont="1" applyFill="1" applyBorder="1" applyAlignment="1">
      <alignment horizontal="center" vertical="center" wrapText="1"/>
      <protection/>
    </xf>
    <xf numFmtId="0" fontId="10" fillId="35" borderId="15" xfId="66" applyFont="1" applyFill="1" applyBorder="1" applyAlignment="1">
      <alignment horizontal="center" vertical="center" wrapText="1"/>
      <protection/>
    </xf>
    <xf numFmtId="198" fontId="10" fillId="35" borderId="20" xfId="49" applyNumberFormat="1" applyFont="1" applyFill="1" applyBorder="1" applyAlignment="1">
      <alignment horizontal="center" vertical="center" wrapText="1"/>
    </xf>
    <xf numFmtId="198" fontId="10" fillId="35" borderId="15" xfId="49" applyNumberFormat="1" applyFont="1" applyFill="1" applyBorder="1" applyAlignment="1">
      <alignment horizontal="center" vertical="center" wrapText="1"/>
    </xf>
    <xf numFmtId="0" fontId="10" fillId="35" borderId="20" xfId="66" applyFont="1" applyFill="1" applyBorder="1" applyAlignment="1">
      <alignment horizontal="center" vertical="center"/>
      <protection/>
    </xf>
    <xf numFmtId="0" fontId="10" fillId="35" borderId="15" xfId="66" applyFont="1" applyFill="1" applyBorder="1" applyAlignment="1">
      <alignment horizontal="center" vertical="center"/>
      <protection/>
    </xf>
    <xf numFmtId="0" fontId="0" fillId="35" borderId="11" xfId="66" applyFont="1" applyFill="1" applyBorder="1" applyAlignment="1">
      <alignment horizontal="left" vertical="center" wrapText="1"/>
      <protection/>
    </xf>
    <xf numFmtId="171" fontId="12" fillId="36" borderId="11" xfId="49" applyNumberFormat="1" applyFont="1" applyFill="1" applyBorder="1" applyAlignment="1">
      <alignment horizontal="center" vertical="center" wrapText="1"/>
    </xf>
    <xf numFmtId="171" fontId="12" fillId="36" borderId="12" xfId="49" applyNumberFormat="1" applyFont="1" applyFill="1" applyBorder="1" applyAlignment="1">
      <alignment horizontal="center" vertical="center" wrapText="1"/>
    </xf>
    <xf numFmtId="0" fontId="0" fillId="35" borderId="17" xfId="68" applyFont="1" applyFill="1" applyBorder="1" applyAlignment="1">
      <alignment horizontal="center" vertical="center" wrapText="1"/>
      <protection/>
    </xf>
    <xf numFmtId="0" fontId="0" fillId="35" borderId="11" xfId="68" applyFont="1" applyFill="1" applyBorder="1" applyAlignment="1">
      <alignment horizontal="center" vertical="center" wrapText="1"/>
      <protection/>
    </xf>
    <xf numFmtId="9" fontId="0" fillId="35" borderId="11" xfId="68" applyNumberFormat="1" applyFont="1" applyFill="1" applyBorder="1" applyAlignment="1">
      <alignment horizontal="center" vertical="center" wrapText="1"/>
      <protection/>
    </xf>
    <xf numFmtId="0" fontId="0" fillId="35" borderId="20" xfId="68" applyFont="1" applyFill="1" applyBorder="1" applyAlignment="1">
      <alignment horizontal="center" vertical="center" wrapText="1"/>
      <protection/>
    </xf>
    <xf numFmtId="0" fontId="0" fillId="35" borderId="11" xfId="68" applyFont="1" applyFill="1" applyBorder="1" applyAlignment="1">
      <alignment horizontal="center" vertical="center" wrapText="1" shrinkToFit="1"/>
      <protection/>
    </xf>
    <xf numFmtId="0" fontId="0" fillId="35" borderId="11" xfId="66" applyFont="1" applyFill="1" applyBorder="1" applyAlignment="1">
      <alignment vertical="center" wrapText="1"/>
      <protection/>
    </xf>
    <xf numFmtId="49" fontId="0" fillId="35" borderId="11" xfId="66" applyNumberFormat="1" applyFont="1" applyFill="1" applyBorder="1" applyAlignment="1">
      <alignment horizontal="center" vertical="center" wrapText="1"/>
      <protection/>
    </xf>
    <xf numFmtId="0" fontId="10" fillId="35" borderId="11" xfId="66" applyFont="1" applyFill="1" applyBorder="1" applyAlignment="1">
      <alignment horizontal="center" vertical="center" wrapText="1"/>
      <protection/>
    </xf>
    <xf numFmtId="198" fontId="10" fillId="35" borderId="11" xfId="49" applyNumberFormat="1" applyFont="1" applyFill="1" applyBorder="1" applyAlignment="1">
      <alignment horizontal="center" vertical="center" wrapText="1"/>
    </xf>
    <xf numFmtId="9" fontId="0" fillId="35" borderId="11" xfId="0" applyNumberFormat="1" applyFont="1" applyFill="1" applyBorder="1" applyAlignment="1">
      <alignment horizontal="center" vertical="center" wrapText="1"/>
    </xf>
    <xf numFmtId="9" fontId="0" fillId="0" borderId="11" xfId="72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justify" vertical="center" wrapText="1"/>
    </xf>
    <xf numFmtId="9" fontId="0" fillId="35" borderId="20" xfId="72" applyFont="1" applyFill="1" applyBorder="1" applyAlignment="1">
      <alignment horizontal="center" vertical="center" wrapText="1"/>
    </xf>
    <xf numFmtId="9" fontId="0" fillId="35" borderId="15" xfId="72" applyFont="1" applyFill="1" applyBorder="1" applyAlignment="1">
      <alignment horizontal="center" vertical="center" wrapText="1"/>
    </xf>
    <xf numFmtId="9" fontId="0" fillId="35" borderId="20" xfId="66" applyNumberFormat="1" applyFont="1" applyFill="1" applyBorder="1" applyAlignment="1">
      <alignment horizontal="center" vertical="center" wrapText="1"/>
      <protection/>
    </xf>
    <xf numFmtId="9" fontId="0" fillId="35" borderId="15" xfId="66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0" fillId="35" borderId="16" xfId="68" applyFont="1" applyFill="1" applyBorder="1" applyAlignment="1">
      <alignment horizontal="center" vertical="center" wrapText="1"/>
      <protection/>
    </xf>
    <xf numFmtId="0" fontId="0" fillId="35" borderId="31" xfId="68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top" wrapText="1"/>
    </xf>
    <xf numFmtId="0" fontId="0" fillId="35" borderId="20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34" xfId="0" applyFont="1" applyFill="1" applyBorder="1" applyAlignment="1">
      <alignment horizontal="center" vertical="center" wrapText="1"/>
    </xf>
    <xf numFmtId="0" fontId="12" fillId="37" borderId="33" xfId="0" applyFont="1" applyFill="1" applyBorder="1" applyAlignment="1">
      <alignment horizontal="center" vertical="center" wrapText="1"/>
    </xf>
    <xf numFmtId="0" fontId="12" fillId="37" borderId="35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11" fillId="37" borderId="32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5" fillId="35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top" wrapText="1"/>
    </xf>
    <xf numFmtId="171" fontId="7" fillId="35" borderId="11" xfId="49" applyNumberFormat="1" applyFont="1" applyFill="1" applyBorder="1" applyAlignment="1">
      <alignment horizontal="center" vertical="center"/>
    </xf>
    <xf numFmtId="198" fontId="0" fillId="35" borderId="20" xfId="49" applyNumberFormat="1" applyFont="1" applyFill="1" applyBorder="1" applyAlignment="1">
      <alignment horizontal="center" vertical="center" wrapText="1"/>
    </xf>
    <xf numFmtId="198" fontId="0" fillId="35" borderId="15" xfId="49" applyNumberFormat="1" applyFont="1" applyFill="1" applyBorder="1" applyAlignment="1">
      <alignment horizontal="center" vertical="center" wrapText="1"/>
    </xf>
    <xf numFmtId="198" fontId="0" fillId="35" borderId="20" xfId="49" applyNumberFormat="1" applyFont="1" applyFill="1" applyBorder="1" applyAlignment="1">
      <alignment horizontal="center" vertical="center"/>
    </xf>
    <xf numFmtId="198" fontId="0" fillId="35" borderId="15" xfId="49" applyNumberFormat="1" applyFont="1" applyFill="1" applyBorder="1" applyAlignment="1">
      <alignment horizontal="center" vertical="center"/>
    </xf>
    <xf numFmtId="0" fontId="0" fillId="0" borderId="20" xfId="66" applyFont="1" applyFill="1" applyBorder="1" applyAlignment="1">
      <alignment horizontal="center" vertical="center" wrapText="1"/>
      <protection/>
    </xf>
    <xf numFmtId="0" fontId="0" fillId="0" borderId="23" xfId="66" applyFont="1" applyFill="1" applyBorder="1" applyAlignment="1">
      <alignment horizontal="center" vertical="center" wrapText="1"/>
      <protection/>
    </xf>
    <xf numFmtId="0" fontId="0" fillId="0" borderId="15" xfId="66" applyFont="1" applyFill="1" applyBorder="1" applyAlignment="1">
      <alignment horizontal="center" vertical="center" wrapText="1"/>
      <protection/>
    </xf>
    <xf numFmtId="198" fontId="0" fillId="35" borderId="23" xfId="49" applyNumberFormat="1" applyFont="1" applyFill="1" applyBorder="1" applyAlignment="1">
      <alignment horizontal="center" vertical="center" wrapText="1"/>
    </xf>
    <xf numFmtId="0" fontId="0" fillId="0" borderId="20" xfId="66" applyFont="1" applyFill="1" applyBorder="1" applyAlignment="1">
      <alignment horizontal="left" vertical="center" wrapText="1"/>
      <protection/>
    </xf>
    <xf numFmtId="0" fontId="0" fillId="0" borderId="23" xfId="66" applyFont="1" applyFill="1" applyBorder="1" applyAlignment="1">
      <alignment horizontal="left" vertical="center" wrapText="1"/>
      <protection/>
    </xf>
    <xf numFmtId="0" fontId="0" fillId="0" borderId="15" xfId="66" applyFont="1" applyFill="1" applyBorder="1" applyAlignment="1">
      <alignment horizontal="left" vertical="center" wrapText="1"/>
      <protection/>
    </xf>
    <xf numFmtId="198" fontId="0" fillId="35" borderId="20" xfId="49" applyNumberFormat="1" applyFont="1" applyFill="1" applyBorder="1" applyAlignment="1">
      <alignment horizontal="left" vertical="center" wrapText="1"/>
    </xf>
    <xf numFmtId="198" fontId="0" fillId="35" borderId="15" xfId="49" applyNumberFormat="1" applyFont="1" applyFill="1" applyBorder="1" applyAlignment="1">
      <alignment horizontal="left" vertical="center" wrapText="1"/>
    </xf>
    <xf numFmtId="200" fontId="5" fillId="10" borderId="38" xfId="49" applyNumberFormat="1" applyFont="1" applyFill="1" applyBorder="1" applyAlignment="1">
      <alignment horizontal="center" vertical="center"/>
    </xf>
    <xf numFmtId="200" fontId="5" fillId="10" borderId="39" xfId="49" applyNumberFormat="1" applyFont="1" applyFill="1" applyBorder="1" applyAlignment="1">
      <alignment horizontal="center" vertical="center"/>
    </xf>
    <xf numFmtId="200" fontId="5" fillId="10" borderId="40" xfId="49" applyNumberFormat="1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 wrapText="1"/>
    </xf>
    <xf numFmtId="10" fontId="0" fillId="35" borderId="11" xfId="72" applyNumberFormat="1" applyFont="1" applyFill="1" applyBorder="1" applyAlignment="1">
      <alignment horizontal="center" vertical="center" wrapText="1"/>
    </xf>
    <xf numFmtId="9" fontId="0" fillId="35" borderId="11" xfId="0" applyNumberFormat="1" applyFont="1" applyFill="1" applyBorder="1" applyAlignment="1">
      <alignment horizontal="center"/>
    </xf>
    <xf numFmtId="9" fontId="0" fillId="35" borderId="11" xfId="72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center" vertical="top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 quotePrefix="1">
      <alignment horizontal="center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10" fontId="0" fillId="35" borderId="11" xfId="72" applyNumberFormat="1" applyFont="1" applyFill="1" applyBorder="1" applyAlignment="1">
      <alignment horizontal="center" vertical="center"/>
    </xf>
    <xf numFmtId="0" fontId="0" fillId="35" borderId="34" xfId="0" applyFont="1" applyFill="1" applyBorder="1" applyAlignment="1" quotePrefix="1">
      <alignment horizontal="center" vertical="center" wrapText="1"/>
    </xf>
    <xf numFmtId="0" fontId="0" fillId="35" borderId="34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12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vertical="center" wrapText="1"/>
    </xf>
    <xf numFmtId="0" fontId="5" fillId="37" borderId="44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/>
    </xf>
    <xf numFmtId="198" fontId="12" fillId="10" borderId="20" xfId="49" applyNumberFormat="1" applyFont="1" applyFill="1" applyBorder="1" applyAlignment="1">
      <alignment horizontal="center" vertical="center" wrapText="1"/>
    </xf>
    <xf numFmtId="198" fontId="12" fillId="10" borderId="46" xfId="49" applyNumberFormat="1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46" xfId="0" applyFont="1" applyFill="1" applyBorder="1" applyAlignment="1">
      <alignment horizontal="center" vertical="center" wrapText="1"/>
    </xf>
    <xf numFmtId="200" fontId="5" fillId="10" borderId="27" xfId="49" applyNumberFormat="1" applyFont="1" applyFill="1" applyBorder="1" applyAlignment="1">
      <alignment horizontal="center" vertical="center"/>
    </xf>
    <xf numFmtId="200" fontId="5" fillId="10" borderId="31" xfId="49" applyNumberFormat="1" applyFont="1" applyFill="1" applyBorder="1" applyAlignment="1">
      <alignment horizontal="center" vertical="center"/>
    </xf>
    <xf numFmtId="200" fontId="5" fillId="10" borderId="31" xfId="49" applyNumberFormat="1" applyFont="1" applyFill="1" applyBorder="1" applyAlignment="1">
      <alignment horizontal="center" vertical="center"/>
    </xf>
    <xf numFmtId="10" fontId="0" fillId="0" borderId="20" xfId="0" applyNumberFormat="1" applyFont="1" applyFill="1" applyBorder="1" applyAlignment="1">
      <alignment horizontal="center" vertical="center" wrapText="1"/>
    </xf>
    <xf numFmtId="10" fontId="0" fillId="0" borderId="23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1" fontId="12" fillId="36" borderId="20" xfId="49" applyNumberFormat="1" applyFont="1" applyFill="1" applyBorder="1" applyAlignment="1">
      <alignment horizontal="center" vertical="center" wrapText="1"/>
    </xf>
    <xf numFmtId="171" fontId="12" fillId="36" borderId="46" xfId="49" applyNumberFormat="1" applyFont="1" applyFill="1" applyBorder="1" applyAlignment="1">
      <alignment horizontal="center" vertical="center" wrapText="1"/>
    </xf>
    <xf numFmtId="198" fontId="7" fillId="35" borderId="20" xfId="49" applyNumberFormat="1" applyFont="1" applyFill="1" applyBorder="1" applyAlignment="1">
      <alignment horizontal="center" vertical="center"/>
    </xf>
    <xf numFmtId="198" fontId="7" fillId="35" borderId="15" xfId="49" applyNumberFormat="1" applyFont="1" applyFill="1" applyBorder="1" applyAlignment="1">
      <alignment horizontal="center" vertical="center"/>
    </xf>
    <xf numFmtId="171" fontId="7" fillId="35" borderId="20" xfId="49" applyNumberFormat="1" applyFont="1" applyFill="1" applyBorder="1" applyAlignment="1">
      <alignment horizontal="center" vertical="center"/>
    </xf>
    <xf numFmtId="171" fontId="7" fillId="35" borderId="15" xfId="49" applyNumberFormat="1" applyFont="1" applyFill="1" applyBorder="1" applyAlignment="1">
      <alignment horizontal="center" vertical="center"/>
    </xf>
    <xf numFmtId="9" fontId="0" fillId="0" borderId="19" xfId="0" applyNumberFormat="1" applyFont="1" applyFill="1" applyBorder="1" applyAlignment="1">
      <alignment horizontal="center" vertical="center"/>
    </xf>
    <xf numFmtId="9" fontId="0" fillId="0" borderId="23" xfId="0" applyNumberFormat="1" applyFont="1" applyFill="1" applyBorder="1" applyAlignment="1">
      <alignment horizontal="center" vertical="center"/>
    </xf>
    <xf numFmtId="9" fontId="0" fillId="0" borderId="15" xfId="0" applyNumberFormat="1" applyFont="1" applyFill="1" applyBorder="1" applyAlignment="1">
      <alignment horizontal="center" vertical="center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3 2" xfId="54"/>
    <cellStyle name="Millares 4" xfId="55"/>
    <cellStyle name="Millares 5" xfId="56"/>
    <cellStyle name="Millares 5 2" xfId="57"/>
    <cellStyle name="Millares 5 3" xfId="58"/>
    <cellStyle name="Millares 6" xfId="59"/>
    <cellStyle name="Currency" xfId="60"/>
    <cellStyle name="Currency [0]" xfId="61"/>
    <cellStyle name="Moneda 2" xfId="62"/>
    <cellStyle name="Moneda 3" xfId="63"/>
    <cellStyle name="Moneda 4" xfId="64"/>
    <cellStyle name="Neutral" xfId="65"/>
    <cellStyle name="Normal 2" xfId="66"/>
    <cellStyle name="Normal 3" xfId="67"/>
    <cellStyle name="Normal 5" xfId="68"/>
    <cellStyle name="Normal 5 2" xfId="69"/>
    <cellStyle name="Normal 5 3" xfId="70"/>
    <cellStyle name="Notas" xfId="71"/>
    <cellStyle name="Percent" xfId="72"/>
    <cellStyle name="Porcentual 2" xfId="73"/>
    <cellStyle name="Porcentual 3" xfId="74"/>
    <cellStyle name="Porcentual 4" xfId="75"/>
    <cellStyle name="Porcentual 5" xfId="76"/>
    <cellStyle name="Porcentual 5 2" xfId="77"/>
    <cellStyle name="Porcentual 6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7.421875" style="1" customWidth="1"/>
    <col min="2" max="2" width="12.421875" style="1" customWidth="1"/>
    <col min="3" max="3" width="23.421875" style="1" customWidth="1"/>
    <col min="4" max="4" width="14.28125" style="1" customWidth="1"/>
    <col min="5" max="6" width="7.7109375" style="1" customWidth="1"/>
    <col min="7" max="7" width="17.57421875" style="1" customWidth="1"/>
    <col min="8" max="8" width="29.57421875" style="3" customWidth="1"/>
    <col min="9" max="9" width="20.00390625" style="1" customWidth="1"/>
    <col min="10" max="10" width="13.421875" style="1" customWidth="1"/>
    <col min="11" max="11" width="14.28125" style="1" customWidth="1"/>
    <col min="12" max="12" width="28.57421875" style="1" customWidth="1"/>
    <col min="13" max="16" width="14.28125" style="1" customWidth="1"/>
    <col min="17" max="17" width="14.7109375" style="56" customWidth="1"/>
    <col min="18" max="21" width="12.57421875" style="56" customWidth="1"/>
    <col min="22" max="22" width="16.57421875" style="79" bestFit="1" customWidth="1"/>
    <col min="23" max="23" width="29.8515625" style="1" customWidth="1"/>
    <col min="24" max="16384" width="11.421875" style="1" customWidth="1"/>
  </cols>
  <sheetData>
    <row r="1" spans="1:22" s="22" customFormat="1" ht="20.25">
      <c r="A1" s="22" t="s">
        <v>667</v>
      </c>
      <c r="H1" s="23"/>
      <c r="Q1" s="55"/>
      <c r="R1" s="55"/>
      <c r="S1" s="55"/>
      <c r="T1" s="55"/>
      <c r="U1" s="55"/>
      <c r="V1" s="78"/>
    </row>
    <row r="2" spans="1:22" s="22" customFormat="1" ht="20.25">
      <c r="A2" s="22" t="s">
        <v>2334</v>
      </c>
      <c r="H2" s="23"/>
      <c r="Q2" s="55"/>
      <c r="R2" s="55"/>
      <c r="S2" s="55"/>
      <c r="T2" s="55"/>
      <c r="U2" s="55"/>
      <c r="V2" s="78"/>
    </row>
    <row r="3" ht="12.75" hidden="1">
      <c r="A3" s="4"/>
    </row>
    <row r="4" spans="1:22" ht="12.75" hidden="1">
      <c r="A4" s="4"/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57"/>
      <c r="R4" s="57"/>
      <c r="S4" s="57"/>
      <c r="T4" s="57"/>
      <c r="U4" s="57"/>
      <c r="V4" s="80"/>
    </row>
    <row r="5" ht="12.75">
      <c r="A5" s="4"/>
    </row>
    <row r="6" ht="13.5" thickBot="1">
      <c r="A6" s="4"/>
    </row>
    <row r="7" spans="1:23" ht="12.75" customHeight="1">
      <c r="A7" s="481" t="s">
        <v>70</v>
      </c>
      <c r="B7" s="478" t="s">
        <v>890</v>
      </c>
      <c r="C7" s="478" t="s">
        <v>893</v>
      </c>
      <c r="D7" s="490" t="s">
        <v>894</v>
      </c>
      <c r="E7" s="490"/>
      <c r="F7" s="490"/>
      <c r="G7" s="478" t="s">
        <v>891</v>
      </c>
      <c r="H7" s="478" t="s">
        <v>892</v>
      </c>
      <c r="I7" s="478" t="s">
        <v>233</v>
      </c>
      <c r="J7" s="490" t="s">
        <v>234</v>
      </c>
      <c r="K7" s="491"/>
      <c r="L7" s="478" t="s">
        <v>2015</v>
      </c>
      <c r="M7" s="496" t="s">
        <v>2016</v>
      </c>
      <c r="N7" s="497"/>
      <c r="O7" s="497"/>
      <c r="P7" s="498"/>
      <c r="Q7" s="572" t="s">
        <v>2011</v>
      </c>
      <c r="R7" s="573"/>
      <c r="S7" s="573"/>
      <c r="T7" s="573"/>
      <c r="U7" s="605"/>
      <c r="V7" s="606"/>
      <c r="W7" s="478" t="s">
        <v>290</v>
      </c>
    </row>
    <row r="8" spans="1:23" ht="33.75" customHeight="1">
      <c r="A8" s="482"/>
      <c r="B8" s="479"/>
      <c r="C8" s="479"/>
      <c r="D8" s="479" t="s">
        <v>887</v>
      </c>
      <c r="E8" s="479" t="s">
        <v>888</v>
      </c>
      <c r="F8" s="479">
        <v>2011</v>
      </c>
      <c r="G8" s="479"/>
      <c r="H8" s="479"/>
      <c r="I8" s="479"/>
      <c r="J8" s="479" t="s">
        <v>887</v>
      </c>
      <c r="K8" s="487">
        <v>2011</v>
      </c>
      <c r="L8" s="487"/>
      <c r="M8" s="500" t="s">
        <v>2017</v>
      </c>
      <c r="N8" s="500" t="s">
        <v>2018</v>
      </c>
      <c r="O8" s="500" t="s">
        <v>2019</v>
      </c>
      <c r="P8" s="500" t="s">
        <v>2020</v>
      </c>
      <c r="Q8" s="600" t="s">
        <v>2014</v>
      </c>
      <c r="R8" s="602" t="s">
        <v>1999</v>
      </c>
      <c r="S8" s="600" t="s">
        <v>2000</v>
      </c>
      <c r="T8" s="217" t="s">
        <v>1284</v>
      </c>
      <c r="U8" s="217" t="s">
        <v>1286</v>
      </c>
      <c r="V8" s="505" t="s">
        <v>774</v>
      </c>
      <c r="W8" s="479"/>
    </row>
    <row r="9" spans="1:23" ht="13.5" thickBot="1">
      <c r="A9" s="483"/>
      <c r="B9" s="480"/>
      <c r="C9" s="480"/>
      <c r="D9" s="480"/>
      <c r="E9" s="480"/>
      <c r="F9" s="480"/>
      <c r="G9" s="480"/>
      <c r="H9" s="480"/>
      <c r="I9" s="480"/>
      <c r="J9" s="480"/>
      <c r="K9" s="488"/>
      <c r="L9" s="488"/>
      <c r="M9" s="501"/>
      <c r="N9" s="501"/>
      <c r="O9" s="501"/>
      <c r="P9" s="501"/>
      <c r="Q9" s="601"/>
      <c r="R9" s="603"/>
      <c r="S9" s="601"/>
      <c r="T9" s="218" t="s">
        <v>1285</v>
      </c>
      <c r="U9" s="218" t="s">
        <v>1287</v>
      </c>
      <c r="V9" s="506"/>
      <c r="W9" s="480"/>
    </row>
    <row r="10" spans="1:23" s="101" customFormat="1" ht="99" customHeight="1">
      <c r="A10" s="469" t="s">
        <v>287</v>
      </c>
      <c r="B10" s="493" t="s">
        <v>319</v>
      </c>
      <c r="C10" s="492" t="s">
        <v>241</v>
      </c>
      <c r="D10" s="492" t="s">
        <v>808</v>
      </c>
      <c r="E10" s="489"/>
      <c r="F10" s="489">
        <v>0.75</v>
      </c>
      <c r="G10" s="493" t="s">
        <v>320</v>
      </c>
      <c r="H10" s="105" t="s">
        <v>786</v>
      </c>
      <c r="I10" s="375" t="s">
        <v>898</v>
      </c>
      <c r="J10" s="375" t="s">
        <v>1755</v>
      </c>
      <c r="K10" s="375">
        <v>110</v>
      </c>
      <c r="L10" s="167" t="s">
        <v>2021</v>
      </c>
      <c r="M10" s="106"/>
      <c r="N10" s="375" t="s">
        <v>2335</v>
      </c>
      <c r="O10" s="375"/>
      <c r="P10" s="375"/>
      <c r="Q10" s="109">
        <v>5000</v>
      </c>
      <c r="R10" s="266">
        <v>110</v>
      </c>
      <c r="S10" s="267">
        <v>5000</v>
      </c>
      <c r="T10" s="168">
        <f aca="true" t="shared" si="0" ref="T10:T21">R10/K10</f>
        <v>1</v>
      </c>
      <c r="U10" s="168">
        <f aca="true" t="shared" si="1" ref="U10:U21">S10/Q10</f>
        <v>1</v>
      </c>
      <c r="V10" s="268">
        <v>5000</v>
      </c>
      <c r="W10" s="113" t="s">
        <v>318</v>
      </c>
    </row>
    <row r="11" spans="1:23" s="101" customFormat="1" ht="83.25" customHeight="1">
      <c r="A11" s="463"/>
      <c r="B11" s="457"/>
      <c r="C11" s="468"/>
      <c r="D11" s="468"/>
      <c r="E11" s="462"/>
      <c r="F11" s="462"/>
      <c r="G11" s="457"/>
      <c r="H11" s="390" t="s">
        <v>787</v>
      </c>
      <c r="I11" s="371" t="s">
        <v>1757</v>
      </c>
      <c r="J11" s="371" t="s">
        <v>1756</v>
      </c>
      <c r="K11" s="371">
        <v>13</v>
      </c>
      <c r="L11" s="117" t="s">
        <v>2022</v>
      </c>
      <c r="M11" s="106"/>
      <c r="N11" s="106" t="s">
        <v>2335</v>
      </c>
      <c r="O11" s="106" t="s">
        <v>2335</v>
      </c>
      <c r="P11" s="106"/>
      <c r="Q11" s="108">
        <v>260000</v>
      </c>
      <c r="R11" s="110"/>
      <c r="S11" s="112">
        <v>0</v>
      </c>
      <c r="T11" s="107">
        <f t="shared" si="0"/>
        <v>0</v>
      </c>
      <c r="U11" s="107">
        <f t="shared" si="1"/>
        <v>0</v>
      </c>
      <c r="V11" s="111">
        <v>0</v>
      </c>
      <c r="W11" s="385" t="s">
        <v>318</v>
      </c>
    </row>
    <row r="12" spans="1:23" s="101" customFormat="1" ht="83.25" customHeight="1">
      <c r="A12" s="463"/>
      <c r="B12" s="457"/>
      <c r="C12" s="468"/>
      <c r="D12" s="468"/>
      <c r="E12" s="462"/>
      <c r="F12" s="462"/>
      <c r="G12" s="457"/>
      <c r="H12" s="390" t="s">
        <v>1288</v>
      </c>
      <c r="I12" s="371" t="s">
        <v>1758</v>
      </c>
      <c r="J12" s="371" t="s">
        <v>1759</v>
      </c>
      <c r="K12" s="371">
        <v>6</v>
      </c>
      <c r="L12" s="116" t="s">
        <v>2331</v>
      </c>
      <c r="M12" s="106"/>
      <c r="N12" s="106"/>
      <c r="O12" s="106"/>
      <c r="P12" s="106" t="s">
        <v>2335</v>
      </c>
      <c r="Q12" s="108">
        <v>6000</v>
      </c>
      <c r="R12" s="110">
        <v>6</v>
      </c>
      <c r="S12" s="112">
        <v>11875</v>
      </c>
      <c r="T12" s="107">
        <f t="shared" si="0"/>
        <v>1</v>
      </c>
      <c r="U12" s="107">
        <f t="shared" si="1"/>
        <v>1.9791666666666667</v>
      </c>
      <c r="V12" s="111">
        <v>23750</v>
      </c>
      <c r="W12" s="385"/>
    </row>
    <row r="13" spans="1:23" s="101" customFormat="1" ht="78.75" customHeight="1">
      <c r="A13" s="463"/>
      <c r="B13" s="457"/>
      <c r="C13" s="468"/>
      <c r="D13" s="468"/>
      <c r="E13" s="462"/>
      <c r="F13" s="462"/>
      <c r="G13" s="457"/>
      <c r="H13" s="390" t="s">
        <v>2335</v>
      </c>
      <c r="I13" s="371" t="s">
        <v>1760</v>
      </c>
      <c r="J13" s="371" t="s">
        <v>1761</v>
      </c>
      <c r="K13" s="371">
        <v>110</v>
      </c>
      <c r="L13" s="117" t="s">
        <v>2023</v>
      </c>
      <c r="M13" s="106"/>
      <c r="N13" s="106" t="s">
        <v>2335</v>
      </c>
      <c r="O13" s="106" t="s">
        <v>2335</v>
      </c>
      <c r="P13" s="106"/>
      <c r="Q13" s="108">
        <v>30000</v>
      </c>
      <c r="R13" s="110">
        <v>110</v>
      </c>
      <c r="S13" s="112">
        <v>81249</v>
      </c>
      <c r="T13" s="107">
        <f t="shared" si="0"/>
        <v>1</v>
      </c>
      <c r="U13" s="107">
        <f t="shared" si="1"/>
        <v>2.7083</v>
      </c>
      <c r="V13" s="111">
        <v>85835</v>
      </c>
      <c r="W13" s="385" t="s">
        <v>318</v>
      </c>
    </row>
    <row r="14" spans="1:23" s="101" customFormat="1" ht="95.25" customHeight="1">
      <c r="A14" s="463"/>
      <c r="B14" s="457"/>
      <c r="C14" s="468"/>
      <c r="D14" s="468"/>
      <c r="E14" s="462"/>
      <c r="F14" s="462"/>
      <c r="G14" s="457"/>
      <c r="H14" s="390" t="s">
        <v>788</v>
      </c>
      <c r="I14" s="371" t="s">
        <v>899</v>
      </c>
      <c r="J14" s="371" t="s">
        <v>1761</v>
      </c>
      <c r="K14" s="371"/>
      <c r="L14" s="117" t="s">
        <v>2024</v>
      </c>
      <c r="M14" s="106" t="s">
        <v>2335</v>
      </c>
      <c r="N14" s="106" t="s">
        <v>2335</v>
      </c>
      <c r="O14" s="106" t="s">
        <v>2335</v>
      </c>
      <c r="P14" s="106"/>
      <c r="Q14" s="108"/>
      <c r="R14" s="110"/>
      <c r="S14" s="112">
        <v>0</v>
      </c>
      <c r="T14" s="107" t="e">
        <f t="shared" si="0"/>
        <v>#DIV/0!</v>
      </c>
      <c r="U14" s="107" t="e">
        <f t="shared" si="1"/>
        <v>#DIV/0!</v>
      </c>
      <c r="V14" s="111">
        <v>0</v>
      </c>
      <c r="W14" s="385" t="s">
        <v>318</v>
      </c>
    </row>
    <row r="15" spans="1:23" s="101" customFormat="1" ht="116.25" customHeight="1">
      <c r="A15" s="463"/>
      <c r="B15" s="457"/>
      <c r="C15" s="468"/>
      <c r="D15" s="468"/>
      <c r="E15" s="462"/>
      <c r="F15" s="462"/>
      <c r="G15" s="457"/>
      <c r="H15" s="390" t="s">
        <v>789</v>
      </c>
      <c r="I15" s="371" t="s">
        <v>1762</v>
      </c>
      <c r="J15" s="371" t="s">
        <v>1763</v>
      </c>
      <c r="K15" s="371">
        <v>8</v>
      </c>
      <c r="L15" s="117" t="s">
        <v>2025</v>
      </c>
      <c r="M15" s="106" t="s">
        <v>2335</v>
      </c>
      <c r="N15" s="106" t="s">
        <v>2335</v>
      </c>
      <c r="O15" s="106" t="s">
        <v>2335</v>
      </c>
      <c r="P15" s="106" t="s">
        <v>2335</v>
      </c>
      <c r="Q15" s="108">
        <v>5000</v>
      </c>
      <c r="R15" s="110"/>
      <c r="S15" s="112">
        <v>0</v>
      </c>
      <c r="T15" s="107">
        <f t="shared" si="0"/>
        <v>0</v>
      </c>
      <c r="U15" s="107">
        <f t="shared" si="1"/>
        <v>0</v>
      </c>
      <c r="V15" s="111">
        <v>0</v>
      </c>
      <c r="W15" s="385" t="s">
        <v>318</v>
      </c>
    </row>
    <row r="16" spans="1:23" s="101" customFormat="1" ht="57.75" customHeight="1">
      <c r="A16" s="463"/>
      <c r="B16" s="457" t="s">
        <v>321</v>
      </c>
      <c r="C16" s="462" t="s">
        <v>1258</v>
      </c>
      <c r="D16" s="462" t="s">
        <v>628</v>
      </c>
      <c r="E16" s="462"/>
      <c r="F16" s="462">
        <v>1</v>
      </c>
      <c r="G16" s="457" t="s">
        <v>322</v>
      </c>
      <c r="H16" s="390" t="s">
        <v>780</v>
      </c>
      <c r="I16" s="371" t="s">
        <v>1764</v>
      </c>
      <c r="J16" s="371" t="s">
        <v>1765</v>
      </c>
      <c r="K16" s="371">
        <v>5</v>
      </c>
      <c r="L16" s="117" t="s">
        <v>2026</v>
      </c>
      <c r="M16" s="106"/>
      <c r="N16" s="106" t="s">
        <v>2335</v>
      </c>
      <c r="O16" s="106" t="s">
        <v>2335</v>
      </c>
      <c r="P16" s="106" t="s">
        <v>2335</v>
      </c>
      <c r="Q16" s="108">
        <v>6500</v>
      </c>
      <c r="R16" s="110">
        <v>5</v>
      </c>
      <c r="S16" s="112">
        <v>39600</v>
      </c>
      <c r="T16" s="107">
        <f t="shared" si="0"/>
        <v>1</v>
      </c>
      <c r="U16" s="107">
        <f t="shared" si="1"/>
        <v>6.092307692307692</v>
      </c>
      <c r="V16" s="111">
        <v>54000</v>
      </c>
      <c r="W16" s="385" t="s">
        <v>668</v>
      </c>
    </row>
    <row r="17" spans="1:23" s="101" customFormat="1" ht="51">
      <c r="A17" s="463"/>
      <c r="B17" s="457"/>
      <c r="C17" s="462"/>
      <c r="D17" s="462"/>
      <c r="E17" s="462"/>
      <c r="F17" s="462"/>
      <c r="G17" s="457"/>
      <c r="H17" s="390" t="s">
        <v>781</v>
      </c>
      <c r="I17" s="371" t="s">
        <v>1766</v>
      </c>
      <c r="J17" s="371" t="s">
        <v>1767</v>
      </c>
      <c r="K17" s="114">
        <v>1</v>
      </c>
      <c r="L17" s="117" t="s">
        <v>2027</v>
      </c>
      <c r="M17" s="289"/>
      <c r="N17" s="289" t="s">
        <v>2335</v>
      </c>
      <c r="O17" s="289" t="s">
        <v>2335</v>
      </c>
      <c r="P17" s="289"/>
      <c r="Q17" s="108">
        <v>16500</v>
      </c>
      <c r="R17" s="110">
        <v>1</v>
      </c>
      <c r="S17" s="112">
        <v>39999.995</v>
      </c>
      <c r="T17" s="107">
        <f t="shared" si="0"/>
        <v>1</v>
      </c>
      <c r="U17" s="107">
        <f t="shared" si="1"/>
        <v>2.4242421212121212</v>
      </c>
      <c r="V17" s="111">
        <v>39999.995</v>
      </c>
      <c r="W17" s="385" t="s">
        <v>668</v>
      </c>
    </row>
    <row r="18" spans="1:23" s="101" customFormat="1" ht="83.25" customHeight="1">
      <c r="A18" s="463"/>
      <c r="B18" s="457"/>
      <c r="C18" s="462"/>
      <c r="D18" s="462"/>
      <c r="E18" s="462"/>
      <c r="F18" s="462"/>
      <c r="G18" s="457"/>
      <c r="H18" s="390" t="s">
        <v>782</v>
      </c>
      <c r="I18" s="371" t="s">
        <v>1768</v>
      </c>
      <c r="J18" s="371" t="s">
        <v>1769</v>
      </c>
      <c r="K18" s="371"/>
      <c r="L18" s="117" t="s">
        <v>2028</v>
      </c>
      <c r="M18" s="106" t="s">
        <v>2335</v>
      </c>
      <c r="N18" s="106" t="s">
        <v>2335</v>
      </c>
      <c r="O18" s="106"/>
      <c r="P18" s="106"/>
      <c r="Q18" s="108"/>
      <c r="R18" s="110"/>
      <c r="S18" s="112">
        <v>0</v>
      </c>
      <c r="T18" s="107" t="e">
        <f t="shared" si="0"/>
        <v>#DIV/0!</v>
      </c>
      <c r="U18" s="107" t="e">
        <f t="shared" si="1"/>
        <v>#DIV/0!</v>
      </c>
      <c r="V18" s="111">
        <v>0</v>
      </c>
      <c r="W18" s="385" t="s">
        <v>668</v>
      </c>
    </row>
    <row r="19" spans="1:23" s="101" customFormat="1" ht="66" customHeight="1">
      <c r="A19" s="463"/>
      <c r="B19" s="457"/>
      <c r="C19" s="462"/>
      <c r="D19" s="462"/>
      <c r="E19" s="462"/>
      <c r="F19" s="462"/>
      <c r="G19" s="457"/>
      <c r="H19" s="390" t="s">
        <v>783</v>
      </c>
      <c r="I19" s="371" t="s">
        <v>900</v>
      </c>
      <c r="J19" s="371" t="s">
        <v>1770</v>
      </c>
      <c r="K19" s="371"/>
      <c r="L19" s="117" t="s">
        <v>2026</v>
      </c>
      <c r="M19" s="106"/>
      <c r="N19" s="106" t="s">
        <v>2335</v>
      </c>
      <c r="O19" s="106"/>
      <c r="P19" s="106"/>
      <c r="Q19" s="108"/>
      <c r="R19" s="110"/>
      <c r="S19" s="112">
        <v>0</v>
      </c>
      <c r="T19" s="107" t="e">
        <f t="shared" si="0"/>
        <v>#DIV/0!</v>
      </c>
      <c r="U19" s="107" t="e">
        <f t="shared" si="1"/>
        <v>#DIV/0!</v>
      </c>
      <c r="V19" s="111">
        <v>0</v>
      </c>
      <c r="W19" s="385" t="s">
        <v>668</v>
      </c>
    </row>
    <row r="20" spans="1:23" s="101" customFormat="1" ht="67.5" customHeight="1">
      <c r="A20" s="463"/>
      <c r="B20" s="457"/>
      <c r="C20" s="462"/>
      <c r="D20" s="462"/>
      <c r="E20" s="462"/>
      <c r="F20" s="462"/>
      <c r="G20" s="457"/>
      <c r="H20" s="390" t="s">
        <v>784</v>
      </c>
      <c r="I20" s="371" t="s">
        <v>901</v>
      </c>
      <c r="J20" s="371" t="s">
        <v>1771</v>
      </c>
      <c r="K20" s="371"/>
      <c r="L20" s="117" t="s">
        <v>2026</v>
      </c>
      <c r="M20" s="106"/>
      <c r="N20" s="106" t="s">
        <v>2335</v>
      </c>
      <c r="O20" s="106" t="s">
        <v>2335</v>
      </c>
      <c r="P20" s="106"/>
      <c r="Q20" s="108"/>
      <c r="R20" s="110"/>
      <c r="S20" s="112">
        <v>0</v>
      </c>
      <c r="T20" s="107" t="e">
        <f t="shared" si="0"/>
        <v>#DIV/0!</v>
      </c>
      <c r="U20" s="107" t="e">
        <f t="shared" si="1"/>
        <v>#DIV/0!</v>
      </c>
      <c r="V20" s="111">
        <v>0</v>
      </c>
      <c r="W20" s="385" t="s">
        <v>668</v>
      </c>
    </row>
    <row r="21" spans="1:23" s="101" customFormat="1" ht="47.25" customHeight="1">
      <c r="A21" s="463"/>
      <c r="B21" s="457"/>
      <c r="C21" s="462"/>
      <c r="D21" s="462"/>
      <c r="E21" s="462"/>
      <c r="F21" s="462"/>
      <c r="G21" s="457"/>
      <c r="H21" s="390" t="s">
        <v>785</v>
      </c>
      <c r="I21" s="371" t="s">
        <v>1772</v>
      </c>
      <c r="J21" s="371" t="s">
        <v>1773</v>
      </c>
      <c r="K21" s="114">
        <v>1</v>
      </c>
      <c r="L21" s="117" t="s">
        <v>2027</v>
      </c>
      <c r="M21" s="289"/>
      <c r="N21" s="289" t="s">
        <v>2335</v>
      </c>
      <c r="O21" s="289" t="s">
        <v>2335</v>
      </c>
      <c r="P21" s="289" t="s">
        <v>2335</v>
      </c>
      <c r="Q21" s="108">
        <v>36000</v>
      </c>
      <c r="R21" s="110">
        <v>1</v>
      </c>
      <c r="S21" s="112">
        <v>58100</v>
      </c>
      <c r="T21" s="107">
        <f t="shared" si="0"/>
        <v>1</v>
      </c>
      <c r="U21" s="107">
        <f t="shared" si="1"/>
        <v>1.613888888888889</v>
      </c>
      <c r="V21" s="111">
        <v>88500</v>
      </c>
      <c r="W21" s="385" t="s">
        <v>668</v>
      </c>
    </row>
    <row r="22" spans="1:23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9"/>
      <c r="L22" s="396"/>
      <c r="M22" s="9"/>
      <c r="N22" s="9"/>
      <c r="O22" s="9"/>
      <c r="P22" s="9"/>
      <c r="Q22" s="43">
        <f>SUM(Q10:Q21)</f>
        <v>365000</v>
      </c>
      <c r="R22" s="43">
        <f>SUM(R10:R21)</f>
        <v>233</v>
      </c>
      <c r="S22" s="43">
        <f>SUM(S10:S21)</f>
        <v>235823.995</v>
      </c>
      <c r="T22" s="59"/>
      <c r="U22" s="59"/>
      <c r="V22" s="81">
        <v>297084.995</v>
      </c>
      <c r="W22" s="43"/>
    </row>
    <row r="23" spans="1:23" s="101" customFormat="1" ht="66" customHeight="1">
      <c r="A23" s="472" t="s">
        <v>288</v>
      </c>
      <c r="B23" s="456" t="s">
        <v>291</v>
      </c>
      <c r="C23" s="228" t="s">
        <v>340</v>
      </c>
      <c r="D23" s="228" t="s">
        <v>1928</v>
      </c>
      <c r="E23" s="215">
        <v>0</v>
      </c>
      <c r="F23" s="215">
        <v>0.3</v>
      </c>
      <c r="G23" s="495" t="s">
        <v>292</v>
      </c>
      <c r="H23" s="242" t="s">
        <v>790</v>
      </c>
      <c r="I23" s="228" t="s">
        <v>1913</v>
      </c>
      <c r="J23" s="228" t="s">
        <v>1914</v>
      </c>
      <c r="K23" s="220"/>
      <c r="L23" s="317" t="s">
        <v>2029</v>
      </c>
      <c r="M23" s="106"/>
      <c r="N23" s="106"/>
      <c r="O23" s="106"/>
      <c r="P23" s="106"/>
      <c r="Q23" s="108"/>
      <c r="R23" s="108"/>
      <c r="S23" s="243">
        <v>0</v>
      </c>
      <c r="T23" s="107" t="e">
        <f aca="true" t="shared" si="2" ref="T23:T54">R23/K23</f>
        <v>#DIV/0!</v>
      </c>
      <c r="U23" s="107" t="e">
        <f aca="true" t="shared" si="3" ref="U23:U54">S23/Q23</f>
        <v>#DIV/0!</v>
      </c>
      <c r="V23" s="111">
        <v>0</v>
      </c>
      <c r="W23" s="238" t="s">
        <v>302</v>
      </c>
    </row>
    <row r="24" spans="1:23" s="101" customFormat="1" ht="82.5" customHeight="1">
      <c r="A24" s="472"/>
      <c r="B24" s="456"/>
      <c r="C24" s="468" t="s">
        <v>902</v>
      </c>
      <c r="D24" s="468" t="s">
        <v>341</v>
      </c>
      <c r="E24" s="477">
        <v>0</v>
      </c>
      <c r="F24" s="477">
        <v>0.2</v>
      </c>
      <c r="G24" s="495"/>
      <c r="H24" s="242" t="s">
        <v>791</v>
      </c>
      <c r="I24" s="116" t="s">
        <v>1262</v>
      </c>
      <c r="J24" s="117" t="s">
        <v>1816</v>
      </c>
      <c r="K24" s="220"/>
      <c r="L24" s="317" t="s">
        <v>2030</v>
      </c>
      <c r="M24" s="106" t="s">
        <v>2335</v>
      </c>
      <c r="N24" s="106" t="s">
        <v>2335</v>
      </c>
      <c r="O24" s="106" t="s">
        <v>2335</v>
      </c>
      <c r="P24" s="106" t="s">
        <v>2335</v>
      </c>
      <c r="Q24" s="108"/>
      <c r="R24" s="108"/>
      <c r="S24" s="243">
        <v>0</v>
      </c>
      <c r="T24" s="107" t="e">
        <f t="shared" si="2"/>
        <v>#DIV/0!</v>
      </c>
      <c r="U24" s="107" t="e">
        <f t="shared" si="3"/>
        <v>#DIV/0!</v>
      </c>
      <c r="V24" s="111">
        <v>0</v>
      </c>
      <c r="W24" s="238" t="s">
        <v>302</v>
      </c>
    </row>
    <row r="25" spans="1:23" s="101" customFormat="1" ht="76.5" customHeight="1">
      <c r="A25" s="472"/>
      <c r="B25" s="456"/>
      <c r="C25" s="468"/>
      <c r="D25" s="468"/>
      <c r="E25" s="477"/>
      <c r="F25" s="477"/>
      <c r="G25" s="495"/>
      <c r="H25" s="390" t="s">
        <v>792</v>
      </c>
      <c r="I25" s="117" t="s">
        <v>1817</v>
      </c>
      <c r="J25" s="118" t="s">
        <v>1818</v>
      </c>
      <c r="K25" s="114">
        <v>10</v>
      </c>
      <c r="L25" s="117" t="s">
        <v>2031</v>
      </c>
      <c r="M25" s="289" t="s">
        <v>2335</v>
      </c>
      <c r="N25" s="289" t="s">
        <v>2335</v>
      </c>
      <c r="O25" s="289"/>
      <c r="P25" s="289"/>
      <c r="Q25" s="108">
        <v>10000</v>
      </c>
      <c r="R25" s="108">
        <v>10</v>
      </c>
      <c r="S25" s="243">
        <v>23000</v>
      </c>
      <c r="T25" s="107">
        <f t="shared" si="2"/>
        <v>1</v>
      </c>
      <c r="U25" s="107">
        <f t="shared" si="3"/>
        <v>2.3</v>
      </c>
      <c r="V25" s="120">
        <v>23000</v>
      </c>
      <c r="W25" s="385" t="s">
        <v>302</v>
      </c>
    </row>
    <row r="26" spans="1:23" s="101" customFormat="1" ht="128.25" customHeight="1">
      <c r="A26" s="472"/>
      <c r="B26" s="456"/>
      <c r="C26" s="468" t="s">
        <v>903</v>
      </c>
      <c r="D26" s="468" t="s">
        <v>1929</v>
      </c>
      <c r="E26" s="484"/>
      <c r="F26" s="484">
        <v>0.4</v>
      </c>
      <c r="G26" s="495"/>
      <c r="H26" s="499" t="s">
        <v>793</v>
      </c>
      <c r="I26" s="118" t="s">
        <v>1820</v>
      </c>
      <c r="J26" s="121" t="s">
        <v>1819</v>
      </c>
      <c r="K26" s="121">
        <v>1</v>
      </c>
      <c r="L26" s="502" t="s">
        <v>2032</v>
      </c>
      <c r="M26" s="290" t="s">
        <v>2335</v>
      </c>
      <c r="N26" s="290"/>
      <c r="O26" s="290"/>
      <c r="P26" s="290"/>
      <c r="Q26" s="108">
        <v>10000</v>
      </c>
      <c r="R26" s="108"/>
      <c r="S26" s="243">
        <v>0</v>
      </c>
      <c r="T26" s="107">
        <f t="shared" si="2"/>
        <v>0</v>
      </c>
      <c r="U26" s="107">
        <f t="shared" si="3"/>
        <v>0</v>
      </c>
      <c r="V26" s="115">
        <v>0</v>
      </c>
      <c r="W26" s="385" t="s">
        <v>302</v>
      </c>
    </row>
    <row r="27" spans="1:23" s="101" customFormat="1" ht="80.25" customHeight="1">
      <c r="A27" s="472"/>
      <c r="B27" s="456"/>
      <c r="C27" s="468"/>
      <c r="D27" s="468"/>
      <c r="E27" s="484"/>
      <c r="F27" s="484"/>
      <c r="G27" s="495"/>
      <c r="H27" s="499"/>
      <c r="I27" s="118" t="s">
        <v>1821</v>
      </c>
      <c r="J27" s="121" t="s">
        <v>1822</v>
      </c>
      <c r="K27" s="121"/>
      <c r="L27" s="503"/>
      <c r="M27" s="290" t="s">
        <v>2335</v>
      </c>
      <c r="N27" s="290" t="s">
        <v>2335</v>
      </c>
      <c r="O27" s="290"/>
      <c r="P27" s="290"/>
      <c r="Q27" s="108"/>
      <c r="R27" s="108"/>
      <c r="S27" s="243">
        <v>0</v>
      </c>
      <c r="T27" s="107" t="e">
        <f t="shared" si="2"/>
        <v>#DIV/0!</v>
      </c>
      <c r="U27" s="107" t="e">
        <f t="shared" si="3"/>
        <v>#DIV/0!</v>
      </c>
      <c r="V27" s="115">
        <v>0</v>
      </c>
      <c r="W27" s="385" t="s">
        <v>302</v>
      </c>
    </row>
    <row r="28" spans="1:23" s="101" customFormat="1" ht="80.25" customHeight="1">
      <c r="A28" s="472"/>
      <c r="B28" s="456"/>
      <c r="C28" s="468"/>
      <c r="D28" s="468"/>
      <c r="E28" s="484"/>
      <c r="F28" s="484"/>
      <c r="G28" s="495"/>
      <c r="H28" s="499"/>
      <c r="I28" s="118" t="s">
        <v>1825</v>
      </c>
      <c r="J28" s="121" t="s">
        <v>1826</v>
      </c>
      <c r="K28" s="121"/>
      <c r="L28" s="503"/>
      <c r="M28" s="290" t="s">
        <v>2335</v>
      </c>
      <c r="N28" s="290" t="s">
        <v>2335</v>
      </c>
      <c r="O28" s="290"/>
      <c r="P28" s="290"/>
      <c r="Q28" s="108"/>
      <c r="R28" s="108"/>
      <c r="S28" s="243">
        <v>0</v>
      </c>
      <c r="T28" s="107" t="e">
        <f t="shared" si="2"/>
        <v>#DIV/0!</v>
      </c>
      <c r="U28" s="107" t="e">
        <f t="shared" si="3"/>
        <v>#DIV/0!</v>
      </c>
      <c r="V28" s="115">
        <v>0</v>
      </c>
      <c r="W28" s="385" t="s">
        <v>302</v>
      </c>
    </row>
    <row r="29" spans="1:23" s="101" customFormat="1" ht="70.5" customHeight="1">
      <c r="A29" s="472"/>
      <c r="B29" s="456"/>
      <c r="C29" s="468"/>
      <c r="D29" s="468"/>
      <c r="E29" s="484"/>
      <c r="F29" s="484"/>
      <c r="G29" s="495"/>
      <c r="H29" s="499"/>
      <c r="I29" s="118" t="s">
        <v>1824</v>
      </c>
      <c r="J29" s="121" t="s">
        <v>1823</v>
      </c>
      <c r="K29" s="122"/>
      <c r="L29" s="503"/>
      <c r="M29" s="291"/>
      <c r="N29" s="291" t="s">
        <v>2335</v>
      </c>
      <c r="O29" s="291"/>
      <c r="P29" s="291"/>
      <c r="Q29" s="108"/>
      <c r="R29" s="108"/>
      <c r="S29" s="243">
        <v>0</v>
      </c>
      <c r="T29" s="107" t="e">
        <f t="shared" si="2"/>
        <v>#DIV/0!</v>
      </c>
      <c r="U29" s="107" t="e">
        <f t="shared" si="3"/>
        <v>#DIV/0!</v>
      </c>
      <c r="V29" s="115">
        <v>0</v>
      </c>
      <c r="W29" s="385" t="s">
        <v>302</v>
      </c>
    </row>
    <row r="30" spans="1:23" s="101" customFormat="1" ht="76.5" customHeight="1">
      <c r="A30" s="472"/>
      <c r="B30" s="456"/>
      <c r="C30" s="468"/>
      <c r="D30" s="468"/>
      <c r="E30" s="484"/>
      <c r="F30" s="484"/>
      <c r="G30" s="495"/>
      <c r="H30" s="499"/>
      <c r="I30" s="118" t="s">
        <v>1827</v>
      </c>
      <c r="J30" s="123" t="s">
        <v>1828</v>
      </c>
      <c r="K30" s="121"/>
      <c r="L30" s="504"/>
      <c r="M30" s="290"/>
      <c r="N30" s="290"/>
      <c r="O30" s="290"/>
      <c r="P30" s="290"/>
      <c r="Q30" s="108"/>
      <c r="R30" s="108"/>
      <c r="S30" s="243">
        <v>0</v>
      </c>
      <c r="T30" s="107" t="e">
        <f t="shared" si="2"/>
        <v>#DIV/0!</v>
      </c>
      <c r="U30" s="107" t="e">
        <f t="shared" si="3"/>
        <v>#DIV/0!</v>
      </c>
      <c r="V30" s="115">
        <v>0</v>
      </c>
      <c r="W30" s="385" t="s">
        <v>302</v>
      </c>
    </row>
    <row r="31" spans="1:23" s="101" customFormat="1" ht="95.25" customHeight="1">
      <c r="A31" s="472"/>
      <c r="B31" s="456"/>
      <c r="C31" s="377" t="s">
        <v>1263</v>
      </c>
      <c r="D31" s="371" t="s">
        <v>342</v>
      </c>
      <c r="E31" s="374">
        <v>0.1</v>
      </c>
      <c r="F31" s="374">
        <v>1</v>
      </c>
      <c r="G31" s="495"/>
      <c r="H31" s="373" t="s">
        <v>794</v>
      </c>
      <c r="I31" s="373" t="s">
        <v>1830</v>
      </c>
      <c r="J31" s="117" t="s">
        <v>1829</v>
      </c>
      <c r="K31" s="371">
        <v>300</v>
      </c>
      <c r="L31" s="116" t="s">
        <v>2033</v>
      </c>
      <c r="M31" s="106"/>
      <c r="N31" s="106" t="s">
        <v>2335</v>
      </c>
      <c r="O31" s="106"/>
      <c r="P31" s="106"/>
      <c r="Q31" s="108">
        <v>15000</v>
      </c>
      <c r="R31" s="108">
        <v>300</v>
      </c>
      <c r="S31" s="243">
        <v>23000</v>
      </c>
      <c r="T31" s="107">
        <f t="shared" si="2"/>
        <v>1</v>
      </c>
      <c r="U31" s="107">
        <f t="shared" si="3"/>
        <v>1.5333333333333334</v>
      </c>
      <c r="V31" s="115">
        <v>23000</v>
      </c>
      <c r="W31" s="385" t="s">
        <v>302</v>
      </c>
    </row>
    <row r="32" spans="1:23" s="101" customFormat="1" ht="104.25" customHeight="1">
      <c r="A32" s="472"/>
      <c r="B32" s="456"/>
      <c r="C32" s="372" t="s">
        <v>242</v>
      </c>
      <c r="D32" s="372" t="s">
        <v>530</v>
      </c>
      <c r="E32" s="381">
        <v>0.1</v>
      </c>
      <c r="F32" s="370">
        <v>0.8</v>
      </c>
      <c r="G32" s="495"/>
      <c r="H32" s="373" t="s">
        <v>795</v>
      </c>
      <c r="I32" s="373" t="s">
        <v>1992</v>
      </c>
      <c r="J32" s="373" t="s">
        <v>1657</v>
      </c>
      <c r="K32" s="373">
        <v>20</v>
      </c>
      <c r="L32" s="391" t="s">
        <v>2034</v>
      </c>
      <c r="M32" s="383" t="s">
        <v>2335</v>
      </c>
      <c r="N32" s="383" t="s">
        <v>2335</v>
      </c>
      <c r="O32" s="383"/>
      <c r="P32" s="383"/>
      <c r="Q32" s="108">
        <v>3000</v>
      </c>
      <c r="R32" s="108"/>
      <c r="S32" s="243">
        <v>0</v>
      </c>
      <c r="T32" s="107">
        <f t="shared" si="2"/>
        <v>0</v>
      </c>
      <c r="U32" s="107">
        <f t="shared" si="3"/>
        <v>0</v>
      </c>
      <c r="V32" s="115">
        <v>0</v>
      </c>
      <c r="W32" s="385" t="s">
        <v>302</v>
      </c>
    </row>
    <row r="33" spans="1:23" s="101" customFormat="1" ht="135" customHeight="1">
      <c r="A33" s="472"/>
      <c r="B33" s="456"/>
      <c r="C33" s="377" t="s">
        <v>531</v>
      </c>
      <c r="D33" s="377" t="s">
        <v>1264</v>
      </c>
      <c r="E33" s="370">
        <v>0</v>
      </c>
      <c r="F33" s="370">
        <v>0.8</v>
      </c>
      <c r="G33" s="495"/>
      <c r="H33" s="372" t="s">
        <v>509</v>
      </c>
      <c r="I33" s="371" t="s">
        <v>1831</v>
      </c>
      <c r="J33" s="373" t="s">
        <v>1832</v>
      </c>
      <c r="K33" s="371">
        <v>5</v>
      </c>
      <c r="L33" s="116" t="s">
        <v>2035</v>
      </c>
      <c r="M33" s="106"/>
      <c r="N33" s="106" t="s">
        <v>2335</v>
      </c>
      <c r="O33" s="106" t="s">
        <v>2335</v>
      </c>
      <c r="P33" s="106" t="s">
        <v>2335</v>
      </c>
      <c r="Q33" s="108">
        <v>10000</v>
      </c>
      <c r="R33" s="108">
        <v>5</v>
      </c>
      <c r="S33" s="243">
        <v>70200</v>
      </c>
      <c r="T33" s="107">
        <f t="shared" si="2"/>
        <v>1</v>
      </c>
      <c r="U33" s="107">
        <f t="shared" si="3"/>
        <v>7.02</v>
      </c>
      <c r="V33" s="115">
        <v>101720</v>
      </c>
      <c r="W33" s="385" t="s">
        <v>302</v>
      </c>
    </row>
    <row r="34" spans="1:23" s="101" customFormat="1" ht="71.25" customHeight="1">
      <c r="A34" s="472"/>
      <c r="B34" s="456"/>
      <c r="C34" s="377" t="s">
        <v>1349</v>
      </c>
      <c r="D34" s="377" t="s">
        <v>1350</v>
      </c>
      <c r="E34" s="370"/>
      <c r="F34" s="370">
        <v>1</v>
      </c>
      <c r="G34" s="495"/>
      <c r="H34" s="372" t="s">
        <v>1289</v>
      </c>
      <c r="I34" s="371" t="s">
        <v>1833</v>
      </c>
      <c r="J34" s="373" t="s">
        <v>1304</v>
      </c>
      <c r="K34" s="371">
        <v>2300</v>
      </c>
      <c r="L34" s="116" t="s">
        <v>2333</v>
      </c>
      <c r="M34" s="106"/>
      <c r="N34" s="106" t="s">
        <v>2335</v>
      </c>
      <c r="O34" s="106" t="s">
        <v>2335</v>
      </c>
      <c r="P34" s="106"/>
      <c r="Q34" s="108">
        <v>2283934</v>
      </c>
      <c r="R34" s="108">
        <v>2556</v>
      </c>
      <c r="S34" s="108">
        <v>2162264.131</v>
      </c>
      <c r="T34" s="107">
        <f t="shared" si="2"/>
        <v>1.111304347826087</v>
      </c>
      <c r="U34" s="107">
        <f t="shared" si="3"/>
        <v>0.9467279400367962</v>
      </c>
      <c r="V34" s="115">
        <v>2556543.34</v>
      </c>
      <c r="W34" s="385"/>
    </row>
    <row r="35" spans="1:23" s="101" customFormat="1" ht="64.5" customHeight="1">
      <c r="A35" s="472"/>
      <c r="B35" s="456"/>
      <c r="C35" s="377" t="s">
        <v>243</v>
      </c>
      <c r="D35" s="371" t="s">
        <v>532</v>
      </c>
      <c r="E35" s="125">
        <v>0.016</v>
      </c>
      <c r="F35" s="125">
        <v>0.034</v>
      </c>
      <c r="G35" s="495"/>
      <c r="H35" s="390" t="s">
        <v>510</v>
      </c>
      <c r="I35" s="369" t="s">
        <v>904</v>
      </c>
      <c r="J35" s="373" t="s">
        <v>1304</v>
      </c>
      <c r="K35" s="371">
        <v>2200</v>
      </c>
      <c r="L35" s="116" t="s">
        <v>2332</v>
      </c>
      <c r="M35" s="106"/>
      <c r="N35" s="106" t="s">
        <v>2335</v>
      </c>
      <c r="O35" s="106" t="s">
        <v>2335</v>
      </c>
      <c r="P35" s="106"/>
      <c r="Q35" s="244">
        <v>540000</v>
      </c>
      <c r="R35" s="244">
        <v>1800</v>
      </c>
      <c r="S35" s="108">
        <v>0</v>
      </c>
      <c r="T35" s="107">
        <f t="shared" si="2"/>
        <v>0.8181818181818182</v>
      </c>
      <c r="U35" s="107">
        <f t="shared" si="3"/>
        <v>0</v>
      </c>
      <c r="V35" s="124">
        <v>237754.214</v>
      </c>
      <c r="W35" s="385" t="s">
        <v>302</v>
      </c>
    </row>
    <row r="36" spans="1:23" s="101" customFormat="1" ht="76.5" customHeight="1">
      <c r="A36" s="472"/>
      <c r="B36" s="456"/>
      <c r="C36" s="117" t="s">
        <v>1265</v>
      </c>
      <c r="D36" s="117" t="s">
        <v>905</v>
      </c>
      <c r="E36" s="370">
        <v>0</v>
      </c>
      <c r="F36" s="370">
        <v>1</v>
      </c>
      <c r="G36" s="369" t="s">
        <v>293</v>
      </c>
      <c r="H36" s="390" t="s">
        <v>511</v>
      </c>
      <c r="I36" s="117" t="s">
        <v>1834</v>
      </c>
      <c r="J36" s="371" t="s">
        <v>1835</v>
      </c>
      <c r="K36" s="371">
        <v>1</v>
      </c>
      <c r="L36" s="116" t="s">
        <v>2036</v>
      </c>
      <c r="M36" s="106"/>
      <c r="N36" s="106" t="s">
        <v>2335</v>
      </c>
      <c r="O36" s="106" t="s">
        <v>2335</v>
      </c>
      <c r="P36" s="106"/>
      <c r="Q36" s="108">
        <v>5000</v>
      </c>
      <c r="R36" s="108"/>
      <c r="S36" s="108">
        <v>0</v>
      </c>
      <c r="T36" s="107">
        <f t="shared" si="2"/>
        <v>0</v>
      </c>
      <c r="U36" s="107">
        <f t="shared" si="3"/>
        <v>0</v>
      </c>
      <c r="V36" s="124">
        <v>0</v>
      </c>
      <c r="W36" s="385" t="s">
        <v>302</v>
      </c>
    </row>
    <row r="37" spans="1:23" s="101" customFormat="1" ht="75" customHeight="1">
      <c r="A37" s="472"/>
      <c r="B37" s="456"/>
      <c r="C37" s="372" t="s">
        <v>333</v>
      </c>
      <c r="D37" s="372" t="s">
        <v>1266</v>
      </c>
      <c r="E37" s="381">
        <v>0</v>
      </c>
      <c r="F37" s="381">
        <v>0.6</v>
      </c>
      <c r="G37" s="235" t="s">
        <v>294</v>
      </c>
      <c r="H37" s="390" t="s">
        <v>512</v>
      </c>
      <c r="I37" s="377" t="s">
        <v>906</v>
      </c>
      <c r="J37" s="372" t="s">
        <v>1836</v>
      </c>
      <c r="K37" s="371">
        <v>350</v>
      </c>
      <c r="L37" s="116" t="s">
        <v>2037</v>
      </c>
      <c r="M37" s="106"/>
      <c r="N37" s="106"/>
      <c r="O37" s="106" t="s">
        <v>2335</v>
      </c>
      <c r="P37" s="106" t="s">
        <v>2335</v>
      </c>
      <c r="Q37" s="108">
        <v>12000</v>
      </c>
      <c r="R37" s="108">
        <v>350</v>
      </c>
      <c r="S37" s="108">
        <v>22408.999</v>
      </c>
      <c r="T37" s="107">
        <f t="shared" si="2"/>
        <v>1</v>
      </c>
      <c r="U37" s="107">
        <f t="shared" si="3"/>
        <v>1.8674165833333334</v>
      </c>
      <c r="V37" s="124">
        <v>37369.129</v>
      </c>
      <c r="W37" s="385" t="s">
        <v>302</v>
      </c>
    </row>
    <row r="38" spans="1:23" s="101" customFormat="1" ht="72" customHeight="1">
      <c r="A38" s="472"/>
      <c r="B38" s="456"/>
      <c r="C38" s="369" t="s">
        <v>1267</v>
      </c>
      <c r="D38" s="373" t="s">
        <v>1268</v>
      </c>
      <c r="E38" s="370">
        <v>0.1</v>
      </c>
      <c r="F38" s="381">
        <v>0.9</v>
      </c>
      <c r="G38" s="457" t="s">
        <v>295</v>
      </c>
      <c r="H38" s="390" t="s">
        <v>513</v>
      </c>
      <c r="I38" s="372" t="s">
        <v>1837</v>
      </c>
      <c r="J38" s="369" t="s">
        <v>1838</v>
      </c>
      <c r="K38" s="373"/>
      <c r="L38" s="391" t="s">
        <v>2038</v>
      </c>
      <c r="M38" s="383" t="s">
        <v>2335</v>
      </c>
      <c r="N38" s="383" t="s">
        <v>2335</v>
      </c>
      <c r="O38" s="383" t="s">
        <v>2335</v>
      </c>
      <c r="P38" s="383"/>
      <c r="Q38" s="108"/>
      <c r="R38" s="108"/>
      <c r="S38" s="108">
        <v>0</v>
      </c>
      <c r="T38" s="107" t="e">
        <f t="shared" si="2"/>
        <v>#DIV/0!</v>
      </c>
      <c r="U38" s="107" t="e">
        <f t="shared" si="3"/>
        <v>#DIV/0!</v>
      </c>
      <c r="V38" s="124">
        <v>0</v>
      </c>
      <c r="W38" s="385" t="s">
        <v>302</v>
      </c>
    </row>
    <row r="39" spans="1:23" s="101" customFormat="1" ht="75" customHeight="1">
      <c r="A39" s="472"/>
      <c r="B39" s="456"/>
      <c r="C39" s="372" t="s">
        <v>533</v>
      </c>
      <c r="D39" s="372" t="s">
        <v>1269</v>
      </c>
      <c r="E39" s="381">
        <v>0.05</v>
      </c>
      <c r="F39" s="381"/>
      <c r="G39" s="457"/>
      <c r="H39" s="390" t="s">
        <v>514</v>
      </c>
      <c r="I39" s="372" t="s">
        <v>1839</v>
      </c>
      <c r="J39" s="127" t="s">
        <v>1657</v>
      </c>
      <c r="K39" s="373"/>
      <c r="L39" s="391" t="s">
        <v>2039</v>
      </c>
      <c r="M39" s="383" t="s">
        <v>2335</v>
      </c>
      <c r="N39" s="383"/>
      <c r="O39" s="383"/>
      <c r="P39" s="383"/>
      <c r="Q39" s="108"/>
      <c r="R39" s="108"/>
      <c r="S39" s="108">
        <v>0</v>
      </c>
      <c r="T39" s="107" t="e">
        <f t="shared" si="2"/>
        <v>#DIV/0!</v>
      </c>
      <c r="U39" s="107" t="e">
        <f t="shared" si="3"/>
        <v>#DIV/0!</v>
      </c>
      <c r="V39" s="124">
        <v>0</v>
      </c>
      <c r="W39" s="385" t="s">
        <v>302</v>
      </c>
    </row>
    <row r="40" spans="1:23" s="101" customFormat="1" ht="79.5" customHeight="1">
      <c r="A40" s="472"/>
      <c r="B40" s="456"/>
      <c r="C40" s="372" t="s">
        <v>64</v>
      </c>
      <c r="D40" s="372" t="s">
        <v>534</v>
      </c>
      <c r="E40" s="381">
        <v>0.2</v>
      </c>
      <c r="F40" s="381">
        <v>0.8</v>
      </c>
      <c r="G40" s="457"/>
      <c r="H40" s="390" t="s">
        <v>515</v>
      </c>
      <c r="I40" s="369" t="s">
        <v>1840</v>
      </c>
      <c r="J40" s="372" t="s">
        <v>1841</v>
      </c>
      <c r="K40" s="114"/>
      <c r="L40" s="412" t="s">
        <v>2040</v>
      </c>
      <c r="M40" s="289" t="s">
        <v>2335</v>
      </c>
      <c r="N40" s="289" t="s">
        <v>2335</v>
      </c>
      <c r="O40" s="289"/>
      <c r="P40" s="289"/>
      <c r="Q40" s="108"/>
      <c r="R40" s="108"/>
      <c r="S40" s="108">
        <v>0</v>
      </c>
      <c r="T40" s="107" t="e">
        <f t="shared" si="2"/>
        <v>#DIV/0!</v>
      </c>
      <c r="U40" s="107" t="e">
        <f t="shared" si="3"/>
        <v>#DIV/0!</v>
      </c>
      <c r="V40" s="124">
        <v>0</v>
      </c>
      <c r="W40" s="385" t="s">
        <v>302</v>
      </c>
    </row>
    <row r="41" spans="1:23" s="101" customFormat="1" ht="100.5" customHeight="1">
      <c r="A41" s="472"/>
      <c r="B41" s="470" t="s">
        <v>296</v>
      </c>
      <c r="C41" s="373" t="s">
        <v>1270</v>
      </c>
      <c r="D41" s="373" t="s">
        <v>907</v>
      </c>
      <c r="E41" s="128">
        <v>0.15</v>
      </c>
      <c r="F41" s="128">
        <v>1</v>
      </c>
      <c r="G41" s="457" t="s">
        <v>297</v>
      </c>
      <c r="H41" s="390" t="s">
        <v>516</v>
      </c>
      <c r="I41" s="372" t="s">
        <v>1843</v>
      </c>
      <c r="J41" s="372" t="s">
        <v>1842</v>
      </c>
      <c r="K41" s="373">
        <v>10</v>
      </c>
      <c r="L41" s="391" t="s">
        <v>2041</v>
      </c>
      <c r="M41" s="383"/>
      <c r="N41" s="383" t="s">
        <v>2335</v>
      </c>
      <c r="O41" s="383"/>
      <c r="P41" s="383"/>
      <c r="Q41" s="108">
        <v>1000</v>
      </c>
      <c r="R41" s="108"/>
      <c r="S41" s="108">
        <v>0</v>
      </c>
      <c r="T41" s="107">
        <f t="shared" si="2"/>
        <v>0</v>
      </c>
      <c r="U41" s="107">
        <f t="shared" si="3"/>
        <v>0</v>
      </c>
      <c r="V41" s="124">
        <v>0</v>
      </c>
      <c r="W41" s="385" t="s">
        <v>302</v>
      </c>
    </row>
    <row r="42" spans="1:23" s="101" customFormat="1" ht="70.5" customHeight="1">
      <c r="A42" s="472"/>
      <c r="B42" s="470"/>
      <c r="C42" s="372" t="s">
        <v>535</v>
      </c>
      <c r="D42" s="373" t="s">
        <v>1271</v>
      </c>
      <c r="E42" s="128">
        <v>0.2</v>
      </c>
      <c r="F42" s="128">
        <v>0.6</v>
      </c>
      <c r="G42" s="457"/>
      <c r="H42" s="390" t="s">
        <v>517</v>
      </c>
      <c r="I42" s="372" t="s">
        <v>1844</v>
      </c>
      <c r="J42" s="372" t="s">
        <v>539</v>
      </c>
      <c r="K42" s="373">
        <v>1</v>
      </c>
      <c r="L42" s="391" t="s">
        <v>2042</v>
      </c>
      <c r="M42" s="383" t="s">
        <v>2335</v>
      </c>
      <c r="N42" s="383" t="s">
        <v>2335</v>
      </c>
      <c r="O42" s="383" t="s">
        <v>2335</v>
      </c>
      <c r="P42" s="383"/>
      <c r="Q42" s="108">
        <v>1000</v>
      </c>
      <c r="R42" s="108"/>
      <c r="S42" s="108">
        <v>0</v>
      </c>
      <c r="T42" s="107">
        <f t="shared" si="2"/>
        <v>0</v>
      </c>
      <c r="U42" s="107">
        <f t="shared" si="3"/>
        <v>0</v>
      </c>
      <c r="V42" s="124">
        <v>0</v>
      </c>
      <c r="W42" s="385" t="s">
        <v>302</v>
      </c>
    </row>
    <row r="43" spans="1:23" s="101" customFormat="1" ht="56.25" customHeight="1">
      <c r="A43" s="472"/>
      <c r="B43" s="470"/>
      <c r="C43" s="372" t="s">
        <v>908</v>
      </c>
      <c r="D43" s="373" t="s">
        <v>536</v>
      </c>
      <c r="E43" s="128">
        <v>0.5</v>
      </c>
      <c r="F43" s="128">
        <v>0.8</v>
      </c>
      <c r="G43" s="457" t="s">
        <v>298</v>
      </c>
      <c r="H43" s="390" t="s">
        <v>518</v>
      </c>
      <c r="I43" s="372" t="s">
        <v>244</v>
      </c>
      <c r="J43" s="372" t="s">
        <v>1847</v>
      </c>
      <c r="K43" s="373">
        <v>500</v>
      </c>
      <c r="L43" s="391" t="s">
        <v>2043</v>
      </c>
      <c r="M43" s="383"/>
      <c r="N43" s="383"/>
      <c r="O43" s="383"/>
      <c r="P43" s="383" t="s">
        <v>2335</v>
      </c>
      <c r="Q43" s="108">
        <v>1000</v>
      </c>
      <c r="R43" s="108">
        <v>500</v>
      </c>
      <c r="S43" s="108">
        <v>0</v>
      </c>
      <c r="T43" s="107">
        <f t="shared" si="2"/>
        <v>1</v>
      </c>
      <c r="U43" s="107">
        <f t="shared" si="3"/>
        <v>0</v>
      </c>
      <c r="V43" s="124">
        <v>6000</v>
      </c>
      <c r="W43" s="385" t="s">
        <v>302</v>
      </c>
    </row>
    <row r="44" spans="1:23" s="101" customFormat="1" ht="63.75" customHeight="1">
      <c r="A44" s="472"/>
      <c r="B44" s="470"/>
      <c r="C44" s="372" t="s">
        <v>537</v>
      </c>
      <c r="D44" s="373" t="s">
        <v>538</v>
      </c>
      <c r="E44" s="128">
        <v>0.1</v>
      </c>
      <c r="F44" s="128">
        <v>0.5</v>
      </c>
      <c r="G44" s="457"/>
      <c r="H44" s="390" t="s">
        <v>519</v>
      </c>
      <c r="I44" s="369" t="s">
        <v>1272</v>
      </c>
      <c r="J44" s="369" t="s">
        <v>1848</v>
      </c>
      <c r="K44" s="373">
        <v>4</v>
      </c>
      <c r="L44" s="391" t="s">
        <v>2044</v>
      </c>
      <c r="M44" s="383"/>
      <c r="N44" s="383" t="s">
        <v>2335</v>
      </c>
      <c r="O44" s="383" t="s">
        <v>2335</v>
      </c>
      <c r="P44" s="383"/>
      <c r="Q44" s="108">
        <v>1000</v>
      </c>
      <c r="R44" s="108"/>
      <c r="S44" s="108">
        <v>0</v>
      </c>
      <c r="T44" s="107">
        <f t="shared" si="2"/>
        <v>0</v>
      </c>
      <c r="U44" s="107">
        <f t="shared" si="3"/>
        <v>0</v>
      </c>
      <c r="V44" s="124">
        <v>0</v>
      </c>
      <c r="W44" s="385" t="s">
        <v>302</v>
      </c>
    </row>
    <row r="45" spans="1:23" s="101" customFormat="1" ht="57.75" customHeight="1">
      <c r="A45" s="472"/>
      <c r="B45" s="470"/>
      <c r="C45" s="372" t="s">
        <v>909</v>
      </c>
      <c r="D45" s="372" t="s">
        <v>1273</v>
      </c>
      <c r="E45" s="128">
        <v>0.1</v>
      </c>
      <c r="F45" s="128">
        <v>0.7</v>
      </c>
      <c r="G45" s="369" t="s">
        <v>299</v>
      </c>
      <c r="H45" s="390" t="s">
        <v>520</v>
      </c>
      <c r="I45" s="372" t="s">
        <v>245</v>
      </c>
      <c r="J45" s="372" t="s">
        <v>1845</v>
      </c>
      <c r="K45" s="373">
        <v>25</v>
      </c>
      <c r="L45" s="391" t="s">
        <v>2045</v>
      </c>
      <c r="M45" s="383"/>
      <c r="N45" s="383"/>
      <c r="O45" s="383"/>
      <c r="P45" s="383" t="s">
        <v>2335</v>
      </c>
      <c r="Q45" s="108">
        <v>1000</v>
      </c>
      <c r="R45" s="108"/>
      <c r="S45" s="108">
        <v>0</v>
      </c>
      <c r="T45" s="107">
        <f t="shared" si="2"/>
        <v>0</v>
      </c>
      <c r="U45" s="107">
        <f t="shared" si="3"/>
        <v>0</v>
      </c>
      <c r="V45" s="124">
        <v>0</v>
      </c>
      <c r="W45" s="385" t="s">
        <v>302</v>
      </c>
    </row>
    <row r="46" spans="1:23" s="101" customFormat="1" ht="72.75" customHeight="1">
      <c r="A46" s="472"/>
      <c r="B46" s="457" t="s">
        <v>300</v>
      </c>
      <c r="C46" s="372" t="s">
        <v>540</v>
      </c>
      <c r="D46" s="372" t="s">
        <v>246</v>
      </c>
      <c r="E46" s="128">
        <v>0.1</v>
      </c>
      <c r="F46" s="128">
        <v>0.8</v>
      </c>
      <c r="G46" s="457" t="s">
        <v>301</v>
      </c>
      <c r="H46" s="390" t="s">
        <v>521</v>
      </c>
      <c r="I46" s="372" t="s">
        <v>1849</v>
      </c>
      <c r="J46" s="372" t="s">
        <v>1850</v>
      </c>
      <c r="K46" s="372">
        <v>1</v>
      </c>
      <c r="L46" s="391" t="s">
        <v>2046</v>
      </c>
      <c r="M46" s="383" t="s">
        <v>2335</v>
      </c>
      <c r="N46" s="383" t="s">
        <v>2335</v>
      </c>
      <c r="O46" s="292"/>
      <c r="P46" s="292"/>
      <c r="Q46" s="108">
        <v>1000</v>
      </c>
      <c r="R46" s="108"/>
      <c r="S46" s="108">
        <v>0</v>
      </c>
      <c r="T46" s="107">
        <f t="shared" si="2"/>
        <v>0</v>
      </c>
      <c r="U46" s="107">
        <f t="shared" si="3"/>
        <v>0</v>
      </c>
      <c r="V46" s="124">
        <v>0</v>
      </c>
      <c r="W46" s="385" t="s">
        <v>302</v>
      </c>
    </row>
    <row r="47" spans="1:23" s="101" customFormat="1" ht="60.75" customHeight="1">
      <c r="A47" s="472"/>
      <c r="B47" s="457"/>
      <c r="C47" s="372" t="s">
        <v>247</v>
      </c>
      <c r="D47" s="372" t="s">
        <v>248</v>
      </c>
      <c r="E47" s="128">
        <v>0.1</v>
      </c>
      <c r="F47" s="128">
        <v>0.7</v>
      </c>
      <c r="G47" s="457"/>
      <c r="H47" s="390" t="s">
        <v>522</v>
      </c>
      <c r="I47" s="372" t="s">
        <v>1851</v>
      </c>
      <c r="J47" s="372" t="s">
        <v>1657</v>
      </c>
      <c r="K47" s="373">
        <v>1</v>
      </c>
      <c r="L47" s="391" t="s">
        <v>2047</v>
      </c>
      <c r="M47" s="383"/>
      <c r="N47" s="383"/>
      <c r="O47" s="383" t="s">
        <v>2335</v>
      </c>
      <c r="P47" s="383"/>
      <c r="Q47" s="108">
        <v>1000</v>
      </c>
      <c r="R47" s="108"/>
      <c r="S47" s="108">
        <v>0</v>
      </c>
      <c r="T47" s="107">
        <f t="shared" si="2"/>
        <v>0</v>
      </c>
      <c r="U47" s="107">
        <f t="shared" si="3"/>
        <v>0</v>
      </c>
      <c r="V47" s="124">
        <v>0</v>
      </c>
      <c r="W47" s="385" t="s">
        <v>302</v>
      </c>
    </row>
    <row r="48" spans="1:23" s="101" customFormat="1" ht="79.5" customHeight="1">
      <c r="A48" s="472"/>
      <c r="B48" s="456" t="s">
        <v>303</v>
      </c>
      <c r="C48" s="377" t="s">
        <v>910</v>
      </c>
      <c r="D48" s="377" t="s">
        <v>911</v>
      </c>
      <c r="E48" s="129"/>
      <c r="F48" s="130">
        <v>1</v>
      </c>
      <c r="G48" s="456" t="s">
        <v>304</v>
      </c>
      <c r="H48" s="390" t="s">
        <v>523</v>
      </c>
      <c r="I48" s="371" t="s">
        <v>1274</v>
      </c>
      <c r="J48" s="371" t="s">
        <v>1846</v>
      </c>
      <c r="K48" s="131">
        <v>20</v>
      </c>
      <c r="L48" s="116" t="s">
        <v>2048</v>
      </c>
      <c r="M48" s="294" t="s">
        <v>2335</v>
      </c>
      <c r="N48" s="293"/>
      <c r="O48" s="293"/>
      <c r="P48" s="293"/>
      <c r="Q48" s="108">
        <v>5000</v>
      </c>
      <c r="R48" s="108">
        <v>20</v>
      </c>
      <c r="S48" s="108">
        <v>45700</v>
      </c>
      <c r="T48" s="107">
        <f t="shared" si="2"/>
        <v>1</v>
      </c>
      <c r="U48" s="107">
        <f t="shared" si="3"/>
        <v>9.14</v>
      </c>
      <c r="V48" s="124">
        <v>45700</v>
      </c>
      <c r="W48" s="385" t="s">
        <v>305</v>
      </c>
    </row>
    <row r="49" spans="1:23" s="101" customFormat="1" ht="79.5" customHeight="1">
      <c r="A49" s="472"/>
      <c r="B49" s="456"/>
      <c r="C49" s="371" t="s">
        <v>912</v>
      </c>
      <c r="D49" s="371" t="s">
        <v>913</v>
      </c>
      <c r="E49" s="129"/>
      <c r="F49" s="130">
        <v>1</v>
      </c>
      <c r="G49" s="456"/>
      <c r="H49" s="390" t="s">
        <v>2004</v>
      </c>
      <c r="I49" s="371" t="s">
        <v>1852</v>
      </c>
      <c r="J49" s="371" t="s">
        <v>1823</v>
      </c>
      <c r="K49" s="132">
        <v>1</v>
      </c>
      <c r="L49" s="116" t="s">
        <v>2049</v>
      </c>
      <c r="M49" s="294" t="s">
        <v>2335</v>
      </c>
      <c r="N49" s="294" t="s">
        <v>2335</v>
      </c>
      <c r="O49" s="294" t="s">
        <v>2335</v>
      </c>
      <c r="P49" s="294" t="s">
        <v>2335</v>
      </c>
      <c r="Q49" s="108">
        <v>13000</v>
      </c>
      <c r="R49" s="108">
        <v>1</v>
      </c>
      <c r="S49" s="108">
        <v>35546</v>
      </c>
      <c r="T49" s="107">
        <f t="shared" si="2"/>
        <v>1</v>
      </c>
      <c r="U49" s="107">
        <f t="shared" si="3"/>
        <v>2.7343076923076923</v>
      </c>
      <c r="V49" s="124">
        <v>65780</v>
      </c>
      <c r="W49" s="385" t="s">
        <v>305</v>
      </c>
    </row>
    <row r="50" spans="1:23" s="101" customFormat="1" ht="79.5" customHeight="1">
      <c r="A50" s="472"/>
      <c r="B50" s="456"/>
      <c r="C50" s="371" t="s">
        <v>1275</v>
      </c>
      <c r="D50" s="371" t="s">
        <v>1351</v>
      </c>
      <c r="E50" s="129"/>
      <c r="F50" s="130">
        <v>1</v>
      </c>
      <c r="G50" s="456"/>
      <c r="H50" s="390" t="s">
        <v>524</v>
      </c>
      <c r="I50" s="117" t="s">
        <v>1853</v>
      </c>
      <c r="J50" s="371" t="s">
        <v>1854</v>
      </c>
      <c r="K50" s="132">
        <v>1</v>
      </c>
      <c r="L50" s="116" t="s">
        <v>2050</v>
      </c>
      <c r="M50" s="294"/>
      <c r="N50" s="294"/>
      <c r="O50" s="294" t="s">
        <v>2335</v>
      </c>
      <c r="P50" s="294"/>
      <c r="Q50" s="108">
        <v>15000</v>
      </c>
      <c r="R50" s="108">
        <v>1</v>
      </c>
      <c r="S50" s="108">
        <v>23490</v>
      </c>
      <c r="T50" s="107">
        <f t="shared" si="2"/>
        <v>1</v>
      </c>
      <c r="U50" s="107">
        <f t="shared" si="3"/>
        <v>1.566</v>
      </c>
      <c r="V50" s="124">
        <v>23490</v>
      </c>
      <c r="W50" s="385" t="s">
        <v>305</v>
      </c>
    </row>
    <row r="51" spans="1:23" s="101" customFormat="1" ht="79.5" customHeight="1">
      <c r="A51" s="472"/>
      <c r="B51" s="456"/>
      <c r="C51" s="220" t="s">
        <v>914</v>
      </c>
      <c r="D51" s="220" t="s">
        <v>1930</v>
      </c>
      <c r="E51" s="129"/>
      <c r="F51" s="130">
        <v>1</v>
      </c>
      <c r="G51" s="456"/>
      <c r="H51" s="242" t="s">
        <v>525</v>
      </c>
      <c r="I51" s="117" t="s">
        <v>1855</v>
      </c>
      <c r="J51" s="220" t="s">
        <v>1856</v>
      </c>
      <c r="K51" s="132">
        <v>10</v>
      </c>
      <c r="L51" s="116" t="s">
        <v>2051</v>
      </c>
      <c r="M51" s="294"/>
      <c r="N51" s="294" t="s">
        <v>2335</v>
      </c>
      <c r="O51" s="294"/>
      <c r="P51" s="294"/>
      <c r="Q51" s="108">
        <v>4000</v>
      </c>
      <c r="R51" s="108"/>
      <c r="S51" s="108">
        <v>0</v>
      </c>
      <c r="T51" s="107">
        <f t="shared" si="2"/>
        <v>0</v>
      </c>
      <c r="U51" s="107">
        <f t="shared" si="3"/>
        <v>0</v>
      </c>
      <c r="V51" s="124">
        <v>0</v>
      </c>
      <c r="W51" s="238" t="s">
        <v>305</v>
      </c>
    </row>
    <row r="52" spans="1:23" s="101" customFormat="1" ht="79.5" customHeight="1">
      <c r="A52" s="472"/>
      <c r="B52" s="456"/>
      <c r="C52" s="220" t="s">
        <v>915</v>
      </c>
      <c r="D52" s="220" t="s">
        <v>916</v>
      </c>
      <c r="E52" s="129"/>
      <c r="F52" s="130">
        <v>4</v>
      </c>
      <c r="G52" s="456"/>
      <c r="H52" s="242" t="s">
        <v>249</v>
      </c>
      <c r="I52" s="117" t="s">
        <v>1857</v>
      </c>
      <c r="J52" s="220" t="s">
        <v>1858</v>
      </c>
      <c r="K52" s="132">
        <v>2</v>
      </c>
      <c r="L52" s="116" t="s">
        <v>2052</v>
      </c>
      <c r="M52" s="294" t="s">
        <v>2335</v>
      </c>
      <c r="N52" s="294" t="s">
        <v>2335</v>
      </c>
      <c r="O52" s="294" t="s">
        <v>2335</v>
      </c>
      <c r="P52" s="294"/>
      <c r="Q52" s="108">
        <v>2000</v>
      </c>
      <c r="R52" s="108"/>
      <c r="S52" s="108">
        <v>0</v>
      </c>
      <c r="T52" s="107">
        <f t="shared" si="2"/>
        <v>0</v>
      </c>
      <c r="U52" s="107">
        <f t="shared" si="3"/>
        <v>0</v>
      </c>
      <c r="V52" s="124">
        <v>0</v>
      </c>
      <c r="W52" s="238" t="s">
        <v>305</v>
      </c>
    </row>
    <row r="53" spans="1:23" s="101" customFormat="1" ht="79.5" customHeight="1">
      <c r="A53" s="472"/>
      <c r="B53" s="456"/>
      <c r="C53" s="220" t="s">
        <v>917</v>
      </c>
      <c r="D53" s="220" t="s">
        <v>918</v>
      </c>
      <c r="E53" s="129"/>
      <c r="F53" s="130">
        <v>1</v>
      </c>
      <c r="G53" s="456"/>
      <c r="H53" s="242" t="s">
        <v>526</v>
      </c>
      <c r="I53" s="117" t="s">
        <v>920</v>
      </c>
      <c r="J53" s="220" t="s">
        <v>691</v>
      </c>
      <c r="K53" s="131">
        <v>350</v>
      </c>
      <c r="L53" s="314" t="s">
        <v>2053</v>
      </c>
      <c r="M53" s="294"/>
      <c r="N53" s="294" t="s">
        <v>2335</v>
      </c>
      <c r="O53" s="293"/>
      <c r="P53" s="293"/>
      <c r="Q53" s="108">
        <v>2000</v>
      </c>
      <c r="R53" s="108"/>
      <c r="S53" s="108">
        <v>0</v>
      </c>
      <c r="T53" s="107">
        <f t="shared" si="2"/>
        <v>0</v>
      </c>
      <c r="U53" s="107">
        <f t="shared" si="3"/>
        <v>0</v>
      </c>
      <c r="V53" s="124">
        <v>0</v>
      </c>
      <c r="W53" s="238" t="s">
        <v>305</v>
      </c>
    </row>
    <row r="54" spans="1:23" s="101" customFormat="1" ht="79.5" customHeight="1">
      <c r="A54" s="472"/>
      <c r="B54" s="456"/>
      <c r="C54" s="220" t="s">
        <v>397</v>
      </c>
      <c r="D54" s="220" t="s">
        <v>919</v>
      </c>
      <c r="E54" s="129"/>
      <c r="F54" s="130">
        <v>1</v>
      </c>
      <c r="G54" s="456"/>
      <c r="H54" s="242" t="s">
        <v>527</v>
      </c>
      <c r="I54" s="117" t="s">
        <v>1859</v>
      </c>
      <c r="J54" s="220" t="s">
        <v>1860</v>
      </c>
      <c r="K54" s="131">
        <v>1</v>
      </c>
      <c r="L54" s="314" t="s">
        <v>2054</v>
      </c>
      <c r="M54" s="294" t="s">
        <v>2335</v>
      </c>
      <c r="N54" s="294" t="s">
        <v>2335</v>
      </c>
      <c r="O54" s="293"/>
      <c r="P54" s="293"/>
      <c r="Q54" s="108">
        <v>2000</v>
      </c>
      <c r="R54" s="108"/>
      <c r="S54" s="108">
        <v>0</v>
      </c>
      <c r="T54" s="107">
        <f t="shared" si="2"/>
        <v>0</v>
      </c>
      <c r="U54" s="107">
        <f t="shared" si="3"/>
        <v>0</v>
      </c>
      <c r="V54" s="124">
        <v>0</v>
      </c>
      <c r="W54" s="238" t="s">
        <v>305</v>
      </c>
    </row>
    <row r="55" spans="1:23" s="101" customFormat="1" ht="37.5" customHeight="1">
      <c r="A55" s="472"/>
      <c r="B55" s="456" t="s">
        <v>306</v>
      </c>
      <c r="C55" s="471" t="s">
        <v>398</v>
      </c>
      <c r="D55" s="471" t="s">
        <v>250</v>
      </c>
      <c r="E55" s="471"/>
      <c r="F55" s="494">
        <v>0.8</v>
      </c>
      <c r="G55" s="456" t="s">
        <v>307</v>
      </c>
      <c r="H55" s="242" t="s">
        <v>528</v>
      </c>
      <c r="I55" s="117" t="s">
        <v>399</v>
      </c>
      <c r="J55" s="220" t="s">
        <v>1800</v>
      </c>
      <c r="K55" s="220"/>
      <c r="L55" s="116" t="s">
        <v>2056</v>
      </c>
      <c r="M55" s="106"/>
      <c r="N55" s="106"/>
      <c r="O55" s="106" t="s">
        <v>2335</v>
      </c>
      <c r="P55" s="106"/>
      <c r="Q55" s="108"/>
      <c r="R55" s="108"/>
      <c r="S55" s="108">
        <v>0</v>
      </c>
      <c r="T55" s="107" t="e">
        <f aca="true" t="shared" si="4" ref="T55:T86">R55/K55</f>
        <v>#DIV/0!</v>
      </c>
      <c r="U55" s="107" t="e">
        <f aca="true" t="shared" si="5" ref="U55:U86">S55/Q55</f>
        <v>#DIV/0!</v>
      </c>
      <c r="V55" s="124">
        <v>0</v>
      </c>
      <c r="W55" s="238" t="s">
        <v>310</v>
      </c>
    </row>
    <row r="56" spans="1:23" s="101" customFormat="1" ht="68.25" customHeight="1">
      <c r="A56" s="472"/>
      <c r="B56" s="456"/>
      <c r="C56" s="471"/>
      <c r="D56" s="471"/>
      <c r="E56" s="471"/>
      <c r="F56" s="471"/>
      <c r="G56" s="456"/>
      <c r="H56" s="242" t="s">
        <v>529</v>
      </c>
      <c r="I56" s="117" t="s">
        <v>1805</v>
      </c>
      <c r="J56" s="220" t="s">
        <v>1806</v>
      </c>
      <c r="K56" s="220">
        <v>52000</v>
      </c>
      <c r="L56" s="314" t="s">
        <v>2055</v>
      </c>
      <c r="M56" s="106"/>
      <c r="N56" s="106"/>
      <c r="O56" s="106" t="s">
        <v>2335</v>
      </c>
      <c r="P56" s="106"/>
      <c r="Q56" s="108">
        <v>2500</v>
      </c>
      <c r="R56" s="108"/>
      <c r="S56" s="108">
        <v>0</v>
      </c>
      <c r="T56" s="107">
        <f t="shared" si="4"/>
        <v>0</v>
      </c>
      <c r="U56" s="107">
        <f t="shared" si="5"/>
        <v>0</v>
      </c>
      <c r="V56" s="124">
        <v>0</v>
      </c>
      <c r="W56" s="238" t="s">
        <v>310</v>
      </c>
    </row>
    <row r="57" spans="1:23" s="101" customFormat="1" ht="55.5" customHeight="1">
      <c r="A57" s="472"/>
      <c r="B57" s="456"/>
      <c r="C57" s="471"/>
      <c r="D57" s="471"/>
      <c r="E57" s="471"/>
      <c r="F57" s="471"/>
      <c r="G57" s="456"/>
      <c r="H57" s="242" t="s">
        <v>158</v>
      </c>
      <c r="I57" s="117" t="s">
        <v>1259</v>
      </c>
      <c r="J57" s="220" t="s">
        <v>1801</v>
      </c>
      <c r="K57" s="220"/>
      <c r="L57" s="116" t="s">
        <v>2057</v>
      </c>
      <c r="M57" s="106"/>
      <c r="N57" s="106" t="s">
        <v>2335</v>
      </c>
      <c r="O57" s="106"/>
      <c r="P57" s="106"/>
      <c r="Q57" s="108"/>
      <c r="R57" s="108"/>
      <c r="S57" s="108">
        <v>0</v>
      </c>
      <c r="T57" s="107" t="e">
        <f t="shared" si="4"/>
        <v>#DIV/0!</v>
      </c>
      <c r="U57" s="107" t="e">
        <f t="shared" si="5"/>
        <v>#DIV/0!</v>
      </c>
      <c r="V57" s="124">
        <v>0</v>
      </c>
      <c r="W57" s="238" t="s">
        <v>310</v>
      </c>
    </row>
    <row r="58" spans="1:23" s="101" customFormat="1" ht="57" customHeight="1">
      <c r="A58" s="472"/>
      <c r="B58" s="456"/>
      <c r="C58" s="471"/>
      <c r="D58" s="471"/>
      <c r="E58" s="471"/>
      <c r="F58" s="471"/>
      <c r="G58" s="456"/>
      <c r="H58" s="242" t="s">
        <v>159</v>
      </c>
      <c r="I58" s="117" t="s">
        <v>1807</v>
      </c>
      <c r="J58" s="220" t="s">
        <v>1802</v>
      </c>
      <c r="K58" s="220">
        <v>500</v>
      </c>
      <c r="L58" s="116" t="s">
        <v>2058</v>
      </c>
      <c r="M58" s="106"/>
      <c r="N58" s="106"/>
      <c r="O58" s="106" t="s">
        <v>2335</v>
      </c>
      <c r="P58" s="106" t="s">
        <v>2335</v>
      </c>
      <c r="Q58" s="108">
        <v>7000</v>
      </c>
      <c r="R58" s="108"/>
      <c r="S58" s="108">
        <v>0</v>
      </c>
      <c r="T58" s="107">
        <f t="shared" si="4"/>
        <v>0</v>
      </c>
      <c r="U58" s="107">
        <f t="shared" si="5"/>
        <v>0</v>
      </c>
      <c r="V58" s="124">
        <v>0</v>
      </c>
      <c r="W58" s="238" t="s">
        <v>310</v>
      </c>
    </row>
    <row r="59" spans="1:23" s="101" customFormat="1" ht="54" customHeight="1">
      <c r="A59" s="472"/>
      <c r="B59" s="456"/>
      <c r="C59" s="471"/>
      <c r="D59" s="471"/>
      <c r="E59" s="471"/>
      <c r="F59" s="471"/>
      <c r="G59" s="457" t="s">
        <v>308</v>
      </c>
      <c r="H59" s="390" t="s">
        <v>160</v>
      </c>
      <c r="I59" s="371" t="s">
        <v>1808</v>
      </c>
      <c r="J59" s="134" t="s">
        <v>1809</v>
      </c>
      <c r="K59" s="133">
        <f>3428-800</f>
        <v>2628</v>
      </c>
      <c r="L59" s="417" t="s">
        <v>2059</v>
      </c>
      <c r="M59" s="295"/>
      <c r="N59" s="295" t="s">
        <v>2335</v>
      </c>
      <c r="O59" s="295" t="s">
        <v>2335</v>
      </c>
      <c r="P59" s="295" t="s">
        <v>2335</v>
      </c>
      <c r="Q59" s="108">
        <v>15000</v>
      </c>
      <c r="R59" s="108">
        <v>2628</v>
      </c>
      <c r="S59" s="108">
        <v>153000</v>
      </c>
      <c r="T59" s="107">
        <f t="shared" si="4"/>
        <v>1</v>
      </c>
      <c r="U59" s="107">
        <f t="shared" si="5"/>
        <v>10.2</v>
      </c>
      <c r="V59" s="124">
        <v>191400</v>
      </c>
      <c r="W59" s="385" t="s">
        <v>310</v>
      </c>
    </row>
    <row r="60" spans="1:23" s="101" customFormat="1" ht="70.5" customHeight="1">
      <c r="A60" s="472"/>
      <c r="B60" s="456"/>
      <c r="C60" s="471"/>
      <c r="D60" s="471"/>
      <c r="E60" s="471"/>
      <c r="F60" s="471"/>
      <c r="G60" s="457"/>
      <c r="H60" s="390" t="s">
        <v>343</v>
      </c>
      <c r="I60" s="371" t="s">
        <v>1810</v>
      </c>
      <c r="J60" s="134" t="s">
        <v>1809</v>
      </c>
      <c r="K60" s="135">
        <v>1113</v>
      </c>
      <c r="L60" s="235" t="s">
        <v>2060</v>
      </c>
      <c r="M60" s="296"/>
      <c r="N60" s="296"/>
      <c r="O60" s="296" t="s">
        <v>2335</v>
      </c>
      <c r="P60" s="296"/>
      <c r="Q60" s="108">
        <v>15000</v>
      </c>
      <c r="R60" s="108"/>
      <c r="S60" s="108">
        <v>0</v>
      </c>
      <c r="T60" s="107">
        <f t="shared" si="4"/>
        <v>0</v>
      </c>
      <c r="U60" s="107">
        <f t="shared" si="5"/>
        <v>0</v>
      </c>
      <c r="V60" s="124">
        <v>0</v>
      </c>
      <c r="W60" s="385" t="s">
        <v>310</v>
      </c>
    </row>
    <row r="61" spans="1:23" s="101" customFormat="1" ht="44.25" customHeight="1">
      <c r="A61" s="472"/>
      <c r="B61" s="456"/>
      <c r="C61" s="471"/>
      <c r="D61" s="471"/>
      <c r="E61" s="471"/>
      <c r="F61" s="471"/>
      <c r="G61" s="457" t="s">
        <v>309</v>
      </c>
      <c r="H61" s="390" t="s">
        <v>344</v>
      </c>
      <c r="I61" s="117" t="s">
        <v>251</v>
      </c>
      <c r="J61" s="371" t="s">
        <v>1803</v>
      </c>
      <c r="K61" s="371">
        <v>2</v>
      </c>
      <c r="L61" s="116" t="s">
        <v>2061</v>
      </c>
      <c r="M61" s="106"/>
      <c r="N61" s="106" t="s">
        <v>2335</v>
      </c>
      <c r="O61" s="106"/>
      <c r="P61" s="106"/>
      <c r="Q61" s="108">
        <v>2000</v>
      </c>
      <c r="R61" s="108">
        <v>2</v>
      </c>
      <c r="S61" s="108">
        <v>20150</v>
      </c>
      <c r="T61" s="107">
        <f t="shared" si="4"/>
        <v>1</v>
      </c>
      <c r="U61" s="107">
        <f t="shared" si="5"/>
        <v>10.075</v>
      </c>
      <c r="V61" s="124">
        <v>20150</v>
      </c>
      <c r="W61" s="385" t="s">
        <v>310</v>
      </c>
    </row>
    <row r="62" spans="1:23" s="101" customFormat="1" ht="51" customHeight="1">
      <c r="A62" s="472"/>
      <c r="B62" s="456"/>
      <c r="C62" s="471"/>
      <c r="D62" s="471"/>
      <c r="E62" s="471"/>
      <c r="F62" s="471"/>
      <c r="G62" s="457"/>
      <c r="H62" s="390" t="s">
        <v>345</v>
      </c>
      <c r="I62" s="117" t="s">
        <v>1811</v>
      </c>
      <c r="J62" s="371" t="s">
        <v>1812</v>
      </c>
      <c r="K62" s="371">
        <v>2</v>
      </c>
      <c r="L62" s="117" t="s">
        <v>2062</v>
      </c>
      <c r="M62" s="106"/>
      <c r="N62" s="106" t="s">
        <v>2335</v>
      </c>
      <c r="O62" s="106"/>
      <c r="P62" s="106" t="s">
        <v>2335</v>
      </c>
      <c r="Q62" s="108">
        <v>2000</v>
      </c>
      <c r="R62" s="108"/>
      <c r="S62" s="108">
        <v>0</v>
      </c>
      <c r="T62" s="107">
        <f t="shared" si="4"/>
        <v>0</v>
      </c>
      <c r="U62" s="107">
        <f t="shared" si="5"/>
        <v>0</v>
      </c>
      <c r="V62" s="124">
        <v>0</v>
      </c>
      <c r="W62" s="385" t="s">
        <v>310</v>
      </c>
    </row>
    <row r="63" spans="1:23" s="101" customFormat="1" ht="48.75" customHeight="1">
      <c r="A63" s="472"/>
      <c r="B63" s="456"/>
      <c r="C63" s="471"/>
      <c r="D63" s="471"/>
      <c r="E63" s="471"/>
      <c r="F63" s="471"/>
      <c r="G63" s="457"/>
      <c r="H63" s="390" t="s">
        <v>346</v>
      </c>
      <c r="I63" s="117" t="s">
        <v>1813</v>
      </c>
      <c r="J63" s="117" t="s">
        <v>1804</v>
      </c>
      <c r="K63" s="371"/>
      <c r="L63" s="117" t="s">
        <v>2063</v>
      </c>
      <c r="M63" s="106"/>
      <c r="N63" s="106"/>
      <c r="O63" s="106" t="s">
        <v>2335</v>
      </c>
      <c r="P63" s="106"/>
      <c r="Q63" s="108"/>
      <c r="R63" s="108"/>
      <c r="S63" s="108">
        <v>0</v>
      </c>
      <c r="T63" s="107" t="e">
        <f t="shared" si="4"/>
        <v>#DIV/0!</v>
      </c>
      <c r="U63" s="107" t="e">
        <f t="shared" si="5"/>
        <v>#DIV/0!</v>
      </c>
      <c r="V63" s="124">
        <v>0</v>
      </c>
      <c r="W63" s="385" t="s">
        <v>310</v>
      </c>
    </row>
    <row r="64" spans="1:23" s="101" customFormat="1" ht="54" customHeight="1" thickBot="1">
      <c r="A64" s="472"/>
      <c r="B64" s="369" t="s">
        <v>541</v>
      </c>
      <c r="C64" s="134" t="s">
        <v>1260</v>
      </c>
      <c r="D64" s="134" t="s">
        <v>1261</v>
      </c>
      <c r="E64" s="136">
        <v>1.07</v>
      </c>
      <c r="F64" s="389"/>
      <c r="G64" s="369" t="s">
        <v>542</v>
      </c>
      <c r="H64" s="390" t="s">
        <v>543</v>
      </c>
      <c r="I64" s="134" t="s">
        <v>1814</v>
      </c>
      <c r="J64" s="134" t="s">
        <v>1815</v>
      </c>
      <c r="K64" s="137"/>
      <c r="L64" s="368" t="s">
        <v>2064</v>
      </c>
      <c r="M64" s="297"/>
      <c r="N64" s="297"/>
      <c r="O64" s="297" t="s">
        <v>2335</v>
      </c>
      <c r="P64" s="297"/>
      <c r="Q64" s="108"/>
      <c r="R64" s="108"/>
      <c r="S64" s="108">
        <v>0</v>
      </c>
      <c r="T64" s="107" t="e">
        <f t="shared" si="4"/>
        <v>#DIV/0!</v>
      </c>
      <c r="U64" s="107" t="e">
        <f t="shared" si="5"/>
        <v>#DIV/0!</v>
      </c>
      <c r="V64" s="124">
        <v>0</v>
      </c>
      <c r="W64" s="385" t="s">
        <v>310</v>
      </c>
    </row>
    <row r="65" spans="1:23" s="101" customFormat="1" ht="44.25" customHeight="1">
      <c r="A65" s="472"/>
      <c r="B65" s="457" t="s">
        <v>311</v>
      </c>
      <c r="C65" s="465" t="s">
        <v>1276</v>
      </c>
      <c r="D65" s="476" t="s">
        <v>252</v>
      </c>
      <c r="E65" s="485">
        <v>0.09</v>
      </c>
      <c r="F65" s="485">
        <v>0.75</v>
      </c>
      <c r="G65" s="457" t="s">
        <v>312</v>
      </c>
      <c r="H65" s="390" t="s">
        <v>347</v>
      </c>
      <c r="I65" s="94" t="s">
        <v>1864</v>
      </c>
      <c r="J65" s="94" t="s">
        <v>1277</v>
      </c>
      <c r="K65" s="385"/>
      <c r="L65" s="369" t="s">
        <v>2065</v>
      </c>
      <c r="M65" s="191"/>
      <c r="N65" s="191"/>
      <c r="O65" s="191"/>
      <c r="P65" s="191" t="s">
        <v>2335</v>
      </c>
      <c r="Q65" s="108"/>
      <c r="R65" s="108"/>
      <c r="S65" s="108">
        <v>0</v>
      </c>
      <c r="T65" s="107" t="e">
        <f t="shared" si="4"/>
        <v>#DIV/0!</v>
      </c>
      <c r="U65" s="107" t="e">
        <f t="shared" si="5"/>
        <v>#DIV/0!</v>
      </c>
      <c r="V65" s="124">
        <v>0</v>
      </c>
      <c r="W65" s="385" t="s">
        <v>334</v>
      </c>
    </row>
    <row r="66" spans="1:23" s="101" customFormat="1" ht="51.75" customHeight="1">
      <c r="A66" s="472"/>
      <c r="B66" s="457"/>
      <c r="C66" s="466"/>
      <c r="D66" s="476"/>
      <c r="E66" s="486"/>
      <c r="F66" s="486"/>
      <c r="G66" s="457"/>
      <c r="H66" s="373" t="s">
        <v>348</v>
      </c>
      <c r="I66" s="369" t="s">
        <v>1863</v>
      </c>
      <c r="J66" s="138" t="s">
        <v>1861</v>
      </c>
      <c r="K66" s="119">
        <v>1</v>
      </c>
      <c r="L66" s="369" t="s">
        <v>2066</v>
      </c>
      <c r="M66" s="244"/>
      <c r="N66" s="244"/>
      <c r="O66" s="244" t="s">
        <v>2335</v>
      </c>
      <c r="P66" s="244"/>
      <c r="Q66" s="108">
        <v>2000</v>
      </c>
      <c r="R66" s="108">
        <v>1</v>
      </c>
      <c r="S66" s="108">
        <v>11700</v>
      </c>
      <c r="T66" s="107">
        <f t="shared" si="4"/>
        <v>1</v>
      </c>
      <c r="U66" s="107">
        <f t="shared" si="5"/>
        <v>5.85</v>
      </c>
      <c r="V66" s="124">
        <v>23400</v>
      </c>
      <c r="W66" s="385" t="s">
        <v>334</v>
      </c>
    </row>
    <row r="67" spans="1:23" s="101" customFormat="1" ht="53.25" customHeight="1">
      <c r="A67" s="472"/>
      <c r="B67" s="457"/>
      <c r="C67" s="466"/>
      <c r="D67" s="476"/>
      <c r="E67" s="486"/>
      <c r="F67" s="486"/>
      <c r="G67" s="457"/>
      <c r="H67" s="390" t="s">
        <v>349</v>
      </c>
      <c r="I67" s="138" t="s">
        <v>1862</v>
      </c>
      <c r="J67" s="138" t="s">
        <v>1865</v>
      </c>
      <c r="K67" s="119">
        <v>1</v>
      </c>
      <c r="L67" s="412" t="s">
        <v>2067</v>
      </c>
      <c r="M67" s="244"/>
      <c r="N67" s="244" t="s">
        <v>2335</v>
      </c>
      <c r="O67" s="244" t="s">
        <v>2335</v>
      </c>
      <c r="P67" s="244"/>
      <c r="Q67" s="108">
        <v>2000</v>
      </c>
      <c r="R67" s="108"/>
      <c r="S67" s="108">
        <v>0</v>
      </c>
      <c r="T67" s="107">
        <f t="shared" si="4"/>
        <v>0</v>
      </c>
      <c r="U67" s="107">
        <f t="shared" si="5"/>
        <v>0</v>
      </c>
      <c r="V67" s="124">
        <v>0</v>
      </c>
      <c r="W67" s="385" t="s">
        <v>334</v>
      </c>
    </row>
    <row r="68" spans="1:23" s="101" customFormat="1" ht="57" customHeight="1">
      <c r="A68" s="472"/>
      <c r="B68" s="457"/>
      <c r="C68" s="466"/>
      <c r="D68" s="476"/>
      <c r="E68" s="486"/>
      <c r="F68" s="486"/>
      <c r="G68" s="457"/>
      <c r="H68" s="390" t="s">
        <v>350</v>
      </c>
      <c r="I68" s="369" t="s">
        <v>1867</v>
      </c>
      <c r="J68" s="138" t="s">
        <v>1866</v>
      </c>
      <c r="K68" s="373">
        <v>1</v>
      </c>
      <c r="L68" s="369" t="s">
        <v>2068</v>
      </c>
      <c r="M68" s="383"/>
      <c r="N68" s="383"/>
      <c r="O68" s="383" t="s">
        <v>2335</v>
      </c>
      <c r="P68" s="383" t="s">
        <v>2335</v>
      </c>
      <c r="Q68" s="108">
        <v>100000</v>
      </c>
      <c r="R68" s="108"/>
      <c r="S68" s="108">
        <v>0</v>
      </c>
      <c r="T68" s="107">
        <f t="shared" si="4"/>
        <v>0</v>
      </c>
      <c r="U68" s="107">
        <f t="shared" si="5"/>
        <v>0</v>
      </c>
      <c r="V68" s="124">
        <v>0</v>
      </c>
      <c r="W68" s="385" t="s">
        <v>334</v>
      </c>
    </row>
    <row r="69" spans="1:23" s="101" customFormat="1" ht="57" customHeight="1">
      <c r="A69" s="472"/>
      <c r="B69" s="457"/>
      <c r="C69" s="466"/>
      <c r="D69" s="476"/>
      <c r="E69" s="486"/>
      <c r="F69" s="486"/>
      <c r="G69" s="457"/>
      <c r="H69" s="390" t="s">
        <v>351</v>
      </c>
      <c r="I69" s="369" t="s">
        <v>1868</v>
      </c>
      <c r="J69" s="369" t="s">
        <v>1869</v>
      </c>
      <c r="K69" s="373">
        <v>1</v>
      </c>
      <c r="L69" s="369" t="s">
        <v>2069</v>
      </c>
      <c r="M69" s="383"/>
      <c r="N69" s="383"/>
      <c r="O69" s="383" t="s">
        <v>2335</v>
      </c>
      <c r="P69" s="383"/>
      <c r="Q69" s="108">
        <v>1000</v>
      </c>
      <c r="R69" s="108"/>
      <c r="S69" s="108">
        <v>0</v>
      </c>
      <c r="T69" s="107">
        <f t="shared" si="4"/>
        <v>0</v>
      </c>
      <c r="U69" s="107">
        <f t="shared" si="5"/>
        <v>0</v>
      </c>
      <c r="V69" s="124">
        <v>0</v>
      </c>
      <c r="W69" s="385" t="s">
        <v>334</v>
      </c>
    </row>
    <row r="70" spans="1:23" s="101" customFormat="1" ht="72" customHeight="1">
      <c r="A70" s="472"/>
      <c r="B70" s="457"/>
      <c r="C70" s="466"/>
      <c r="D70" s="476"/>
      <c r="E70" s="486"/>
      <c r="F70" s="486"/>
      <c r="G70" s="457"/>
      <c r="H70" s="390" t="s">
        <v>352</v>
      </c>
      <c r="I70" s="369" t="s">
        <v>1870</v>
      </c>
      <c r="J70" s="369" t="s">
        <v>1871</v>
      </c>
      <c r="K70" s="373">
        <v>1</v>
      </c>
      <c r="L70" s="369" t="s">
        <v>2069</v>
      </c>
      <c r="M70" s="383"/>
      <c r="N70" s="383" t="s">
        <v>2335</v>
      </c>
      <c r="O70" s="383"/>
      <c r="P70" s="383"/>
      <c r="Q70" s="108">
        <v>5000</v>
      </c>
      <c r="R70" s="108"/>
      <c r="S70" s="108">
        <v>0</v>
      </c>
      <c r="T70" s="107">
        <f t="shared" si="4"/>
        <v>0</v>
      </c>
      <c r="U70" s="107">
        <f t="shared" si="5"/>
        <v>0</v>
      </c>
      <c r="V70" s="124">
        <v>0</v>
      </c>
      <c r="W70" s="385" t="s">
        <v>334</v>
      </c>
    </row>
    <row r="71" spans="1:23" s="101" customFormat="1" ht="45.75" customHeight="1">
      <c r="A71" s="472"/>
      <c r="B71" s="457"/>
      <c r="C71" s="466"/>
      <c r="D71" s="476"/>
      <c r="E71" s="486"/>
      <c r="F71" s="486"/>
      <c r="G71" s="457"/>
      <c r="H71" s="390" t="s">
        <v>353</v>
      </c>
      <c r="I71" s="373" t="s">
        <v>1872</v>
      </c>
      <c r="J71" s="134" t="s">
        <v>1873</v>
      </c>
      <c r="K71" s="114">
        <v>1</v>
      </c>
      <c r="L71" s="412" t="s">
        <v>2070</v>
      </c>
      <c r="M71" s="289"/>
      <c r="N71" s="289"/>
      <c r="O71" s="289" t="s">
        <v>2335</v>
      </c>
      <c r="P71" s="289"/>
      <c r="Q71" s="108">
        <v>2000</v>
      </c>
      <c r="R71" s="108"/>
      <c r="S71" s="108">
        <v>0</v>
      </c>
      <c r="T71" s="107">
        <f t="shared" si="4"/>
        <v>0</v>
      </c>
      <c r="U71" s="107">
        <f t="shared" si="5"/>
        <v>0</v>
      </c>
      <c r="V71" s="124">
        <v>0</v>
      </c>
      <c r="W71" s="385" t="s">
        <v>334</v>
      </c>
    </row>
    <row r="72" spans="1:23" s="101" customFormat="1" ht="56.25" customHeight="1">
      <c r="A72" s="472"/>
      <c r="B72" s="457"/>
      <c r="C72" s="466"/>
      <c r="D72" s="476"/>
      <c r="E72" s="486"/>
      <c r="F72" s="486"/>
      <c r="G72" s="457"/>
      <c r="H72" s="390" t="s">
        <v>354</v>
      </c>
      <c r="I72" s="369" t="s">
        <v>1874</v>
      </c>
      <c r="J72" s="369" t="s">
        <v>1875</v>
      </c>
      <c r="K72" s="373">
        <v>1</v>
      </c>
      <c r="L72" s="432" t="s">
        <v>2071</v>
      </c>
      <c r="M72" s="383"/>
      <c r="N72" s="383" t="s">
        <v>2335</v>
      </c>
      <c r="O72" s="383" t="s">
        <v>2335</v>
      </c>
      <c r="P72" s="383"/>
      <c r="Q72" s="108">
        <v>35000</v>
      </c>
      <c r="R72" s="108"/>
      <c r="S72" s="108">
        <v>0</v>
      </c>
      <c r="T72" s="107">
        <f t="shared" si="4"/>
        <v>0</v>
      </c>
      <c r="U72" s="107">
        <f t="shared" si="5"/>
        <v>0</v>
      </c>
      <c r="V72" s="124">
        <v>0</v>
      </c>
      <c r="W72" s="385" t="s">
        <v>334</v>
      </c>
    </row>
    <row r="73" spans="1:23" s="101" customFormat="1" ht="54.75" customHeight="1">
      <c r="A73" s="472"/>
      <c r="B73" s="457"/>
      <c r="C73" s="466"/>
      <c r="D73" s="476"/>
      <c r="E73" s="486"/>
      <c r="F73" s="486"/>
      <c r="G73" s="457"/>
      <c r="H73" s="390" t="s">
        <v>355</v>
      </c>
      <c r="I73" s="134" t="s">
        <v>1876</v>
      </c>
      <c r="J73" s="134" t="s">
        <v>1877</v>
      </c>
      <c r="K73" s="373"/>
      <c r="L73" s="369" t="s">
        <v>2072</v>
      </c>
      <c r="M73" s="383" t="s">
        <v>2335</v>
      </c>
      <c r="N73" s="383" t="s">
        <v>2335</v>
      </c>
      <c r="O73" s="383"/>
      <c r="P73" s="383"/>
      <c r="Q73" s="108"/>
      <c r="R73" s="108"/>
      <c r="S73" s="108">
        <v>0</v>
      </c>
      <c r="T73" s="107" t="e">
        <f t="shared" si="4"/>
        <v>#DIV/0!</v>
      </c>
      <c r="U73" s="107" t="e">
        <f t="shared" si="5"/>
        <v>#DIV/0!</v>
      </c>
      <c r="V73" s="124">
        <v>0</v>
      </c>
      <c r="W73" s="385" t="s">
        <v>334</v>
      </c>
    </row>
    <row r="74" spans="1:23" s="101" customFormat="1" ht="38.25" customHeight="1">
      <c r="A74" s="472"/>
      <c r="B74" s="457"/>
      <c r="C74" s="466"/>
      <c r="D74" s="476"/>
      <c r="E74" s="486"/>
      <c r="F74" s="486"/>
      <c r="G74" s="457"/>
      <c r="H74" s="390" t="s">
        <v>356</v>
      </c>
      <c r="I74" s="369" t="s">
        <v>1878</v>
      </c>
      <c r="J74" s="369" t="s">
        <v>1879</v>
      </c>
      <c r="K74" s="373"/>
      <c r="L74" s="433" t="s">
        <v>2073</v>
      </c>
      <c r="M74" s="383"/>
      <c r="N74" s="383"/>
      <c r="O74" s="383" t="s">
        <v>2335</v>
      </c>
      <c r="P74" s="383"/>
      <c r="Q74" s="108"/>
      <c r="R74" s="108"/>
      <c r="S74" s="108">
        <v>0</v>
      </c>
      <c r="T74" s="107" t="e">
        <f t="shared" si="4"/>
        <v>#DIV/0!</v>
      </c>
      <c r="U74" s="107" t="e">
        <f t="shared" si="5"/>
        <v>#DIV/0!</v>
      </c>
      <c r="V74" s="124">
        <v>0</v>
      </c>
      <c r="W74" s="385" t="s">
        <v>334</v>
      </c>
    </row>
    <row r="75" spans="1:23" s="101" customFormat="1" ht="48.75" customHeight="1">
      <c r="A75" s="472"/>
      <c r="B75" s="457"/>
      <c r="C75" s="466"/>
      <c r="D75" s="476"/>
      <c r="E75" s="486"/>
      <c r="F75" s="486"/>
      <c r="G75" s="457"/>
      <c r="H75" s="390" t="s">
        <v>357</v>
      </c>
      <c r="I75" s="369" t="s">
        <v>1880</v>
      </c>
      <c r="J75" s="369" t="s">
        <v>38</v>
      </c>
      <c r="K75" s="114"/>
      <c r="L75" s="412" t="s">
        <v>2074</v>
      </c>
      <c r="M75" s="289" t="s">
        <v>2335</v>
      </c>
      <c r="N75" s="289" t="s">
        <v>2335</v>
      </c>
      <c r="O75" s="289" t="s">
        <v>2335</v>
      </c>
      <c r="P75" s="289"/>
      <c r="Q75" s="108"/>
      <c r="R75" s="108"/>
      <c r="S75" s="108">
        <v>0</v>
      </c>
      <c r="T75" s="107" t="e">
        <f t="shared" si="4"/>
        <v>#DIV/0!</v>
      </c>
      <c r="U75" s="107" t="e">
        <f t="shared" si="5"/>
        <v>#DIV/0!</v>
      </c>
      <c r="V75" s="124">
        <v>0</v>
      </c>
      <c r="W75" s="385" t="s">
        <v>334</v>
      </c>
    </row>
    <row r="76" spans="1:23" s="101" customFormat="1" ht="54.75" customHeight="1">
      <c r="A76" s="472"/>
      <c r="B76" s="457"/>
      <c r="C76" s="466"/>
      <c r="D76" s="476"/>
      <c r="E76" s="486"/>
      <c r="F76" s="486"/>
      <c r="G76" s="457"/>
      <c r="H76" s="390" t="s">
        <v>358</v>
      </c>
      <c r="I76" s="134" t="s">
        <v>1881</v>
      </c>
      <c r="J76" s="235" t="s">
        <v>1882</v>
      </c>
      <c r="K76" s="373">
        <v>2000</v>
      </c>
      <c r="L76" s="391" t="s">
        <v>2075</v>
      </c>
      <c r="M76" s="383" t="s">
        <v>2335</v>
      </c>
      <c r="N76" s="383" t="s">
        <v>2335</v>
      </c>
      <c r="O76" s="383" t="s">
        <v>2335</v>
      </c>
      <c r="P76" s="383" t="s">
        <v>2335</v>
      </c>
      <c r="Q76" s="108">
        <v>2000</v>
      </c>
      <c r="R76" s="108"/>
      <c r="S76" s="108">
        <v>0</v>
      </c>
      <c r="T76" s="107">
        <f t="shared" si="4"/>
        <v>0</v>
      </c>
      <c r="U76" s="107">
        <f t="shared" si="5"/>
        <v>0</v>
      </c>
      <c r="V76" s="124">
        <v>0</v>
      </c>
      <c r="W76" s="385" t="s">
        <v>334</v>
      </c>
    </row>
    <row r="77" spans="1:23" s="101" customFormat="1" ht="39" customHeight="1">
      <c r="A77" s="472"/>
      <c r="B77" s="457"/>
      <c r="C77" s="466"/>
      <c r="D77" s="476"/>
      <c r="E77" s="486"/>
      <c r="F77" s="486"/>
      <c r="G77" s="457"/>
      <c r="H77" s="390" t="s">
        <v>359</v>
      </c>
      <c r="I77" s="369" t="s">
        <v>1883</v>
      </c>
      <c r="J77" s="369" t="s">
        <v>1866</v>
      </c>
      <c r="K77" s="373"/>
      <c r="L77" s="391" t="s">
        <v>2076</v>
      </c>
      <c r="M77" s="383"/>
      <c r="N77" s="383"/>
      <c r="O77" s="383" t="s">
        <v>2335</v>
      </c>
      <c r="P77" s="383"/>
      <c r="Q77" s="108"/>
      <c r="R77" s="108"/>
      <c r="S77" s="108">
        <v>0</v>
      </c>
      <c r="T77" s="107" t="e">
        <f t="shared" si="4"/>
        <v>#DIV/0!</v>
      </c>
      <c r="U77" s="107" t="e">
        <f t="shared" si="5"/>
        <v>#DIV/0!</v>
      </c>
      <c r="V77" s="124">
        <v>0</v>
      </c>
      <c r="W77" s="385" t="s">
        <v>334</v>
      </c>
    </row>
    <row r="78" spans="1:23" s="101" customFormat="1" ht="51" customHeight="1">
      <c r="A78" s="472"/>
      <c r="B78" s="457"/>
      <c r="C78" s="466"/>
      <c r="D78" s="476"/>
      <c r="E78" s="486"/>
      <c r="F78" s="486"/>
      <c r="G78" s="457"/>
      <c r="H78" s="390" t="s">
        <v>360</v>
      </c>
      <c r="I78" s="134" t="s">
        <v>1884</v>
      </c>
      <c r="J78" s="369" t="s">
        <v>1885</v>
      </c>
      <c r="K78" s="114">
        <v>1</v>
      </c>
      <c r="L78" s="369" t="s">
        <v>2072</v>
      </c>
      <c r="M78" s="289"/>
      <c r="N78" s="289"/>
      <c r="O78" s="289" t="s">
        <v>2335</v>
      </c>
      <c r="P78" s="289"/>
      <c r="Q78" s="108">
        <v>80000</v>
      </c>
      <c r="R78" s="108">
        <v>1</v>
      </c>
      <c r="S78" s="108">
        <v>0</v>
      </c>
      <c r="T78" s="107">
        <f t="shared" si="4"/>
        <v>1</v>
      </c>
      <c r="U78" s="107">
        <f t="shared" si="5"/>
        <v>0</v>
      </c>
      <c r="V78" s="124">
        <v>7600</v>
      </c>
      <c r="W78" s="385" t="s">
        <v>334</v>
      </c>
    </row>
    <row r="79" spans="1:23" s="101" customFormat="1" ht="39" customHeight="1">
      <c r="A79" s="472"/>
      <c r="B79" s="457"/>
      <c r="C79" s="466"/>
      <c r="D79" s="476"/>
      <c r="E79" s="486"/>
      <c r="F79" s="486"/>
      <c r="G79" s="457"/>
      <c r="H79" s="390" t="s">
        <v>361</v>
      </c>
      <c r="I79" s="134" t="s">
        <v>1886</v>
      </c>
      <c r="J79" s="369" t="s">
        <v>1832</v>
      </c>
      <c r="K79" s="373">
        <v>2</v>
      </c>
      <c r="L79" s="391" t="s">
        <v>2077</v>
      </c>
      <c r="M79" s="383"/>
      <c r="N79" s="383" t="s">
        <v>2335</v>
      </c>
      <c r="O79" s="383"/>
      <c r="P79" s="383"/>
      <c r="Q79" s="108">
        <v>4000</v>
      </c>
      <c r="R79" s="108"/>
      <c r="S79" s="108">
        <v>0</v>
      </c>
      <c r="T79" s="107">
        <f t="shared" si="4"/>
        <v>0</v>
      </c>
      <c r="U79" s="107">
        <f t="shared" si="5"/>
        <v>0</v>
      </c>
      <c r="V79" s="124">
        <v>0</v>
      </c>
      <c r="W79" s="385" t="s">
        <v>334</v>
      </c>
    </row>
    <row r="80" spans="1:23" s="101" customFormat="1" ht="33.75" customHeight="1">
      <c r="A80" s="472"/>
      <c r="B80" s="457"/>
      <c r="C80" s="466"/>
      <c r="D80" s="476"/>
      <c r="E80" s="486"/>
      <c r="F80" s="486"/>
      <c r="G80" s="235" t="s">
        <v>313</v>
      </c>
      <c r="H80" s="390" t="s">
        <v>362</v>
      </c>
      <c r="I80" s="134" t="s">
        <v>1888</v>
      </c>
      <c r="J80" s="134" t="s">
        <v>1887</v>
      </c>
      <c r="K80" s="373"/>
      <c r="L80" s="369" t="s">
        <v>2078</v>
      </c>
      <c r="M80" s="383" t="s">
        <v>2335</v>
      </c>
      <c r="N80" s="383" t="s">
        <v>2335</v>
      </c>
      <c r="O80" s="383"/>
      <c r="P80" s="383"/>
      <c r="Q80" s="108"/>
      <c r="R80" s="108"/>
      <c r="S80" s="108">
        <v>7600</v>
      </c>
      <c r="T80" s="107" t="e">
        <f t="shared" si="4"/>
        <v>#DIV/0!</v>
      </c>
      <c r="U80" s="107" t="e">
        <f t="shared" si="5"/>
        <v>#DIV/0!</v>
      </c>
      <c r="V80" s="126">
        <v>0</v>
      </c>
      <c r="W80" s="385" t="s">
        <v>334</v>
      </c>
    </row>
    <row r="81" spans="1:23" s="101" customFormat="1" ht="54" customHeight="1">
      <c r="A81" s="472"/>
      <c r="B81" s="457"/>
      <c r="C81" s="466"/>
      <c r="D81" s="476"/>
      <c r="E81" s="486"/>
      <c r="F81" s="486"/>
      <c r="G81" s="457" t="s">
        <v>314</v>
      </c>
      <c r="H81" s="390" t="s">
        <v>363</v>
      </c>
      <c r="I81" s="134" t="s">
        <v>1889</v>
      </c>
      <c r="J81" s="134" t="s">
        <v>1890</v>
      </c>
      <c r="K81" s="373">
        <v>3</v>
      </c>
      <c r="L81" s="369" t="s">
        <v>2079</v>
      </c>
      <c r="M81" s="383"/>
      <c r="N81" s="383" t="s">
        <v>2335</v>
      </c>
      <c r="O81" s="383" t="s">
        <v>2335</v>
      </c>
      <c r="P81" s="383"/>
      <c r="Q81" s="108">
        <v>15000</v>
      </c>
      <c r="R81" s="108"/>
      <c r="S81" s="108">
        <v>0</v>
      </c>
      <c r="T81" s="107">
        <f t="shared" si="4"/>
        <v>0</v>
      </c>
      <c r="U81" s="107">
        <f t="shared" si="5"/>
        <v>0</v>
      </c>
      <c r="V81" s="124">
        <v>0</v>
      </c>
      <c r="W81" s="385" t="s">
        <v>334</v>
      </c>
    </row>
    <row r="82" spans="1:23" s="101" customFormat="1" ht="52.5" customHeight="1">
      <c r="A82" s="472"/>
      <c r="B82" s="457"/>
      <c r="C82" s="467"/>
      <c r="D82" s="476"/>
      <c r="E82" s="486"/>
      <c r="F82" s="486"/>
      <c r="G82" s="457"/>
      <c r="H82" s="390" t="s">
        <v>364</v>
      </c>
      <c r="I82" s="369" t="s">
        <v>1891</v>
      </c>
      <c r="J82" s="369" t="s">
        <v>1892</v>
      </c>
      <c r="K82" s="114">
        <v>3</v>
      </c>
      <c r="L82" s="369" t="s">
        <v>2072</v>
      </c>
      <c r="M82" s="289" t="s">
        <v>2335</v>
      </c>
      <c r="N82" s="289" t="s">
        <v>2335</v>
      </c>
      <c r="O82" s="289"/>
      <c r="P82" s="289"/>
      <c r="Q82" s="108">
        <v>5000</v>
      </c>
      <c r="R82" s="108"/>
      <c r="S82" s="108">
        <v>0</v>
      </c>
      <c r="T82" s="107">
        <f t="shared" si="4"/>
        <v>0</v>
      </c>
      <c r="U82" s="107">
        <f t="shared" si="5"/>
        <v>0</v>
      </c>
      <c r="V82" s="124">
        <v>0</v>
      </c>
      <c r="W82" s="385" t="s">
        <v>334</v>
      </c>
    </row>
    <row r="83" spans="1:23" s="101" customFormat="1" ht="58.5" customHeight="1">
      <c r="A83" s="472"/>
      <c r="B83" s="457" t="s">
        <v>323</v>
      </c>
      <c r="C83" s="134" t="s">
        <v>655</v>
      </c>
      <c r="D83" s="134" t="s">
        <v>47</v>
      </c>
      <c r="E83" s="136"/>
      <c r="F83" s="139">
        <v>0.2223</v>
      </c>
      <c r="G83" s="457" t="s">
        <v>325</v>
      </c>
      <c r="H83" s="390" t="s">
        <v>365</v>
      </c>
      <c r="I83" s="134" t="s">
        <v>1893</v>
      </c>
      <c r="J83" s="134" t="s">
        <v>1894</v>
      </c>
      <c r="K83" s="119"/>
      <c r="L83" s="434" t="s">
        <v>2080</v>
      </c>
      <c r="M83" s="244"/>
      <c r="N83" s="244" t="s">
        <v>2335</v>
      </c>
      <c r="O83" s="244" t="s">
        <v>2335</v>
      </c>
      <c r="P83" s="244"/>
      <c r="Q83" s="108"/>
      <c r="R83" s="108"/>
      <c r="S83" s="108">
        <v>0</v>
      </c>
      <c r="T83" s="107" t="e">
        <f t="shared" si="4"/>
        <v>#DIV/0!</v>
      </c>
      <c r="U83" s="107" t="e">
        <f t="shared" si="5"/>
        <v>#DIV/0!</v>
      </c>
      <c r="V83" s="124">
        <v>0</v>
      </c>
      <c r="W83" s="385" t="s">
        <v>492</v>
      </c>
    </row>
    <row r="84" spans="1:23" s="101" customFormat="1" ht="69.75" customHeight="1">
      <c r="A84" s="472"/>
      <c r="B84" s="457"/>
      <c r="C84" s="134" t="s">
        <v>1279</v>
      </c>
      <c r="D84" s="134" t="s">
        <v>48</v>
      </c>
      <c r="E84" s="136"/>
      <c r="F84" s="139">
        <v>0.2</v>
      </c>
      <c r="G84" s="457"/>
      <c r="H84" s="390" t="s">
        <v>366</v>
      </c>
      <c r="I84" s="134" t="s">
        <v>1897</v>
      </c>
      <c r="J84" s="134" t="s">
        <v>1993</v>
      </c>
      <c r="K84" s="119"/>
      <c r="L84" s="412" t="s">
        <v>2081</v>
      </c>
      <c r="M84" s="244" t="s">
        <v>2335</v>
      </c>
      <c r="N84" s="244"/>
      <c r="O84" s="244"/>
      <c r="P84" s="244"/>
      <c r="Q84" s="108"/>
      <c r="R84" s="108"/>
      <c r="S84" s="108">
        <v>0</v>
      </c>
      <c r="T84" s="107" t="e">
        <f t="shared" si="4"/>
        <v>#DIV/0!</v>
      </c>
      <c r="U84" s="107" t="e">
        <f t="shared" si="5"/>
        <v>#DIV/0!</v>
      </c>
      <c r="V84" s="124">
        <v>0</v>
      </c>
      <c r="W84" s="385" t="s">
        <v>492</v>
      </c>
    </row>
    <row r="85" spans="1:23" s="101" customFormat="1" ht="85.5" customHeight="1">
      <c r="A85" s="472"/>
      <c r="B85" s="457" t="s">
        <v>324</v>
      </c>
      <c r="C85" s="134" t="s">
        <v>1352</v>
      </c>
      <c r="D85" s="134" t="s">
        <v>49</v>
      </c>
      <c r="E85" s="139"/>
      <c r="F85" s="139">
        <v>0.125</v>
      </c>
      <c r="G85" s="457" t="s">
        <v>326</v>
      </c>
      <c r="H85" s="390" t="s">
        <v>367</v>
      </c>
      <c r="I85" s="134" t="s">
        <v>255</v>
      </c>
      <c r="J85" s="134" t="s">
        <v>1895</v>
      </c>
      <c r="K85" s="119">
        <v>1</v>
      </c>
      <c r="L85" s="412" t="s">
        <v>2082</v>
      </c>
      <c r="M85" s="244"/>
      <c r="N85" s="244"/>
      <c r="O85" s="244" t="s">
        <v>2335</v>
      </c>
      <c r="P85" s="244" t="s">
        <v>2335</v>
      </c>
      <c r="Q85" s="108">
        <v>75000</v>
      </c>
      <c r="R85" s="108">
        <v>1</v>
      </c>
      <c r="S85" s="108">
        <v>0</v>
      </c>
      <c r="T85" s="107">
        <f t="shared" si="4"/>
        <v>1</v>
      </c>
      <c r="U85" s="107">
        <f t="shared" si="5"/>
        <v>0</v>
      </c>
      <c r="V85" s="126">
        <v>23250</v>
      </c>
      <c r="W85" s="385" t="s">
        <v>492</v>
      </c>
    </row>
    <row r="86" spans="1:23" s="101" customFormat="1" ht="85.5" customHeight="1">
      <c r="A86" s="472"/>
      <c r="B86" s="457"/>
      <c r="C86" s="134" t="s">
        <v>1353</v>
      </c>
      <c r="D86" s="134" t="s">
        <v>1904</v>
      </c>
      <c r="E86" s="136"/>
      <c r="F86" s="388">
        <v>1</v>
      </c>
      <c r="G86" s="457"/>
      <c r="H86" s="390" t="s">
        <v>1290</v>
      </c>
      <c r="I86" s="134" t="s">
        <v>1905</v>
      </c>
      <c r="J86" s="134" t="s">
        <v>1907</v>
      </c>
      <c r="K86" s="119">
        <v>1</v>
      </c>
      <c r="L86" s="412" t="s">
        <v>2083</v>
      </c>
      <c r="M86" s="244"/>
      <c r="N86" s="244"/>
      <c r="O86" s="244" t="s">
        <v>2335</v>
      </c>
      <c r="P86" s="244" t="s">
        <v>2335</v>
      </c>
      <c r="Q86" s="108">
        <v>350000</v>
      </c>
      <c r="R86" s="108"/>
      <c r="S86" s="108">
        <v>0</v>
      </c>
      <c r="T86" s="107">
        <f t="shared" si="4"/>
        <v>0</v>
      </c>
      <c r="U86" s="107">
        <f t="shared" si="5"/>
        <v>0</v>
      </c>
      <c r="V86" s="126">
        <v>0</v>
      </c>
      <c r="W86" s="385"/>
    </row>
    <row r="87" spans="1:23" s="101" customFormat="1" ht="85.5" customHeight="1">
      <c r="A87" s="472"/>
      <c r="B87" s="457"/>
      <c r="C87" s="134" t="s">
        <v>1354</v>
      </c>
      <c r="D87" s="134" t="s">
        <v>1904</v>
      </c>
      <c r="E87" s="136"/>
      <c r="F87" s="388">
        <v>1</v>
      </c>
      <c r="G87" s="457"/>
      <c r="H87" s="390" t="s">
        <v>1291</v>
      </c>
      <c r="I87" s="134" t="s">
        <v>1906</v>
      </c>
      <c r="J87" s="134" t="s">
        <v>1908</v>
      </c>
      <c r="K87" s="119">
        <v>1</v>
      </c>
      <c r="L87" s="412" t="s">
        <v>2082</v>
      </c>
      <c r="M87" s="244"/>
      <c r="N87" s="244"/>
      <c r="O87" s="244" t="s">
        <v>2335</v>
      </c>
      <c r="P87" s="244" t="s">
        <v>2335</v>
      </c>
      <c r="Q87" s="108">
        <v>465000</v>
      </c>
      <c r="R87" s="108"/>
      <c r="S87" s="108">
        <v>0</v>
      </c>
      <c r="T87" s="107">
        <f aca="true" t="shared" si="6" ref="T87:T94">R87/K87</f>
        <v>0</v>
      </c>
      <c r="U87" s="107">
        <f aca="true" t="shared" si="7" ref="U87:U94">S87/Q87</f>
        <v>0</v>
      </c>
      <c r="V87" s="126">
        <v>0</v>
      </c>
      <c r="W87" s="385"/>
    </row>
    <row r="88" spans="1:23" s="101" customFormat="1" ht="69" customHeight="1">
      <c r="A88" s="472"/>
      <c r="B88" s="457"/>
      <c r="C88" s="134" t="s">
        <v>50</v>
      </c>
      <c r="D88" s="134" t="s">
        <v>51</v>
      </c>
      <c r="E88" s="136"/>
      <c r="F88" s="139">
        <v>0.3225</v>
      </c>
      <c r="G88" s="457"/>
      <c r="H88" s="390" t="s">
        <v>368</v>
      </c>
      <c r="I88" s="134" t="s">
        <v>1898</v>
      </c>
      <c r="J88" s="134" t="s">
        <v>1899</v>
      </c>
      <c r="K88" s="135"/>
      <c r="L88" s="412" t="s">
        <v>2082</v>
      </c>
      <c r="M88" s="296"/>
      <c r="N88" s="296" t="s">
        <v>2335</v>
      </c>
      <c r="O88" s="296" t="s">
        <v>2335</v>
      </c>
      <c r="P88" s="296"/>
      <c r="Q88" s="108"/>
      <c r="R88" s="108"/>
      <c r="S88" s="108">
        <v>0</v>
      </c>
      <c r="T88" s="107" t="e">
        <f t="shared" si="6"/>
        <v>#DIV/0!</v>
      </c>
      <c r="U88" s="107" t="e">
        <f t="shared" si="7"/>
        <v>#DIV/0!</v>
      </c>
      <c r="V88" s="126">
        <v>0</v>
      </c>
      <c r="W88" s="385" t="s">
        <v>492</v>
      </c>
    </row>
    <row r="89" spans="1:23" s="101" customFormat="1" ht="74.25" customHeight="1">
      <c r="A89" s="472"/>
      <c r="B89" s="457"/>
      <c r="C89" s="134" t="s">
        <v>52</v>
      </c>
      <c r="D89" s="134" t="s">
        <v>53</v>
      </c>
      <c r="E89" s="136"/>
      <c r="F89" s="139">
        <v>0.3333</v>
      </c>
      <c r="G89" s="457"/>
      <c r="H89" s="390" t="s">
        <v>369</v>
      </c>
      <c r="I89" s="134" t="s">
        <v>923</v>
      </c>
      <c r="J89" s="134" t="s">
        <v>1896</v>
      </c>
      <c r="K89" s="119"/>
      <c r="L89" s="412" t="s">
        <v>2082</v>
      </c>
      <c r="M89" s="244"/>
      <c r="N89" s="244" t="s">
        <v>2335</v>
      </c>
      <c r="O89" s="244" t="s">
        <v>2335</v>
      </c>
      <c r="P89" s="244"/>
      <c r="Q89" s="108"/>
      <c r="R89" s="108"/>
      <c r="S89" s="108">
        <v>0</v>
      </c>
      <c r="T89" s="107" t="e">
        <f t="shared" si="6"/>
        <v>#DIV/0!</v>
      </c>
      <c r="U89" s="107" t="e">
        <f t="shared" si="7"/>
        <v>#DIV/0!</v>
      </c>
      <c r="V89" s="126">
        <v>0</v>
      </c>
      <c r="W89" s="385" t="s">
        <v>492</v>
      </c>
    </row>
    <row r="90" spans="1:23" s="101" customFormat="1" ht="85.5" customHeight="1">
      <c r="A90" s="472"/>
      <c r="B90" s="457"/>
      <c r="C90" s="134" t="s">
        <v>1280</v>
      </c>
      <c r="D90" s="134" t="s">
        <v>54</v>
      </c>
      <c r="E90" s="136"/>
      <c r="F90" s="139">
        <v>0.3</v>
      </c>
      <c r="G90" s="457"/>
      <c r="H90" s="390" t="s">
        <v>370</v>
      </c>
      <c r="I90" s="134" t="s">
        <v>1900</v>
      </c>
      <c r="J90" s="134" t="s">
        <v>1901</v>
      </c>
      <c r="K90" s="119"/>
      <c r="L90" s="412" t="s">
        <v>2082</v>
      </c>
      <c r="M90" s="244"/>
      <c r="N90" s="244" t="s">
        <v>2335</v>
      </c>
      <c r="O90" s="244" t="s">
        <v>2335</v>
      </c>
      <c r="P90" s="244"/>
      <c r="Q90" s="108"/>
      <c r="R90" s="108"/>
      <c r="S90" s="108">
        <v>0</v>
      </c>
      <c r="T90" s="107" t="e">
        <f t="shared" si="6"/>
        <v>#DIV/0!</v>
      </c>
      <c r="U90" s="107" t="e">
        <f t="shared" si="7"/>
        <v>#DIV/0!</v>
      </c>
      <c r="V90" s="126">
        <v>0</v>
      </c>
      <c r="W90" s="385" t="s">
        <v>492</v>
      </c>
    </row>
    <row r="91" spans="1:23" s="101" customFormat="1" ht="63" customHeight="1">
      <c r="A91" s="472"/>
      <c r="B91" s="457"/>
      <c r="C91" s="134" t="s">
        <v>253</v>
      </c>
      <c r="D91" s="134" t="s">
        <v>55</v>
      </c>
      <c r="E91" s="136"/>
      <c r="F91" s="139">
        <v>0.4445</v>
      </c>
      <c r="G91" s="457" t="s">
        <v>491</v>
      </c>
      <c r="H91" s="390" t="s">
        <v>371</v>
      </c>
      <c r="I91" s="134" t="s">
        <v>1902</v>
      </c>
      <c r="J91" s="134" t="s">
        <v>1903</v>
      </c>
      <c r="K91" s="119"/>
      <c r="L91" s="412" t="s">
        <v>2082</v>
      </c>
      <c r="M91" s="244" t="s">
        <v>2335</v>
      </c>
      <c r="N91" s="244" t="s">
        <v>2335</v>
      </c>
      <c r="O91" s="244" t="s">
        <v>2335</v>
      </c>
      <c r="P91" s="244" t="s">
        <v>2335</v>
      </c>
      <c r="Q91" s="108"/>
      <c r="R91" s="108"/>
      <c r="S91" s="108">
        <v>0</v>
      </c>
      <c r="T91" s="107" t="e">
        <f t="shared" si="6"/>
        <v>#DIV/0!</v>
      </c>
      <c r="U91" s="107" t="e">
        <f t="shared" si="7"/>
        <v>#DIV/0!</v>
      </c>
      <c r="V91" s="126">
        <v>0</v>
      </c>
      <c r="W91" s="385" t="s">
        <v>492</v>
      </c>
    </row>
    <row r="92" spans="1:23" s="101" customFormat="1" ht="63" customHeight="1">
      <c r="A92" s="472"/>
      <c r="B92" s="457"/>
      <c r="C92" s="134" t="s">
        <v>254</v>
      </c>
      <c r="D92" s="134" t="s">
        <v>1281</v>
      </c>
      <c r="E92" s="136"/>
      <c r="F92" s="139">
        <v>0.2631</v>
      </c>
      <c r="G92" s="457"/>
      <c r="H92" s="390" t="s">
        <v>372</v>
      </c>
      <c r="I92" s="134" t="s">
        <v>1282</v>
      </c>
      <c r="J92" s="134" t="s">
        <v>1909</v>
      </c>
      <c r="K92" s="119">
        <v>2</v>
      </c>
      <c r="L92" s="412" t="s">
        <v>2082</v>
      </c>
      <c r="M92" s="244" t="s">
        <v>2335</v>
      </c>
      <c r="N92" s="244"/>
      <c r="O92" s="244"/>
      <c r="P92" s="244"/>
      <c r="Q92" s="108">
        <v>46000</v>
      </c>
      <c r="R92" s="108">
        <v>2</v>
      </c>
      <c r="S92" s="108">
        <v>36831.8</v>
      </c>
      <c r="T92" s="107">
        <f t="shared" si="6"/>
        <v>1</v>
      </c>
      <c r="U92" s="107">
        <f t="shared" si="7"/>
        <v>0.8006913043478262</v>
      </c>
      <c r="V92" s="126">
        <v>81537.17</v>
      </c>
      <c r="W92" s="385" t="s">
        <v>492</v>
      </c>
    </row>
    <row r="93" spans="1:23" s="101" customFormat="1" ht="63" customHeight="1">
      <c r="A93" s="472"/>
      <c r="B93" s="457"/>
      <c r="C93" s="134" t="s">
        <v>921</v>
      </c>
      <c r="D93" s="134" t="s">
        <v>56</v>
      </c>
      <c r="E93" s="136"/>
      <c r="F93" s="139">
        <v>0.2631</v>
      </c>
      <c r="G93" s="457"/>
      <c r="H93" s="390" t="s">
        <v>373</v>
      </c>
      <c r="I93" s="134" t="s">
        <v>924</v>
      </c>
      <c r="J93" s="134" t="s">
        <v>1910</v>
      </c>
      <c r="K93" s="119"/>
      <c r="L93" s="412" t="s">
        <v>2082</v>
      </c>
      <c r="M93" s="244"/>
      <c r="N93" s="244" t="s">
        <v>2335</v>
      </c>
      <c r="O93" s="244"/>
      <c r="P93" s="244"/>
      <c r="Q93" s="108"/>
      <c r="R93" s="108"/>
      <c r="S93" s="108">
        <v>0</v>
      </c>
      <c r="T93" s="107" t="e">
        <f t="shared" si="6"/>
        <v>#DIV/0!</v>
      </c>
      <c r="U93" s="107" t="e">
        <f t="shared" si="7"/>
        <v>#DIV/0!</v>
      </c>
      <c r="V93" s="126">
        <v>0</v>
      </c>
      <c r="W93" s="385" t="s">
        <v>492</v>
      </c>
    </row>
    <row r="94" spans="1:23" s="101" customFormat="1" ht="63" customHeight="1">
      <c r="A94" s="472"/>
      <c r="B94" s="457"/>
      <c r="C94" s="134" t="s">
        <v>922</v>
      </c>
      <c r="D94" s="134" t="s">
        <v>57</v>
      </c>
      <c r="E94" s="136"/>
      <c r="F94" s="139">
        <v>0.2</v>
      </c>
      <c r="G94" s="457"/>
      <c r="H94" s="390" t="s">
        <v>374</v>
      </c>
      <c r="I94" s="134" t="s">
        <v>1911</v>
      </c>
      <c r="J94" s="134" t="s">
        <v>1912</v>
      </c>
      <c r="K94" s="119">
        <v>1</v>
      </c>
      <c r="L94" s="117" t="s">
        <v>2084</v>
      </c>
      <c r="M94" s="244" t="s">
        <v>2335</v>
      </c>
      <c r="N94" s="244"/>
      <c r="O94" s="244"/>
      <c r="P94" s="244"/>
      <c r="Q94" s="108">
        <v>110000</v>
      </c>
      <c r="R94" s="108">
        <v>1</v>
      </c>
      <c r="S94" s="108">
        <v>41788.7</v>
      </c>
      <c r="T94" s="107">
        <f t="shared" si="6"/>
        <v>1</v>
      </c>
      <c r="U94" s="107">
        <f t="shared" si="7"/>
        <v>0.3798972727272727</v>
      </c>
      <c r="V94" s="126">
        <v>21935.1945</v>
      </c>
      <c r="W94" s="385" t="s">
        <v>492</v>
      </c>
    </row>
    <row r="95" spans="1:23" ht="15" customHeight="1">
      <c r="A95" s="8"/>
      <c r="B95" s="9"/>
      <c r="C95" s="9"/>
      <c r="D95" s="9"/>
      <c r="E95" s="9"/>
      <c r="F95" s="9"/>
      <c r="G95" s="9"/>
      <c r="H95" s="9"/>
      <c r="I95" s="9"/>
      <c r="J95" s="9"/>
      <c r="K95" s="62"/>
      <c r="L95" s="418"/>
      <c r="M95" s="62"/>
      <c r="N95" s="62"/>
      <c r="O95" s="62"/>
      <c r="P95" s="62"/>
      <c r="Q95" s="43">
        <f>SUM(Q23:Q94)</f>
        <v>4281434</v>
      </c>
      <c r="R95" s="43">
        <f>SUM(R23:R94)</f>
        <v>8179</v>
      </c>
      <c r="S95" s="43">
        <f>SUM(S23:S94)</f>
        <v>2676679.63</v>
      </c>
      <c r="T95" s="43"/>
      <c r="U95" s="43"/>
      <c r="V95" s="81">
        <v>3489629.0475000003</v>
      </c>
      <c r="W95" s="43"/>
    </row>
    <row r="96" spans="1:23" s="101" customFormat="1" ht="56.25" customHeight="1">
      <c r="A96" s="463" t="s">
        <v>289</v>
      </c>
      <c r="B96" s="457" t="s">
        <v>315</v>
      </c>
      <c r="C96" s="468" t="s">
        <v>684</v>
      </c>
      <c r="D96" s="468" t="s">
        <v>685</v>
      </c>
      <c r="E96" s="462"/>
      <c r="F96" s="462">
        <v>0.1</v>
      </c>
      <c r="G96" s="457" t="s">
        <v>316</v>
      </c>
      <c r="H96" s="242" t="s">
        <v>375</v>
      </c>
      <c r="I96" s="117" t="s">
        <v>258</v>
      </c>
      <c r="J96" s="117" t="s">
        <v>1774</v>
      </c>
      <c r="K96" s="220">
        <v>30</v>
      </c>
      <c r="L96" s="116" t="s">
        <v>2085</v>
      </c>
      <c r="M96" s="106"/>
      <c r="N96" s="106"/>
      <c r="O96" s="106" t="s">
        <v>2335</v>
      </c>
      <c r="P96" s="106"/>
      <c r="Q96" s="108">
        <v>1000</v>
      </c>
      <c r="R96" s="108"/>
      <c r="S96" s="108">
        <v>0</v>
      </c>
      <c r="T96" s="107">
        <f aca="true" t="shared" si="8" ref="T96:T114">R96/K96</f>
        <v>0</v>
      </c>
      <c r="U96" s="107">
        <f aca="true" t="shared" si="9" ref="U96:U114">S96/Q96</f>
        <v>0</v>
      </c>
      <c r="V96" s="124"/>
      <c r="W96" s="238" t="s">
        <v>318</v>
      </c>
    </row>
    <row r="97" spans="1:23" s="101" customFormat="1" ht="61.5" customHeight="1">
      <c r="A97" s="463"/>
      <c r="B97" s="457"/>
      <c r="C97" s="468"/>
      <c r="D97" s="468"/>
      <c r="E97" s="462"/>
      <c r="F97" s="462"/>
      <c r="G97" s="457"/>
      <c r="H97" s="390" t="s">
        <v>376</v>
      </c>
      <c r="I97" s="117" t="s">
        <v>1775</v>
      </c>
      <c r="J97" s="117" t="s">
        <v>1776</v>
      </c>
      <c r="K97" s="371">
        <v>30</v>
      </c>
      <c r="L97" s="116" t="s">
        <v>2086</v>
      </c>
      <c r="M97" s="106"/>
      <c r="N97" s="106"/>
      <c r="O97" s="106"/>
      <c r="P97" s="106" t="s">
        <v>2335</v>
      </c>
      <c r="Q97" s="108">
        <v>5000</v>
      </c>
      <c r="R97" s="108">
        <v>30</v>
      </c>
      <c r="S97" s="108">
        <v>0</v>
      </c>
      <c r="T97" s="107">
        <f t="shared" si="8"/>
        <v>1</v>
      </c>
      <c r="U97" s="107">
        <f t="shared" si="9"/>
        <v>0</v>
      </c>
      <c r="V97" s="124">
        <v>15700</v>
      </c>
      <c r="W97" s="385" t="s">
        <v>318</v>
      </c>
    </row>
    <row r="98" spans="1:23" s="101" customFormat="1" ht="39" customHeight="1">
      <c r="A98" s="463"/>
      <c r="B98" s="457"/>
      <c r="C98" s="468"/>
      <c r="D98" s="468"/>
      <c r="E98" s="462"/>
      <c r="F98" s="462"/>
      <c r="G98" s="457"/>
      <c r="H98" s="390" t="s">
        <v>377</v>
      </c>
      <c r="I98" s="117" t="s">
        <v>1777</v>
      </c>
      <c r="J98" s="117" t="s">
        <v>925</v>
      </c>
      <c r="K98" s="371"/>
      <c r="L98" s="116" t="s">
        <v>2087</v>
      </c>
      <c r="M98" s="106"/>
      <c r="N98" s="106" t="s">
        <v>2335</v>
      </c>
      <c r="O98" s="106" t="s">
        <v>2335</v>
      </c>
      <c r="P98" s="106"/>
      <c r="Q98" s="108"/>
      <c r="R98" s="108"/>
      <c r="S98" s="108">
        <v>0</v>
      </c>
      <c r="T98" s="107" t="e">
        <f t="shared" si="8"/>
        <v>#DIV/0!</v>
      </c>
      <c r="U98" s="107" t="e">
        <f t="shared" si="9"/>
        <v>#DIV/0!</v>
      </c>
      <c r="V98" s="124"/>
      <c r="W98" s="385" t="s">
        <v>318</v>
      </c>
    </row>
    <row r="99" spans="1:23" s="101" customFormat="1" ht="75" customHeight="1">
      <c r="A99" s="463"/>
      <c r="B99" s="457"/>
      <c r="C99" s="468"/>
      <c r="D99" s="468"/>
      <c r="E99" s="462"/>
      <c r="F99" s="462"/>
      <c r="G99" s="457"/>
      <c r="H99" s="390" t="s">
        <v>378</v>
      </c>
      <c r="I99" s="117" t="s">
        <v>1779</v>
      </c>
      <c r="J99" s="117" t="s">
        <v>1778</v>
      </c>
      <c r="K99" s="371">
        <v>30</v>
      </c>
      <c r="L99" s="369" t="s">
        <v>2088</v>
      </c>
      <c r="M99" s="106"/>
      <c r="N99" s="106" t="s">
        <v>2335</v>
      </c>
      <c r="O99" s="106"/>
      <c r="P99" s="106"/>
      <c r="Q99" s="108">
        <v>6000</v>
      </c>
      <c r="R99" s="108"/>
      <c r="S99" s="108">
        <v>0</v>
      </c>
      <c r="T99" s="107">
        <f t="shared" si="8"/>
        <v>0</v>
      </c>
      <c r="U99" s="107">
        <f t="shared" si="9"/>
        <v>0</v>
      </c>
      <c r="V99" s="124"/>
      <c r="W99" s="385" t="s">
        <v>318</v>
      </c>
    </row>
    <row r="100" spans="1:23" s="101" customFormat="1" ht="77.25" customHeight="1">
      <c r="A100" s="463"/>
      <c r="B100" s="457"/>
      <c r="C100" s="468"/>
      <c r="D100" s="468"/>
      <c r="E100" s="462"/>
      <c r="F100" s="462"/>
      <c r="G100" s="457"/>
      <c r="H100" s="390" t="s">
        <v>379</v>
      </c>
      <c r="I100" s="117" t="s">
        <v>686</v>
      </c>
      <c r="J100" s="117" t="s">
        <v>687</v>
      </c>
      <c r="K100" s="371"/>
      <c r="L100" s="117" t="s">
        <v>2089</v>
      </c>
      <c r="M100" s="106" t="s">
        <v>2335</v>
      </c>
      <c r="N100" s="106"/>
      <c r="O100" s="106"/>
      <c r="P100" s="106"/>
      <c r="Q100" s="108"/>
      <c r="R100" s="108"/>
      <c r="S100" s="108">
        <v>0</v>
      </c>
      <c r="T100" s="107" t="e">
        <f t="shared" si="8"/>
        <v>#DIV/0!</v>
      </c>
      <c r="U100" s="107" t="e">
        <f t="shared" si="9"/>
        <v>#DIV/0!</v>
      </c>
      <c r="V100" s="124"/>
      <c r="W100" s="385" t="s">
        <v>318</v>
      </c>
    </row>
    <row r="101" spans="1:23" s="101" customFormat="1" ht="72.75" customHeight="1">
      <c r="A101" s="463"/>
      <c r="B101" s="457"/>
      <c r="C101" s="468"/>
      <c r="D101" s="468"/>
      <c r="E101" s="462"/>
      <c r="F101" s="462"/>
      <c r="G101" s="457"/>
      <c r="H101" s="390" t="s">
        <v>380</v>
      </c>
      <c r="I101" s="117" t="s">
        <v>1780</v>
      </c>
      <c r="J101" s="117" t="s">
        <v>1781</v>
      </c>
      <c r="K101" s="420">
        <v>100000</v>
      </c>
      <c r="L101" s="117" t="s">
        <v>2090</v>
      </c>
      <c r="M101" s="298"/>
      <c r="N101" s="289" t="s">
        <v>2335</v>
      </c>
      <c r="O101" s="289" t="s">
        <v>2335</v>
      </c>
      <c r="P101" s="298"/>
      <c r="Q101" s="244">
        <v>84416</v>
      </c>
      <c r="R101" s="244">
        <v>225000</v>
      </c>
      <c r="S101" s="108">
        <v>106700.388</v>
      </c>
      <c r="T101" s="107">
        <f t="shared" si="8"/>
        <v>2.25</v>
      </c>
      <c r="U101" s="107">
        <f t="shared" si="9"/>
        <v>1.2639829890068235</v>
      </c>
      <c r="V101" s="126">
        <v>22500</v>
      </c>
      <c r="W101" s="385" t="s">
        <v>318</v>
      </c>
    </row>
    <row r="102" spans="1:23" s="101" customFormat="1" ht="57.75" customHeight="1">
      <c r="A102" s="463"/>
      <c r="B102" s="457"/>
      <c r="C102" s="468"/>
      <c r="D102" s="468"/>
      <c r="E102" s="462"/>
      <c r="F102" s="462"/>
      <c r="G102" s="457"/>
      <c r="H102" s="390" t="s">
        <v>381</v>
      </c>
      <c r="I102" s="117" t="s">
        <v>1782</v>
      </c>
      <c r="J102" s="117" t="s">
        <v>1783</v>
      </c>
      <c r="K102" s="114"/>
      <c r="L102" s="435" t="s">
        <v>2091</v>
      </c>
      <c r="M102" s="289" t="s">
        <v>2335</v>
      </c>
      <c r="N102" s="289" t="s">
        <v>2335</v>
      </c>
      <c r="O102" s="289" t="s">
        <v>2335</v>
      </c>
      <c r="P102" s="289" t="s">
        <v>2335</v>
      </c>
      <c r="Q102" s="108"/>
      <c r="R102" s="108"/>
      <c r="S102" s="108">
        <v>0</v>
      </c>
      <c r="T102" s="107" t="e">
        <f t="shared" si="8"/>
        <v>#DIV/0!</v>
      </c>
      <c r="U102" s="107" t="e">
        <f t="shared" si="9"/>
        <v>#DIV/0!</v>
      </c>
      <c r="V102" s="124"/>
      <c r="W102" s="385" t="s">
        <v>318</v>
      </c>
    </row>
    <row r="103" spans="1:23" s="101" customFormat="1" ht="57.75" customHeight="1">
      <c r="A103" s="463"/>
      <c r="B103" s="457"/>
      <c r="C103" s="468"/>
      <c r="D103" s="468"/>
      <c r="E103" s="462"/>
      <c r="F103" s="462"/>
      <c r="G103" s="457"/>
      <c r="H103" s="371" t="s">
        <v>2092</v>
      </c>
      <c r="I103" s="117" t="s">
        <v>1784</v>
      </c>
      <c r="J103" s="117" t="s">
        <v>1785</v>
      </c>
      <c r="K103" s="371">
        <v>50</v>
      </c>
      <c r="L103" s="117" t="s">
        <v>2092</v>
      </c>
      <c r="M103" s="106"/>
      <c r="N103" s="106"/>
      <c r="O103" s="106" t="s">
        <v>2335</v>
      </c>
      <c r="P103" s="106"/>
      <c r="Q103" s="108">
        <v>1000</v>
      </c>
      <c r="R103" s="108"/>
      <c r="S103" s="108">
        <v>0</v>
      </c>
      <c r="T103" s="107">
        <f t="shared" si="8"/>
        <v>0</v>
      </c>
      <c r="U103" s="107">
        <f t="shared" si="9"/>
        <v>0</v>
      </c>
      <c r="V103" s="124"/>
      <c r="W103" s="385" t="s">
        <v>318</v>
      </c>
    </row>
    <row r="104" spans="1:23" s="140" customFormat="1" ht="57.75" customHeight="1">
      <c r="A104" s="463"/>
      <c r="B104" s="457"/>
      <c r="C104" s="468"/>
      <c r="D104" s="468"/>
      <c r="E104" s="462"/>
      <c r="F104" s="462"/>
      <c r="G104" s="457"/>
      <c r="H104" s="390" t="s">
        <v>382</v>
      </c>
      <c r="I104" s="117" t="s">
        <v>688</v>
      </c>
      <c r="J104" s="117" t="s">
        <v>1786</v>
      </c>
      <c r="K104" s="108">
        <v>1</v>
      </c>
      <c r="L104" s="117" t="s">
        <v>2093</v>
      </c>
      <c r="M104" s="108" t="s">
        <v>2335</v>
      </c>
      <c r="N104" s="108"/>
      <c r="O104" s="108"/>
      <c r="P104" s="108"/>
      <c r="Q104" s="108">
        <v>311000</v>
      </c>
      <c r="R104" s="108">
        <v>1</v>
      </c>
      <c r="S104" s="108">
        <v>260876.18</v>
      </c>
      <c r="T104" s="107">
        <f t="shared" si="8"/>
        <v>1</v>
      </c>
      <c r="U104" s="107">
        <f t="shared" si="9"/>
        <v>0.8388301607717041</v>
      </c>
      <c r="V104" s="124">
        <v>388682.457</v>
      </c>
      <c r="W104" s="385" t="s">
        <v>318</v>
      </c>
    </row>
    <row r="105" spans="1:23" s="101" customFormat="1" ht="57.75" customHeight="1">
      <c r="A105" s="463"/>
      <c r="B105" s="457"/>
      <c r="C105" s="468"/>
      <c r="D105" s="468"/>
      <c r="E105" s="462"/>
      <c r="F105" s="462"/>
      <c r="G105" s="457"/>
      <c r="H105" s="390" t="s">
        <v>383</v>
      </c>
      <c r="I105" s="117" t="s">
        <v>1787</v>
      </c>
      <c r="J105" s="117" t="s">
        <v>625</v>
      </c>
      <c r="K105" s="371"/>
      <c r="L105" s="117" t="s">
        <v>2094</v>
      </c>
      <c r="M105" s="106"/>
      <c r="N105" s="106" t="s">
        <v>2335</v>
      </c>
      <c r="O105" s="106"/>
      <c r="P105" s="106"/>
      <c r="Q105" s="108"/>
      <c r="R105" s="108"/>
      <c r="S105" s="108">
        <v>0</v>
      </c>
      <c r="T105" s="107" t="e">
        <f t="shared" si="8"/>
        <v>#DIV/0!</v>
      </c>
      <c r="U105" s="107" t="e">
        <f t="shared" si="9"/>
        <v>#DIV/0!</v>
      </c>
      <c r="V105" s="124"/>
      <c r="W105" s="385" t="s">
        <v>318</v>
      </c>
    </row>
    <row r="106" spans="1:23" s="101" customFormat="1" ht="63.75" customHeight="1">
      <c r="A106" s="463"/>
      <c r="B106" s="457"/>
      <c r="C106" s="468"/>
      <c r="D106" s="468"/>
      <c r="E106" s="462"/>
      <c r="F106" s="462"/>
      <c r="G106" s="457"/>
      <c r="H106" s="390" t="s">
        <v>384</v>
      </c>
      <c r="I106" s="117" t="s">
        <v>626</v>
      </c>
      <c r="J106" s="117" t="s">
        <v>627</v>
      </c>
      <c r="K106" s="371"/>
      <c r="L106" s="117" t="s">
        <v>2095</v>
      </c>
      <c r="M106" s="106"/>
      <c r="N106" s="106" t="s">
        <v>2335</v>
      </c>
      <c r="O106" s="106"/>
      <c r="P106" s="106"/>
      <c r="Q106" s="108"/>
      <c r="R106" s="108"/>
      <c r="S106" s="108">
        <v>0</v>
      </c>
      <c r="T106" s="107" t="e">
        <f t="shared" si="8"/>
        <v>#DIV/0!</v>
      </c>
      <c r="U106" s="107" t="e">
        <f t="shared" si="9"/>
        <v>#DIV/0!</v>
      </c>
      <c r="V106" s="124"/>
      <c r="W106" s="385" t="s">
        <v>318</v>
      </c>
    </row>
    <row r="107" spans="1:23" s="101" customFormat="1" ht="57.75" customHeight="1">
      <c r="A107" s="463"/>
      <c r="B107" s="457"/>
      <c r="C107" s="468"/>
      <c r="D107" s="468"/>
      <c r="E107" s="462"/>
      <c r="F107" s="462"/>
      <c r="G107" s="457"/>
      <c r="H107" s="390" t="s">
        <v>385</v>
      </c>
      <c r="I107" s="117" t="s">
        <v>1789</v>
      </c>
      <c r="J107" s="117" t="s">
        <v>1788</v>
      </c>
      <c r="K107" s="371">
        <v>4</v>
      </c>
      <c r="L107" s="117" t="s">
        <v>2096</v>
      </c>
      <c r="M107" s="106" t="s">
        <v>2335</v>
      </c>
      <c r="N107" s="106" t="s">
        <v>2335</v>
      </c>
      <c r="O107" s="106"/>
      <c r="P107" s="106"/>
      <c r="Q107" s="108">
        <v>1000</v>
      </c>
      <c r="R107" s="108"/>
      <c r="S107" s="108">
        <v>0</v>
      </c>
      <c r="T107" s="107">
        <f t="shared" si="8"/>
        <v>0</v>
      </c>
      <c r="U107" s="107">
        <f t="shared" si="9"/>
        <v>0</v>
      </c>
      <c r="V107" s="124"/>
      <c r="W107" s="385" t="s">
        <v>318</v>
      </c>
    </row>
    <row r="108" spans="1:23" s="101" customFormat="1" ht="64.5" customHeight="1">
      <c r="A108" s="463"/>
      <c r="B108" s="457"/>
      <c r="C108" s="468" t="s">
        <v>256</v>
      </c>
      <c r="D108" s="468" t="s">
        <v>808</v>
      </c>
      <c r="E108" s="462"/>
      <c r="F108" s="462">
        <v>0.75</v>
      </c>
      <c r="G108" s="457" t="s">
        <v>317</v>
      </c>
      <c r="H108" s="390" t="s">
        <v>775</v>
      </c>
      <c r="I108" s="117" t="s">
        <v>1790</v>
      </c>
      <c r="J108" s="117" t="s">
        <v>1791</v>
      </c>
      <c r="K108" s="371">
        <v>39</v>
      </c>
      <c r="L108" s="117" t="s">
        <v>2097</v>
      </c>
      <c r="M108" s="106" t="s">
        <v>2335</v>
      </c>
      <c r="N108" s="106"/>
      <c r="O108" s="106"/>
      <c r="P108" s="106"/>
      <c r="Q108" s="108">
        <v>1000</v>
      </c>
      <c r="R108" s="108"/>
      <c r="S108" s="108">
        <v>0</v>
      </c>
      <c r="T108" s="107">
        <f t="shared" si="8"/>
        <v>0</v>
      </c>
      <c r="U108" s="107">
        <f t="shared" si="9"/>
        <v>0</v>
      </c>
      <c r="V108" s="124"/>
      <c r="W108" s="385" t="s">
        <v>318</v>
      </c>
    </row>
    <row r="109" spans="1:23" s="101" customFormat="1" ht="51" customHeight="1">
      <c r="A109" s="463"/>
      <c r="B109" s="457"/>
      <c r="C109" s="468"/>
      <c r="D109" s="468"/>
      <c r="E109" s="462"/>
      <c r="F109" s="462"/>
      <c r="G109" s="457"/>
      <c r="H109" s="390" t="s">
        <v>776</v>
      </c>
      <c r="I109" s="117" t="s">
        <v>1792</v>
      </c>
      <c r="J109" s="117" t="s">
        <v>1793</v>
      </c>
      <c r="K109" s="371">
        <v>180</v>
      </c>
      <c r="L109" s="117" t="s">
        <v>2098</v>
      </c>
      <c r="M109" s="106"/>
      <c r="N109" s="106" t="s">
        <v>2335</v>
      </c>
      <c r="O109" s="106"/>
      <c r="P109" s="106"/>
      <c r="Q109" s="108">
        <v>1000</v>
      </c>
      <c r="R109" s="108"/>
      <c r="S109" s="108">
        <v>0</v>
      </c>
      <c r="T109" s="107">
        <f t="shared" si="8"/>
        <v>0</v>
      </c>
      <c r="U109" s="107">
        <f t="shared" si="9"/>
        <v>0</v>
      </c>
      <c r="V109" s="124"/>
      <c r="W109" s="385" t="s">
        <v>318</v>
      </c>
    </row>
    <row r="110" spans="1:23" s="101" customFormat="1" ht="67.5" customHeight="1">
      <c r="A110" s="463"/>
      <c r="B110" s="457"/>
      <c r="C110" s="468"/>
      <c r="D110" s="468"/>
      <c r="E110" s="462"/>
      <c r="F110" s="462"/>
      <c r="G110" s="457"/>
      <c r="H110" s="390" t="s">
        <v>777</v>
      </c>
      <c r="I110" s="117" t="s">
        <v>1794</v>
      </c>
      <c r="J110" s="117" t="s">
        <v>1755</v>
      </c>
      <c r="K110" s="371">
        <v>180</v>
      </c>
      <c r="L110" s="117" t="s">
        <v>2099</v>
      </c>
      <c r="M110" s="106" t="s">
        <v>2335</v>
      </c>
      <c r="N110" s="106" t="s">
        <v>2335</v>
      </c>
      <c r="O110" s="106" t="s">
        <v>2335</v>
      </c>
      <c r="P110" s="106" t="s">
        <v>2335</v>
      </c>
      <c r="Q110" s="108">
        <v>5000</v>
      </c>
      <c r="R110" s="108"/>
      <c r="S110" s="108">
        <v>0</v>
      </c>
      <c r="T110" s="107">
        <f t="shared" si="8"/>
        <v>0</v>
      </c>
      <c r="U110" s="107">
        <f t="shared" si="9"/>
        <v>0</v>
      </c>
      <c r="V110" s="124"/>
      <c r="W110" s="385" t="s">
        <v>318</v>
      </c>
    </row>
    <row r="111" spans="1:23" s="101" customFormat="1" ht="81" customHeight="1">
      <c r="A111" s="463"/>
      <c r="B111" s="457"/>
      <c r="C111" s="468"/>
      <c r="D111" s="468"/>
      <c r="E111" s="462"/>
      <c r="F111" s="462"/>
      <c r="G111" s="457"/>
      <c r="H111" s="390" t="s">
        <v>778</v>
      </c>
      <c r="I111" s="117" t="s">
        <v>1795</v>
      </c>
      <c r="J111" s="117" t="s">
        <v>1755</v>
      </c>
      <c r="K111" s="371">
        <v>510</v>
      </c>
      <c r="L111" s="117" t="s">
        <v>2100</v>
      </c>
      <c r="M111" s="106"/>
      <c r="N111" s="106" t="s">
        <v>2335</v>
      </c>
      <c r="O111" s="106"/>
      <c r="P111" s="106"/>
      <c r="Q111" s="108">
        <v>20000</v>
      </c>
      <c r="R111" s="108">
        <v>510</v>
      </c>
      <c r="S111" s="108">
        <v>20760</v>
      </c>
      <c r="T111" s="107">
        <f t="shared" si="8"/>
        <v>1</v>
      </c>
      <c r="U111" s="107">
        <f t="shared" si="9"/>
        <v>1.038</v>
      </c>
      <c r="V111" s="124">
        <v>20760</v>
      </c>
      <c r="W111" s="385" t="s">
        <v>318</v>
      </c>
    </row>
    <row r="112" spans="1:23" s="101" customFormat="1" ht="57.75" customHeight="1">
      <c r="A112" s="463"/>
      <c r="B112" s="457"/>
      <c r="C112" s="468"/>
      <c r="D112" s="468"/>
      <c r="E112" s="462"/>
      <c r="F112" s="462"/>
      <c r="G112" s="457"/>
      <c r="H112" s="242" t="s">
        <v>669</v>
      </c>
      <c r="I112" s="117" t="s">
        <v>657</v>
      </c>
      <c r="J112" s="117" t="s">
        <v>1796</v>
      </c>
      <c r="K112" s="220"/>
      <c r="L112" s="317" t="s">
        <v>2101</v>
      </c>
      <c r="M112" s="106"/>
      <c r="N112" s="106"/>
      <c r="O112" s="106" t="s">
        <v>2335</v>
      </c>
      <c r="P112" s="106"/>
      <c r="Q112" s="108"/>
      <c r="R112" s="108"/>
      <c r="S112" s="108">
        <v>0</v>
      </c>
      <c r="T112" s="107" t="e">
        <f t="shared" si="8"/>
        <v>#DIV/0!</v>
      </c>
      <c r="U112" s="107" t="e">
        <f t="shared" si="9"/>
        <v>#DIV/0!</v>
      </c>
      <c r="V112" s="124"/>
      <c r="W112" s="238" t="s">
        <v>318</v>
      </c>
    </row>
    <row r="113" spans="1:23" s="101" customFormat="1" ht="68.25" customHeight="1" thickBot="1">
      <c r="A113" s="463"/>
      <c r="B113" s="457"/>
      <c r="C113" s="468"/>
      <c r="D113" s="468"/>
      <c r="E113" s="462"/>
      <c r="F113" s="462"/>
      <c r="G113" s="457"/>
      <c r="H113" s="242" t="s">
        <v>779</v>
      </c>
      <c r="I113" s="117" t="s">
        <v>1797</v>
      </c>
      <c r="J113" s="117" t="s">
        <v>691</v>
      </c>
      <c r="K113" s="220">
        <v>200</v>
      </c>
      <c r="L113" s="419" t="s">
        <v>2102</v>
      </c>
      <c r="M113" s="106" t="s">
        <v>2335</v>
      </c>
      <c r="N113" s="106" t="s">
        <v>2335</v>
      </c>
      <c r="O113" s="106" t="s">
        <v>2335</v>
      </c>
      <c r="P113" s="106" t="s">
        <v>2335</v>
      </c>
      <c r="Q113" s="108">
        <v>10000</v>
      </c>
      <c r="R113" s="108"/>
      <c r="S113" s="108">
        <v>0</v>
      </c>
      <c r="T113" s="107">
        <f t="shared" si="8"/>
        <v>0</v>
      </c>
      <c r="U113" s="107">
        <f t="shared" si="9"/>
        <v>0</v>
      </c>
      <c r="V113" s="124"/>
      <c r="W113" s="238" t="s">
        <v>318</v>
      </c>
    </row>
    <row r="114" spans="1:23" s="140" customFormat="1" ht="57.75" customHeight="1">
      <c r="A114" s="464"/>
      <c r="B114" s="457"/>
      <c r="C114" s="216" t="s">
        <v>650</v>
      </c>
      <c r="D114" s="233" t="s">
        <v>257</v>
      </c>
      <c r="E114" s="222"/>
      <c r="F114" s="230"/>
      <c r="G114" s="216" t="s">
        <v>681</v>
      </c>
      <c r="H114" s="242" t="s">
        <v>682</v>
      </c>
      <c r="I114" s="117" t="s">
        <v>1798</v>
      </c>
      <c r="J114" s="117" t="s">
        <v>1799</v>
      </c>
      <c r="K114" s="114"/>
      <c r="L114" s="402" t="s">
        <v>2103</v>
      </c>
      <c r="M114" s="289"/>
      <c r="N114" s="289" t="s">
        <v>2335</v>
      </c>
      <c r="O114" s="289" t="s">
        <v>2335</v>
      </c>
      <c r="P114" s="289"/>
      <c r="Q114" s="108"/>
      <c r="R114" s="108"/>
      <c r="S114" s="108">
        <v>0</v>
      </c>
      <c r="T114" s="107" t="e">
        <f t="shared" si="8"/>
        <v>#DIV/0!</v>
      </c>
      <c r="U114" s="107" t="e">
        <f t="shared" si="9"/>
        <v>#DIV/0!</v>
      </c>
      <c r="V114" s="124"/>
      <c r="W114" s="238" t="s">
        <v>318</v>
      </c>
    </row>
    <row r="115" spans="1:23" ht="12.75">
      <c r="A115" s="10"/>
      <c r="B115" s="11"/>
      <c r="C115" s="12"/>
      <c r="D115" s="11"/>
      <c r="E115" s="13"/>
      <c r="F115" s="13"/>
      <c r="G115" s="13"/>
      <c r="H115" s="13"/>
      <c r="I115" s="49"/>
      <c r="J115" s="50"/>
      <c r="K115" s="51"/>
      <c r="L115" s="51"/>
      <c r="M115" s="51"/>
      <c r="N115" s="51"/>
      <c r="O115" s="51"/>
      <c r="P115" s="51"/>
      <c r="Q115" s="52">
        <f>SUM(Q96:Q114)</f>
        <v>446416</v>
      </c>
      <c r="R115" s="52">
        <f>SUM(R96:R114)</f>
        <v>225541</v>
      </c>
      <c r="S115" s="52">
        <f>SUM(S96:S114)</f>
        <v>388336.56799999997</v>
      </c>
      <c r="T115" s="52"/>
      <c r="U115" s="52"/>
      <c r="V115" s="82">
        <v>447642.457</v>
      </c>
      <c r="W115" s="52"/>
    </row>
    <row r="116" spans="1:23" ht="13.5" customHeight="1" thickBot="1">
      <c r="A116" s="27" t="s">
        <v>65</v>
      </c>
      <c r="B116" s="28"/>
      <c r="C116" s="28"/>
      <c r="D116" s="28"/>
      <c r="E116" s="28"/>
      <c r="F116" s="28"/>
      <c r="G116" s="29" t="s">
        <v>66</v>
      </c>
      <c r="H116" s="29"/>
      <c r="I116" s="16"/>
      <c r="J116" s="16"/>
      <c r="K116" s="16"/>
      <c r="L116" s="16"/>
      <c r="M116" s="16"/>
      <c r="N116" s="16"/>
      <c r="O116" s="16"/>
      <c r="P116" s="16"/>
      <c r="Q116" s="41">
        <f>Q22+Q95+Q115</f>
        <v>5092850</v>
      </c>
      <c r="R116" s="41">
        <f>R22+R95+R115</f>
        <v>233953</v>
      </c>
      <c r="S116" s="41">
        <f>S22+S95+S115</f>
        <v>3300840.193</v>
      </c>
      <c r="T116" s="41"/>
      <c r="U116" s="41"/>
      <c r="V116" s="83">
        <v>4234356.499500001</v>
      </c>
      <c r="W116" s="41"/>
    </row>
    <row r="117" spans="1:23" s="101" customFormat="1" ht="12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141"/>
      <c r="R117" s="141"/>
      <c r="S117" s="141"/>
      <c r="T117" s="141"/>
      <c r="U117" s="141"/>
      <c r="V117" s="142"/>
      <c r="W117" s="97"/>
    </row>
    <row r="118" spans="8:22" s="101" customFormat="1" ht="12.75">
      <c r="H118" s="143"/>
      <c r="Q118" s="144"/>
      <c r="R118" s="144"/>
      <c r="S118" s="144"/>
      <c r="T118" s="144"/>
      <c r="U118" s="144"/>
      <c r="V118" s="145"/>
    </row>
    <row r="119" spans="8:22" s="101" customFormat="1" ht="12.75">
      <c r="H119" s="143"/>
      <c r="Q119" s="144"/>
      <c r="R119" s="144"/>
      <c r="S119" s="144"/>
      <c r="T119" s="144"/>
      <c r="U119" s="144"/>
      <c r="V119" s="145"/>
    </row>
    <row r="120" spans="8:22" s="101" customFormat="1" ht="12.75">
      <c r="H120" s="143"/>
      <c r="Q120" s="144"/>
      <c r="R120" s="144"/>
      <c r="S120" s="144"/>
      <c r="T120" s="144"/>
      <c r="U120" s="144"/>
      <c r="V120" s="145"/>
    </row>
    <row r="121" spans="8:22" s="101" customFormat="1" ht="12.75">
      <c r="H121" s="143"/>
      <c r="Q121" s="144"/>
      <c r="R121" s="144"/>
      <c r="S121" s="144"/>
      <c r="T121" s="144"/>
      <c r="U121" s="144"/>
      <c r="V121" s="145"/>
    </row>
    <row r="122" spans="8:22" s="101" customFormat="1" ht="12.75">
      <c r="H122" s="143"/>
      <c r="Q122" s="144"/>
      <c r="R122" s="144"/>
      <c r="S122" s="144"/>
      <c r="T122" s="144"/>
      <c r="U122" s="144"/>
      <c r="V122" s="145"/>
    </row>
    <row r="123" spans="8:22" s="101" customFormat="1" ht="12.75">
      <c r="H123" s="143"/>
      <c r="Q123" s="144"/>
      <c r="R123" s="144"/>
      <c r="S123" s="144"/>
      <c r="T123" s="144"/>
      <c r="U123" s="144"/>
      <c r="V123" s="145"/>
    </row>
    <row r="124" spans="8:22" s="101" customFormat="1" ht="12.75">
      <c r="H124" s="143"/>
      <c r="Q124" s="144"/>
      <c r="R124" s="144"/>
      <c r="S124" s="144"/>
      <c r="T124" s="144"/>
      <c r="U124" s="144"/>
      <c r="V124" s="145"/>
    </row>
    <row r="125" spans="8:22" s="101" customFormat="1" ht="12.75">
      <c r="H125" s="143"/>
      <c r="Q125" s="144"/>
      <c r="R125" s="144"/>
      <c r="S125" s="144"/>
      <c r="T125" s="144"/>
      <c r="U125" s="144"/>
      <c r="V125" s="145"/>
    </row>
    <row r="126" spans="8:22" s="101" customFormat="1" ht="12.75">
      <c r="H126" s="143"/>
      <c r="Q126" s="144"/>
      <c r="R126" s="144"/>
      <c r="S126" s="144"/>
      <c r="T126" s="144"/>
      <c r="U126" s="144"/>
      <c r="V126" s="145"/>
    </row>
    <row r="127" spans="8:22" s="101" customFormat="1" ht="12.75">
      <c r="H127" s="143"/>
      <c r="Q127" s="144"/>
      <c r="R127" s="144"/>
      <c r="S127" s="144"/>
      <c r="T127" s="144"/>
      <c r="U127" s="144"/>
      <c r="V127" s="145"/>
    </row>
    <row r="128" spans="8:22" s="101" customFormat="1" ht="12.75">
      <c r="H128" s="143"/>
      <c r="Q128" s="144"/>
      <c r="R128" s="144"/>
      <c r="S128" s="144"/>
      <c r="T128" s="144"/>
      <c r="U128" s="144"/>
      <c r="V128" s="145"/>
    </row>
    <row r="129" spans="8:22" s="101" customFormat="1" ht="12.75">
      <c r="H129" s="143"/>
      <c r="Q129" s="144"/>
      <c r="R129" s="144"/>
      <c r="S129" s="144"/>
      <c r="T129" s="144"/>
      <c r="U129" s="144"/>
      <c r="V129" s="145"/>
    </row>
    <row r="130" spans="8:22" s="101" customFormat="1" ht="12.75">
      <c r="H130" s="143"/>
      <c r="Q130" s="144"/>
      <c r="R130" s="144"/>
      <c r="S130" s="144"/>
      <c r="T130" s="144"/>
      <c r="U130" s="144"/>
      <c r="V130" s="145"/>
    </row>
    <row r="131" spans="8:22" s="101" customFormat="1" ht="12.75">
      <c r="H131" s="143"/>
      <c r="Q131" s="144"/>
      <c r="R131" s="144"/>
      <c r="S131" s="144"/>
      <c r="T131" s="144"/>
      <c r="U131" s="144"/>
      <c r="V131" s="145"/>
    </row>
    <row r="132" spans="8:22" s="101" customFormat="1" ht="12.75">
      <c r="H132" s="143"/>
      <c r="Q132" s="144"/>
      <c r="R132" s="144"/>
      <c r="S132" s="144"/>
      <c r="T132" s="144"/>
      <c r="U132" s="144"/>
      <c r="V132" s="145"/>
    </row>
    <row r="133" spans="8:22" s="101" customFormat="1" ht="12.75">
      <c r="H133" s="143"/>
      <c r="Q133" s="144"/>
      <c r="R133" s="144"/>
      <c r="S133" s="144"/>
      <c r="T133" s="144"/>
      <c r="U133" s="144"/>
      <c r="V133" s="145"/>
    </row>
    <row r="134" spans="8:22" s="101" customFormat="1" ht="12.75">
      <c r="H134" s="143"/>
      <c r="Q134" s="144"/>
      <c r="R134" s="144"/>
      <c r="S134" s="144"/>
      <c r="T134" s="144"/>
      <c r="U134" s="144"/>
      <c r="V134" s="145"/>
    </row>
    <row r="135" spans="8:22" s="101" customFormat="1" ht="12.75">
      <c r="H135" s="143"/>
      <c r="Q135" s="144"/>
      <c r="R135" s="144"/>
      <c r="S135" s="144"/>
      <c r="T135" s="144"/>
      <c r="U135" s="144"/>
      <c r="V135" s="145"/>
    </row>
    <row r="136" spans="8:22" s="101" customFormat="1" ht="12.75">
      <c r="H136" s="143"/>
      <c r="Q136" s="144"/>
      <c r="R136" s="144"/>
      <c r="S136" s="144"/>
      <c r="T136" s="144"/>
      <c r="U136" s="144"/>
      <c r="V136" s="145"/>
    </row>
    <row r="137" spans="8:22" s="101" customFormat="1" ht="12.75">
      <c r="H137" s="143"/>
      <c r="Q137" s="144"/>
      <c r="R137" s="144"/>
      <c r="S137" s="144"/>
      <c r="T137" s="144"/>
      <c r="U137" s="144"/>
      <c r="V137" s="145"/>
    </row>
    <row r="138" spans="8:22" s="101" customFormat="1" ht="12.75">
      <c r="H138" s="143"/>
      <c r="Q138" s="144"/>
      <c r="R138" s="144"/>
      <c r="S138" s="144"/>
      <c r="T138" s="144"/>
      <c r="U138" s="144"/>
      <c r="V138" s="145"/>
    </row>
    <row r="139" spans="8:22" s="101" customFormat="1" ht="12.75">
      <c r="H139" s="143"/>
      <c r="Q139" s="144"/>
      <c r="R139" s="144"/>
      <c r="S139" s="144"/>
      <c r="T139" s="144"/>
      <c r="U139" s="144"/>
      <c r="V139" s="145"/>
    </row>
    <row r="140" spans="8:22" s="101" customFormat="1" ht="12.75">
      <c r="H140" s="143"/>
      <c r="Q140" s="144"/>
      <c r="R140" s="144"/>
      <c r="S140" s="144"/>
      <c r="T140" s="144"/>
      <c r="U140" s="144"/>
      <c r="V140" s="145"/>
    </row>
    <row r="141" spans="8:22" s="101" customFormat="1" ht="12.75">
      <c r="H141" s="143"/>
      <c r="Q141" s="144"/>
      <c r="R141" s="144"/>
      <c r="S141" s="144"/>
      <c r="T141" s="144"/>
      <c r="U141" s="144"/>
      <c r="V141" s="145"/>
    </row>
    <row r="142" spans="8:22" s="101" customFormat="1" ht="12.75">
      <c r="H142" s="143"/>
      <c r="Q142" s="144"/>
      <c r="R142" s="144"/>
      <c r="S142" s="144"/>
      <c r="T142" s="144"/>
      <c r="U142" s="144"/>
      <c r="V142" s="145"/>
    </row>
    <row r="143" spans="8:22" s="101" customFormat="1" ht="12.75">
      <c r="H143" s="143"/>
      <c r="Q143" s="144"/>
      <c r="R143" s="144"/>
      <c r="S143" s="144"/>
      <c r="T143" s="144"/>
      <c r="U143" s="144"/>
      <c r="V143" s="145"/>
    </row>
    <row r="144" spans="8:22" s="101" customFormat="1" ht="12.75">
      <c r="H144" s="143"/>
      <c r="Q144" s="144"/>
      <c r="R144" s="144"/>
      <c r="S144" s="144"/>
      <c r="T144" s="144"/>
      <c r="U144" s="144"/>
      <c r="V144" s="145"/>
    </row>
    <row r="145" spans="8:22" s="101" customFormat="1" ht="12.75">
      <c r="H145" s="143"/>
      <c r="Q145" s="144"/>
      <c r="R145" s="144"/>
      <c r="S145" s="144"/>
      <c r="T145" s="144"/>
      <c r="U145" s="144"/>
      <c r="V145" s="145"/>
    </row>
    <row r="146" spans="8:22" s="101" customFormat="1" ht="12.75">
      <c r="H146" s="143"/>
      <c r="Q146" s="144"/>
      <c r="R146" s="144"/>
      <c r="S146" s="144"/>
      <c r="T146" s="144"/>
      <c r="U146" s="144"/>
      <c r="V146" s="145"/>
    </row>
    <row r="147" spans="8:22" s="101" customFormat="1" ht="12.75">
      <c r="H147" s="143"/>
      <c r="Q147" s="144"/>
      <c r="R147" s="144"/>
      <c r="S147" s="144"/>
      <c r="T147" s="144"/>
      <c r="U147" s="144"/>
      <c r="V147" s="145"/>
    </row>
    <row r="148" spans="8:22" s="101" customFormat="1" ht="12.75">
      <c r="H148" s="143"/>
      <c r="Q148" s="144"/>
      <c r="R148" s="144"/>
      <c r="S148" s="144"/>
      <c r="T148" s="144"/>
      <c r="U148" s="144"/>
      <c r="V148" s="145"/>
    </row>
    <row r="149" spans="8:22" s="101" customFormat="1" ht="12.75">
      <c r="H149" s="143"/>
      <c r="Q149" s="144"/>
      <c r="R149" s="144"/>
      <c r="S149" s="144"/>
      <c r="T149" s="144"/>
      <c r="U149" s="144"/>
      <c r="V149" s="145"/>
    </row>
    <row r="150" spans="8:22" s="101" customFormat="1" ht="12.75">
      <c r="H150" s="143"/>
      <c r="Q150" s="144"/>
      <c r="R150" s="144"/>
      <c r="S150" s="144"/>
      <c r="T150" s="144"/>
      <c r="U150" s="144"/>
      <c r="V150" s="145"/>
    </row>
    <row r="151" spans="8:22" s="101" customFormat="1" ht="12.75">
      <c r="H151" s="143"/>
      <c r="Q151" s="144"/>
      <c r="R151" s="144"/>
      <c r="S151" s="144"/>
      <c r="T151" s="144"/>
      <c r="U151" s="144"/>
      <c r="V151" s="145"/>
    </row>
    <row r="152" spans="8:22" s="101" customFormat="1" ht="12.75">
      <c r="H152" s="143"/>
      <c r="Q152" s="144"/>
      <c r="R152" s="144"/>
      <c r="S152" s="144"/>
      <c r="T152" s="144"/>
      <c r="U152" s="144"/>
      <c r="V152" s="145"/>
    </row>
    <row r="153" spans="8:22" s="101" customFormat="1" ht="12.75">
      <c r="H153" s="143"/>
      <c r="Q153" s="144"/>
      <c r="R153" s="144"/>
      <c r="S153" s="144"/>
      <c r="T153" s="144"/>
      <c r="U153" s="144"/>
      <c r="V153" s="145"/>
    </row>
    <row r="154" spans="8:22" s="101" customFormat="1" ht="12.75">
      <c r="H154" s="143"/>
      <c r="Q154" s="144"/>
      <c r="R154" s="144"/>
      <c r="S154" s="144"/>
      <c r="T154" s="144"/>
      <c r="U154" s="144"/>
      <c r="V154" s="145"/>
    </row>
    <row r="155" spans="8:22" s="101" customFormat="1" ht="12.75">
      <c r="H155" s="143"/>
      <c r="Q155" s="144"/>
      <c r="R155" s="144"/>
      <c r="S155" s="144"/>
      <c r="T155" s="144"/>
      <c r="U155" s="144"/>
      <c r="V155" s="145"/>
    </row>
    <row r="156" spans="8:22" s="101" customFormat="1" ht="12.75">
      <c r="H156" s="143"/>
      <c r="Q156" s="144"/>
      <c r="R156" s="144"/>
      <c r="S156" s="144"/>
      <c r="T156" s="144"/>
      <c r="U156" s="144"/>
      <c r="V156" s="145"/>
    </row>
    <row r="157" spans="8:22" s="101" customFormat="1" ht="12.75">
      <c r="H157" s="143"/>
      <c r="Q157" s="144"/>
      <c r="R157" s="144"/>
      <c r="S157" s="144"/>
      <c r="T157" s="144"/>
      <c r="U157" s="144"/>
      <c r="V157" s="145"/>
    </row>
    <row r="158" spans="8:22" s="101" customFormat="1" ht="12.75">
      <c r="H158" s="143"/>
      <c r="Q158" s="144"/>
      <c r="R158" s="144"/>
      <c r="S158" s="144"/>
      <c r="T158" s="144"/>
      <c r="U158" s="144"/>
      <c r="V158" s="145"/>
    </row>
    <row r="159" spans="8:22" s="101" customFormat="1" ht="12.75">
      <c r="H159" s="143"/>
      <c r="Q159" s="144"/>
      <c r="R159" s="144"/>
      <c r="S159" s="144"/>
      <c r="T159" s="144"/>
      <c r="U159" s="144"/>
      <c r="V159" s="145"/>
    </row>
    <row r="160" spans="8:22" s="101" customFormat="1" ht="12.75">
      <c r="H160" s="143"/>
      <c r="Q160" s="144"/>
      <c r="R160" s="144"/>
      <c r="S160" s="144"/>
      <c r="T160" s="144"/>
      <c r="U160" s="144"/>
      <c r="V160" s="145"/>
    </row>
    <row r="161" spans="8:22" s="101" customFormat="1" ht="12.75">
      <c r="H161" s="143"/>
      <c r="Q161" s="144"/>
      <c r="R161" s="144"/>
      <c r="S161" s="144"/>
      <c r="T161" s="144"/>
      <c r="U161" s="144"/>
      <c r="V161" s="145"/>
    </row>
    <row r="162" spans="8:22" s="101" customFormat="1" ht="12.75">
      <c r="H162" s="143"/>
      <c r="Q162" s="144"/>
      <c r="R162" s="144"/>
      <c r="S162" s="144"/>
      <c r="T162" s="144"/>
      <c r="U162" s="144"/>
      <c r="V162" s="145"/>
    </row>
    <row r="163" spans="8:22" s="101" customFormat="1" ht="12.75">
      <c r="H163" s="143"/>
      <c r="Q163" s="144"/>
      <c r="R163" s="144"/>
      <c r="S163" s="144"/>
      <c r="T163" s="144"/>
      <c r="U163" s="144"/>
      <c r="V163" s="145"/>
    </row>
    <row r="164" spans="8:22" s="101" customFormat="1" ht="12.75">
      <c r="H164" s="143"/>
      <c r="Q164" s="144"/>
      <c r="R164" s="144"/>
      <c r="S164" s="144"/>
      <c r="T164" s="144"/>
      <c r="U164" s="144"/>
      <c r="V164" s="145"/>
    </row>
    <row r="165" spans="8:22" s="101" customFormat="1" ht="12.75">
      <c r="H165" s="143"/>
      <c r="Q165" s="144"/>
      <c r="R165" s="144"/>
      <c r="S165" s="144"/>
      <c r="T165" s="144"/>
      <c r="U165" s="144"/>
      <c r="V165" s="145"/>
    </row>
    <row r="166" spans="8:22" s="101" customFormat="1" ht="12.75">
      <c r="H166" s="143"/>
      <c r="Q166" s="144"/>
      <c r="R166" s="144"/>
      <c r="S166" s="144"/>
      <c r="T166" s="144"/>
      <c r="U166" s="144"/>
      <c r="V166" s="145"/>
    </row>
    <row r="167" spans="8:22" s="101" customFormat="1" ht="12.75">
      <c r="H167" s="143"/>
      <c r="Q167" s="144"/>
      <c r="R167" s="144"/>
      <c r="S167" s="144"/>
      <c r="T167" s="144"/>
      <c r="U167" s="144"/>
      <c r="V167" s="145"/>
    </row>
    <row r="168" spans="8:22" s="101" customFormat="1" ht="12.75">
      <c r="H168" s="143"/>
      <c r="Q168" s="144"/>
      <c r="R168" s="144"/>
      <c r="S168" s="144"/>
      <c r="T168" s="144"/>
      <c r="U168" s="144"/>
      <c r="V168" s="145"/>
    </row>
    <row r="169" spans="8:22" s="101" customFormat="1" ht="12.75">
      <c r="H169" s="143"/>
      <c r="Q169" s="144"/>
      <c r="R169" s="144"/>
      <c r="S169" s="144"/>
      <c r="T169" s="144"/>
      <c r="U169" s="144"/>
      <c r="V169" s="145"/>
    </row>
    <row r="170" spans="8:22" s="101" customFormat="1" ht="12.75">
      <c r="H170" s="143"/>
      <c r="Q170" s="144"/>
      <c r="R170" s="144"/>
      <c r="S170" s="144"/>
      <c r="T170" s="144"/>
      <c r="U170" s="144"/>
      <c r="V170" s="145"/>
    </row>
    <row r="171" spans="8:22" s="101" customFormat="1" ht="12.75">
      <c r="H171" s="143"/>
      <c r="Q171" s="144"/>
      <c r="R171" s="144"/>
      <c r="S171" s="144"/>
      <c r="T171" s="144"/>
      <c r="U171" s="144"/>
      <c r="V171" s="145"/>
    </row>
    <row r="172" spans="8:22" s="101" customFormat="1" ht="12.75">
      <c r="H172" s="143"/>
      <c r="Q172" s="144"/>
      <c r="R172" s="144"/>
      <c r="S172" s="144"/>
      <c r="T172" s="144"/>
      <c r="U172" s="144"/>
      <c r="V172" s="145"/>
    </row>
    <row r="173" spans="8:22" s="101" customFormat="1" ht="12.75">
      <c r="H173" s="143"/>
      <c r="Q173" s="144"/>
      <c r="R173" s="144"/>
      <c r="S173" s="144"/>
      <c r="T173" s="144"/>
      <c r="U173" s="144"/>
      <c r="V173" s="145"/>
    </row>
    <row r="174" spans="8:22" s="101" customFormat="1" ht="12.75">
      <c r="H174" s="143"/>
      <c r="Q174" s="144"/>
      <c r="R174" s="144"/>
      <c r="S174" s="144"/>
      <c r="T174" s="144"/>
      <c r="U174" s="144"/>
      <c r="V174" s="145"/>
    </row>
    <row r="175" spans="8:22" s="101" customFormat="1" ht="12.75">
      <c r="H175" s="143"/>
      <c r="Q175" s="144"/>
      <c r="R175" s="144"/>
      <c r="S175" s="144"/>
      <c r="T175" s="144"/>
      <c r="U175" s="144"/>
      <c r="V175" s="145"/>
    </row>
    <row r="176" spans="8:22" s="101" customFormat="1" ht="12.75">
      <c r="H176" s="143"/>
      <c r="Q176" s="144"/>
      <c r="R176" s="144"/>
      <c r="S176" s="144"/>
      <c r="T176" s="144"/>
      <c r="U176" s="144"/>
      <c r="V176" s="145"/>
    </row>
    <row r="177" spans="8:22" s="101" customFormat="1" ht="12.75">
      <c r="H177" s="143"/>
      <c r="Q177" s="144"/>
      <c r="R177" s="144"/>
      <c r="S177" s="144"/>
      <c r="T177" s="144"/>
      <c r="U177" s="144"/>
      <c r="V177" s="145"/>
    </row>
    <row r="178" spans="8:22" s="101" customFormat="1" ht="12.75">
      <c r="H178" s="143"/>
      <c r="Q178" s="144"/>
      <c r="R178" s="144"/>
      <c r="S178" s="144"/>
      <c r="T178" s="144"/>
      <c r="U178" s="144"/>
      <c r="V178" s="145"/>
    </row>
    <row r="179" spans="8:22" s="101" customFormat="1" ht="12.75">
      <c r="H179" s="143"/>
      <c r="Q179" s="144"/>
      <c r="R179" s="144"/>
      <c r="S179" s="144"/>
      <c r="T179" s="144"/>
      <c r="U179" s="144"/>
      <c r="V179" s="145"/>
    </row>
    <row r="180" spans="8:22" s="101" customFormat="1" ht="12.75">
      <c r="H180" s="143"/>
      <c r="Q180" s="144"/>
      <c r="R180" s="144"/>
      <c r="S180" s="144"/>
      <c r="T180" s="144"/>
      <c r="U180" s="144"/>
      <c r="V180" s="145"/>
    </row>
    <row r="181" spans="8:22" s="101" customFormat="1" ht="12.75">
      <c r="H181" s="143"/>
      <c r="Q181" s="144"/>
      <c r="R181" s="144"/>
      <c r="S181" s="144"/>
      <c r="T181" s="144"/>
      <c r="U181" s="144"/>
      <c r="V181" s="145"/>
    </row>
    <row r="182" spans="8:22" s="101" customFormat="1" ht="12.75">
      <c r="H182" s="143"/>
      <c r="Q182" s="144"/>
      <c r="R182" s="144"/>
      <c r="S182" s="144"/>
      <c r="T182" s="144"/>
      <c r="U182" s="144"/>
      <c r="V182" s="145"/>
    </row>
    <row r="183" spans="8:22" s="101" customFormat="1" ht="12.75">
      <c r="H183" s="143"/>
      <c r="Q183" s="144"/>
      <c r="R183" s="144"/>
      <c r="S183" s="144"/>
      <c r="T183" s="144"/>
      <c r="U183" s="144"/>
      <c r="V183" s="145"/>
    </row>
    <row r="184" spans="8:22" s="101" customFormat="1" ht="12.75">
      <c r="H184" s="143"/>
      <c r="Q184" s="144"/>
      <c r="R184" s="144"/>
      <c r="S184" s="144"/>
      <c r="T184" s="144"/>
      <c r="U184" s="144"/>
      <c r="V184" s="145"/>
    </row>
    <row r="185" spans="8:22" s="101" customFormat="1" ht="12.75">
      <c r="H185" s="143"/>
      <c r="Q185" s="144"/>
      <c r="R185" s="144"/>
      <c r="S185" s="144"/>
      <c r="T185" s="144"/>
      <c r="U185" s="144"/>
      <c r="V185" s="145"/>
    </row>
    <row r="186" spans="8:22" s="101" customFormat="1" ht="12.75">
      <c r="H186" s="143"/>
      <c r="Q186" s="144"/>
      <c r="R186" s="144"/>
      <c r="S186" s="144"/>
      <c r="T186" s="144"/>
      <c r="U186" s="144"/>
      <c r="V186" s="145"/>
    </row>
    <row r="187" spans="8:22" s="101" customFormat="1" ht="12.75">
      <c r="H187" s="143"/>
      <c r="Q187" s="144"/>
      <c r="R187" s="144"/>
      <c r="S187" s="144"/>
      <c r="T187" s="144"/>
      <c r="U187" s="144"/>
      <c r="V187" s="145"/>
    </row>
    <row r="188" spans="8:22" s="101" customFormat="1" ht="12.75">
      <c r="H188" s="143"/>
      <c r="Q188" s="144"/>
      <c r="R188" s="144"/>
      <c r="S188" s="144"/>
      <c r="T188" s="144"/>
      <c r="U188" s="144"/>
      <c r="V188" s="145"/>
    </row>
    <row r="189" spans="8:22" s="101" customFormat="1" ht="12.75">
      <c r="H189" s="143"/>
      <c r="Q189" s="144"/>
      <c r="R189" s="144"/>
      <c r="S189" s="144"/>
      <c r="T189" s="144"/>
      <c r="U189" s="144"/>
      <c r="V189" s="145"/>
    </row>
    <row r="190" spans="8:22" s="101" customFormat="1" ht="12.75">
      <c r="H190" s="143"/>
      <c r="Q190" s="144"/>
      <c r="R190" s="144"/>
      <c r="S190" s="144"/>
      <c r="T190" s="144"/>
      <c r="U190" s="144"/>
      <c r="V190" s="145"/>
    </row>
    <row r="191" spans="8:22" s="101" customFormat="1" ht="12.75">
      <c r="H191" s="143"/>
      <c r="Q191" s="144"/>
      <c r="R191" s="144"/>
      <c r="S191" s="144"/>
      <c r="T191" s="144"/>
      <c r="U191" s="144"/>
      <c r="V191" s="145"/>
    </row>
    <row r="192" spans="8:22" s="101" customFormat="1" ht="12.75">
      <c r="H192" s="143"/>
      <c r="Q192" s="144"/>
      <c r="R192" s="144"/>
      <c r="S192" s="144"/>
      <c r="T192" s="144"/>
      <c r="U192" s="144"/>
      <c r="V192" s="145"/>
    </row>
    <row r="193" spans="8:22" s="101" customFormat="1" ht="12.75">
      <c r="H193" s="143"/>
      <c r="Q193" s="144"/>
      <c r="R193" s="144"/>
      <c r="S193" s="144"/>
      <c r="T193" s="144"/>
      <c r="U193" s="144"/>
      <c r="V193" s="145"/>
    </row>
    <row r="194" spans="8:22" s="101" customFormat="1" ht="12.75">
      <c r="H194" s="143"/>
      <c r="Q194" s="144"/>
      <c r="R194" s="144"/>
      <c r="S194" s="144"/>
      <c r="T194" s="144"/>
      <c r="U194" s="144"/>
      <c r="V194" s="145"/>
    </row>
    <row r="195" spans="8:22" s="101" customFormat="1" ht="12.75">
      <c r="H195" s="143"/>
      <c r="Q195" s="144"/>
      <c r="R195" s="144"/>
      <c r="S195" s="144"/>
      <c r="T195" s="144"/>
      <c r="U195" s="144"/>
      <c r="V195" s="145"/>
    </row>
    <row r="196" spans="8:22" s="101" customFormat="1" ht="12.75">
      <c r="H196" s="143"/>
      <c r="Q196" s="144"/>
      <c r="R196" s="144"/>
      <c r="S196" s="144"/>
      <c r="T196" s="144"/>
      <c r="U196" s="144"/>
      <c r="V196" s="145"/>
    </row>
    <row r="197" spans="8:22" s="101" customFormat="1" ht="12.75">
      <c r="H197" s="143"/>
      <c r="Q197" s="144"/>
      <c r="R197" s="144"/>
      <c r="S197" s="144"/>
      <c r="T197" s="144"/>
      <c r="U197" s="144"/>
      <c r="V197" s="145"/>
    </row>
    <row r="198" spans="8:22" s="101" customFormat="1" ht="12.75">
      <c r="H198" s="143"/>
      <c r="Q198" s="144"/>
      <c r="R198" s="144"/>
      <c r="S198" s="144"/>
      <c r="T198" s="144"/>
      <c r="U198" s="144"/>
      <c r="V198" s="145"/>
    </row>
    <row r="199" spans="8:22" s="101" customFormat="1" ht="12.75">
      <c r="H199" s="143"/>
      <c r="Q199" s="144"/>
      <c r="R199" s="144"/>
      <c r="S199" s="144"/>
      <c r="T199" s="144"/>
      <c r="U199" s="144"/>
      <c r="V199" s="145"/>
    </row>
    <row r="200" spans="8:22" s="101" customFormat="1" ht="12.75">
      <c r="H200" s="143"/>
      <c r="Q200" s="144"/>
      <c r="R200" s="144"/>
      <c r="S200" s="144"/>
      <c r="T200" s="144"/>
      <c r="U200" s="144"/>
      <c r="V200" s="145"/>
    </row>
    <row r="201" spans="8:22" s="101" customFormat="1" ht="12.75">
      <c r="H201" s="143"/>
      <c r="Q201" s="144"/>
      <c r="R201" s="144"/>
      <c r="S201" s="144"/>
      <c r="T201" s="144"/>
      <c r="U201" s="144"/>
      <c r="V201" s="145"/>
    </row>
    <row r="202" spans="8:22" s="101" customFormat="1" ht="12.75">
      <c r="H202" s="143"/>
      <c r="Q202" s="144"/>
      <c r="R202" s="144"/>
      <c r="S202" s="144"/>
      <c r="T202" s="144"/>
      <c r="U202" s="144"/>
      <c r="V202" s="145"/>
    </row>
    <row r="203" spans="8:22" s="101" customFormat="1" ht="12.75">
      <c r="H203" s="143"/>
      <c r="Q203" s="144"/>
      <c r="R203" s="144"/>
      <c r="S203" s="144"/>
      <c r="T203" s="144"/>
      <c r="U203" s="144"/>
      <c r="V203" s="145"/>
    </row>
    <row r="204" spans="8:22" s="101" customFormat="1" ht="12.75">
      <c r="H204" s="143"/>
      <c r="Q204" s="144"/>
      <c r="R204" s="144"/>
      <c r="S204" s="144"/>
      <c r="T204" s="144"/>
      <c r="U204" s="144"/>
      <c r="V204" s="145"/>
    </row>
    <row r="205" spans="8:22" s="101" customFormat="1" ht="12.75">
      <c r="H205" s="143"/>
      <c r="Q205" s="144"/>
      <c r="R205" s="144"/>
      <c r="S205" s="144"/>
      <c r="T205" s="144"/>
      <c r="U205" s="144"/>
      <c r="V205" s="145"/>
    </row>
    <row r="206" spans="8:22" s="101" customFormat="1" ht="12.75">
      <c r="H206" s="143"/>
      <c r="Q206" s="144"/>
      <c r="R206" s="144"/>
      <c r="S206" s="144"/>
      <c r="T206" s="144"/>
      <c r="U206" s="144"/>
      <c r="V206" s="145"/>
    </row>
    <row r="207" spans="8:22" s="101" customFormat="1" ht="12.75">
      <c r="H207" s="143"/>
      <c r="Q207" s="144"/>
      <c r="R207" s="144"/>
      <c r="S207" s="144"/>
      <c r="T207" s="144"/>
      <c r="U207" s="144"/>
      <c r="V207" s="145"/>
    </row>
    <row r="208" spans="8:22" s="101" customFormat="1" ht="12.75">
      <c r="H208" s="143"/>
      <c r="Q208" s="144"/>
      <c r="R208" s="144"/>
      <c r="S208" s="144"/>
      <c r="T208" s="144"/>
      <c r="U208" s="144"/>
      <c r="V208" s="145"/>
    </row>
    <row r="209" spans="8:22" s="101" customFormat="1" ht="12.75">
      <c r="H209" s="143"/>
      <c r="Q209" s="144"/>
      <c r="R209" s="144"/>
      <c r="S209" s="144"/>
      <c r="T209" s="144"/>
      <c r="U209" s="144"/>
      <c r="V209" s="145"/>
    </row>
    <row r="210" spans="8:22" s="101" customFormat="1" ht="12.75">
      <c r="H210" s="143"/>
      <c r="Q210" s="144"/>
      <c r="R210" s="144"/>
      <c r="S210" s="144"/>
      <c r="T210" s="144"/>
      <c r="U210" s="144"/>
      <c r="V210" s="145"/>
    </row>
    <row r="211" spans="8:22" s="101" customFormat="1" ht="12.75">
      <c r="H211" s="143"/>
      <c r="Q211" s="144"/>
      <c r="R211" s="144"/>
      <c r="S211" s="144"/>
      <c r="T211" s="144"/>
      <c r="U211" s="144"/>
      <c r="V211" s="145"/>
    </row>
    <row r="212" spans="8:22" s="101" customFormat="1" ht="12.75">
      <c r="H212" s="143"/>
      <c r="Q212" s="144"/>
      <c r="R212" s="144"/>
      <c r="S212" s="144"/>
      <c r="T212" s="144"/>
      <c r="U212" s="144"/>
      <c r="V212" s="145"/>
    </row>
    <row r="213" spans="8:22" s="101" customFormat="1" ht="12.75">
      <c r="H213" s="143"/>
      <c r="Q213" s="144"/>
      <c r="R213" s="144"/>
      <c r="S213" s="144"/>
      <c r="T213" s="144"/>
      <c r="U213" s="144"/>
      <c r="V213" s="145"/>
    </row>
    <row r="214" spans="8:22" s="101" customFormat="1" ht="12.75">
      <c r="H214" s="143"/>
      <c r="Q214" s="144"/>
      <c r="R214" s="144"/>
      <c r="S214" s="144"/>
      <c r="T214" s="144"/>
      <c r="U214" s="144"/>
      <c r="V214" s="145"/>
    </row>
    <row r="215" spans="8:22" s="101" customFormat="1" ht="12.75">
      <c r="H215" s="143"/>
      <c r="Q215" s="144"/>
      <c r="R215" s="144"/>
      <c r="S215" s="144"/>
      <c r="T215" s="144"/>
      <c r="U215" s="144"/>
      <c r="V215" s="145"/>
    </row>
    <row r="216" spans="8:22" s="101" customFormat="1" ht="12.75">
      <c r="H216" s="143"/>
      <c r="Q216" s="144"/>
      <c r="R216" s="144"/>
      <c r="S216" s="144"/>
      <c r="T216" s="144"/>
      <c r="U216" s="144"/>
      <c r="V216" s="145"/>
    </row>
    <row r="217" spans="8:22" s="101" customFormat="1" ht="12.75">
      <c r="H217" s="143"/>
      <c r="Q217" s="144"/>
      <c r="R217" s="144"/>
      <c r="S217" s="144"/>
      <c r="T217" s="144"/>
      <c r="U217" s="144"/>
      <c r="V217" s="145"/>
    </row>
    <row r="218" spans="8:22" s="101" customFormat="1" ht="12.75">
      <c r="H218" s="143"/>
      <c r="Q218" s="144"/>
      <c r="R218" s="144"/>
      <c r="S218" s="144"/>
      <c r="T218" s="144"/>
      <c r="U218" s="144"/>
      <c r="V218" s="145"/>
    </row>
    <row r="219" spans="8:22" s="101" customFormat="1" ht="12.75">
      <c r="H219" s="143"/>
      <c r="Q219" s="144"/>
      <c r="R219" s="144"/>
      <c r="S219" s="144"/>
      <c r="T219" s="144"/>
      <c r="U219" s="144"/>
      <c r="V219" s="145"/>
    </row>
    <row r="220" spans="8:22" s="101" customFormat="1" ht="12.75">
      <c r="H220" s="143"/>
      <c r="Q220" s="144"/>
      <c r="R220" s="144"/>
      <c r="S220" s="144"/>
      <c r="T220" s="144"/>
      <c r="U220" s="144"/>
      <c r="V220" s="145"/>
    </row>
    <row r="221" spans="8:22" s="101" customFormat="1" ht="12.75">
      <c r="H221" s="143"/>
      <c r="Q221" s="144"/>
      <c r="R221" s="144"/>
      <c r="S221" s="144"/>
      <c r="T221" s="144"/>
      <c r="U221" s="144"/>
      <c r="V221" s="145"/>
    </row>
    <row r="222" spans="8:22" s="101" customFormat="1" ht="12.75">
      <c r="H222" s="143"/>
      <c r="Q222" s="144"/>
      <c r="R222" s="144"/>
      <c r="S222" s="144"/>
      <c r="T222" s="144"/>
      <c r="U222" s="144"/>
      <c r="V222" s="145"/>
    </row>
    <row r="223" spans="8:22" s="101" customFormat="1" ht="12.75">
      <c r="H223" s="143"/>
      <c r="Q223" s="144"/>
      <c r="R223" s="144"/>
      <c r="S223" s="144"/>
      <c r="T223" s="144"/>
      <c r="U223" s="144"/>
      <c r="V223" s="145"/>
    </row>
    <row r="224" spans="8:22" s="101" customFormat="1" ht="12.75">
      <c r="H224" s="143"/>
      <c r="Q224" s="144"/>
      <c r="R224" s="144"/>
      <c r="S224" s="144"/>
      <c r="T224" s="144"/>
      <c r="U224" s="144"/>
      <c r="V224" s="145"/>
    </row>
    <row r="225" spans="8:22" s="101" customFormat="1" ht="12.75">
      <c r="H225" s="143"/>
      <c r="Q225" s="144"/>
      <c r="R225" s="144"/>
      <c r="S225" s="144"/>
      <c r="T225" s="144"/>
      <c r="U225" s="144"/>
      <c r="V225" s="145"/>
    </row>
    <row r="226" spans="8:22" s="101" customFormat="1" ht="12.75">
      <c r="H226" s="143"/>
      <c r="Q226" s="144"/>
      <c r="R226" s="144"/>
      <c r="S226" s="144"/>
      <c r="T226" s="144"/>
      <c r="U226" s="144"/>
      <c r="V226" s="145"/>
    </row>
    <row r="227" spans="8:22" s="101" customFormat="1" ht="12.75">
      <c r="H227" s="143"/>
      <c r="Q227" s="144"/>
      <c r="R227" s="144"/>
      <c r="S227" s="144"/>
      <c r="T227" s="144"/>
      <c r="U227" s="144"/>
      <c r="V227" s="145"/>
    </row>
    <row r="228" spans="8:22" s="101" customFormat="1" ht="12.75">
      <c r="H228" s="143"/>
      <c r="Q228" s="144"/>
      <c r="R228" s="144"/>
      <c r="S228" s="144"/>
      <c r="T228" s="144"/>
      <c r="U228" s="144"/>
      <c r="V228" s="145"/>
    </row>
    <row r="229" spans="8:22" s="101" customFormat="1" ht="12.75">
      <c r="H229" s="143"/>
      <c r="Q229" s="144"/>
      <c r="R229" s="144"/>
      <c r="S229" s="144"/>
      <c r="T229" s="144"/>
      <c r="U229" s="144"/>
      <c r="V229" s="145"/>
    </row>
    <row r="230" spans="8:22" s="101" customFormat="1" ht="12.75">
      <c r="H230" s="143"/>
      <c r="Q230" s="144"/>
      <c r="R230" s="144"/>
      <c r="S230" s="144"/>
      <c r="T230" s="144"/>
      <c r="U230" s="144"/>
      <c r="V230" s="145"/>
    </row>
    <row r="231" spans="8:22" s="101" customFormat="1" ht="12.75">
      <c r="H231" s="143"/>
      <c r="Q231" s="144"/>
      <c r="R231" s="144"/>
      <c r="S231" s="144"/>
      <c r="T231" s="144"/>
      <c r="U231" s="144"/>
      <c r="V231" s="145"/>
    </row>
    <row r="232" spans="8:22" s="101" customFormat="1" ht="12.75">
      <c r="H232" s="143"/>
      <c r="Q232" s="144"/>
      <c r="R232" s="144"/>
      <c r="S232" s="144"/>
      <c r="T232" s="144"/>
      <c r="U232" s="144"/>
      <c r="V232" s="145"/>
    </row>
    <row r="233" spans="8:22" s="101" customFormat="1" ht="12.75">
      <c r="H233" s="143"/>
      <c r="Q233" s="144"/>
      <c r="R233" s="144"/>
      <c r="S233" s="144"/>
      <c r="T233" s="144"/>
      <c r="U233" s="144"/>
      <c r="V233" s="145"/>
    </row>
    <row r="234" spans="8:22" s="101" customFormat="1" ht="12.75">
      <c r="H234" s="143"/>
      <c r="Q234" s="144"/>
      <c r="R234" s="144"/>
      <c r="S234" s="144"/>
      <c r="T234" s="144"/>
      <c r="U234" s="144"/>
      <c r="V234" s="145"/>
    </row>
    <row r="235" spans="8:22" s="101" customFormat="1" ht="12.75">
      <c r="H235" s="143"/>
      <c r="Q235" s="144"/>
      <c r="R235" s="144"/>
      <c r="S235" s="144"/>
      <c r="T235" s="144"/>
      <c r="U235" s="144"/>
      <c r="V235" s="145"/>
    </row>
    <row r="236" spans="8:22" s="101" customFormat="1" ht="12.75">
      <c r="H236" s="143"/>
      <c r="Q236" s="144"/>
      <c r="R236" s="144"/>
      <c r="S236" s="144"/>
      <c r="T236" s="144"/>
      <c r="U236" s="144"/>
      <c r="V236" s="145"/>
    </row>
    <row r="237" spans="8:22" s="101" customFormat="1" ht="12.75">
      <c r="H237" s="143"/>
      <c r="Q237" s="144"/>
      <c r="R237" s="144"/>
      <c r="S237" s="144"/>
      <c r="T237" s="144"/>
      <c r="U237" s="144"/>
      <c r="V237" s="145"/>
    </row>
    <row r="238" spans="8:22" s="101" customFormat="1" ht="12.75">
      <c r="H238" s="143"/>
      <c r="Q238" s="144"/>
      <c r="R238" s="144"/>
      <c r="S238" s="144"/>
      <c r="T238" s="144"/>
      <c r="U238" s="144"/>
      <c r="V238" s="145"/>
    </row>
    <row r="239" spans="8:22" s="101" customFormat="1" ht="12.75">
      <c r="H239" s="143"/>
      <c r="Q239" s="144"/>
      <c r="R239" s="144"/>
      <c r="S239" s="144"/>
      <c r="T239" s="144"/>
      <c r="U239" s="144"/>
      <c r="V239" s="145"/>
    </row>
    <row r="240" spans="8:22" s="101" customFormat="1" ht="12.75">
      <c r="H240" s="143"/>
      <c r="Q240" s="144"/>
      <c r="R240" s="144"/>
      <c r="S240" s="144"/>
      <c r="T240" s="144"/>
      <c r="U240" s="144"/>
      <c r="V240" s="145"/>
    </row>
    <row r="241" spans="8:22" s="101" customFormat="1" ht="12.75">
      <c r="H241" s="143"/>
      <c r="Q241" s="144"/>
      <c r="R241" s="144"/>
      <c r="S241" s="144"/>
      <c r="T241" s="144"/>
      <c r="U241" s="144"/>
      <c r="V241" s="145"/>
    </row>
    <row r="242" spans="8:22" s="101" customFormat="1" ht="12.75">
      <c r="H242" s="143"/>
      <c r="Q242" s="144"/>
      <c r="R242" s="144"/>
      <c r="S242" s="144"/>
      <c r="T242" s="144"/>
      <c r="U242" s="144"/>
      <c r="V242" s="145"/>
    </row>
    <row r="243" spans="8:22" s="101" customFormat="1" ht="12.75">
      <c r="H243" s="143"/>
      <c r="Q243" s="144"/>
      <c r="R243" s="144"/>
      <c r="S243" s="144"/>
      <c r="T243" s="144"/>
      <c r="U243" s="144"/>
      <c r="V243" s="145"/>
    </row>
    <row r="244" spans="8:22" s="101" customFormat="1" ht="12.75">
      <c r="H244" s="143"/>
      <c r="Q244" s="144"/>
      <c r="R244" s="144"/>
      <c r="S244" s="144"/>
      <c r="T244" s="144"/>
      <c r="U244" s="144"/>
      <c r="V244" s="145"/>
    </row>
    <row r="245" spans="8:22" s="101" customFormat="1" ht="12.75">
      <c r="H245" s="143"/>
      <c r="Q245" s="144"/>
      <c r="R245" s="144"/>
      <c r="S245" s="144"/>
      <c r="T245" s="144"/>
      <c r="U245" s="144"/>
      <c r="V245" s="145"/>
    </row>
    <row r="246" spans="8:22" s="101" customFormat="1" ht="12.75">
      <c r="H246" s="143"/>
      <c r="Q246" s="144"/>
      <c r="R246" s="144"/>
      <c r="S246" s="144"/>
      <c r="T246" s="144"/>
      <c r="U246" s="144"/>
      <c r="V246" s="145"/>
    </row>
    <row r="247" spans="8:22" s="101" customFormat="1" ht="12.75">
      <c r="H247" s="143"/>
      <c r="Q247" s="144"/>
      <c r="R247" s="144"/>
      <c r="S247" s="144"/>
      <c r="T247" s="144"/>
      <c r="U247" s="144"/>
      <c r="V247" s="145"/>
    </row>
    <row r="248" spans="8:22" s="101" customFormat="1" ht="12.75">
      <c r="H248" s="143"/>
      <c r="Q248" s="144"/>
      <c r="R248" s="144"/>
      <c r="S248" s="144"/>
      <c r="T248" s="144"/>
      <c r="U248" s="144"/>
      <c r="V248" s="145"/>
    </row>
    <row r="249" spans="8:22" s="101" customFormat="1" ht="12.75">
      <c r="H249" s="143"/>
      <c r="Q249" s="144"/>
      <c r="R249" s="144"/>
      <c r="S249" s="144"/>
      <c r="T249" s="144"/>
      <c r="U249" s="144"/>
      <c r="V249" s="145"/>
    </row>
    <row r="250" spans="8:22" s="101" customFormat="1" ht="12.75">
      <c r="H250" s="143"/>
      <c r="Q250" s="144"/>
      <c r="R250" s="144"/>
      <c r="S250" s="144"/>
      <c r="T250" s="144"/>
      <c r="U250" s="144"/>
      <c r="V250" s="145"/>
    </row>
    <row r="251" spans="8:22" s="101" customFormat="1" ht="12.75">
      <c r="H251" s="143"/>
      <c r="Q251" s="144"/>
      <c r="R251" s="144"/>
      <c r="S251" s="144"/>
      <c r="T251" s="144"/>
      <c r="U251" s="144"/>
      <c r="V251" s="145"/>
    </row>
    <row r="252" spans="8:22" s="101" customFormat="1" ht="12.75">
      <c r="H252" s="143"/>
      <c r="Q252" s="144"/>
      <c r="R252" s="144"/>
      <c r="S252" s="144"/>
      <c r="T252" s="144"/>
      <c r="U252" s="144"/>
      <c r="V252" s="145"/>
    </row>
    <row r="253" spans="8:22" s="101" customFormat="1" ht="12.75">
      <c r="H253" s="143"/>
      <c r="Q253" s="144"/>
      <c r="R253" s="144"/>
      <c r="S253" s="144"/>
      <c r="T253" s="144"/>
      <c r="U253" s="144"/>
      <c r="V253" s="145"/>
    </row>
    <row r="254" spans="8:22" s="101" customFormat="1" ht="12.75">
      <c r="H254" s="143"/>
      <c r="Q254" s="144"/>
      <c r="R254" s="144"/>
      <c r="S254" s="144"/>
      <c r="T254" s="144"/>
      <c r="U254" s="144"/>
      <c r="V254" s="145"/>
    </row>
    <row r="255" spans="8:22" s="101" customFormat="1" ht="12.75">
      <c r="H255" s="143"/>
      <c r="Q255" s="144"/>
      <c r="R255" s="144"/>
      <c r="S255" s="144"/>
      <c r="T255" s="144"/>
      <c r="U255" s="144"/>
      <c r="V255" s="145"/>
    </row>
    <row r="256" spans="8:22" s="101" customFormat="1" ht="12.75">
      <c r="H256" s="143"/>
      <c r="Q256" s="144"/>
      <c r="R256" s="144"/>
      <c r="S256" s="144"/>
      <c r="T256" s="144"/>
      <c r="U256" s="144"/>
      <c r="V256" s="145"/>
    </row>
    <row r="257" spans="8:22" s="101" customFormat="1" ht="12.75">
      <c r="H257" s="143"/>
      <c r="Q257" s="144"/>
      <c r="R257" s="144"/>
      <c r="S257" s="144"/>
      <c r="T257" s="144"/>
      <c r="U257" s="144"/>
      <c r="V257" s="145"/>
    </row>
    <row r="258" spans="8:22" s="101" customFormat="1" ht="12.75">
      <c r="H258" s="143"/>
      <c r="Q258" s="144"/>
      <c r="R258" s="144"/>
      <c r="S258" s="144"/>
      <c r="T258" s="144"/>
      <c r="U258" s="144"/>
      <c r="V258" s="145"/>
    </row>
    <row r="259" spans="8:22" s="101" customFormat="1" ht="12.75">
      <c r="H259" s="143"/>
      <c r="Q259" s="144"/>
      <c r="R259" s="144"/>
      <c r="S259" s="144"/>
      <c r="T259" s="144"/>
      <c r="U259" s="144"/>
      <c r="V259" s="145"/>
    </row>
    <row r="260" spans="8:22" s="101" customFormat="1" ht="12.75">
      <c r="H260" s="143"/>
      <c r="Q260" s="144"/>
      <c r="R260" s="144"/>
      <c r="S260" s="144"/>
      <c r="T260" s="144"/>
      <c r="U260" s="144"/>
      <c r="V260" s="145"/>
    </row>
    <row r="261" spans="8:22" s="101" customFormat="1" ht="12.75">
      <c r="H261" s="143"/>
      <c r="Q261" s="144"/>
      <c r="R261" s="144"/>
      <c r="S261" s="144"/>
      <c r="T261" s="144"/>
      <c r="U261" s="144"/>
      <c r="V261" s="145"/>
    </row>
    <row r="262" spans="8:22" s="101" customFormat="1" ht="12.75">
      <c r="H262" s="143"/>
      <c r="Q262" s="144"/>
      <c r="R262" s="144"/>
      <c r="S262" s="144"/>
      <c r="T262" s="144"/>
      <c r="U262" s="144"/>
      <c r="V262" s="145"/>
    </row>
    <row r="263" spans="8:22" s="101" customFormat="1" ht="12.75">
      <c r="H263" s="143"/>
      <c r="Q263" s="144"/>
      <c r="R263" s="144"/>
      <c r="S263" s="144"/>
      <c r="T263" s="144"/>
      <c r="U263" s="144"/>
      <c r="V263" s="145"/>
    </row>
    <row r="264" spans="8:22" s="101" customFormat="1" ht="12.75">
      <c r="H264" s="143"/>
      <c r="Q264" s="144"/>
      <c r="R264" s="144"/>
      <c r="S264" s="144"/>
      <c r="T264" s="144"/>
      <c r="U264" s="144"/>
      <c r="V264" s="145"/>
    </row>
    <row r="265" spans="8:22" s="101" customFormat="1" ht="12.75">
      <c r="H265" s="143"/>
      <c r="Q265" s="144"/>
      <c r="R265" s="144"/>
      <c r="S265" s="144"/>
      <c r="T265" s="144"/>
      <c r="U265" s="144"/>
      <c r="V265" s="145"/>
    </row>
    <row r="266" spans="8:22" s="101" customFormat="1" ht="12.75">
      <c r="H266" s="143"/>
      <c r="Q266" s="144"/>
      <c r="R266" s="144"/>
      <c r="S266" s="144"/>
      <c r="T266" s="144"/>
      <c r="U266" s="144"/>
      <c r="V266" s="145"/>
    </row>
    <row r="267" spans="8:22" s="101" customFormat="1" ht="12.75">
      <c r="H267" s="143"/>
      <c r="Q267" s="144"/>
      <c r="R267" s="144"/>
      <c r="S267" s="144"/>
      <c r="T267" s="144"/>
      <c r="U267" s="144"/>
      <c r="V267" s="145"/>
    </row>
    <row r="268" spans="8:22" s="101" customFormat="1" ht="12.75">
      <c r="H268" s="143"/>
      <c r="Q268" s="144"/>
      <c r="R268" s="144"/>
      <c r="S268" s="144"/>
      <c r="T268" s="144"/>
      <c r="U268" s="144"/>
      <c r="V268" s="145"/>
    </row>
    <row r="269" spans="8:22" s="101" customFormat="1" ht="12.75">
      <c r="H269" s="143"/>
      <c r="Q269" s="144"/>
      <c r="R269" s="144"/>
      <c r="S269" s="144"/>
      <c r="T269" s="144"/>
      <c r="U269" s="144"/>
      <c r="V269" s="145"/>
    </row>
    <row r="270" spans="8:22" s="101" customFormat="1" ht="12.75">
      <c r="H270" s="143"/>
      <c r="Q270" s="144"/>
      <c r="R270" s="144"/>
      <c r="S270" s="144"/>
      <c r="T270" s="144"/>
      <c r="U270" s="144"/>
      <c r="V270" s="145"/>
    </row>
    <row r="271" spans="8:22" s="101" customFormat="1" ht="12.75">
      <c r="H271" s="143"/>
      <c r="Q271" s="144"/>
      <c r="R271" s="144"/>
      <c r="S271" s="144"/>
      <c r="T271" s="144"/>
      <c r="U271" s="144"/>
      <c r="V271" s="145"/>
    </row>
    <row r="272" spans="8:22" s="101" customFormat="1" ht="12.75">
      <c r="H272" s="143"/>
      <c r="Q272" s="144"/>
      <c r="R272" s="144"/>
      <c r="S272" s="144"/>
      <c r="T272" s="144"/>
      <c r="U272" s="144"/>
      <c r="V272" s="145"/>
    </row>
    <row r="273" spans="8:22" s="101" customFormat="1" ht="12.75">
      <c r="H273" s="143"/>
      <c r="Q273" s="144"/>
      <c r="R273" s="144"/>
      <c r="S273" s="144"/>
      <c r="T273" s="144"/>
      <c r="U273" s="144"/>
      <c r="V273" s="145"/>
    </row>
    <row r="274" spans="8:22" s="101" customFormat="1" ht="12.75">
      <c r="H274" s="143"/>
      <c r="Q274" s="144"/>
      <c r="R274" s="144"/>
      <c r="S274" s="144"/>
      <c r="T274" s="144"/>
      <c r="U274" s="144"/>
      <c r="V274" s="145"/>
    </row>
    <row r="275" spans="8:22" s="101" customFormat="1" ht="12.75">
      <c r="H275" s="143"/>
      <c r="Q275" s="144"/>
      <c r="R275" s="144"/>
      <c r="S275" s="144"/>
      <c r="T275" s="144"/>
      <c r="U275" s="144"/>
      <c r="V275" s="145"/>
    </row>
    <row r="276" spans="8:22" s="101" customFormat="1" ht="12.75">
      <c r="H276" s="143"/>
      <c r="Q276" s="144"/>
      <c r="R276" s="144"/>
      <c r="S276" s="144"/>
      <c r="T276" s="144"/>
      <c r="U276" s="144"/>
      <c r="V276" s="145"/>
    </row>
    <row r="277" spans="8:22" s="101" customFormat="1" ht="12.75">
      <c r="H277" s="143"/>
      <c r="Q277" s="144"/>
      <c r="R277" s="144"/>
      <c r="S277" s="144"/>
      <c r="T277" s="144"/>
      <c r="U277" s="144"/>
      <c r="V277" s="145"/>
    </row>
    <row r="278" spans="8:22" s="101" customFormat="1" ht="12.75">
      <c r="H278" s="143"/>
      <c r="Q278" s="144"/>
      <c r="R278" s="144"/>
      <c r="S278" s="144"/>
      <c r="T278" s="144"/>
      <c r="U278" s="144"/>
      <c r="V278" s="145"/>
    </row>
    <row r="279" spans="8:22" s="101" customFormat="1" ht="12.75">
      <c r="H279" s="143"/>
      <c r="Q279" s="144"/>
      <c r="R279" s="144"/>
      <c r="S279" s="144"/>
      <c r="T279" s="144"/>
      <c r="U279" s="144"/>
      <c r="V279" s="145"/>
    </row>
    <row r="280" spans="8:22" s="101" customFormat="1" ht="12.75">
      <c r="H280" s="143"/>
      <c r="Q280" s="144"/>
      <c r="R280" s="144"/>
      <c r="S280" s="144"/>
      <c r="T280" s="144"/>
      <c r="U280" s="144"/>
      <c r="V280" s="145"/>
    </row>
    <row r="281" spans="8:22" s="101" customFormat="1" ht="12.75">
      <c r="H281" s="143"/>
      <c r="Q281" s="144"/>
      <c r="R281" s="144"/>
      <c r="S281" s="144"/>
      <c r="T281" s="144"/>
      <c r="U281" s="144"/>
      <c r="V281" s="145"/>
    </row>
    <row r="282" spans="8:22" s="101" customFormat="1" ht="12.75">
      <c r="H282" s="143"/>
      <c r="Q282" s="144"/>
      <c r="R282" s="144"/>
      <c r="S282" s="144"/>
      <c r="T282" s="144"/>
      <c r="U282" s="144"/>
      <c r="V282" s="145"/>
    </row>
    <row r="283" spans="8:22" s="101" customFormat="1" ht="12.75">
      <c r="H283" s="143"/>
      <c r="Q283" s="144"/>
      <c r="R283" s="144"/>
      <c r="S283" s="144"/>
      <c r="T283" s="144"/>
      <c r="U283" s="144"/>
      <c r="V283" s="145"/>
    </row>
    <row r="284" spans="8:22" s="101" customFormat="1" ht="12.75">
      <c r="H284" s="143"/>
      <c r="Q284" s="144"/>
      <c r="R284" s="144"/>
      <c r="S284" s="144"/>
      <c r="T284" s="144"/>
      <c r="U284" s="144"/>
      <c r="V284" s="145"/>
    </row>
    <row r="285" spans="8:22" s="101" customFormat="1" ht="12.75">
      <c r="H285" s="143"/>
      <c r="Q285" s="144"/>
      <c r="R285" s="144"/>
      <c r="S285" s="144"/>
      <c r="T285" s="144"/>
      <c r="U285" s="144"/>
      <c r="V285" s="145"/>
    </row>
    <row r="286" spans="8:22" s="101" customFormat="1" ht="12.75">
      <c r="H286" s="143"/>
      <c r="Q286" s="144"/>
      <c r="R286" s="144"/>
      <c r="S286" s="144"/>
      <c r="T286" s="144"/>
      <c r="U286" s="144"/>
      <c r="V286" s="145"/>
    </row>
    <row r="287" spans="8:22" s="101" customFormat="1" ht="12.75">
      <c r="H287" s="143"/>
      <c r="Q287" s="144"/>
      <c r="R287" s="144"/>
      <c r="S287" s="144"/>
      <c r="T287" s="144"/>
      <c r="U287" s="144"/>
      <c r="V287" s="145"/>
    </row>
    <row r="288" spans="8:22" s="101" customFormat="1" ht="12.75">
      <c r="H288" s="143"/>
      <c r="Q288" s="144"/>
      <c r="R288" s="144"/>
      <c r="S288" s="144"/>
      <c r="T288" s="144"/>
      <c r="U288" s="144"/>
      <c r="V288" s="145"/>
    </row>
    <row r="289" spans="8:22" s="101" customFormat="1" ht="12.75">
      <c r="H289" s="143"/>
      <c r="Q289" s="144"/>
      <c r="R289" s="144"/>
      <c r="S289" s="144"/>
      <c r="T289" s="144"/>
      <c r="U289" s="144"/>
      <c r="V289" s="145"/>
    </row>
    <row r="290" spans="8:22" s="101" customFormat="1" ht="12.75">
      <c r="H290" s="143"/>
      <c r="Q290" s="144"/>
      <c r="R290" s="144"/>
      <c r="S290" s="144"/>
      <c r="T290" s="144"/>
      <c r="U290" s="144"/>
      <c r="V290" s="145"/>
    </row>
    <row r="291" spans="8:22" s="101" customFormat="1" ht="12.75">
      <c r="H291" s="143"/>
      <c r="Q291" s="144"/>
      <c r="R291" s="144"/>
      <c r="S291" s="144"/>
      <c r="T291" s="144"/>
      <c r="U291" s="144"/>
      <c r="V291" s="145"/>
    </row>
    <row r="292" spans="8:22" s="101" customFormat="1" ht="12.75">
      <c r="H292" s="143"/>
      <c r="Q292" s="144"/>
      <c r="R292" s="144"/>
      <c r="S292" s="144"/>
      <c r="T292" s="144"/>
      <c r="U292" s="144"/>
      <c r="V292" s="145"/>
    </row>
    <row r="293" spans="8:22" s="101" customFormat="1" ht="12.75">
      <c r="H293" s="143"/>
      <c r="Q293" s="144"/>
      <c r="R293" s="144"/>
      <c r="S293" s="144"/>
      <c r="T293" s="144"/>
      <c r="U293" s="144"/>
      <c r="V293" s="145"/>
    </row>
    <row r="294" spans="8:22" s="101" customFormat="1" ht="12.75">
      <c r="H294" s="143"/>
      <c r="Q294" s="144"/>
      <c r="R294" s="144"/>
      <c r="S294" s="144"/>
      <c r="T294" s="144"/>
      <c r="U294" s="144"/>
      <c r="V294" s="145"/>
    </row>
    <row r="295" spans="8:22" s="101" customFormat="1" ht="12.75">
      <c r="H295" s="143"/>
      <c r="Q295" s="144"/>
      <c r="R295" s="144"/>
      <c r="S295" s="144"/>
      <c r="T295" s="144"/>
      <c r="U295" s="144"/>
      <c r="V295" s="145"/>
    </row>
    <row r="296" spans="8:22" s="101" customFormat="1" ht="12.75">
      <c r="H296" s="143"/>
      <c r="Q296" s="144"/>
      <c r="R296" s="144"/>
      <c r="S296" s="144"/>
      <c r="T296" s="144"/>
      <c r="U296" s="144"/>
      <c r="V296" s="145"/>
    </row>
    <row r="297" spans="8:22" s="101" customFormat="1" ht="12.75">
      <c r="H297" s="143"/>
      <c r="Q297" s="144"/>
      <c r="R297" s="144"/>
      <c r="S297" s="144"/>
      <c r="T297" s="144"/>
      <c r="U297" s="144"/>
      <c r="V297" s="145"/>
    </row>
    <row r="298" spans="8:22" s="101" customFormat="1" ht="12.75">
      <c r="H298" s="143"/>
      <c r="Q298" s="144"/>
      <c r="R298" s="144"/>
      <c r="S298" s="144"/>
      <c r="T298" s="144"/>
      <c r="U298" s="144"/>
      <c r="V298" s="145"/>
    </row>
    <row r="299" spans="8:22" s="101" customFormat="1" ht="12.75">
      <c r="H299" s="143"/>
      <c r="Q299" s="144"/>
      <c r="R299" s="144"/>
      <c r="S299" s="144"/>
      <c r="T299" s="144"/>
      <c r="U299" s="144"/>
      <c r="V299" s="145"/>
    </row>
    <row r="300" spans="8:22" s="101" customFormat="1" ht="12.75">
      <c r="H300" s="143"/>
      <c r="Q300" s="144"/>
      <c r="R300" s="144"/>
      <c r="S300" s="144"/>
      <c r="T300" s="144"/>
      <c r="U300" s="144"/>
      <c r="V300" s="145"/>
    </row>
    <row r="301" spans="8:22" s="101" customFormat="1" ht="12.75">
      <c r="H301" s="143"/>
      <c r="Q301" s="144"/>
      <c r="R301" s="144"/>
      <c r="S301" s="144"/>
      <c r="T301" s="144"/>
      <c r="U301" s="144"/>
      <c r="V301" s="145"/>
    </row>
    <row r="302" spans="8:22" s="101" customFormat="1" ht="12.75">
      <c r="H302" s="143"/>
      <c r="Q302" s="144"/>
      <c r="R302" s="144"/>
      <c r="S302" s="144"/>
      <c r="T302" s="144"/>
      <c r="U302" s="144"/>
      <c r="V302" s="145"/>
    </row>
    <row r="303" spans="8:22" s="101" customFormat="1" ht="12.75">
      <c r="H303" s="143"/>
      <c r="Q303" s="144"/>
      <c r="R303" s="144"/>
      <c r="S303" s="144"/>
      <c r="T303" s="144"/>
      <c r="U303" s="144"/>
      <c r="V303" s="145"/>
    </row>
    <row r="304" spans="8:22" s="101" customFormat="1" ht="12.75">
      <c r="H304" s="143"/>
      <c r="Q304" s="144"/>
      <c r="R304" s="144"/>
      <c r="S304" s="144"/>
      <c r="T304" s="144"/>
      <c r="U304" s="144"/>
      <c r="V304" s="145"/>
    </row>
    <row r="305" spans="8:22" s="101" customFormat="1" ht="12.75">
      <c r="H305" s="143"/>
      <c r="Q305" s="144"/>
      <c r="R305" s="144"/>
      <c r="S305" s="144"/>
      <c r="T305" s="144"/>
      <c r="U305" s="144"/>
      <c r="V305" s="145"/>
    </row>
    <row r="306" spans="8:22" s="101" customFormat="1" ht="12.75">
      <c r="H306" s="143"/>
      <c r="Q306" s="144"/>
      <c r="R306" s="144"/>
      <c r="S306" s="144"/>
      <c r="T306" s="144"/>
      <c r="U306" s="144"/>
      <c r="V306" s="145"/>
    </row>
    <row r="307" spans="8:22" s="101" customFormat="1" ht="12.75">
      <c r="H307" s="143"/>
      <c r="Q307" s="144"/>
      <c r="R307" s="144"/>
      <c r="S307" s="144"/>
      <c r="T307" s="144"/>
      <c r="U307" s="144"/>
      <c r="V307" s="145"/>
    </row>
    <row r="308" spans="8:22" s="101" customFormat="1" ht="12.75">
      <c r="H308" s="143"/>
      <c r="Q308" s="144"/>
      <c r="R308" s="144"/>
      <c r="S308" s="144"/>
      <c r="T308" s="144"/>
      <c r="U308" s="144"/>
      <c r="V308" s="145"/>
    </row>
    <row r="309" spans="8:22" s="101" customFormat="1" ht="12.75">
      <c r="H309" s="143"/>
      <c r="Q309" s="144"/>
      <c r="R309" s="144"/>
      <c r="S309" s="144"/>
      <c r="T309" s="144"/>
      <c r="U309" s="144"/>
      <c r="V309" s="145"/>
    </row>
    <row r="310" spans="8:22" s="101" customFormat="1" ht="12.75">
      <c r="H310" s="143"/>
      <c r="Q310" s="144"/>
      <c r="R310" s="144"/>
      <c r="S310" s="144"/>
      <c r="T310" s="144"/>
      <c r="U310" s="144"/>
      <c r="V310" s="145"/>
    </row>
    <row r="311" spans="8:22" s="101" customFormat="1" ht="12.75">
      <c r="H311" s="143"/>
      <c r="Q311" s="144"/>
      <c r="R311" s="144"/>
      <c r="S311" s="144"/>
      <c r="T311" s="144"/>
      <c r="U311" s="144"/>
      <c r="V311" s="145"/>
    </row>
    <row r="312" spans="8:22" s="101" customFormat="1" ht="12.75">
      <c r="H312" s="143"/>
      <c r="Q312" s="144"/>
      <c r="R312" s="144"/>
      <c r="S312" s="144"/>
      <c r="T312" s="144"/>
      <c r="U312" s="144"/>
      <c r="V312" s="145"/>
    </row>
    <row r="313" spans="8:22" s="101" customFormat="1" ht="12.75">
      <c r="H313" s="143"/>
      <c r="Q313" s="144"/>
      <c r="R313" s="144"/>
      <c r="S313" s="144"/>
      <c r="T313" s="144"/>
      <c r="U313" s="144"/>
      <c r="V313" s="145"/>
    </row>
    <row r="314" spans="8:22" s="101" customFormat="1" ht="12.75">
      <c r="H314" s="143"/>
      <c r="Q314" s="144"/>
      <c r="R314" s="144"/>
      <c r="S314" s="144"/>
      <c r="T314" s="144"/>
      <c r="U314" s="144"/>
      <c r="V314" s="145"/>
    </row>
    <row r="315" spans="8:22" s="101" customFormat="1" ht="12.75">
      <c r="H315" s="143"/>
      <c r="Q315" s="144"/>
      <c r="R315" s="144"/>
      <c r="S315" s="144"/>
      <c r="T315" s="144"/>
      <c r="U315" s="144"/>
      <c r="V315" s="145"/>
    </row>
    <row r="316" spans="8:22" s="101" customFormat="1" ht="12.75">
      <c r="H316" s="143"/>
      <c r="Q316" s="144"/>
      <c r="R316" s="144"/>
      <c r="S316" s="144"/>
      <c r="T316" s="144"/>
      <c r="U316" s="144"/>
      <c r="V316" s="145"/>
    </row>
    <row r="317" spans="8:22" s="101" customFormat="1" ht="12.75">
      <c r="H317" s="143"/>
      <c r="Q317" s="144"/>
      <c r="R317" s="144"/>
      <c r="S317" s="144"/>
      <c r="T317" s="144"/>
      <c r="U317" s="144"/>
      <c r="V317" s="145"/>
    </row>
    <row r="318" spans="8:22" s="101" customFormat="1" ht="12.75">
      <c r="H318" s="143"/>
      <c r="Q318" s="144"/>
      <c r="R318" s="144"/>
      <c r="S318" s="144"/>
      <c r="T318" s="144"/>
      <c r="U318" s="144"/>
      <c r="V318" s="145"/>
    </row>
    <row r="319" spans="8:22" s="101" customFormat="1" ht="12.75">
      <c r="H319" s="143"/>
      <c r="Q319" s="144"/>
      <c r="R319" s="144"/>
      <c r="S319" s="144"/>
      <c r="T319" s="144"/>
      <c r="U319" s="144"/>
      <c r="V319" s="145"/>
    </row>
    <row r="320" spans="8:22" s="101" customFormat="1" ht="12.75">
      <c r="H320" s="143"/>
      <c r="Q320" s="144"/>
      <c r="R320" s="144"/>
      <c r="S320" s="144"/>
      <c r="T320" s="144"/>
      <c r="U320" s="144"/>
      <c r="V320" s="145"/>
    </row>
    <row r="321" spans="8:22" s="101" customFormat="1" ht="12.75">
      <c r="H321" s="143"/>
      <c r="Q321" s="144"/>
      <c r="R321" s="144"/>
      <c r="S321" s="144"/>
      <c r="T321" s="144"/>
      <c r="U321" s="144"/>
      <c r="V321" s="145"/>
    </row>
    <row r="322" spans="8:22" s="101" customFormat="1" ht="12.75">
      <c r="H322" s="143"/>
      <c r="Q322" s="144"/>
      <c r="R322" s="144"/>
      <c r="S322" s="144"/>
      <c r="T322" s="144"/>
      <c r="U322" s="144"/>
      <c r="V322" s="145"/>
    </row>
    <row r="323" spans="8:22" s="101" customFormat="1" ht="12.75">
      <c r="H323" s="143"/>
      <c r="Q323" s="144"/>
      <c r="R323" s="144"/>
      <c r="S323" s="144"/>
      <c r="T323" s="144"/>
      <c r="U323" s="144"/>
      <c r="V323" s="145"/>
    </row>
    <row r="324" spans="8:22" s="101" customFormat="1" ht="12.75">
      <c r="H324" s="143"/>
      <c r="Q324" s="144"/>
      <c r="R324" s="144"/>
      <c r="S324" s="144"/>
      <c r="T324" s="144"/>
      <c r="U324" s="144"/>
      <c r="V324" s="145"/>
    </row>
    <row r="325" spans="8:22" s="101" customFormat="1" ht="12.75">
      <c r="H325" s="143"/>
      <c r="Q325" s="144"/>
      <c r="R325" s="144"/>
      <c r="S325" s="144"/>
      <c r="T325" s="144"/>
      <c r="U325" s="144"/>
      <c r="V325" s="145"/>
    </row>
    <row r="326" spans="8:22" s="101" customFormat="1" ht="12.75">
      <c r="H326" s="143"/>
      <c r="Q326" s="144"/>
      <c r="R326" s="144"/>
      <c r="S326" s="144"/>
      <c r="T326" s="144"/>
      <c r="U326" s="144"/>
      <c r="V326" s="145"/>
    </row>
    <row r="327" spans="8:22" s="101" customFormat="1" ht="12.75">
      <c r="H327" s="143"/>
      <c r="Q327" s="144"/>
      <c r="R327" s="144"/>
      <c r="S327" s="144"/>
      <c r="T327" s="144"/>
      <c r="U327" s="144"/>
      <c r="V327" s="145"/>
    </row>
    <row r="328" spans="8:22" s="101" customFormat="1" ht="12.75">
      <c r="H328" s="143"/>
      <c r="Q328" s="144"/>
      <c r="R328" s="144"/>
      <c r="S328" s="144"/>
      <c r="T328" s="144"/>
      <c r="U328" s="144"/>
      <c r="V328" s="145"/>
    </row>
    <row r="329" spans="8:22" s="101" customFormat="1" ht="12.75">
      <c r="H329" s="143"/>
      <c r="Q329" s="144"/>
      <c r="R329" s="144"/>
      <c r="S329" s="144"/>
      <c r="T329" s="144"/>
      <c r="U329" s="144"/>
      <c r="V329" s="145"/>
    </row>
    <row r="330" spans="8:22" s="101" customFormat="1" ht="12.75">
      <c r="H330" s="143"/>
      <c r="Q330" s="144"/>
      <c r="R330" s="144"/>
      <c r="S330" s="144"/>
      <c r="T330" s="144"/>
      <c r="U330" s="144"/>
      <c r="V330" s="145"/>
    </row>
    <row r="331" spans="8:22" s="101" customFormat="1" ht="12.75">
      <c r="H331" s="143"/>
      <c r="Q331" s="144"/>
      <c r="R331" s="144"/>
      <c r="S331" s="144"/>
      <c r="T331" s="144"/>
      <c r="U331" s="144"/>
      <c r="V331" s="145"/>
    </row>
    <row r="332" spans="8:22" s="101" customFormat="1" ht="12.75">
      <c r="H332" s="143"/>
      <c r="Q332" s="144"/>
      <c r="R332" s="144"/>
      <c r="S332" s="144"/>
      <c r="T332" s="144"/>
      <c r="U332" s="144"/>
      <c r="V332" s="145"/>
    </row>
    <row r="333" spans="8:22" s="101" customFormat="1" ht="12.75">
      <c r="H333" s="143"/>
      <c r="Q333" s="144"/>
      <c r="R333" s="144"/>
      <c r="S333" s="144"/>
      <c r="T333" s="144"/>
      <c r="U333" s="144"/>
      <c r="V333" s="145"/>
    </row>
    <row r="334" spans="8:22" s="101" customFormat="1" ht="12.75">
      <c r="H334" s="143"/>
      <c r="Q334" s="144"/>
      <c r="R334" s="144"/>
      <c r="S334" s="144"/>
      <c r="T334" s="144"/>
      <c r="U334" s="144"/>
      <c r="V334" s="145"/>
    </row>
    <row r="335" spans="8:22" s="101" customFormat="1" ht="12.75">
      <c r="H335" s="143"/>
      <c r="Q335" s="144"/>
      <c r="R335" s="144"/>
      <c r="S335" s="144"/>
      <c r="T335" s="144"/>
      <c r="U335" s="144"/>
      <c r="V335" s="145"/>
    </row>
    <row r="336" spans="8:22" s="101" customFormat="1" ht="12.75">
      <c r="H336" s="143"/>
      <c r="Q336" s="144"/>
      <c r="R336" s="144"/>
      <c r="S336" s="144"/>
      <c r="T336" s="144"/>
      <c r="U336" s="144"/>
      <c r="V336" s="145"/>
    </row>
    <row r="337" spans="8:22" s="101" customFormat="1" ht="12.75">
      <c r="H337" s="143"/>
      <c r="Q337" s="144"/>
      <c r="R337" s="144"/>
      <c r="S337" s="144"/>
      <c r="T337" s="144"/>
      <c r="U337" s="144"/>
      <c r="V337" s="145"/>
    </row>
    <row r="338" spans="8:22" s="101" customFormat="1" ht="12.75">
      <c r="H338" s="143"/>
      <c r="Q338" s="144"/>
      <c r="R338" s="144"/>
      <c r="S338" s="144"/>
      <c r="T338" s="144"/>
      <c r="U338" s="144"/>
      <c r="V338" s="145"/>
    </row>
    <row r="339" spans="8:22" s="101" customFormat="1" ht="12.75">
      <c r="H339" s="143"/>
      <c r="Q339" s="144"/>
      <c r="R339" s="144"/>
      <c r="S339" s="144"/>
      <c r="T339" s="144"/>
      <c r="U339" s="144"/>
      <c r="V339" s="145"/>
    </row>
    <row r="340" spans="8:22" s="101" customFormat="1" ht="12.75">
      <c r="H340" s="143"/>
      <c r="Q340" s="144"/>
      <c r="R340" s="144"/>
      <c r="S340" s="144"/>
      <c r="T340" s="144"/>
      <c r="U340" s="144"/>
      <c r="V340" s="145"/>
    </row>
    <row r="341" spans="8:22" s="101" customFormat="1" ht="12.75">
      <c r="H341" s="143"/>
      <c r="Q341" s="144"/>
      <c r="R341" s="144"/>
      <c r="S341" s="144"/>
      <c r="T341" s="144"/>
      <c r="U341" s="144"/>
      <c r="V341" s="145"/>
    </row>
    <row r="342" spans="8:22" s="101" customFormat="1" ht="12.75">
      <c r="H342" s="143"/>
      <c r="Q342" s="144"/>
      <c r="R342" s="144"/>
      <c r="S342" s="144"/>
      <c r="T342" s="144"/>
      <c r="U342" s="144"/>
      <c r="V342" s="145"/>
    </row>
    <row r="343" spans="8:22" s="101" customFormat="1" ht="12.75">
      <c r="H343" s="143"/>
      <c r="Q343" s="144"/>
      <c r="R343" s="144"/>
      <c r="S343" s="144"/>
      <c r="T343" s="144"/>
      <c r="U343" s="144"/>
      <c r="V343" s="145"/>
    </row>
    <row r="344" spans="8:22" s="101" customFormat="1" ht="12.75">
      <c r="H344" s="143"/>
      <c r="Q344" s="144"/>
      <c r="R344" s="144"/>
      <c r="S344" s="144"/>
      <c r="T344" s="144"/>
      <c r="U344" s="144"/>
      <c r="V344" s="145"/>
    </row>
    <row r="345" spans="8:22" s="101" customFormat="1" ht="12.75">
      <c r="H345" s="143"/>
      <c r="Q345" s="144"/>
      <c r="R345" s="144"/>
      <c r="S345" s="144"/>
      <c r="T345" s="144"/>
      <c r="U345" s="144"/>
      <c r="V345" s="145"/>
    </row>
    <row r="346" spans="8:22" s="101" customFormat="1" ht="12.75">
      <c r="H346" s="143"/>
      <c r="Q346" s="144"/>
      <c r="R346" s="144"/>
      <c r="S346" s="144"/>
      <c r="T346" s="144"/>
      <c r="U346" s="144"/>
      <c r="V346" s="145"/>
    </row>
    <row r="347" spans="8:22" s="101" customFormat="1" ht="12.75">
      <c r="H347" s="143"/>
      <c r="Q347" s="144"/>
      <c r="R347" s="144"/>
      <c r="S347" s="144"/>
      <c r="T347" s="144"/>
      <c r="U347" s="144"/>
      <c r="V347" s="145"/>
    </row>
    <row r="348" spans="8:22" s="101" customFormat="1" ht="12.75">
      <c r="H348" s="143"/>
      <c r="Q348" s="144"/>
      <c r="R348" s="144"/>
      <c r="S348" s="144"/>
      <c r="T348" s="144"/>
      <c r="U348" s="144"/>
      <c r="V348" s="145"/>
    </row>
    <row r="349" spans="8:22" s="101" customFormat="1" ht="12.75">
      <c r="H349" s="143"/>
      <c r="Q349" s="144"/>
      <c r="R349" s="144"/>
      <c r="S349" s="144"/>
      <c r="T349" s="144"/>
      <c r="U349" s="144"/>
      <c r="V349" s="145"/>
    </row>
    <row r="350" spans="8:22" s="101" customFormat="1" ht="12.75">
      <c r="H350" s="143"/>
      <c r="Q350" s="144"/>
      <c r="R350" s="144"/>
      <c r="S350" s="144"/>
      <c r="T350" s="144"/>
      <c r="U350" s="144"/>
      <c r="V350" s="145"/>
    </row>
    <row r="351" spans="8:22" s="101" customFormat="1" ht="12.75">
      <c r="H351" s="143"/>
      <c r="Q351" s="144"/>
      <c r="R351" s="144"/>
      <c r="S351" s="144"/>
      <c r="T351" s="144"/>
      <c r="U351" s="144"/>
      <c r="V351" s="145"/>
    </row>
    <row r="352" spans="8:22" s="101" customFormat="1" ht="12.75">
      <c r="H352" s="143"/>
      <c r="Q352" s="144"/>
      <c r="R352" s="144"/>
      <c r="S352" s="144"/>
      <c r="T352" s="144"/>
      <c r="U352" s="144"/>
      <c r="V352" s="145"/>
    </row>
    <row r="353" spans="8:22" s="101" customFormat="1" ht="12.75">
      <c r="H353" s="143"/>
      <c r="Q353" s="144"/>
      <c r="R353" s="144"/>
      <c r="S353" s="144"/>
      <c r="T353" s="144"/>
      <c r="U353" s="144"/>
      <c r="V353" s="145"/>
    </row>
    <row r="354" spans="8:22" s="101" customFormat="1" ht="12.75">
      <c r="H354" s="143"/>
      <c r="Q354" s="144"/>
      <c r="R354" s="144"/>
      <c r="S354" s="144"/>
      <c r="T354" s="144"/>
      <c r="U354" s="144"/>
      <c r="V354" s="145"/>
    </row>
    <row r="355" spans="8:22" s="101" customFormat="1" ht="12.75">
      <c r="H355" s="143"/>
      <c r="Q355" s="144"/>
      <c r="R355" s="144"/>
      <c r="S355" s="144"/>
      <c r="T355" s="144"/>
      <c r="U355" s="144"/>
      <c r="V355" s="145"/>
    </row>
    <row r="356" spans="8:22" s="101" customFormat="1" ht="12.75">
      <c r="H356" s="143"/>
      <c r="Q356" s="144"/>
      <c r="R356" s="144"/>
      <c r="S356" s="144"/>
      <c r="T356" s="144"/>
      <c r="U356" s="144"/>
      <c r="V356" s="145"/>
    </row>
    <row r="357" spans="8:22" s="101" customFormat="1" ht="12.75">
      <c r="H357" s="143"/>
      <c r="Q357" s="144"/>
      <c r="R357" s="144"/>
      <c r="S357" s="144"/>
      <c r="T357" s="144"/>
      <c r="U357" s="144"/>
      <c r="V357" s="145"/>
    </row>
    <row r="358" spans="8:22" s="101" customFormat="1" ht="12.75">
      <c r="H358" s="143"/>
      <c r="Q358" s="144"/>
      <c r="R358" s="144"/>
      <c r="S358" s="144"/>
      <c r="T358" s="144"/>
      <c r="U358" s="144"/>
      <c r="V358" s="145"/>
    </row>
    <row r="359" spans="8:22" s="101" customFormat="1" ht="12.75">
      <c r="H359" s="143"/>
      <c r="Q359" s="144"/>
      <c r="R359" s="144"/>
      <c r="S359" s="144"/>
      <c r="T359" s="144"/>
      <c r="U359" s="144"/>
      <c r="V359" s="145"/>
    </row>
    <row r="360" spans="8:22" s="101" customFormat="1" ht="12.75">
      <c r="H360" s="143"/>
      <c r="Q360" s="144"/>
      <c r="R360" s="144"/>
      <c r="S360" s="144"/>
      <c r="T360" s="144"/>
      <c r="U360" s="144"/>
      <c r="V360" s="145"/>
    </row>
    <row r="361" spans="8:22" s="101" customFormat="1" ht="12.75">
      <c r="H361" s="143"/>
      <c r="Q361" s="144"/>
      <c r="R361" s="144"/>
      <c r="S361" s="144"/>
      <c r="T361" s="144"/>
      <c r="U361" s="144"/>
      <c r="V361" s="145"/>
    </row>
    <row r="362" spans="8:22" s="101" customFormat="1" ht="12.75">
      <c r="H362" s="143"/>
      <c r="Q362" s="144"/>
      <c r="R362" s="144"/>
      <c r="S362" s="144"/>
      <c r="T362" s="144"/>
      <c r="U362" s="144"/>
      <c r="V362" s="145"/>
    </row>
    <row r="363" spans="8:22" s="101" customFormat="1" ht="12.75">
      <c r="H363" s="143"/>
      <c r="Q363" s="144"/>
      <c r="R363" s="144"/>
      <c r="S363" s="144"/>
      <c r="T363" s="144"/>
      <c r="U363" s="144"/>
      <c r="V363" s="145"/>
    </row>
    <row r="364" spans="8:22" s="101" customFormat="1" ht="12.75">
      <c r="H364" s="143"/>
      <c r="Q364" s="144"/>
      <c r="R364" s="144"/>
      <c r="S364" s="144"/>
      <c r="T364" s="144"/>
      <c r="U364" s="144"/>
      <c r="V364" s="145"/>
    </row>
    <row r="365" spans="8:22" s="101" customFormat="1" ht="12.75">
      <c r="H365" s="143"/>
      <c r="Q365" s="144"/>
      <c r="R365" s="144"/>
      <c r="S365" s="144"/>
      <c r="T365" s="144"/>
      <c r="U365" s="144"/>
      <c r="V365" s="145"/>
    </row>
    <row r="366" spans="8:22" s="101" customFormat="1" ht="12.75">
      <c r="H366" s="143"/>
      <c r="Q366" s="144"/>
      <c r="R366" s="144"/>
      <c r="S366" s="144"/>
      <c r="T366" s="144"/>
      <c r="U366" s="144"/>
      <c r="V366" s="145"/>
    </row>
    <row r="367" spans="8:22" s="101" customFormat="1" ht="12.75">
      <c r="H367" s="143"/>
      <c r="Q367" s="144"/>
      <c r="R367" s="144"/>
      <c r="S367" s="144"/>
      <c r="T367" s="144"/>
      <c r="U367" s="144"/>
      <c r="V367" s="145"/>
    </row>
    <row r="368" spans="8:22" s="101" customFormat="1" ht="12.75">
      <c r="H368" s="143"/>
      <c r="Q368" s="144"/>
      <c r="R368" s="144"/>
      <c r="S368" s="144"/>
      <c r="T368" s="144"/>
      <c r="U368" s="144"/>
      <c r="V368" s="145"/>
    </row>
    <row r="369" spans="8:22" s="101" customFormat="1" ht="12.75">
      <c r="H369" s="143"/>
      <c r="Q369" s="144"/>
      <c r="R369" s="144"/>
      <c r="S369" s="144"/>
      <c r="T369" s="144"/>
      <c r="U369" s="144"/>
      <c r="V369" s="145"/>
    </row>
    <row r="370" spans="8:22" s="101" customFormat="1" ht="12.75">
      <c r="H370" s="143"/>
      <c r="Q370" s="144"/>
      <c r="R370" s="144"/>
      <c r="S370" s="144"/>
      <c r="T370" s="144"/>
      <c r="U370" s="144"/>
      <c r="V370" s="145"/>
    </row>
    <row r="371" spans="8:22" s="101" customFormat="1" ht="12.75">
      <c r="H371" s="143"/>
      <c r="Q371" s="144"/>
      <c r="R371" s="144"/>
      <c r="S371" s="144"/>
      <c r="T371" s="144"/>
      <c r="U371" s="144"/>
      <c r="V371" s="145"/>
    </row>
    <row r="372" spans="8:22" s="101" customFormat="1" ht="12.75">
      <c r="H372" s="143"/>
      <c r="Q372" s="144"/>
      <c r="R372" s="144"/>
      <c r="S372" s="144"/>
      <c r="T372" s="144"/>
      <c r="U372" s="144"/>
      <c r="V372" s="145"/>
    </row>
    <row r="373" spans="8:22" s="101" customFormat="1" ht="12.75">
      <c r="H373" s="143"/>
      <c r="Q373" s="144"/>
      <c r="R373" s="144"/>
      <c r="S373" s="144"/>
      <c r="T373" s="144"/>
      <c r="U373" s="144"/>
      <c r="V373" s="145"/>
    </row>
    <row r="374" spans="8:22" s="101" customFormat="1" ht="12.75">
      <c r="H374" s="143"/>
      <c r="Q374" s="144"/>
      <c r="R374" s="144"/>
      <c r="S374" s="144"/>
      <c r="T374" s="144"/>
      <c r="U374" s="144"/>
      <c r="V374" s="145"/>
    </row>
    <row r="375" spans="8:22" s="101" customFormat="1" ht="12.75">
      <c r="H375" s="143"/>
      <c r="Q375" s="144"/>
      <c r="R375" s="144"/>
      <c r="S375" s="144"/>
      <c r="T375" s="144"/>
      <c r="U375" s="144"/>
      <c r="V375" s="145"/>
    </row>
    <row r="376" spans="8:22" s="101" customFormat="1" ht="12.75">
      <c r="H376" s="143"/>
      <c r="Q376" s="144"/>
      <c r="R376" s="144"/>
      <c r="S376" s="144"/>
      <c r="T376" s="144"/>
      <c r="U376" s="144"/>
      <c r="V376" s="145"/>
    </row>
    <row r="377" spans="8:22" s="101" customFormat="1" ht="12.75">
      <c r="H377" s="143"/>
      <c r="Q377" s="144"/>
      <c r="R377" s="144"/>
      <c r="S377" s="144"/>
      <c r="T377" s="144"/>
      <c r="U377" s="144"/>
      <c r="V377" s="145"/>
    </row>
    <row r="378" spans="8:22" s="101" customFormat="1" ht="12.75">
      <c r="H378" s="143"/>
      <c r="Q378" s="144"/>
      <c r="R378" s="144"/>
      <c r="S378" s="144"/>
      <c r="T378" s="144"/>
      <c r="U378" s="144"/>
      <c r="V378" s="145"/>
    </row>
    <row r="379" spans="8:22" s="101" customFormat="1" ht="12.75">
      <c r="H379" s="143"/>
      <c r="Q379" s="144"/>
      <c r="R379" s="144"/>
      <c r="S379" s="144"/>
      <c r="T379" s="144"/>
      <c r="U379" s="144"/>
      <c r="V379" s="145"/>
    </row>
    <row r="380" spans="8:22" s="101" customFormat="1" ht="12.75">
      <c r="H380" s="143"/>
      <c r="Q380" s="144"/>
      <c r="R380" s="144"/>
      <c r="S380" s="144"/>
      <c r="T380" s="144"/>
      <c r="U380" s="144"/>
      <c r="V380" s="145"/>
    </row>
    <row r="381" spans="8:22" s="101" customFormat="1" ht="12.75">
      <c r="H381" s="143"/>
      <c r="Q381" s="144"/>
      <c r="R381" s="144"/>
      <c r="S381" s="144"/>
      <c r="T381" s="144"/>
      <c r="U381" s="144"/>
      <c r="V381" s="145"/>
    </row>
    <row r="382" spans="8:22" s="101" customFormat="1" ht="12.75">
      <c r="H382" s="143"/>
      <c r="Q382" s="144"/>
      <c r="R382" s="144"/>
      <c r="S382" s="144"/>
      <c r="T382" s="144"/>
      <c r="U382" s="144"/>
      <c r="V382" s="145"/>
    </row>
    <row r="383" spans="8:22" s="101" customFormat="1" ht="12.75">
      <c r="H383" s="143"/>
      <c r="Q383" s="144"/>
      <c r="R383" s="144"/>
      <c r="S383" s="144"/>
      <c r="T383" s="144"/>
      <c r="U383" s="144"/>
      <c r="V383" s="145"/>
    </row>
    <row r="384" spans="8:22" s="101" customFormat="1" ht="12.75">
      <c r="H384" s="143"/>
      <c r="Q384" s="144"/>
      <c r="R384" s="144"/>
      <c r="S384" s="144"/>
      <c r="T384" s="144"/>
      <c r="U384" s="144"/>
      <c r="V384" s="145"/>
    </row>
    <row r="385" spans="8:22" s="101" customFormat="1" ht="12.75">
      <c r="H385" s="143"/>
      <c r="Q385" s="144"/>
      <c r="R385" s="144"/>
      <c r="S385" s="144"/>
      <c r="T385" s="144"/>
      <c r="U385" s="144"/>
      <c r="V385" s="145"/>
    </row>
    <row r="386" spans="8:22" s="101" customFormat="1" ht="12.75">
      <c r="H386" s="143"/>
      <c r="Q386" s="144"/>
      <c r="R386" s="144"/>
      <c r="S386" s="144"/>
      <c r="T386" s="144"/>
      <c r="U386" s="144"/>
      <c r="V386" s="145"/>
    </row>
    <row r="387" spans="8:22" s="101" customFormat="1" ht="12.75">
      <c r="H387" s="143"/>
      <c r="Q387" s="144"/>
      <c r="R387" s="144"/>
      <c r="S387" s="144"/>
      <c r="T387" s="144"/>
      <c r="U387" s="144"/>
      <c r="V387" s="145"/>
    </row>
    <row r="388" spans="8:22" s="101" customFormat="1" ht="12.75">
      <c r="H388" s="143"/>
      <c r="Q388" s="144"/>
      <c r="R388" s="144"/>
      <c r="S388" s="144"/>
      <c r="T388" s="144"/>
      <c r="U388" s="144"/>
      <c r="V388" s="145"/>
    </row>
    <row r="389" spans="8:22" s="101" customFormat="1" ht="12.75">
      <c r="H389" s="143"/>
      <c r="Q389" s="144"/>
      <c r="R389" s="144"/>
      <c r="S389" s="144"/>
      <c r="T389" s="144"/>
      <c r="U389" s="144"/>
      <c r="V389" s="145"/>
    </row>
    <row r="390" spans="8:22" s="101" customFormat="1" ht="12.75">
      <c r="H390" s="143"/>
      <c r="Q390" s="144"/>
      <c r="R390" s="144"/>
      <c r="S390" s="144"/>
      <c r="T390" s="144"/>
      <c r="U390" s="144"/>
      <c r="V390" s="145"/>
    </row>
    <row r="391" spans="8:22" s="101" customFormat="1" ht="12.75">
      <c r="H391" s="143"/>
      <c r="Q391" s="144"/>
      <c r="R391" s="144"/>
      <c r="S391" s="144"/>
      <c r="T391" s="144"/>
      <c r="U391" s="144"/>
      <c r="V391" s="145"/>
    </row>
    <row r="392" spans="8:22" s="101" customFormat="1" ht="12.75">
      <c r="H392" s="143"/>
      <c r="Q392" s="144"/>
      <c r="R392" s="144"/>
      <c r="S392" s="144"/>
      <c r="T392" s="144"/>
      <c r="U392" s="144"/>
      <c r="V392" s="145"/>
    </row>
    <row r="393" spans="8:22" s="101" customFormat="1" ht="12.75">
      <c r="H393" s="143"/>
      <c r="Q393" s="144"/>
      <c r="R393" s="144"/>
      <c r="S393" s="144"/>
      <c r="T393" s="144"/>
      <c r="U393" s="144"/>
      <c r="V393" s="145"/>
    </row>
    <row r="394" spans="8:22" s="101" customFormat="1" ht="12.75">
      <c r="H394" s="143"/>
      <c r="Q394" s="144"/>
      <c r="R394" s="144"/>
      <c r="S394" s="144"/>
      <c r="T394" s="144"/>
      <c r="U394" s="144"/>
      <c r="V394" s="145"/>
    </row>
    <row r="395" spans="8:22" s="101" customFormat="1" ht="12.75">
      <c r="H395" s="143"/>
      <c r="Q395" s="144"/>
      <c r="R395" s="144"/>
      <c r="S395" s="144"/>
      <c r="T395" s="144"/>
      <c r="U395" s="144"/>
      <c r="V395" s="145"/>
    </row>
    <row r="396" spans="8:22" s="101" customFormat="1" ht="12.75">
      <c r="H396" s="143"/>
      <c r="Q396" s="144"/>
      <c r="R396" s="144"/>
      <c r="S396" s="144"/>
      <c r="T396" s="144"/>
      <c r="U396" s="144"/>
      <c r="V396" s="145"/>
    </row>
    <row r="397" spans="8:22" s="101" customFormat="1" ht="12.75">
      <c r="H397" s="143"/>
      <c r="Q397" s="144"/>
      <c r="R397" s="144"/>
      <c r="S397" s="144"/>
      <c r="T397" s="144"/>
      <c r="U397" s="144"/>
      <c r="V397" s="145"/>
    </row>
    <row r="398" spans="8:22" s="101" customFormat="1" ht="12.75">
      <c r="H398" s="143"/>
      <c r="Q398" s="144"/>
      <c r="R398" s="144"/>
      <c r="S398" s="144"/>
      <c r="T398" s="144"/>
      <c r="U398" s="144"/>
      <c r="V398" s="145"/>
    </row>
    <row r="399" spans="8:22" s="101" customFormat="1" ht="12.75">
      <c r="H399" s="143"/>
      <c r="Q399" s="144"/>
      <c r="R399" s="144"/>
      <c r="S399" s="144"/>
      <c r="T399" s="144"/>
      <c r="U399" s="144"/>
      <c r="V399" s="145"/>
    </row>
    <row r="400" spans="8:22" s="101" customFormat="1" ht="12.75">
      <c r="H400" s="143"/>
      <c r="Q400" s="144"/>
      <c r="R400" s="144"/>
      <c r="S400" s="144"/>
      <c r="T400" s="144"/>
      <c r="U400" s="144"/>
      <c r="V400" s="145"/>
    </row>
    <row r="401" spans="8:22" s="101" customFormat="1" ht="12.75">
      <c r="H401" s="143"/>
      <c r="Q401" s="144"/>
      <c r="R401" s="144"/>
      <c r="S401" s="144"/>
      <c r="T401" s="144"/>
      <c r="U401" s="144"/>
      <c r="V401" s="145"/>
    </row>
    <row r="402" spans="8:22" s="101" customFormat="1" ht="12.75">
      <c r="H402" s="143"/>
      <c r="Q402" s="144"/>
      <c r="R402" s="144"/>
      <c r="S402" s="144"/>
      <c r="T402" s="144"/>
      <c r="U402" s="144"/>
      <c r="V402" s="145"/>
    </row>
    <row r="403" spans="8:22" s="101" customFormat="1" ht="12.75">
      <c r="H403" s="143"/>
      <c r="Q403" s="144"/>
      <c r="R403" s="144"/>
      <c r="S403" s="144"/>
      <c r="T403" s="144"/>
      <c r="U403" s="144"/>
      <c r="V403" s="145"/>
    </row>
    <row r="404" spans="8:22" s="101" customFormat="1" ht="12.75">
      <c r="H404" s="143"/>
      <c r="Q404" s="144"/>
      <c r="R404" s="144"/>
      <c r="S404" s="144"/>
      <c r="T404" s="144"/>
      <c r="U404" s="144"/>
      <c r="V404" s="145"/>
    </row>
    <row r="405" spans="8:22" s="101" customFormat="1" ht="12.75">
      <c r="H405" s="143"/>
      <c r="Q405" s="144"/>
      <c r="R405" s="144"/>
      <c r="S405" s="144"/>
      <c r="T405" s="144"/>
      <c r="U405" s="144"/>
      <c r="V405" s="145"/>
    </row>
    <row r="406" spans="8:22" s="101" customFormat="1" ht="12.75">
      <c r="H406" s="143"/>
      <c r="Q406" s="144"/>
      <c r="R406" s="144"/>
      <c r="S406" s="144"/>
      <c r="T406" s="144"/>
      <c r="U406" s="144"/>
      <c r="V406" s="145"/>
    </row>
    <row r="407" spans="8:22" s="101" customFormat="1" ht="12.75">
      <c r="H407" s="143"/>
      <c r="Q407" s="144"/>
      <c r="R407" s="144"/>
      <c r="S407" s="144"/>
      <c r="T407" s="144"/>
      <c r="U407" s="144"/>
      <c r="V407" s="145"/>
    </row>
    <row r="408" spans="8:22" s="101" customFormat="1" ht="12.75">
      <c r="H408" s="143"/>
      <c r="Q408" s="144"/>
      <c r="R408" s="144"/>
      <c r="S408" s="144"/>
      <c r="T408" s="144"/>
      <c r="U408" s="144"/>
      <c r="V408" s="145"/>
    </row>
    <row r="409" spans="8:22" s="101" customFormat="1" ht="12.75">
      <c r="H409" s="143"/>
      <c r="Q409" s="144"/>
      <c r="R409" s="144"/>
      <c r="S409" s="144"/>
      <c r="T409" s="144"/>
      <c r="U409" s="144"/>
      <c r="V409" s="145"/>
    </row>
    <row r="410" spans="8:22" s="101" customFormat="1" ht="12.75">
      <c r="H410" s="143"/>
      <c r="Q410" s="144"/>
      <c r="R410" s="144"/>
      <c r="S410" s="144"/>
      <c r="T410" s="144"/>
      <c r="U410" s="144"/>
      <c r="V410" s="145"/>
    </row>
    <row r="411" spans="8:22" s="101" customFormat="1" ht="12.75">
      <c r="H411" s="143"/>
      <c r="Q411" s="144"/>
      <c r="R411" s="144"/>
      <c r="S411" s="144"/>
      <c r="T411" s="144"/>
      <c r="U411" s="144"/>
      <c r="V411" s="145"/>
    </row>
    <row r="412" spans="8:22" s="101" customFormat="1" ht="12.75">
      <c r="H412" s="143"/>
      <c r="Q412" s="144"/>
      <c r="R412" s="144"/>
      <c r="S412" s="144"/>
      <c r="T412" s="144"/>
      <c r="U412" s="144"/>
      <c r="V412" s="145"/>
    </row>
    <row r="413" spans="8:22" s="101" customFormat="1" ht="12.75">
      <c r="H413" s="143"/>
      <c r="Q413" s="144"/>
      <c r="R413" s="144"/>
      <c r="S413" s="144"/>
      <c r="T413" s="144"/>
      <c r="U413" s="144"/>
      <c r="V413" s="145"/>
    </row>
    <row r="414" spans="8:22" s="101" customFormat="1" ht="12.75">
      <c r="H414" s="143"/>
      <c r="Q414" s="144"/>
      <c r="R414" s="144"/>
      <c r="S414" s="144"/>
      <c r="T414" s="144"/>
      <c r="U414" s="144"/>
      <c r="V414" s="145"/>
    </row>
    <row r="415" spans="8:22" s="101" customFormat="1" ht="12.75">
      <c r="H415" s="143"/>
      <c r="Q415" s="144"/>
      <c r="R415" s="144"/>
      <c r="S415" s="144"/>
      <c r="T415" s="144"/>
      <c r="U415" s="144"/>
      <c r="V415" s="145"/>
    </row>
    <row r="416" spans="8:22" s="101" customFormat="1" ht="12.75">
      <c r="H416" s="143"/>
      <c r="Q416" s="144"/>
      <c r="R416" s="144"/>
      <c r="S416" s="144"/>
      <c r="T416" s="144"/>
      <c r="U416" s="144"/>
      <c r="V416" s="145"/>
    </row>
    <row r="417" spans="8:22" s="101" customFormat="1" ht="12.75">
      <c r="H417" s="143"/>
      <c r="Q417" s="144"/>
      <c r="R417" s="144"/>
      <c r="S417" s="144"/>
      <c r="T417" s="144"/>
      <c r="U417" s="144"/>
      <c r="V417" s="145"/>
    </row>
    <row r="418" spans="8:22" s="101" customFormat="1" ht="12.75">
      <c r="H418" s="143"/>
      <c r="Q418" s="144"/>
      <c r="R418" s="144"/>
      <c r="S418" s="144"/>
      <c r="T418" s="144"/>
      <c r="U418" s="144"/>
      <c r="V418" s="145"/>
    </row>
    <row r="419" spans="8:22" s="101" customFormat="1" ht="12.75">
      <c r="H419" s="143"/>
      <c r="Q419" s="144"/>
      <c r="R419" s="144"/>
      <c r="S419" s="144"/>
      <c r="T419" s="144"/>
      <c r="U419" s="144"/>
      <c r="V419" s="145"/>
    </row>
    <row r="420" spans="8:22" s="101" customFormat="1" ht="12.75">
      <c r="H420" s="143"/>
      <c r="Q420" s="144"/>
      <c r="R420" s="144"/>
      <c r="S420" s="144"/>
      <c r="T420" s="144"/>
      <c r="U420" s="144"/>
      <c r="V420" s="145"/>
    </row>
    <row r="421" spans="8:22" s="101" customFormat="1" ht="12.75">
      <c r="H421" s="143"/>
      <c r="Q421" s="144"/>
      <c r="R421" s="144"/>
      <c r="S421" s="144"/>
      <c r="T421" s="144"/>
      <c r="U421" s="144"/>
      <c r="V421" s="145"/>
    </row>
    <row r="422" spans="8:22" s="101" customFormat="1" ht="12.75">
      <c r="H422" s="143"/>
      <c r="Q422" s="144"/>
      <c r="R422" s="144"/>
      <c r="S422" s="144"/>
      <c r="T422" s="144"/>
      <c r="U422" s="144"/>
      <c r="V422" s="145"/>
    </row>
    <row r="423" spans="8:22" s="101" customFormat="1" ht="12.75">
      <c r="H423" s="143"/>
      <c r="Q423" s="144"/>
      <c r="R423" s="144"/>
      <c r="S423" s="144"/>
      <c r="T423" s="144"/>
      <c r="U423" s="144"/>
      <c r="V423" s="145"/>
    </row>
    <row r="424" spans="8:22" s="101" customFormat="1" ht="12.75">
      <c r="H424" s="143"/>
      <c r="Q424" s="144"/>
      <c r="R424" s="144"/>
      <c r="S424" s="144"/>
      <c r="T424" s="144"/>
      <c r="U424" s="144"/>
      <c r="V424" s="145"/>
    </row>
    <row r="425" spans="8:22" s="101" customFormat="1" ht="12.75">
      <c r="H425" s="143"/>
      <c r="Q425" s="144"/>
      <c r="R425" s="144"/>
      <c r="S425" s="144"/>
      <c r="T425" s="144"/>
      <c r="U425" s="144"/>
      <c r="V425" s="145"/>
    </row>
    <row r="426" spans="8:22" s="101" customFormat="1" ht="12.75">
      <c r="H426" s="143"/>
      <c r="Q426" s="144"/>
      <c r="R426" s="144"/>
      <c r="S426" s="144"/>
      <c r="T426" s="144"/>
      <c r="U426" s="144"/>
      <c r="V426" s="145"/>
    </row>
    <row r="427" spans="8:22" s="101" customFormat="1" ht="12.75">
      <c r="H427" s="143"/>
      <c r="Q427" s="144"/>
      <c r="R427" s="144"/>
      <c r="S427" s="144"/>
      <c r="T427" s="144"/>
      <c r="U427" s="144"/>
      <c r="V427" s="145"/>
    </row>
    <row r="428" spans="8:22" s="101" customFormat="1" ht="12.75">
      <c r="H428" s="143"/>
      <c r="Q428" s="144"/>
      <c r="R428" s="144"/>
      <c r="S428" s="144"/>
      <c r="T428" s="144"/>
      <c r="U428" s="144"/>
      <c r="V428" s="145"/>
    </row>
    <row r="429" spans="8:22" s="101" customFormat="1" ht="12.75">
      <c r="H429" s="143"/>
      <c r="Q429" s="144"/>
      <c r="R429" s="144"/>
      <c r="S429" s="144"/>
      <c r="T429" s="144"/>
      <c r="U429" s="144"/>
      <c r="V429" s="145"/>
    </row>
    <row r="430" spans="8:22" s="101" customFormat="1" ht="12.75">
      <c r="H430" s="143"/>
      <c r="Q430" s="144"/>
      <c r="R430" s="144"/>
      <c r="S430" s="144"/>
      <c r="T430" s="144"/>
      <c r="U430" s="144"/>
      <c r="V430" s="145"/>
    </row>
    <row r="431" spans="8:22" s="101" customFormat="1" ht="12.75">
      <c r="H431" s="143"/>
      <c r="Q431" s="144"/>
      <c r="R431" s="144"/>
      <c r="S431" s="144"/>
      <c r="T431" s="144"/>
      <c r="U431" s="144"/>
      <c r="V431" s="145"/>
    </row>
    <row r="432" spans="8:22" s="101" customFormat="1" ht="12.75">
      <c r="H432" s="143"/>
      <c r="Q432" s="144"/>
      <c r="R432" s="144"/>
      <c r="S432" s="144"/>
      <c r="T432" s="144"/>
      <c r="U432" s="144"/>
      <c r="V432" s="145"/>
    </row>
    <row r="433" spans="8:22" s="101" customFormat="1" ht="12.75">
      <c r="H433" s="143"/>
      <c r="Q433" s="144"/>
      <c r="R433" s="144"/>
      <c r="S433" s="144"/>
      <c r="T433" s="144"/>
      <c r="U433" s="144"/>
      <c r="V433" s="145"/>
    </row>
    <row r="434" spans="8:22" s="101" customFormat="1" ht="12.75">
      <c r="H434" s="143"/>
      <c r="Q434" s="144"/>
      <c r="R434" s="144"/>
      <c r="S434" s="144"/>
      <c r="T434" s="144"/>
      <c r="U434" s="144"/>
      <c r="V434" s="145"/>
    </row>
    <row r="435" spans="8:22" s="101" customFormat="1" ht="12.75">
      <c r="H435" s="143"/>
      <c r="Q435" s="144"/>
      <c r="R435" s="144"/>
      <c r="S435" s="144"/>
      <c r="T435" s="144"/>
      <c r="U435" s="144"/>
      <c r="V435" s="145"/>
    </row>
    <row r="436" spans="8:22" s="101" customFormat="1" ht="12.75">
      <c r="H436" s="143"/>
      <c r="Q436" s="144"/>
      <c r="R436" s="144"/>
      <c r="S436" s="144"/>
      <c r="T436" s="144"/>
      <c r="U436" s="144"/>
      <c r="V436" s="145"/>
    </row>
    <row r="437" spans="8:22" s="101" customFormat="1" ht="12.75">
      <c r="H437" s="143"/>
      <c r="Q437" s="144"/>
      <c r="R437" s="144"/>
      <c r="S437" s="144"/>
      <c r="T437" s="144"/>
      <c r="U437" s="144"/>
      <c r="V437" s="145"/>
    </row>
    <row r="438" spans="8:22" s="101" customFormat="1" ht="12.75">
      <c r="H438" s="143"/>
      <c r="Q438" s="144"/>
      <c r="R438" s="144"/>
      <c r="S438" s="144"/>
      <c r="T438" s="144"/>
      <c r="U438" s="144"/>
      <c r="V438" s="145"/>
    </row>
    <row r="439" spans="8:22" s="101" customFormat="1" ht="12.75">
      <c r="H439" s="143"/>
      <c r="Q439" s="144"/>
      <c r="R439" s="144"/>
      <c r="S439" s="144"/>
      <c r="T439" s="144"/>
      <c r="U439" s="144"/>
      <c r="V439" s="145"/>
    </row>
    <row r="440" spans="8:22" s="101" customFormat="1" ht="12.75">
      <c r="H440" s="143"/>
      <c r="Q440" s="144"/>
      <c r="R440" s="144"/>
      <c r="S440" s="144"/>
      <c r="T440" s="144"/>
      <c r="U440" s="144"/>
      <c r="V440" s="145"/>
    </row>
    <row r="441" spans="8:22" s="101" customFormat="1" ht="12.75">
      <c r="H441" s="143"/>
      <c r="Q441" s="144"/>
      <c r="R441" s="144"/>
      <c r="S441" s="144"/>
      <c r="T441" s="144"/>
      <c r="U441" s="144"/>
      <c r="V441" s="145"/>
    </row>
    <row r="442" spans="8:22" s="101" customFormat="1" ht="12.75">
      <c r="H442" s="143"/>
      <c r="Q442" s="144"/>
      <c r="R442" s="144"/>
      <c r="S442" s="144"/>
      <c r="T442" s="144"/>
      <c r="U442" s="144"/>
      <c r="V442" s="145"/>
    </row>
    <row r="443" spans="8:22" s="101" customFormat="1" ht="12.75">
      <c r="H443" s="143"/>
      <c r="Q443" s="144"/>
      <c r="R443" s="144"/>
      <c r="S443" s="144"/>
      <c r="T443" s="144"/>
      <c r="U443" s="144"/>
      <c r="V443" s="145"/>
    </row>
    <row r="444" spans="8:22" s="101" customFormat="1" ht="12.75">
      <c r="H444" s="143"/>
      <c r="Q444" s="144"/>
      <c r="R444" s="144"/>
      <c r="S444" s="144"/>
      <c r="T444" s="144"/>
      <c r="U444" s="144"/>
      <c r="V444" s="145"/>
    </row>
    <row r="445" spans="8:22" s="101" customFormat="1" ht="12.75">
      <c r="H445" s="143"/>
      <c r="Q445" s="144"/>
      <c r="R445" s="144"/>
      <c r="S445" s="144"/>
      <c r="T445" s="144"/>
      <c r="U445" s="144"/>
      <c r="V445" s="145"/>
    </row>
    <row r="446" spans="8:22" s="101" customFormat="1" ht="12.75">
      <c r="H446" s="143"/>
      <c r="Q446" s="144"/>
      <c r="R446" s="144"/>
      <c r="S446" s="144"/>
      <c r="T446" s="144"/>
      <c r="U446" s="144"/>
      <c r="V446" s="145"/>
    </row>
    <row r="447" spans="8:22" s="101" customFormat="1" ht="12.75">
      <c r="H447" s="143"/>
      <c r="Q447" s="144"/>
      <c r="R447" s="144"/>
      <c r="S447" s="144"/>
      <c r="T447" s="144"/>
      <c r="U447" s="144"/>
      <c r="V447" s="145"/>
    </row>
    <row r="448" spans="8:22" s="101" customFormat="1" ht="12.75">
      <c r="H448" s="143"/>
      <c r="Q448" s="144"/>
      <c r="R448" s="144"/>
      <c r="S448" s="144"/>
      <c r="T448" s="144"/>
      <c r="U448" s="144"/>
      <c r="V448" s="145"/>
    </row>
    <row r="449" spans="8:22" s="101" customFormat="1" ht="12.75">
      <c r="H449" s="143"/>
      <c r="Q449" s="144"/>
      <c r="R449" s="144"/>
      <c r="S449" s="144"/>
      <c r="T449" s="144"/>
      <c r="U449" s="144"/>
      <c r="V449" s="145"/>
    </row>
    <row r="450" spans="8:22" s="101" customFormat="1" ht="12.75">
      <c r="H450" s="143"/>
      <c r="Q450" s="144"/>
      <c r="R450" s="144"/>
      <c r="S450" s="144"/>
      <c r="T450" s="144"/>
      <c r="U450" s="144"/>
      <c r="V450" s="145"/>
    </row>
    <row r="451" spans="8:22" s="101" customFormat="1" ht="12.75">
      <c r="H451" s="143"/>
      <c r="Q451" s="144"/>
      <c r="R451" s="144"/>
      <c r="S451" s="144"/>
      <c r="T451" s="144"/>
      <c r="U451" s="144"/>
      <c r="V451" s="145"/>
    </row>
    <row r="452" spans="8:22" s="101" customFormat="1" ht="12.75">
      <c r="H452" s="143"/>
      <c r="Q452" s="144"/>
      <c r="R452" s="144"/>
      <c r="S452" s="144"/>
      <c r="T452" s="144"/>
      <c r="U452" s="144"/>
      <c r="V452" s="145"/>
    </row>
    <row r="453" spans="8:22" s="101" customFormat="1" ht="12.75">
      <c r="H453" s="143"/>
      <c r="Q453" s="144"/>
      <c r="R453" s="144"/>
      <c r="S453" s="144"/>
      <c r="T453" s="144"/>
      <c r="U453" s="144"/>
      <c r="V453" s="145"/>
    </row>
    <row r="454" spans="8:22" s="101" customFormat="1" ht="12.75">
      <c r="H454" s="143"/>
      <c r="Q454" s="144"/>
      <c r="R454" s="144"/>
      <c r="S454" s="144"/>
      <c r="T454" s="144"/>
      <c r="U454" s="144"/>
      <c r="V454" s="145"/>
    </row>
    <row r="455" spans="8:22" s="101" customFormat="1" ht="12.75">
      <c r="H455" s="143"/>
      <c r="Q455" s="144"/>
      <c r="R455" s="144"/>
      <c r="S455" s="144"/>
      <c r="T455" s="144"/>
      <c r="U455" s="144"/>
      <c r="V455" s="145"/>
    </row>
    <row r="456" spans="8:22" s="101" customFormat="1" ht="12.75">
      <c r="H456" s="143"/>
      <c r="Q456" s="144"/>
      <c r="R456" s="144"/>
      <c r="S456" s="144"/>
      <c r="T456" s="144"/>
      <c r="U456" s="144"/>
      <c r="V456" s="145"/>
    </row>
    <row r="457" spans="8:22" s="101" customFormat="1" ht="12.75">
      <c r="H457" s="143"/>
      <c r="Q457" s="144"/>
      <c r="R457" s="144"/>
      <c r="S457" s="144"/>
      <c r="T457" s="144"/>
      <c r="U457" s="144"/>
      <c r="V457" s="145"/>
    </row>
    <row r="458" spans="8:22" s="101" customFormat="1" ht="12.75">
      <c r="H458" s="143"/>
      <c r="Q458" s="144"/>
      <c r="R458" s="144"/>
      <c r="S458" s="144"/>
      <c r="T458" s="144"/>
      <c r="U458" s="144"/>
      <c r="V458" s="145"/>
    </row>
    <row r="459" spans="8:22" s="101" customFormat="1" ht="12.75">
      <c r="H459" s="143"/>
      <c r="Q459" s="144"/>
      <c r="R459" s="144"/>
      <c r="S459" s="144"/>
      <c r="T459" s="144"/>
      <c r="U459" s="144"/>
      <c r="V459" s="145"/>
    </row>
    <row r="460" spans="8:22" s="101" customFormat="1" ht="12.75">
      <c r="H460" s="143"/>
      <c r="Q460" s="144"/>
      <c r="R460" s="144"/>
      <c r="S460" s="144"/>
      <c r="T460" s="144"/>
      <c r="U460" s="144"/>
      <c r="V460" s="145"/>
    </row>
    <row r="461" spans="8:22" s="101" customFormat="1" ht="12.75">
      <c r="H461" s="143"/>
      <c r="Q461" s="144"/>
      <c r="R461" s="144"/>
      <c r="S461" s="144"/>
      <c r="T461" s="144"/>
      <c r="U461" s="144"/>
      <c r="V461" s="145"/>
    </row>
    <row r="462" spans="8:22" s="101" customFormat="1" ht="12.75">
      <c r="H462" s="143"/>
      <c r="Q462" s="144"/>
      <c r="R462" s="144"/>
      <c r="S462" s="144"/>
      <c r="T462" s="144"/>
      <c r="U462" s="144"/>
      <c r="V462" s="145"/>
    </row>
    <row r="463" spans="8:22" s="101" customFormat="1" ht="12.75">
      <c r="H463" s="143"/>
      <c r="Q463" s="144"/>
      <c r="R463" s="144"/>
      <c r="S463" s="144"/>
      <c r="T463" s="144"/>
      <c r="U463" s="144"/>
      <c r="V463" s="145"/>
    </row>
    <row r="464" spans="8:22" s="101" customFormat="1" ht="12.75">
      <c r="H464" s="143"/>
      <c r="Q464" s="144"/>
      <c r="R464" s="144"/>
      <c r="S464" s="144"/>
      <c r="T464" s="144"/>
      <c r="U464" s="144"/>
      <c r="V464" s="145"/>
    </row>
    <row r="465" spans="8:22" s="101" customFormat="1" ht="12.75">
      <c r="H465" s="143"/>
      <c r="Q465" s="144"/>
      <c r="R465" s="144"/>
      <c r="S465" s="144"/>
      <c r="T465" s="144"/>
      <c r="U465" s="144"/>
      <c r="V465" s="145"/>
    </row>
    <row r="466" spans="8:22" s="101" customFormat="1" ht="12.75">
      <c r="H466" s="143"/>
      <c r="Q466" s="144"/>
      <c r="R466" s="144"/>
      <c r="S466" s="144"/>
      <c r="T466" s="144"/>
      <c r="U466" s="144"/>
      <c r="V466" s="145"/>
    </row>
    <row r="467" spans="8:22" s="101" customFormat="1" ht="12.75">
      <c r="H467" s="143"/>
      <c r="Q467" s="144"/>
      <c r="R467" s="144"/>
      <c r="S467" s="144"/>
      <c r="T467" s="144"/>
      <c r="U467" s="144"/>
      <c r="V467" s="145"/>
    </row>
    <row r="468" spans="8:22" s="101" customFormat="1" ht="12.75">
      <c r="H468" s="143"/>
      <c r="Q468" s="144"/>
      <c r="R468" s="144"/>
      <c r="S468" s="144"/>
      <c r="T468" s="144"/>
      <c r="U468" s="144"/>
      <c r="V468" s="145"/>
    </row>
    <row r="469" spans="8:22" s="101" customFormat="1" ht="12.75">
      <c r="H469" s="143"/>
      <c r="Q469" s="144"/>
      <c r="R469" s="144"/>
      <c r="S469" s="144"/>
      <c r="T469" s="144"/>
      <c r="U469" s="144"/>
      <c r="V469" s="145"/>
    </row>
    <row r="470" spans="8:22" s="101" customFormat="1" ht="12.75">
      <c r="H470" s="143"/>
      <c r="Q470" s="144"/>
      <c r="R470" s="144"/>
      <c r="S470" s="144"/>
      <c r="T470" s="144"/>
      <c r="U470" s="144"/>
      <c r="V470" s="145"/>
    </row>
    <row r="471" spans="8:22" s="101" customFormat="1" ht="12.75">
      <c r="H471" s="143"/>
      <c r="Q471" s="144"/>
      <c r="R471" s="144"/>
      <c r="S471" s="144"/>
      <c r="T471" s="144"/>
      <c r="U471" s="144"/>
      <c r="V471" s="145"/>
    </row>
    <row r="472" spans="8:22" s="101" customFormat="1" ht="12.75">
      <c r="H472" s="143"/>
      <c r="Q472" s="144"/>
      <c r="R472" s="144"/>
      <c r="S472" s="144"/>
      <c r="T472" s="144"/>
      <c r="U472" s="144"/>
      <c r="V472" s="145"/>
    </row>
    <row r="473" spans="8:22" s="101" customFormat="1" ht="12.75">
      <c r="H473" s="143"/>
      <c r="Q473" s="144"/>
      <c r="R473" s="144"/>
      <c r="S473" s="144"/>
      <c r="T473" s="144"/>
      <c r="U473" s="144"/>
      <c r="V473" s="145"/>
    </row>
    <row r="474" spans="8:22" s="101" customFormat="1" ht="12.75">
      <c r="H474" s="143"/>
      <c r="Q474" s="144"/>
      <c r="R474" s="144"/>
      <c r="S474" s="144"/>
      <c r="T474" s="144"/>
      <c r="U474" s="144"/>
      <c r="V474" s="145"/>
    </row>
    <row r="475" spans="8:22" s="101" customFormat="1" ht="12.75">
      <c r="H475" s="143"/>
      <c r="Q475" s="144"/>
      <c r="R475" s="144"/>
      <c r="S475" s="144"/>
      <c r="T475" s="144"/>
      <c r="U475" s="144"/>
      <c r="V475" s="145"/>
    </row>
    <row r="476" spans="8:22" s="101" customFormat="1" ht="12.75">
      <c r="H476" s="143"/>
      <c r="Q476" s="144"/>
      <c r="R476" s="144"/>
      <c r="S476" s="144"/>
      <c r="T476" s="144"/>
      <c r="U476" s="144"/>
      <c r="V476" s="145"/>
    </row>
    <row r="477" spans="8:22" s="101" customFormat="1" ht="12.75">
      <c r="H477" s="143"/>
      <c r="Q477" s="144"/>
      <c r="R477" s="144"/>
      <c r="S477" s="144"/>
      <c r="T477" s="144"/>
      <c r="U477" s="144"/>
      <c r="V477" s="145"/>
    </row>
    <row r="478" spans="8:22" s="101" customFormat="1" ht="12.75">
      <c r="H478" s="143"/>
      <c r="Q478" s="144"/>
      <c r="R478" s="144"/>
      <c r="S478" s="144"/>
      <c r="T478" s="144"/>
      <c r="U478" s="144"/>
      <c r="V478" s="145"/>
    </row>
    <row r="479" spans="8:22" s="101" customFormat="1" ht="12.75">
      <c r="H479" s="143"/>
      <c r="Q479" s="144"/>
      <c r="R479" s="144"/>
      <c r="S479" s="144"/>
      <c r="T479" s="144"/>
      <c r="U479" s="144"/>
      <c r="V479" s="145"/>
    </row>
    <row r="480" spans="8:22" s="101" customFormat="1" ht="12.75">
      <c r="H480" s="143"/>
      <c r="Q480" s="144"/>
      <c r="R480" s="144"/>
      <c r="S480" s="144"/>
      <c r="T480" s="144"/>
      <c r="U480" s="144"/>
      <c r="V480" s="145"/>
    </row>
    <row r="481" spans="8:22" s="101" customFormat="1" ht="12.75">
      <c r="H481" s="143"/>
      <c r="Q481" s="144"/>
      <c r="R481" s="144"/>
      <c r="S481" s="144"/>
      <c r="T481" s="144"/>
      <c r="U481" s="144"/>
      <c r="V481" s="145"/>
    </row>
    <row r="482" spans="8:22" s="101" customFormat="1" ht="12.75">
      <c r="H482" s="143"/>
      <c r="Q482" s="144"/>
      <c r="R482" s="144"/>
      <c r="S482" s="144"/>
      <c r="T482" s="144"/>
      <c r="U482" s="144"/>
      <c r="V482" s="145"/>
    </row>
    <row r="483" spans="8:22" s="101" customFormat="1" ht="12.75">
      <c r="H483" s="143"/>
      <c r="Q483" s="144"/>
      <c r="R483" s="144"/>
      <c r="S483" s="144"/>
      <c r="T483" s="144"/>
      <c r="U483" s="144"/>
      <c r="V483" s="145"/>
    </row>
    <row r="484" spans="8:22" s="101" customFormat="1" ht="12.75">
      <c r="H484" s="143"/>
      <c r="Q484" s="144"/>
      <c r="R484" s="144"/>
      <c r="S484" s="144"/>
      <c r="T484" s="144"/>
      <c r="U484" s="144"/>
      <c r="V484" s="145"/>
    </row>
    <row r="485" spans="8:22" s="101" customFormat="1" ht="12.75">
      <c r="H485" s="143"/>
      <c r="Q485" s="144"/>
      <c r="R485" s="144"/>
      <c r="S485" s="144"/>
      <c r="T485" s="144"/>
      <c r="U485" s="144"/>
      <c r="V485" s="145"/>
    </row>
    <row r="486" spans="8:22" s="101" customFormat="1" ht="12.75">
      <c r="H486" s="143"/>
      <c r="Q486" s="144"/>
      <c r="R486" s="144"/>
      <c r="S486" s="144"/>
      <c r="T486" s="144"/>
      <c r="U486" s="144"/>
      <c r="V486" s="145"/>
    </row>
    <row r="487" spans="8:22" s="101" customFormat="1" ht="12.75">
      <c r="H487" s="143"/>
      <c r="Q487" s="144"/>
      <c r="R487" s="144"/>
      <c r="S487" s="144"/>
      <c r="T487" s="144"/>
      <c r="U487" s="144"/>
      <c r="V487" s="145"/>
    </row>
    <row r="488" spans="8:22" s="101" customFormat="1" ht="12.75">
      <c r="H488" s="143"/>
      <c r="Q488" s="144"/>
      <c r="R488" s="144"/>
      <c r="S488" s="144"/>
      <c r="T488" s="144"/>
      <c r="U488" s="144"/>
      <c r="V488" s="145"/>
    </row>
    <row r="489" spans="8:22" s="101" customFormat="1" ht="12.75">
      <c r="H489" s="143"/>
      <c r="Q489" s="144"/>
      <c r="R489" s="144"/>
      <c r="S489" s="144"/>
      <c r="T489" s="144"/>
      <c r="U489" s="144"/>
      <c r="V489" s="145"/>
    </row>
    <row r="490" spans="8:22" s="101" customFormat="1" ht="12.75">
      <c r="H490" s="143"/>
      <c r="Q490" s="144"/>
      <c r="R490" s="144"/>
      <c r="S490" s="144"/>
      <c r="T490" s="144"/>
      <c r="U490" s="144"/>
      <c r="V490" s="145"/>
    </row>
    <row r="491" spans="8:22" s="101" customFormat="1" ht="12.75">
      <c r="H491" s="143"/>
      <c r="Q491" s="144"/>
      <c r="R491" s="144"/>
      <c r="S491" s="144"/>
      <c r="T491" s="144"/>
      <c r="U491" s="144"/>
      <c r="V491" s="145"/>
    </row>
    <row r="492" spans="8:22" s="101" customFormat="1" ht="12.75">
      <c r="H492" s="143"/>
      <c r="Q492" s="144"/>
      <c r="R492" s="144"/>
      <c r="S492" s="144"/>
      <c r="T492" s="144"/>
      <c r="U492" s="144"/>
      <c r="V492" s="145"/>
    </row>
    <row r="493" spans="8:22" s="101" customFormat="1" ht="12.75">
      <c r="H493" s="143"/>
      <c r="Q493" s="144"/>
      <c r="R493" s="144"/>
      <c r="S493" s="144"/>
      <c r="T493" s="144"/>
      <c r="U493" s="144"/>
      <c r="V493" s="145"/>
    </row>
    <row r="494" spans="8:22" s="101" customFormat="1" ht="12.75">
      <c r="H494" s="143"/>
      <c r="Q494" s="144"/>
      <c r="R494" s="144"/>
      <c r="S494" s="144"/>
      <c r="T494" s="144"/>
      <c r="U494" s="144"/>
      <c r="V494" s="145"/>
    </row>
    <row r="495" spans="8:22" s="101" customFormat="1" ht="12.75">
      <c r="H495" s="143"/>
      <c r="Q495" s="144"/>
      <c r="R495" s="144"/>
      <c r="S495" s="144"/>
      <c r="T495" s="144"/>
      <c r="U495" s="144"/>
      <c r="V495" s="145"/>
    </row>
    <row r="496" spans="8:22" s="101" customFormat="1" ht="12.75">
      <c r="H496" s="143"/>
      <c r="Q496" s="144"/>
      <c r="R496" s="144"/>
      <c r="S496" s="144"/>
      <c r="T496" s="144"/>
      <c r="U496" s="144"/>
      <c r="V496" s="145"/>
    </row>
    <row r="497" spans="8:22" s="101" customFormat="1" ht="12.75">
      <c r="H497" s="143"/>
      <c r="Q497" s="144"/>
      <c r="R497" s="144"/>
      <c r="S497" s="144"/>
      <c r="T497" s="144"/>
      <c r="U497" s="144"/>
      <c r="V497" s="145"/>
    </row>
    <row r="498" spans="8:22" s="101" customFormat="1" ht="12.75">
      <c r="H498" s="143"/>
      <c r="Q498" s="144"/>
      <c r="R498" s="144"/>
      <c r="S498" s="144"/>
      <c r="T498" s="144"/>
      <c r="U498" s="144"/>
      <c r="V498" s="145"/>
    </row>
  </sheetData>
  <sheetProtection/>
  <mergeCells count="91">
    <mergeCell ref="S8:S9"/>
    <mergeCell ref="R8:R9"/>
    <mergeCell ref="Q8:Q9"/>
    <mergeCell ref="Q7:U7"/>
    <mergeCell ref="M8:M9"/>
    <mergeCell ref="N8:N9"/>
    <mergeCell ref="O8:O9"/>
    <mergeCell ref="P8:P9"/>
    <mergeCell ref="L26:L30"/>
    <mergeCell ref="V8:V9"/>
    <mergeCell ref="L7:L9"/>
    <mergeCell ref="M7:P7"/>
    <mergeCell ref="D96:D107"/>
    <mergeCell ref="E108:E113"/>
    <mergeCell ref="G83:G84"/>
    <mergeCell ref="G85:G90"/>
    <mergeCell ref="H26:H30"/>
    <mergeCell ref="G43:G44"/>
    <mergeCell ref="G65:G79"/>
    <mergeCell ref="F65:F82"/>
    <mergeCell ref="G81:G82"/>
    <mergeCell ref="G48:G54"/>
    <mergeCell ref="G59:G60"/>
    <mergeCell ref="G10:G15"/>
    <mergeCell ref="G46:G47"/>
    <mergeCell ref="F55:F63"/>
    <mergeCell ref="G23:G35"/>
    <mergeCell ref="G16:G21"/>
    <mergeCell ref="D10:D15"/>
    <mergeCell ref="C10:C15"/>
    <mergeCell ref="C16:C21"/>
    <mergeCell ref="D7:F7"/>
    <mergeCell ref="E10:E15"/>
    <mergeCell ref="B10:B15"/>
    <mergeCell ref="J7:K7"/>
    <mergeCell ref="I7:I9"/>
    <mergeCell ref="D8:D9"/>
    <mergeCell ref="G7:G9"/>
    <mergeCell ref="F8:F9"/>
    <mergeCell ref="B7:B9"/>
    <mergeCell ref="C7:C9"/>
    <mergeCell ref="E65:E82"/>
    <mergeCell ref="E16:E21"/>
    <mergeCell ref="E26:E30"/>
    <mergeCell ref="E8:E9"/>
    <mergeCell ref="K8:K9"/>
    <mergeCell ref="F10:F15"/>
    <mergeCell ref="J8:J9"/>
    <mergeCell ref="H7:H9"/>
    <mergeCell ref="F24:F25"/>
    <mergeCell ref="F16:F21"/>
    <mergeCell ref="E24:E25"/>
    <mergeCell ref="E55:E63"/>
    <mergeCell ref="W7:W9"/>
    <mergeCell ref="A7:A9"/>
    <mergeCell ref="B83:B84"/>
    <mergeCell ref="D16:D21"/>
    <mergeCell ref="F26:F30"/>
    <mergeCell ref="B46:B47"/>
    <mergeCell ref="B48:B54"/>
    <mergeCell ref="C24:C25"/>
    <mergeCell ref="C26:C30"/>
    <mergeCell ref="D65:D82"/>
    <mergeCell ref="D26:D30"/>
    <mergeCell ref="D55:D63"/>
    <mergeCell ref="D24:D25"/>
    <mergeCell ref="B55:B63"/>
    <mergeCell ref="D108:D113"/>
    <mergeCell ref="F96:F107"/>
    <mergeCell ref="A10:A21"/>
    <mergeCell ref="B23:B40"/>
    <mergeCell ref="B41:B45"/>
    <mergeCell ref="C96:C107"/>
    <mergeCell ref="C55:C63"/>
    <mergeCell ref="A23:A94"/>
    <mergeCell ref="B16:B21"/>
    <mergeCell ref="B96:B114"/>
    <mergeCell ref="E96:E107"/>
    <mergeCell ref="G38:G40"/>
    <mergeCell ref="G108:G113"/>
    <mergeCell ref="F108:F113"/>
    <mergeCell ref="A96:A114"/>
    <mergeCell ref="B85:B94"/>
    <mergeCell ref="B65:B82"/>
    <mergeCell ref="C65:C82"/>
    <mergeCell ref="C108:C113"/>
    <mergeCell ref="G55:G58"/>
    <mergeCell ref="G96:G107"/>
    <mergeCell ref="G91:G94"/>
  </mergeCells>
  <printOptions/>
  <pageMargins left="0.4" right="0.46" top="0.5118110236220472" bottom="0.5118110236220472" header="0" footer="0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77"/>
  <sheetViews>
    <sheetView zoomScale="90" zoomScaleNormal="90" zoomScaleSheetLayoutView="76" zoomScalePageLayoutView="0" workbookViewId="0" topLeftCell="A1">
      <selection activeCell="A3" sqref="A3"/>
    </sheetView>
  </sheetViews>
  <sheetFormatPr defaultColWidth="11.421875" defaultRowHeight="12.75"/>
  <cols>
    <col min="1" max="1" width="10.8515625" style="101" customWidth="1"/>
    <col min="2" max="2" width="7.7109375" style="101" hidden="1" customWidth="1"/>
    <col min="3" max="3" width="15.28125" style="101" customWidth="1"/>
    <col min="4" max="4" width="21.57421875" style="101" hidden="1" customWidth="1"/>
    <col min="5" max="5" width="14.28125" style="101" hidden="1" customWidth="1"/>
    <col min="6" max="6" width="7.7109375" style="101" hidden="1" customWidth="1"/>
    <col min="7" max="7" width="9.00390625" style="101" hidden="1" customWidth="1"/>
    <col min="8" max="8" width="17.8515625" style="101" hidden="1" customWidth="1"/>
    <col min="9" max="9" width="28.7109375" style="101" customWidth="1"/>
    <col min="10" max="10" width="22.140625" style="101" hidden="1" customWidth="1"/>
    <col min="11" max="11" width="15.421875" style="101" hidden="1" customWidth="1"/>
    <col min="12" max="12" width="12.421875" style="102" hidden="1" customWidth="1"/>
    <col min="13" max="13" width="13.421875" style="102" bestFit="1" customWidth="1"/>
    <col min="14" max="17" width="13.421875" style="102" customWidth="1"/>
    <col min="18" max="18" width="15.7109375" style="103" customWidth="1"/>
    <col min="19" max="22" width="13.8515625" style="103" customWidth="1"/>
    <col min="23" max="23" width="18.57421875" style="104" customWidth="1"/>
    <col min="24" max="24" width="19.57421875" style="104" customWidth="1"/>
    <col min="25" max="25" width="18.57421875" style="104" customWidth="1"/>
    <col min="26" max="26" width="19.57421875" style="104" bestFit="1" customWidth="1"/>
    <col min="27" max="27" width="26.7109375" style="101" customWidth="1"/>
    <col min="28" max="42" width="11.421875" style="86" customWidth="1"/>
    <col min="43" max="16384" width="11.421875" style="86" customWidth="1"/>
  </cols>
  <sheetData>
    <row r="1" spans="1:57" s="84" customFormat="1" ht="20.25" customHeight="1">
      <c r="A1" s="22" t="s">
        <v>667</v>
      </c>
      <c r="B1" s="22"/>
      <c r="C1" s="22"/>
      <c r="D1" s="22"/>
      <c r="E1" s="1"/>
      <c r="F1" s="1"/>
      <c r="G1" s="1"/>
      <c r="H1" s="1"/>
      <c r="I1" s="1"/>
      <c r="J1" s="1"/>
      <c r="K1" s="1"/>
      <c r="L1" s="36"/>
      <c r="M1" s="36"/>
      <c r="N1" s="36"/>
      <c r="O1" s="36"/>
      <c r="P1" s="36"/>
      <c r="Q1" s="36"/>
      <c r="R1" s="61"/>
      <c r="S1" s="61"/>
      <c r="T1" s="61"/>
      <c r="U1" s="61"/>
      <c r="V1" s="61"/>
      <c r="W1" s="69"/>
      <c r="X1" s="69"/>
      <c r="Y1" s="69"/>
      <c r="Z1" s="69"/>
      <c r="AA1" s="1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</row>
    <row r="2" spans="1:57" s="84" customFormat="1" ht="20.25">
      <c r="A2" s="22" t="s">
        <v>2334</v>
      </c>
      <c r="B2" s="22"/>
      <c r="C2" s="22"/>
      <c r="D2" s="22"/>
      <c r="E2" s="1"/>
      <c r="F2" s="1"/>
      <c r="G2" s="1"/>
      <c r="H2" s="1"/>
      <c r="I2" s="1"/>
      <c r="J2" s="1"/>
      <c r="K2" s="1"/>
      <c r="L2" s="36"/>
      <c r="M2" s="36"/>
      <c r="N2" s="36"/>
      <c r="O2" s="36"/>
      <c r="P2" s="36"/>
      <c r="Q2" s="36"/>
      <c r="R2" s="61"/>
      <c r="S2" s="61"/>
      <c r="T2" s="61"/>
      <c r="U2" s="61"/>
      <c r="V2" s="61"/>
      <c r="W2" s="69"/>
      <c r="X2" s="69"/>
      <c r="Y2" s="69"/>
      <c r="Z2" s="69"/>
      <c r="AA2" s="1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</row>
    <row r="3" spans="1:57" s="84" customFormat="1" ht="6.75" customHeight="1">
      <c r="A3" s="4"/>
      <c r="B3" s="4"/>
      <c r="C3" s="1"/>
      <c r="D3" s="1"/>
      <c r="E3" s="1"/>
      <c r="F3" s="1"/>
      <c r="G3" s="1"/>
      <c r="H3" s="1"/>
      <c r="I3" s="1"/>
      <c r="J3" s="1"/>
      <c r="K3" s="1"/>
      <c r="L3" s="36"/>
      <c r="M3" s="36"/>
      <c r="N3" s="36"/>
      <c r="O3" s="36"/>
      <c r="P3" s="36"/>
      <c r="Q3" s="36"/>
      <c r="R3" s="61"/>
      <c r="S3" s="61"/>
      <c r="T3" s="61"/>
      <c r="U3" s="61"/>
      <c r="V3" s="61"/>
      <c r="W3" s="69"/>
      <c r="X3" s="69"/>
      <c r="Y3" s="69"/>
      <c r="Z3" s="69"/>
      <c r="AA3" s="1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</row>
    <row r="4" spans="1:57" s="84" customFormat="1" ht="18" customHeight="1" thickBot="1">
      <c r="A4" s="4"/>
      <c r="B4" s="4"/>
      <c r="C4" s="1"/>
      <c r="D4" s="1"/>
      <c r="E4" s="1"/>
      <c r="F4" s="1"/>
      <c r="G4" s="1"/>
      <c r="H4" s="1"/>
      <c r="I4" s="1"/>
      <c r="J4" s="1"/>
      <c r="K4" s="1"/>
      <c r="L4" s="36"/>
      <c r="M4" s="36"/>
      <c r="N4" s="36"/>
      <c r="O4" s="36"/>
      <c r="P4" s="36"/>
      <c r="Q4" s="36"/>
      <c r="R4" s="61"/>
      <c r="S4" s="61"/>
      <c r="T4" s="61"/>
      <c r="U4" s="61"/>
      <c r="V4" s="61"/>
      <c r="W4" s="69"/>
      <c r="X4" s="69"/>
      <c r="Y4" s="69"/>
      <c r="Z4" s="69"/>
      <c r="AA4" s="1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</row>
    <row r="5" spans="1:57" s="84" customFormat="1" ht="18" customHeight="1" thickBot="1">
      <c r="A5" s="542" t="s">
        <v>70</v>
      </c>
      <c r="B5" s="597" t="s">
        <v>889</v>
      </c>
      <c r="C5" s="539" t="s">
        <v>890</v>
      </c>
      <c r="D5" s="542" t="s">
        <v>893</v>
      </c>
      <c r="E5" s="549" t="s">
        <v>894</v>
      </c>
      <c r="F5" s="550"/>
      <c r="G5" s="551"/>
      <c r="H5" s="539" t="s">
        <v>891</v>
      </c>
      <c r="I5" s="539" t="s">
        <v>892</v>
      </c>
      <c r="J5" s="539" t="s">
        <v>233</v>
      </c>
      <c r="K5" s="545" t="s">
        <v>234</v>
      </c>
      <c r="L5" s="546"/>
      <c r="M5" s="478" t="s">
        <v>2015</v>
      </c>
      <c r="N5" s="496" t="s">
        <v>2016</v>
      </c>
      <c r="O5" s="497"/>
      <c r="P5" s="497"/>
      <c r="Q5" s="498"/>
      <c r="R5" s="572" t="s">
        <v>2013</v>
      </c>
      <c r="S5" s="573"/>
      <c r="T5" s="573"/>
      <c r="U5" s="573"/>
      <c r="V5" s="605"/>
      <c r="W5" s="604" t="s">
        <v>2012</v>
      </c>
      <c r="X5" s="573"/>
      <c r="Y5" s="573"/>
      <c r="Z5" s="455"/>
      <c r="AA5" s="539" t="s">
        <v>290</v>
      </c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</row>
    <row r="6" spans="1:57" s="84" customFormat="1" ht="29.25" customHeight="1">
      <c r="A6" s="543"/>
      <c r="B6" s="598"/>
      <c r="C6" s="541"/>
      <c r="D6" s="543"/>
      <c r="E6" s="539" t="s">
        <v>887</v>
      </c>
      <c r="F6" s="539" t="s">
        <v>888</v>
      </c>
      <c r="G6" s="539">
        <v>2011</v>
      </c>
      <c r="H6" s="541"/>
      <c r="I6" s="541"/>
      <c r="J6" s="541"/>
      <c r="K6" s="539" t="s">
        <v>887</v>
      </c>
      <c r="L6" s="547">
        <v>2011</v>
      </c>
      <c r="M6" s="487"/>
      <c r="N6" s="500" t="s">
        <v>2017</v>
      </c>
      <c r="O6" s="500" t="s">
        <v>2018</v>
      </c>
      <c r="P6" s="500" t="s">
        <v>2019</v>
      </c>
      <c r="Q6" s="500" t="s">
        <v>2020</v>
      </c>
      <c r="R6" s="600" t="s">
        <v>2014</v>
      </c>
      <c r="S6" s="600" t="s">
        <v>1999</v>
      </c>
      <c r="T6" s="600" t="s">
        <v>2000</v>
      </c>
      <c r="U6" s="217" t="s">
        <v>1284</v>
      </c>
      <c r="V6" s="217" t="s">
        <v>1286</v>
      </c>
      <c r="W6" s="610" t="s">
        <v>2001</v>
      </c>
      <c r="X6" s="610" t="s">
        <v>2002</v>
      </c>
      <c r="Y6" s="610" t="s">
        <v>2003</v>
      </c>
      <c r="Z6" s="515" t="s">
        <v>774</v>
      </c>
      <c r="AA6" s="541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</row>
    <row r="7" spans="1:57" s="84" customFormat="1" ht="13.5" customHeight="1" thickBot="1">
      <c r="A7" s="544"/>
      <c r="B7" s="599"/>
      <c r="C7" s="540"/>
      <c r="D7" s="544"/>
      <c r="E7" s="540"/>
      <c r="F7" s="540"/>
      <c r="G7" s="540"/>
      <c r="H7" s="540"/>
      <c r="I7" s="540"/>
      <c r="J7" s="540"/>
      <c r="K7" s="540"/>
      <c r="L7" s="548"/>
      <c r="M7" s="488"/>
      <c r="N7" s="501"/>
      <c r="O7" s="501"/>
      <c r="P7" s="501"/>
      <c r="Q7" s="501"/>
      <c r="R7" s="601"/>
      <c r="S7" s="601"/>
      <c r="T7" s="601"/>
      <c r="U7" s="218" t="s">
        <v>1285</v>
      </c>
      <c r="V7" s="218" t="s">
        <v>1287</v>
      </c>
      <c r="W7" s="611"/>
      <c r="X7" s="611"/>
      <c r="Y7" s="611"/>
      <c r="Z7" s="516"/>
      <c r="AA7" s="540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</row>
    <row r="8" spans="1:27" ht="58.5" customHeight="1">
      <c r="A8" s="554" t="s">
        <v>897</v>
      </c>
      <c r="B8" s="616">
        <v>0.23</v>
      </c>
      <c r="C8" s="493" t="s">
        <v>423</v>
      </c>
      <c r="D8" s="535" t="s">
        <v>926</v>
      </c>
      <c r="E8" s="517" t="s">
        <v>927</v>
      </c>
      <c r="F8" s="517"/>
      <c r="G8" s="517">
        <v>0.8</v>
      </c>
      <c r="H8" s="552" t="s">
        <v>424</v>
      </c>
      <c r="I8" s="225" t="s">
        <v>670</v>
      </c>
      <c r="J8" s="270" t="s">
        <v>1305</v>
      </c>
      <c r="K8" s="270" t="s">
        <v>1931</v>
      </c>
      <c r="L8" s="271">
        <v>12</v>
      </c>
      <c r="M8" s="311" t="s">
        <v>2104</v>
      </c>
      <c r="N8" s="271"/>
      <c r="O8" s="271"/>
      <c r="P8" s="271"/>
      <c r="Q8" s="271"/>
      <c r="R8" s="272">
        <v>5000</v>
      </c>
      <c r="S8" s="272"/>
      <c r="T8" s="272">
        <v>0</v>
      </c>
      <c r="U8" s="273">
        <f aca="true" t="shared" si="0" ref="U8:U45">S8/L8</f>
        <v>0</v>
      </c>
      <c r="V8" s="273">
        <f>T8/R8</f>
        <v>0</v>
      </c>
      <c r="W8" s="274"/>
      <c r="X8" s="274"/>
      <c r="Y8" s="274"/>
      <c r="Z8" s="274"/>
      <c r="AA8" s="113" t="s">
        <v>475</v>
      </c>
    </row>
    <row r="9" spans="1:27" s="438" customFormat="1" ht="40.5" customHeight="1">
      <c r="A9" s="555"/>
      <c r="B9" s="617"/>
      <c r="C9" s="457"/>
      <c r="D9" s="534"/>
      <c r="E9" s="518"/>
      <c r="F9" s="518"/>
      <c r="G9" s="518"/>
      <c r="H9" s="553"/>
      <c r="I9" s="372" t="s">
        <v>386</v>
      </c>
      <c r="J9" s="90" t="s">
        <v>544</v>
      </c>
      <c r="K9" s="90" t="s">
        <v>545</v>
      </c>
      <c r="L9" s="89">
        <v>500</v>
      </c>
      <c r="M9" s="436" t="s">
        <v>2105</v>
      </c>
      <c r="N9" s="89"/>
      <c r="O9" s="89" t="s">
        <v>2335</v>
      </c>
      <c r="P9" s="89" t="s">
        <v>2335</v>
      </c>
      <c r="Q9" s="89"/>
      <c r="R9" s="376">
        <v>30000</v>
      </c>
      <c r="S9" s="376">
        <v>500</v>
      </c>
      <c r="T9" s="376">
        <v>4800</v>
      </c>
      <c r="U9" s="205">
        <f t="shared" si="0"/>
        <v>1</v>
      </c>
      <c r="V9" s="205">
        <f aca="true" t="shared" si="1" ref="V9:V45">T9/R9</f>
        <v>0.16</v>
      </c>
      <c r="W9" s="384">
        <v>4800</v>
      </c>
      <c r="X9" s="437"/>
      <c r="Y9" s="437"/>
      <c r="Z9" s="384">
        <f aca="true" t="shared" si="2" ref="Z9:Z22">SUM(W9:Y9)</f>
        <v>4800</v>
      </c>
      <c r="AA9" s="385" t="s">
        <v>475</v>
      </c>
    </row>
    <row r="10" spans="1:27" ht="40.5" customHeight="1">
      <c r="A10" s="555"/>
      <c r="B10" s="617"/>
      <c r="C10" s="457"/>
      <c r="D10" s="534"/>
      <c r="E10" s="518"/>
      <c r="F10" s="518"/>
      <c r="G10" s="518"/>
      <c r="H10" s="476" t="s">
        <v>425</v>
      </c>
      <c r="I10" s="372" t="s">
        <v>1292</v>
      </c>
      <c r="J10" s="90" t="s">
        <v>1335</v>
      </c>
      <c r="K10" s="90" t="s">
        <v>1333</v>
      </c>
      <c r="L10" s="89">
        <v>12</v>
      </c>
      <c r="M10" s="436" t="s">
        <v>2328</v>
      </c>
      <c r="N10" s="89"/>
      <c r="O10" s="89" t="s">
        <v>2335</v>
      </c>
      <c r="P10" s="89" t="s">
        <v>2335</v>
      </c>
      <c r="Q10" s="89" t="s">
        <v>2335</v>
      </c>
      <c r="R10" s="376">
        <v>95000</v>
      </c>
      <c r="S10" s="376">
        <v>12</v>
      </c>
      <c r="T10" s="376">
        <v>602870.396</v>
      </c>
      <c r="U10" s="205">
        <f t="shared" si="0"/>
        <v>1</v>
      </c>
      <c r="V10" s="205">
        <f t="shared" si="1"/>
        <v>6.346004168421052</v>
      </c>
      <c r="W10" s="384">
        <v>192600</v>
      </c>
      <c r="X10" s="384"/>
      <c r="Y10" s="384"/>
      <c r="Z10" s="384">
        <f t="shared" si="2"/>
        <v>192600</v>
      </c>
      <c r="AA10" s="385" t="s">
        <v>475</v>
      </c>
    </row>
    <row r="11" spans="1:27" s="87" customFormat="1" ht="55.5" customHeight="1">
      <c r="A11" s="555"/>
      <c r="B11" s="617"/>
      <c r="C11" s="457"/>
      <c r="D11" s="534"/>
      <c r="E11" s="518"/>
      <c r="F11" s="518"/>
      <c r="G11" s="518"/>
      <c r="H11" s="476"/>
      <c r="I11" s="372" t="s">
        <v>387</v>
      </c>
      <c r="J11" s="90" t="s">
        <v>1306</v>
      </c>
      <c r="K11" s="439" t="s">
        <v>1307</v>
      </c>
      <c r="L11" s="440"/>
      <c r="M11" s="393" t="s">
        <v>2106</v>
      </c>
      <c r="N11" s="440"/>
      <c r="O11" s="88" t="s">
        <v>2335</v>
      </c>
      <c r="P11" s="88" t="s">
        <v>2335</v>
      </c>
      <c r="Q11" s="440"/>
      <c r="R11" s="376"/>
      <c r="S11" s="376"/>
      <c r="T11" s="376">
        <v>79569.33236</v>
      </c>
      <c r="U11" s="205" t="e">
        <f t="shared" si="0"/>
        <v>#DIV/0!</v>
      </c>
      <c r="V11" s="205" t="e">
        <f t="shared" si="1"/>
        <v>#DIV/0!</v>
      </c>
      <c r="W11" s="384"/>
      <c r="X11" s="384"/>
      <c r="Y11" s="384"/>
      <c r="Z11" s="384">
        <f t="shared" si="2"/>
        <v>0</v>
      </c>
      <c r="AA11" s="385" t="s">
        <v>475</v>
      </c>
    </row>
    <row r="12" spans="1:27" ht="55.5" customHeight="1">
      <c r="A12" s="555"/>
      <c r="B12" s="617"/>
      <c r="C12" s="457"/>
      <c r="D12" s="534"/>
      <c r="E12" s="518"/>
      <c r="F12" s="518"/>
      <c r="G12" s="518"/>
      <c r="H12" s="476"/>
      <c r="I12" s="372" t="s">
        <v>1293</v>
      </c>
      <c r="J12" s="90" t="s">
        <v>1967</v>
      </c>
      <c r="K12" s="439" t="s">
        <v>1334</v>
      </c>
      <c r="L12" s="88">
        <v>5</v>
      </c>
      <c r="M12" s="393" t="s">
        <v>2329</v>
      </c>
      <c r="N12" s="88"/>
      <c r="O12" s="88"/>
      <c r="P12" s="88" t="s">
        <v>2335</v>
      </c>
      <c r="Q12" s="88" t="s">
        <v>2335</v>
      </c>
      <c r="R12" s="376">
        <v>70000</v>
      </c>
      <c r="S12" s="376">
        <v>5</v>
      </c>
      <c r="T12" s="376">
        <v>0</v>
      </c>
      <c r="U12" s="205">
        <f t="shared" si="0"/>
        <v>1</v>
      </c>
      <c r="V12" s="205">
        <f t="shared" si="1"/>
        <v>0</v>
      </c>
      <c r="W12" s="384">
        <v>12600</v>
      </c>
      <c r="X12" s="384"/>
      <c r="Y12" s="384"/>
      <c r="Z12" s="384">
        <f t="shared" si="2"/>
        <v>12600</v>
      </c>
      <c r="AA12" s="385" t="s">
        <v>475</v>
      </c>
    </row>
    <row r="13" spans="1:27" ht="54" customHeight="1">
      <c r="A13" s="555"/>
      <c r="B13" s="617"/>
      <c r="C13" s="457"/>
      <c r="D13" s="534"/>
      <c r="E13" s="518"/>
      <c r="F13" s="518"/>
      <c r="G13" s="518"/>
      <c r="H13" s="476"/>
      <c r="I13" s="372" t="s">
        <v>671</v>
      </c>
      <c r="J13" s="90" t="s">
        <v>1308</v>
      </c>
      <c r="K13" s="439" t="s">
        <v>1116</v>
      </c>
      <c r="L13" s="88">
        <v>6</v>
      </c>
      <c r="M13" s="441" t="s">
        <v>2107</v>
      </c>
      <c r="N13" s="88"/>
      <c r="O13" s="88" t="s">
        <v>2335</v>
      </c>
      <c r="P13" s="88" t="s">
        <v>2335</v>
      </c>
      <c r="Q13" s="88" t="s">
        <v>2335</v>
      </c>
      <c r="R13" s="376">
        <v>120000</v>
      </c>
      <c r="S13" s="376">
        <v>6</v>
      </c>
      <c r="T13" s="376">
        <v>0</v>
      </c>
      <c r="U13" s="205">
        <f t="shared" si="0"/>
        <v>1</v>
      </c>
      <c r="V13" s="205">
        <f t="shared" si="1"/>
        <v>0</v>
      </c>
      <c r="W13" s="384"/>
      <c r="X13" s="384"/>
      <c r="Y13" s="384">
        <v>104388.651</v>
      </c>
      <c r="Z13" s="384">
        <f t="shared" si="2"/>
        <v>104388.651</v>
      </c>
      <c r="AA13" s="385" t="s">
        <v>475</v>
      </c>
    </row>
    <row r="14" spans="1:27" ht="54" customHeight="1">
      <c r="A14" s="555"/>
      <c r="B14" s="617"/>
      <c r="C14" s="457"/>
      <c r="D14" s="534"/>
      <c r="E14" s="518"/>
      <c r="F14" s="518"/>
      <c r="G14" s="518"/>
      <c r="H14" s="476"/>
      <c r="I14" s="372" t="s">
        <v>1295</v>
      </c>
      <c r="J14" s="90" t="s">
        <v>1314</v>
      </c>
      <c r="K14" s="90" t="s">
        <v>1315</v>
      </c>
      <c r="L14" s="88">
        <v>12</v>
      </c>
      <c r="M14" s="369" t="s">
        <v>1295</v>
      </c>
      <c r="N14" s="88"/>
      <c r="O14" s="88"/>
      <c r="P14" s="88"/>
      <c r="Q14" s="88" t="s">
        <v>2335</v>
      </c>
      <c r="R14" s="376">
        <v>50000</v>
      </c>
      <c r="S14" s="376">
        <v>12</v>
      </c>
      <c r="T14" s="376">
        <v>0</v>
      </c>
      <c r="U14" s="205">
        <f t="shared" si="0"/>
        <v>1</v>
      </c>
      <c r="V14" s="205">
        <f t="shared" si="1"/>
        <v>0</v>
      </c>
      <c r="W14" s="384"/>
      <c r="X14" s="384">
        <v>160341.711</v>
      </c>
      <c r="Y14" s="384"/>
      <c r="Z14" s="384">
        <f t="shared" si="2"/>
        <v>160341.711</v>
      </c>
      <c r="AA14" s="385" t="s">
        <v>475</v>
      </c>
    </row>
    <row r="15" spans="1:27" ht="54" customHeight="1">
      <c r="A15" s="555"/>
      <c r="B15" s="617"/>
      <c r="C15" s="457"/>
      <c r="D15" s="534"/>
      <c r="E15" s="518"/>
      <c r="F15" s="518"/>
      <c r="G15" s="518"/>
      <c r="H15" s="457" t="s">
        <v>426</v>
      </c>
      <c r="I15" s="372" t="s">
        <v>388</v>
      </c>
      <c r="J15" s="90" t="s">
        <v>546</v>
      </c>
      <c r="K15" s="90" t="s">
        <v>1309</v>
      </c>
      <c r="L15" s="88">
        <v>890</v>
      </c>
      <c r="M15" s="393" t="s">
        <v>2108</v>
      </c>
      <c r="N15" s="88" t="s">
        <v>2335</v>
      </c>
      <c r="O15" s="88" t="s">
        <v>2335</v>
      </c>
      <c r="P15" s="88" t="s">
        <v>2335</v>
      </c>
      <c r="Q15" s="88" t="s">
        <v>2335</v>
      </c>
      <c r="R15" s="376">
        <v>27890755</v>
      </c>
      <c r="S15" s="376">
        <v>890</v>
      </c>
      <c r="T15" s="376">
        <v>21055870.244</v>
      </c>
      <c r="U15" s="205">
        <f t="shared" si="0"/>
        <v>1</v>
      </c>
      <c r="V15" s="205">
        <f t="shared" si="1"/>
        <v>0.7549408484639444</v>
      </c>
      <c r="W15" s="384">
        <f>288606.599</f>
        <v>288606.599</v>
      </c>
      <c r="X15" s="384">
        <f>29006188.31-1981494.597</f>
        <v>27024693.713</v>
      </c>
      <c r="Y15" s="384"/>
      <c r="Z15" s="384">
        <f t="shared" si="2"/>
        <v>27313300.312</v>
      </c>
      <c r="AA15" s="385" t="s">
        <v>475</v>
      </c>
    </row>
    <row r="16" spans="1:27" ht="54" customHeight="1">
      <c r="A16" s="555"/>
      <c r="B16" s="617"/>
      <c r="C16" s="457"/>
      <c r="D16" s="534"/>
      <c r="E16" s="518"/>
      <c r="F16" s="518"/>
      <c r="G16" s="518"/>
      <c r="H16" s="457"/>
      <c r="I16" s="372" t="s">
        <v>1294</v>
      </c>
      <c r="J16" s="90" t="s">
        <v>1310</v>
      </c>
      <c r="K16" s="90" t="s">
        <v>1311</v>
      </c>
      <c r="L16" s="88">
        <v>1</v>
      </c>
      <c r="M16" s="393" t="s">
        <v>2278</v>
      </c>
      <c r="N16" s="88" t="s">
        <v>2335</v>
      </c>
      <c r="O16" s="88" t="s">
        <v>2335</v>
      </c>
      <c r="P16" s="88" t="s">
        <v>2335</v>
      </c>
      <c r="Q16" s="88" t="s">
        <v>2335</v>
      </c>
      <c r="R16" s="376"/>
      <c r="S16" s="376">
        <v>1</v>
      </c>
      <c r="T16" s="376">
        <v>0</v>
      </c>
      <c r="U16" s="205">
        <f t="shared" si="0"/>
        <v>1</v>
      </c>
      <c r="V16" s="205" t="e">
        <f t="shared" si="1"/>
        <v>#DIV/0!</v>
      </c>
      <c r="W16" s="384"/>
      <c r="X16" s="384"/>
      <c r="Y16" s="384">
        <v>1981494.59</v>
      </c>
      <c r="Z16" s="384">
        <f t="shared" si="2"/>
        <v>1981494.59</v>
      </c>
      <c r="AA16" s="385" t="s">
        <v>475</v>
      </c>
    </row>
    <row r="17" spans="1:27" s="87" customFormat="1" ht="52.5" customHeight="1">
      <c r="A17" s="555"/>
      <c r="B17" s="617"/>
      <c r="C17" s="457"/>
      <c r="D17" s="534"/>
      <c r="E17" s="518"/>
      <c r="F17" s="518"/>
      <c r="G17" s="518"/>
      <c r="H17" s="457"/>
      <c r="I17" s="372" t="s">
        <v>571</v>
      </c>
      <c r="J17" s="90" t="s">
        <v>1312</v>
      </c>
      <c r="K17" s="90" t="s">
        <v>1313</v>
      </c>
      <c r="L17" s="88"/>
      <c r="M17" s="393" t="s">
        <v>2109</v>
      </c>
      <c r="N17" s="88"/>
      <c r="O17" s="88" t="s">
        <v>2335</v>
      </c>
      <c r="P17" s="88" t="s">
        <v>2335</v>
      </c>
      <c r="Q17" s="88"/>
      <c r="R17" s="376"/>
      <c r="S17" s="376"/>
      <c r="T17" s="376">
        <v>2487782.933</v>
      </c>
      <c r="U17" s="205" t="e">
        <f t="shared" si="0"/>
        <v>#DIV/0!</v>
      </c>
      <c r="V17" s="205" t="e">
        <f t="shared" si="1"/>
        <v>#DIV/0!</v>
      </c>
      <c r="W17" s="384"/>
      <c r="X17" s="384"/>
      <c r="Y17" s="384"/>
      <c r="Z17" s="384">
        <f t="shared" si="2"/>
        <v>0</v>
      </c>
      <c r="AA17" s="385" t="s">
        <v>475</v>
      </c>
    </row>
    <row r="18" spans="1:27" ht="48" customHeight="1">
      <c r="A18" s="555"/>
      <c r="B18" s="617"/>
      <c r="C18" s="457" t="s">
        <v>427</v>
      </c>
      <c r="D18" s="534" t="s">
        <v>547</v>
      </c>
      <c r="E18" s="518" t="s">
        <v>1145</v>
      </c>
      <c r="F18" s="518"/>
      <c r="G18" s="519">
        <v>0.02</v>
      </c>
      <c r="H18" s="457" t="s">
        <v>428</v>
      </c>
      <c r="I18" s="372" t="s">
        <v>572</v>
      </c>
      <c r="J18" s="90" t="s">
        <v>1316</v>
      </c>
      <c r="K18" s="90" t="s">
        <v>548</v>
      </c>
      <c r="L18" s="91">
        <v>4500</v>
      </c>
      <c r="M18" s="436" t="s">
        <v>2110</v>
      </c>
      <c r="N18" s="91" t="s">
        <v>2335</v>
      </c>
      <c r="O18" s="91" t="s">
        <v>2335</v>
      </c>
      <c r="P18" s="91" t="s">
        <v>2335</v>
      </c>
      <c r="Q18" s="91" t="s">
        <v>2335</v>
      </c>
      <c r="R18" s="376">
        <v>567490</v>
      </c>
      <c r="S18" s="376">
        <v>4500</v>
      </c>
      <c r="T18" s="376">
        <v>674173</v>
      </c>
      <c r="U18" s="205">
        <f t="shared" si="0"/>
        <v>1</v>
      </c>
      <c r="V18" s="205">
        <f t="shared" si="1"/>
        <v>1.187990977814587</v>
      </c>
      <c r="W18" s="384"/>
      <c r="X18" s="384">
        <v>674173</v>
      </c>
      <c r="Y18" s="384"/>
      <c r="Z18" s="384">
        <f t="shared" si="2"/>
        <v>674173</v>
      </c>
      <c r="AA18" s="385" t="s">
        <v>475</v>
      </c>
    </row>
    <row r="19" spans="1:27" ht="57" customHeight="1">
      <c r="A19" s="555"/>
      <c r="B19" s="617"/>
      <c r="C19" s="457"/>
      <c r="D19" s="534"/>
      <c r="E19" s="518"/>
      <c r="F19" s="518"/>
      <c r="G19" s="518"/>
      <c r="H19" s="457"/>
      <c r="I19" s="372" t="s">
        <v>573</v>
      </c>
      <c r="J19" s="90" t="s">
        <v>1317</v>
      </c>
      <c r="K19" s="90" t="s">
        <v>549</v>
      </c>
      <c r="L19" s="89">
        <v>140</v>
      </c>
      <c r="M19" s="436" t="s">
        <v>2110</v>
      </c>
      <c r="N19" s="89"/>
      <c r="O19" s="89" t="s">
        <v>2335</v>
      </c>
      <c r="P19" s="89" t="s">
        <v>2335</v>
      </c>
      <c r="Q19" s="89"/>
      <c r="R19" s="376">
        <v>200000</v>
      </c>
      <c r="S19" s="376">
        <v>140</v>
      </c>
      <c r="T19" s="376">
        <v>257574.7</v>
      </c>
      <c r="U19" s="205">
        <f t="shared" si="0"/>
        <v>1</v>
      </c>
      <c r="V19" s="205">
        <f t="shared" si="1"/>
        <v>1.2878735000000001</v>
      </c>
      <c r="W19" s="384">
        <v>9503</v>
      </c>
      <c r="X19" s="384">
        <v>298826.4</v>
      </c>
      <c r="Y19" s="384"/>
      <c r="Z19" s="384">
        <f t="shared" si="2"/>
        <v>308329.4</v>
      </c>
      <c r="AA19" s="385" t="s">
        <v>475</v>
      </c>
    </row>
    <row r="20" spans="1:27" ht="38.25" customHeight="1">
      <c r="A20" s="555"/>
      <c r="B20" s="617"/>
      <c r="C20" s="457"/>
      <c r="D20" s="534"/>
      <c r="E20" s="518"/>
      <c r="F20" s="518"/>
      <c r="G20" s="518"/>
      <c r="H20" s="457"/>
      <c r="I20" s="372" t="s">
        <v>574</v>
      </c>
      <c r="J20" s="90" t="s">
        <v>550</v>
      </c>
      <c r="K20" s="90" t="s">
        <v>551</v>
      </c>
      <c r="L20" s="91">
        <v>15000</v>
      </c>
      <c r="M20" s="436" t="s">
        <v>2110</v>
      </c>
      <c r="N20" s="91"/>
      <c r="O20" s="91"/>
      <c r="P20" s="91" t="s">
        <v>2335</v>
      </c>
      <c r="Q20" s="91" t="s">
        <v>2335</v>
      </c>
      <c r="R20" s="376">
        <f>579785</f>
        <v>579785</v>
      </c>
      <c r="S20" s="376">
        <v>15000</v>
      </c>
      <c r="T20" s="376">
        <v>0</v>
      </c>
      <c r="U20" s="205">
        <f t="shared" si="0"/>
        <v>1</v>
      </c>
      <c r="V20" s="205">
        <f t="shared" si="1"/>
        <v>0</v>
      </c>
      <c r="W20" s="384"/>
      <c r="X20" s="384">
        <v>193586.724</v>
      </c>
      <c r="Y20" s="384">
        <v>537.276</v>
      </c>
      <c r="Z20" s="384">
        <f t="shared" si="2"/>
        <v>194124</v>
      </c>
      <c r="AA20" s="385" t="s">
        <v>475</v>
      </c>
    </row>
    <row r="21" spans="1:27" ht="28.5" customHeight="1">
      <c r="A21" s="555"/>
      <c r="B21" s="617"/>
      <c r="C21" s="457"/>
      <c r="D21" s="534"/>
      <c r="E21" s="518"/>
      <c r="F21" s="518"/>
      <c r="G21" s="518"/>
      <c r="H21" s="457"/>
      <c r="I21" s="372" t="s">
        <v>575</v>
      </c>
      <c r="J21" s="90" t="s">
        <v>552</v>
      </c>
      <c r="K21" s="90" t="s">
        <v>553</v>
      </c>
      <c r="L21" s="91"/>
      <c r="M21" s="436" t="s">
        <v>2110</v>
      </c>
      <c r="N21" s="91" t="s">
        <v>2335</v>
      </c>
      <c r="O21" s="91" t="s">
        <v>2335</v>
      </c>
      <c r="P21" s="91" t="s">
        <v>2335</v>
      </c>
      <c r="Q21" s="91" t="s">
        <v>2335</v>
      </c>
      <c r="R21" s="376"/>
      <c r="S21" s="376"/>
      <c r="T21" s="376">
        <v>0</v>
      </c>
      <c r="U21" s="205" t="e">
        <f t="shared" si="0"/>
        <v>#DIV/0!</v>
      </c>
      <c r="V21" s="205" t="e">
        <f t="shared" si="1"/>
        <v>#DIV/0!</v>
      </c>
      <c r="W21" s="384"/>
      <c r="X21" s="384"/>
      <c r="Y21" s="384"/>
      <c r="Z21" s="384">
        <f t="shared" si="2"/>
        <v>0</v>
      </c>
      <c r="AA21" s="385" t="s">
        <v>475</v>
      </c>
    </row>
    <row r="22" spans="1:27" ht="24.75" customHeight="1">
      <c r="A22" s="555"/>
      <c r="B22" s="617"/>
      <c r="C22" s="457"/>
      <c r="D22" s="534"/>
      <c r="E22" s="518"/>
      <c r="F22" s="518"/>
      <c r="G22" s="518"/>
      <c r="H22" s="457"/>
      <c r="I22" s="372" t="s">
        <v>576</v>
      </c>
      <c r="J22" s="90" t="s">
        <v>554</v>
      </c>
      <c r="K22" s="90" t="s">
        <v>809</v>
      </c>
      <c r="L22" s="91"/>
      <c r="M22" s="436" t="s">
        <v>2110</v>
      </c>
      <c r="N22" s="91" t="s">
        <v>2335</v>
      </c>
      <c r="O22" s="91"/>
      <c r="P22" s="91" t="s">
        <v>2335</v>
      </c>
      <c r="Q22" s="91"/>
      <c r="R22" s="376"/>
      <c r="S22" s="376"/>
      <c r="T22" s="376">
        <v>0</v>
      </c>
      <c r="U22" s="205" t="e">
        <f t="shared" si="0"/>
        <v>#DIV/0!</v>
      </c>
      <c r="V22" s="205" t="e">
        <f t="shared" si="1"/>
        <v>#DIV/0!</v>
      </c>
      <c r="W22" s="384"/>
      <c r="X22" s="384"/>
      <c r="Y22" s="384"/>
      <c r="Z22" s="384">
        <f t="shared" si="2"/>
        <v>0</v>
      </c>
      <c r="AA22" s="385" t="s">
        <v>475</v>
      </c>
    </row>
    <row r="23" spans="1:27" ht="34.5" customHeight="1">
      <c r="A23" s="555"/>
      <c r="B23" s="617"/>
      <c r="C23" s="457"/>
      <c r="D23" s="534"/>
      <c r="E23" s="518"/>
      <c r="F23" s="518"/>
      <c r="G23" s="518"/>
      <c r="H23" s="457" t="s">
        <v>429</v>
      </c>
      <c r="I23" s="372" t="s">
        <v>577</v>
      </c>
      <c r="J23" s="90" t="s">
        <v>810</v>
      </c>
      <c r="K23" s="90" t="s">
        <v>811</v>
      </c>
      <c r="L23" s="95">
        <v>515</v>
      </c>
      <c r="M23" s="393" t="s">
        <v>2111</v>
      </c>
      <c r="N23" s="95" t="s">
        <v>2335</v>
      </c>
      <c r="O23" s="95" t="s">
        <v>2335</v>
      </c>
      <c r="P23" s="95" t="s">
        <v>2335</v>
      </c>
      <c r="Q23" s="95" t="s">
        <v>2335</v>
      </c>
      <c r="R23" s="376">
        <v>10000</v>
      </c>
      <c r="S23" s="376"/>
      <c r="T23" s="376">
        <v>0</v>
      </c>
      <c r="U23" s="205">
        <f t="shared" si="0"/>
        <v>0</v>
      </c>
      <c r="V23" s="205">
        <f t="shared" si="1"/>
        <v>0</v>
      </c>
      <c r="W23" s="384"/>
      <c r="X23" s="384"/>
      <c r="Y23" s="384"/>
      <c r="Z23" s="96">
        <f>SUM(W23:Y23)</f>
        <v>0</v>
      </c>
      <c r="AA23" s="385" t="s">
        <v>475</v>
      </c>
    </row>
    <row r="24" spans="1:27" ht="50.25" customHeight="1">
      <c r="A24" s="555"/>
      <c r="B24" s="617"/>
      <c r="C24" s="457"/>
      <c r="D24" s="534"/>
      <c r="E24" s="518"/>
      <c r="F24" s="518"/>
      <c r="G24" s="518"/>
      <c r="H24" s="457"/>
      <c r="I24" s="372" t="s">
        <v>578</v>
      </c>
      <c r="J24" s="90" t="s">
        <v>928</v>
      </c>
      <c r="K24" s="90" t="s">
        <v>1318</v>
      </c>
      <c r="L24" s="95">
        <v>5</v>
      </c>
      <c r="M24" s="372" t="s">
        <v>2112</v>
      </c>
      <c r="N24" s="95"/>
      <c r="O24" s="95" t="s">
        <v>2335</v>
      </c>
      <c r="P24" s="95" t="s">
        <v>2335</v>
      </c>
      <c r="Q24" s="95" t="s">
        <v>2335</v>
      </c>
      <c r="R24" s="376">
        <v>27000</v>
      </c>
      <c r="S24" s="376">
        <v>5</v>
      </c>
      <c r="T24" s="376">
        <v>21192</v>
      </c>
      <c r="U24" s="205">
        <f t="shared" si="0"/>
        <v>1</v>
      </c>
      <c r="V24" s="205">
        <f t="shared" si="1"/>
        <v>0.7848888888888889</v>
      </c>
      <c r="W24" s="384"/>
      <c r="X24" s="384">
        <v>49571</v>
      </c>
      <c r="Y24" s="384">
        <v>23000</v>
      </c>
      <c r="Z24" s="96">
        <f>SUM(W24:Y24)</f>
        <v>72571</v>
      </c>
      <c r="AA24" s="385" t="s">
        <v>475</v>
      </c>
    </row>
    <row r="25" spans="1:27" ht="49.5" customHeight="1">
      <c r="A25" s="555"/>
      <c r="B25" s="617"/>
      <c r="C25" s="456" t="s">
        <v>430</v>
      </c>
      <c r="D25" s="518" t="s">
        <v>812</v>
      </c>
      <c r="E25" s="518" t="s">
        <v>58</v>
      </c>
      <c r="F25" s="518"/>
      <c r="G25" s="519">
        <v>0.7</v>
      </c>
      <c r="H25" s="457" t="s">
        <v>431</v>
      </c>
      <c r="I25" s="372" t="s">
        <v>579</v>
      </c>
      <c r="J25" s="90" t="s">
        <v>813</v>
      </c>
      <c r="K25" s="90" t="s">
        <v>1932</v>
      </c>
      <c r="L25" s="91"/>
      <c r="M25" s="372" t="s">
        <v>2113</v>
      </c>
      <c r="N25" s="91"/>
      <c r="O25" s="91" t="s">
        <v>2335</v>
      </c>
      <c r="P25" s="91"/>
      <c r="Q25" s="91"/>
      <c r="R25" s="376"/>
      <c r="S25" s="376"/>
      <c r="T25" s="376">
        <v>0</v>
      </c>
      <c r="U25" s="205" t="e">
        <f t="shared" si="0"/>
        <v>#DIV/0!</v>
      </c>
      <c r="V25" s="205" t="e">
        <f t="shared" si="1"/>
        <v>#DIV/0!</v>
      </c>
      <c r="W25" s="384"/>
      <c r="X25" s="384"/>
      <c r="Y25" s="384"/>
      <c r="Z25" s="384">
        <f aca="true" t="shared" si="3" ref="Z25:Z40">SUM(W25:Y25)</f>
        <v>0</v>
      </c>
      <c r="AA25" s="385" t="s">
        <v>475</v>
      </c>
    </row>
    <row r="26" spans="1:27" ht="40.5" customHeight="1">
      <c r="A26" s="555"/>
      <c r="B26" s="617"/>
      <c r="C26" s="456"/>
      <c r="D26" s="518"/>
      <c r="E26" s="518"/>
      <c r="F26" s="518"/>
      <c r="G26" s="518"/>
      <c r="H26" s="457"/>
      <c r="I26" s="372" t="s">
        <v>580</v>
      </c>
      <c r="J26" s="90" t="s">
        <v>1319</v>
      </c>
      <c r="K26" s="90" t="s">
        <v>1933</v>
      </c>
      <c r="L26" s="89">
        <v>1</v>
      </c>
      <c r="M26" s="372" t="s">
        <v>2113</v>
      </c>
      <c r="N26" s="89"/>
      <c r="O26" s="89" t="s">
        <v>2335</v>
      </c>
      <c r="P26" s="89"/>
      <c r="Q26" s="89"/>
      <c r="R26" s="376">
        <v>20000</v>
      </c>
      <c r="S26" s="376"/>
      <c r="T26" s="376">
        <v>0</v>
      </c>
      <c r="U26" s="205">
        <f t="shared" si="0"/>
        <v>0</v>
      </c>
      <c r="V26" s="205">
        <f t="shared" si="1"/>
        <v>0</v>
      </c>
      <c r="W26" s="384"/>
      <c r="X26" s="384"/>
      <c r="Y26" s="384"/>
      <c r="Z26" s="384">
        <f t="shared" si="3"/>
        <v>0</v>
      </c>
      <c r="AA26" s="385" t="s">
        <v>475</v>
      </c>
    </row>
    <row r="27" spans="1:27" ht="45" customHeight="1">
      <c r="A27" s="555"/>
      <c r="B27" s="617"/>
      <c r="C27" s="456"/>
      <c r="D27" s="518"/>
      <c r="E27" s="518"/>
      <c r="F27" s="518"/>
      <c r="G27" s="518"/>
      <c r="H27" s="457"/>
      <c r="I27" s="372" t="s">
        <v>581</v>
      </c>
      <c r="J27" s="90" t="s">
        <v>1320</v>
      </c>
      <c r="K27" s="90" t="s">
        <v>1321</v>
      </c>
      <c r="L27" s="95">
        <v>7</v>
      </c>
      <c r="M27" s="372" t="s">
        <v>2114</v>
      </c>
      <c r="N27" s="95" t="s">
        <v>2335</v>
      </c>
      <c r="O27" s="95"/>
      <c r="P27" s="95" t="s">
        <v>2335</v>
      </c>
      <c r="Q27" s="95"/>
      <c r="R27" s="376">
        <v>25000</v>
      </c>
      <c r="S27" s="376"/>
      <c r="T27" s="376">
        <v>0</v>
      </c>
      <c r="U27" s="205">
        <f t="shared" si="0"/>
        <v>0</v>
      </c>
      <c r="V27" s="205">
        <f t="shared" si="1"/>
        <v>0</v>
      </c>
      <c r="W27" s="384"/>
      <c r="X27" s="384"/>
      <c r="Y27" s="384"/>
      <c r="Z27" s="384">
        <f t="shared" si="3"/>
        <v>0</v>
      </c>
      <c r="AA27" s="385" t="s">
        <v>475</v>
      </c>
    </row>
    <row r="28" spans="1:27" ht="42.75" customHeight="1">
      <c r="A28" s="555"/>
      <c r="B28" s="617"/>
      <c r="C28" s="456"/>
      <c r="D28" s="518"/>
      <c r="E28" s="518"/>
      <c r="F28" s="518"/>
      <c r="G28" s="518"/>
      <c r="H28" s="457"/>
      <c r="I28" s="372" t="s">
        <v>1296</v>
      </c>
      <c r="J28" s="90" t="s">
        <v>1322</v>
      </c>
      <c r="K28" s="90" t="s">
        <v>1323</v>
      </c>
      <c r="L28" s="95">
        <v>1</v>
      </c>
      <c r="M28" s="393" t="s">
        <v>2330</v>
      </c>
      <c r="N28" s="95"/>
      <c r="O28" s="95" t="s">
        <v>2335</v>
      </c>
      <c r="P28" s="95"/>
      <c r="Q28" s="95"/>
      <c r="R28" s="376">
        <v>80000</v>
      </c>
      <c r="S28" s="376"/>
      <c r="T28" s="376">
        <v>0</v>
      </c>
      <c r="U28" s="205">
        <f t="shared" si="0"/>
        <v>0</v>
      </c>
      <c r="V28" s="205">
        <f t="shared" si="1"/>
        <v>0</v>
      </c>
      <c r="W28" s="384"/>
      <c r="X28" s="384"/>
      <c r="Y28" s="384"/>
      <c r="Z28" s="384">
        <f t="shared" si="3"/>
        <v>0</v>
      </c>
      <c r="AA28" s="385" t="s">
        <v>475</v>
      </c>
    </row>
    <row r="29" spans="1:27" ht="51.75" customHeight="1">
      <c r="A29" s="555"/>
      <c r="B29" s="617"/>
      <c r="C29" s="456"/>
      <c r="D29" s="518"/>
      <c r="E29" s="518"/>
      <c r="F29" s="518"/>
      <c r="G29" s="518"/>
      <c r="H29" s="457"/>
      <c r="I29" s="372" t="s">
        <v>582</v>
      </c>
      <c r="J29" s="90" t="s">
        <v>929</v>
      </c>
      <c r="K29" s="90" t="s">
        <v>1934</v>
      </c>
      <c r="L29" s="95">
        <v>1</v>
      </c>
      <c r="M29" s="369" t="s">
        <v>2115</v>
      </c>
      <c r="N29" s="95" t="s">
        <v>2335</v>
      </c>
      <c r="O29" s="95"/>
      <c r="P29" s="95"/>
      <c r="Q29" s="95"/>
      <c r="R29" s="376"/>
      <c r="S29" s="376"/>
      <c r="T29" s="376">
        <v>0</v>
      </c>
      <c r="U29" s="205">
        <f t="shared" si="0"/>
        <v>0</v>
      </c>
      <c r="V29" s="205" t="e">
        <f t="shared" si="1"/>
        <v>#DIV/0!</v>
      </c>
      <c r="W29" s="384"/>
      <c r="X29" s="384"/>
      <c r="Y29" s="384"/>
      <c r="Z29" s="384">
        <f t="shared" si="3"/>
        <v>0</v>
      </c>
      <c r="AA29" s="385" t="s">
        <v>475</v>
      </c>
    </row>
    <row r="30" spans="1:27" ht="81" customHeight="1">
      <c r="A30" s="555"/>
      <c r="B30" s="617"/>
      <c r="C30" s="456"/>
      <c r="D30" s="518"/>
      <c r="E30" s="518"/>
      <c r="F30" s="518"/>
      <c r="G30" s="518"/>
      <c r="H30" s="457"/>
      <c r="I30" s="372" t="s">
        <v>583</v>
      </c>
      <c r="J30" s="90" t="s">
        <v>1324</v>
      </c>
      <c r="K30" s="92" t="s">
        <v>1325</v>
      </c>
      <c r="L30" s="380">
        <v>100</v>
      </c>
      <c r="M30" s="369" t="s">
        <v>2116</v>
      </c>
      <c r="N30" s="380"/>
      <c r="O30" s="380" t="s">
        <v>2335</v>
      </c>
      <c r="P30" s="380" t="s">
        <v>2335</v>
      </c>
      <c r="Q30" s="380"/>
      <c r="R30" s="376">
        <v>10000</v>
      </c>
      <c r="S30" s="376">
        <v>100</v>
      </c>
      <c r="T30" s="376">
        <v>36200</v>
      </c>
      <c r="U30" s="205">
        <f t="shared" si="0"/>
        <v>1</v>
      </c>
      <c r="V30" s="205">
        <f t="shared" si="1"/>
        <v>3.62</v>
      </c>
      <c r="W30" s="384">
        <v>12600</v>
      </c>
      <c r="X30" s="384">
        <v>23600</v>
      </c>
      <c r="Y30" s="384"/>
      <c r="Z30" s="384">
        <f t="shared" si="3"/>
        <v>36200</v>
      </c>
      <c r="AA30" s="385" t="s">
        <v>475</v>
      </c>
    </row>
    <row r="31" spans="1:27" ht="39" customHeight="1">
      <c r="A31" s="555"/>
      <c r="B31" s="617"/>
      <c r="C31" s="456"/>
      <c r="D31" s="518"/>
      <c r="E31" s="518"/>
      <c r="F31" s="518"/>
      <c r="G31" s="518"/>
      <c r="H31" s="457"/>
      <c r="I31" s="372" t="s">
        <v>339</v>
      </c>
      <c r="J31" s="90" t="s">
        <v>930</v>
      </c>
      <c r="K31" s="90" t="s">
        <v>800</v>
      </c>
      <c r="L31" s="95">
        <v>2</v>
      </c>
      <c r="M31" s="369" t="s">
        <v>2117</v>
      </c>
      <c r="N31" s="95"/>
      <c r="O31" s="95"/>
      <c r="P31" s="95" t="s">
        <v>2335</v>
      </c>
      <c r="Q31" s="95"/>
      <c r="R31" s="376">
        <v>20000</v>
      </c>
      <c r="S31" s="376">
        <v>2</v>
      </c>
      <c r="T31" s="376">
        <v>34964.492</v>
      </c>
      <c r="U31" s="205">
        <f t="shared" si="0"/>
        <v>1</v>
      </c>
      <c r="V31" s="205">
        <f t="shared" si="1"/>
        <v>1.7482246</v>
      </c>
      <c r="W31" s="384"/>
      <c r="X31" s="384">
        <v>41558.992</v>
      </c>
      <c r="Y31" s="384"/>
      <c r="Z31" s="384">
        <f t="shared" si="3"/>
        <v>41558.992</v>
      </c>
      <c r="AA31" s="385" t="s">
        <v>475</v>
      </c>
    </row>
    <row r="32" spans="1:27" ht="43.5" customHeight="1">
      <c r="A32" s="555"/>
      <c r="B32" s="617"/>
      <c r="C32" s="456"/>
      <c r="D32" s="518"/>
      <c r="E32" s="518"/>
      <c r="F32" s="518"/>
      <c r="G32" s="518"/>
      <c r="H32" s="457"/>
      <c r="I32" s="372" t="s">
        <v>584</v>
      </c>
      <c r="J32" s="439" t="s">
        <v>1326</v>
      </c>
      <c r="K32" s="90" t="s">
        <v>801</v>
      </c>
      <c r="L32" s="95">
        <v>30</v>
      </c>
      <c r="M32" s="369" t="s">
        <v>2118</v>
      </c>
      <c r="N32" s="95"/>
      <c r="O32" s="95"/>
      <c r="P32" s="95"/>
      <c r="Q32" s="95" t="s">
        <v>2335</v>
      </c>
      <c r="R32" s="376">
        <v>10000</v>
      </c>
      <c r="S32" s="376">
        <v>30</v>
      </c>
      <c r="T32" s="376">
        <v>23034</v>
      </c>
      <c r="U32" s="205">
        <f t="shared" si="0"/>
        <v>1</v>
      </c>
      <c r="V32" s="205">
        <f t="shared" si="1"/>
        <v>2.3034</v>
      </c>
      <c r="W32" s="384"/>
      <c r="X32" s="384">
        <v>161344.375</v>
      </c>
      <c r="Y32" s="384"/>
      <c r="Z32" s="384">
        <f t="shared" si="3"/>
        <v>161344.375</v>
      </c>
      <c r="AA32" s="385" t="s">
        <v>475</v>
      </c>
    </row>
    <row r="33" spans="1:27" ht="51.75" customHeight="1">
      <c r="A33" s="555"/>
      <c r="B33" s="617"/>
      <c r="C33" s="456"/>
      <c r="D33" s="518"/>
      <c r="E33" s="518"/>
      <c r="F33" s="518"/>
      <c r="G33" s="518"/>
      <c r="H33" s="457"/>
      <c r="I33" s="372" t="s">
        <v>585</v>
      </c>
      <c r="J33" s="90" t="s">
        <v>1327</v>
      </c>
      <c r="K33" s="90" t="s">
        <v>802</v>
      </c>
      <c r="L33" s="88">
        <v>20</v>
      </c>
      <c r="M33" s="369" t="s">
        <v>2119</v>
      </c>
      <c r="N33" s="88" t="s">
        <v>2335</v>
      </c>
      <c r="O33" s="88" t="s">
        <v>2335</v>
      </c>
      <c r="P33" s="88" t="s">
        <v>2335</v>
      </c>
      <c r="Q33" s="88" t="s">
        <v>2335</v>
      </c>
      <c r="R33" s="376">
        <v>10000</v>
      </c>
      <c r="S33" s="376"/>
      <c r="T33" s="376">
        <v>0</v>
      </c>
      <c r="U33" s="205">
        <f t="shared" si="0"/>
        <v>0</v>
      </c>
      <c r="V33" s="205">
        <f t="shared" si="1"/>
        <v>0</v>
      </c>
      <c r="W33" s="384"/>
      <c r="X33" s="384"/>
      <c r="Y33" s="384"/>
      <c r="Z33" s="384">
        <f t="shared" si="3"/>
        <v>0</v>
      </c>
      <c r="AA33" s="385" t="s">
        <v>475</v>
      </c>
    </row>
    <row r="34" spans="1:27" ht="54.75" customHeight="1">
      <c r="A34" s="555"/>
      <c r="B34" s="617"/>
      <c r="C34" s="456"/>
      <c r="D34" s="518"/>
      <c r="E34" s="518"/>
      <c r="F34" s="518"/>
      <c r="G34" s="518"/>
      <c r="H34" s="457"/>
      <c r="I34" s="372" t="s">
        <v>71</v>
      </c>
      <c r="J34" s="92" t="s">
        <v>1328</v>
      </c>
      <c r="K34" s="90" t="s">
        <v>803</v>
      </c>
      <c r="L34" s="95">
        <v>3</v>
      </c>
      <c r="M34" s="117" t="s">
        <v>2120</v>
      </c>
      <c r="N34" s="95"/>
      <c r="O34" s="95" t="s">
        <v>2335</v>
      </c>
      <c r="P34" s="95" t="s">
        <v>2335</v>
      </c>
      <c r="Q34" s="95" t="s">
        <v>2335</v>
      </c>
      <c r="R34" s="376">
        <v>20000</v>
      </c>
      <c r="S34" s="376">
        <v>3</v>
      </c>
      <c r="T34" s="376">
        <v>23000</v>
      </c>
      <c r="U34" s="205">
        <f t="shared" si="0"/>
        <v>1</v>
      </c>
      <c r="V34" s="205">
        <f t="shared" si="1"/>
        <v>1.15</v>
      </c>
      <c r="W34" s="384">
        <v>23000</v>
      </c>
      <c r="X34" s="384">
        <v>15000</v>
      </c>
      <c r="Y34" s="384"/>
      <c r="Z34" s="384">
        <f t="shared" si="3"/>
        <v>38000</v>
      </c>
      <c r="AA34" s="442" t="s">
        <v>475</v>
      </c>
    </row>
    <row r="35" spans="1:27" ht="41.25" customHeight="1">
      <c r="A35" s="555"/>
      <c r="B35" s="617"/>
      <c r="C35" s="456"/>
      <c r="D35" s="518"/>
      <c r="E35" s="518"/>
      <c r="F35" s="518"/>
      <c r="G35" s="518"/>
      <c r="H35" s="457"/>
      <c r="I35" s="372" t="s">
        <v>72</v>
      </c>
      <c r="J35" s="146" t="s">
        <v>931</v>
      </c>
      <c r="K35" s="90" t="s">
        <v>804</v>
      </c>
      <c r="L35" s="95">
        <v>12</v>
      </c>
      <c r="M35" s="369" t="s">
        <v>2121</v>
      </c>
      <c r="N35" s="95"/>
      <c r="O35" s="95"/>
      <c r="P35" s="95" t="s">
        <v>2335</v>
      </c>
      <c r="Q35" s="95" t="s">
        <v>2335</v>
      </c>
      <c r="R35" s="376">
        <v>100000</v>
      </c>
      <c r="S35" s="376">
        <v>12</v>
      </c>
      <c r="T35" s="376">
        <v>13639.972</v>
      </c>
      <c r="U35" s="205">
        <f t="shared" si="0"/>
        <v>1</v>
      </c>
      <c r="V35" s="205">
        <f t="shared" si="1"/>
        <v>0.13639972</v>
      </c>
      <c r="W35" s="384"/>
      <c r="X35" s="384">
        <v>26139.9</v>
      </c>
      <c r="Y35" s="384">
        <v>99600.31</v>
      </c>
      <c r="Z35" s="384">
        <f t="shared" si="3"/>
        <v>125740.20999999999</v>
      </c>
      <c r="AA35" s="443" t="s">
        <v>475</v>
      </c>
    </row>
    <row r="36" spans="1:27" ht="63.75">
      <c r="A36" s="555"/>
      <c r="B36" s="617"/>
      <c r="C36" s="456"/>
      <c r="D36" s="518"/>
      <c r="E36" s="518"/>
      <c r="F36" s="518"/>
      <c r="G36" s="518"/>
      <c r="H36" s="457"/>
      <c r="I36" s="372" t="s">
        <v>672</v>
      </c>
      <c r="J36" s="146" t="s">
        <v>1329</v>
      </c>
      <c r="K36" s="90" t="s">
        <v>1968</v>
      </c>
      <c r="L36" s="95">
        <v>12</v>
      </c>
      <c r="M36" s="444" t="s">
        <v>2122</v>
      </c>
      <c r="N36" s="95" t="s">
        <v>2335</v>
      </c>
      <c r="O36" s="95" t="s">
        <v>2335</v>
      </c>
      <c r="P36" s="95" t="s">
        <v>2335</v>
      </c>
      <c r="Q36" s="95" t="s">
        <v>2335</v>
      </c>
      <c r="R36" s="376">
        <v>600000</v>
      </c>
      <c r="S36" s="376">
        <v>12</v>
      </c>
      <c r="T36" s="376">
        <v>453020.94066</v>
      </c>
      <c r="U36" s="205">
        <f t="shared" si="0"/>
        <v>1</v>
      </c>
      <c r="V36" s="205">
        <f t="shared" si="1"/>
        <v>0.7550349011</v>
      </c>
      <c r="W36" s="384">
        <v>12</v>
      </c>
      <c r="X36" s="384">
        <v>387703.6799</v>
      </c>
      <c r="Y36" s="384">
        <f>79544.92421+82838.39248</f>
        <v>162383.31669</v>
      </c>
      <c r="Z36" s="384">
        <f t="shared" si="3"/>
        <v>550098.99659</v>
      </c>
      <c r="AA36" s="443" t="s">
        <v>475</v>
      </c>
    </row>
    <row r="37" spans="1:27" ht="40.5" customHeight="1">
      <c r="A37" s="555"/>
      <c r="B37" s="617"/>
      <c r="C37" s="456"/>
      <c r="D37" s="518"/>
      <c r="E37" s="518"/>
      <c r="F37" s="518"/>
      <c r="G37" s="518"/>
      <c r="H37" s="457"/>
      <c r="I37" s="372" t="s">
        <v>673</v>
      </c>
      <c r="J37" s="146" t="s">
        <v>932</v>
      </c>
      <c r="K37" s="146" t="s">
        <v>933</v>
      </c>
      <c r="L37" s="445">
        <v>13</v>
      </c>
      <c r="M37" s="446" t="s">
        <v>2123</v>
      </c>
      <c r="N37" s="445"/>
      <c r="O37" s="445" t="s">
        <v>2335</v>
      </c>
      <c r="P37" s="445"/>
      <c r="Q37" s="445"/>
      <c r="R37" s="376">
        <v>82000</v>
      </c>
      <c r="S37" s="376"/>
      <c r="T37" s="376">
        <v>0</v>
      </c>
      <c r="U37" s="205">
        <f t="shared" si="0"/>
        <v>0</v>
      </c>
      <c r="V37" s="205">
        <f t="shared" si="1"/>
        <v>0</v>
      </c>
      <c r="W37" s="384"/>
      <c r="X37" s="384"/>
      <c r="Y37" s="384"/>
      <c r="Z37" s="384">
        <f t="shared" si="3"/>
        <v>0</v>
      </c>
      <c r="AA37" s="443" t="s">
        <v>475</v>
      </c>
    </row>
    <row r="38" spans="1:27" s="87" customFormat="1" ht="76.5">
      <c r="A38" s="555"/>
      <c r="B38" s="617"/>
      <c r="C38" s="456"/>
      <c r="D38" s="518"/>
      <c r="E38" s="518"/>
      <c r="F38" s="518"/>
      <c r="G38" s="518"/>
      <c r="H38" s="457" t="s">
        <v>432</v>
      </c>
      <c r="I38" s="372" t="s">
        <v>73</v>
      </c>
      <c r="J38" s="146" t="s">
        <v>1117</v>
      </c>
      <c r="K38" s="146" t="s">
        <v>1969</v>
      </c>
      <c r="L38" s="445" t="s">
        <v>259</v>
      </c>
      <c r="M38" s="369" t="s">
        <v>2124</v>
      </c>
      <c r="N38" s="447" t="s">
        <v>2335</v>
      </c>
      <c r="O38" s="447" t="s">
        <v>2335</v>
      </c>
      <c r="P38" s="447" t="s">
        <v>2335</v>
      </c>
      <c r="Q38" s="447" t="s">
        <v>2335</v>
      </c>
      <c r="R38" s="376">
        <v>405000</v>
      </c>
      <c r="S38" s="376">
        <v>12</v>
      </c>
      <c r="T38" s="376">
        <v>0</v>
      </c>
      <c r="U38" s="205">
        <f t="shared" si="0"/>
        <v>1</v>
      </c>
      <c r="V38" s="205">
        <f t="shared" si="1"/>
        <v>0</v>
      </c>
      <c r="W38" s="384">
        <v>2051329.95</v>
      </c>
      <c r="X38" s="384">
        <v>9347.851</v>
      </c>
      <c r="Y38" s="384">
        <v>364.902</v>
      </c>
      <c r="Z38" s="384">
        <f t="shared" si="3"/>
        <v>2061042.703</v>
      </c>
      <c r="AA38" s="443" t="s">
        <v>475</v>
      </c>
    </row>
    <row r="39" spans="1:57" s="85" customFormat="1" ht="63.75">
      <c r="A39" s="555"/>
      <c r="B39" s="617"/>
      <c r="C39" s="456"/>
      <c r="D39" s="518"/>
      <c r="E39" s="518"/>
      <c r="F39" s="518"/>
      <c r="G39" s="518"/>
      <c r="H39" s="457"/>
      <c r="I39" s="221" t="s">
        <v>74</v>
      </c>
      <c r="J39" s="146" t="s">
        <v>934</v>
      </c>
      <c r="K39" s="146" t="s">
        <v>935</v>
      </c>
      <c r="L39" s="95"/>
      <c r="M39" s="314" t="s">
        <v>2124</v>
      </c>
      <c r="N39" s="95"/>
      <c r="O39" s="95" t="s">
        <v>2335</v>
      </c>
      <c r="P39" s="95"/>
      <c r="Q39" s="95"/>
      <c r="R39" s="227"/>
      <c r="S39" s="227"/>
      <c r="T39" s="227">
        <v>0</v>
      </c>
      <c r="U39" s="205" t="e">
        <f t="shared" si="0"/>
        <v>#DIV/0!</v>
      </c>
      <c r="V39" s="205" t="e">
        <f t="shared" si="1"/>
        <v>#DIV/0!</v>
      </c>
      <c r="W39" s="237"/>
      <c r="X39" s="237"/>
      <c r="Y39" s="237"/>
      <c r="Z39" s="237">
        <f t="shared" si="3"/>
        <v>0</v>
      </c>
      <c r="AA39" s="269" t="s">
        <v>475</v>
      </c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</row>
    <row r="40" spans="1:57" s="85" customFormat="1" ht="42" customHeight="1">
      <c r="A40" s="555"/>
      <c r="B40" s="617"/>
      <c r="C40" s="456"/>
      <c r="D40" s="518"/>
      <c r="E40" s="518"/>
      <c r="F40" s="518"/>
      <c r="G40" s="518"/>
      <c r="H40" s="457"/>
      <c r="I40" s="221" t="s">
        <v>75</v>
      </c>
      <c r="J40" s="146" t="s">
        <v>1118</v>
      </c>
      <c r="K40" s="146" t="s">
        <v>935</v>
      </c>
      <c r="L40" s="95"/>
      <c r="M40" s="314" t="s">
        <v>2124</v>
      </c>
      <c r="N40" s="95"/>
      <c r="O40" s="95" t="s">
        <v>2335</v>
      </c>
      <c r="P40" s="95"/>
      <c r="Q40" s="95"/>
      <c r="R40" s="227"/>
      <c r="S40" s="227"/>
      <c r="T40" s="227">
        <v>0</v>
      </c>
      <c r="U40" s="205" t="e">
        <f t="shared" si="0"/>
        <v>#DIV/0!</v>
      </c>
      <c r="V40" s="205" t="e">
        <f t="shared" si="1"/>
        <v>#DIV/0!</v>
      </c>
      <c r="W40" s="237"/>
      <c r="X40" s="237"/>
      <c r="Y40" s="237"/>
      <c r="Z40" s="237">
        <f t="shared" si="3"/>
        <v>0</v>
      </c>
      <c r="AA40" s="269" t="s">
        <v>475</v>
      </c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</row>
    <row r="41" spans="1:57" s="85" customFormat="1" ht="39" customHeight="1">
      <c r="A41" s="555"/>
      <c r="B41" s="617"/>
      <c r="C41" s="456"/>
      <c r="D41" s="518"/>
      <c r="E41" s="518"/>
      <c r="F41" s="518"/>
      <c r="G41" s="518"/>
      <c r="H41" s="457"/>
      <c r="I41" s="222" t="s">
        <v>76</v>
      </c>
      <c r="J41" s="92" t="s">
        <v>805</v>
      </c>
      <c r="K41" s="92" t="s">
        <v>936</v>
      </c>
      <c r="L41" s="95">
        <v>1</v>
      </c>
      <c r="M41" s="314" t="s">
        <v>2125</v>
      </c>
      <c r="N41" s="95"/>
      <c r="O41" s="95" t="s">
        <v>2335</v>
      </c>
      <c r="P41" s="95"/>
      <c r="Q41" s="95"/>
      <c r="R41" s="227">
        <v>42983</v>
      </c>
      <c r="S41" s="227"/>
      <c r="T41" s="227">
        <v>0</v>
      </c>
      <c r="U41" s="205">
        <f t="shared" si="0"/>
        <v>0</v>
      </c>
      <c r="V41" s="205">
        <f t="shared" si="1"/>
        <v>0</v>
      </c>
      <c r="W41" s="237"/>
      <c r="X41" s="237"/>
      <c r="Y41" s="237"/>
      <c r="Z41" s="96">
        <f>SUM(W41:Y41)</f>
        <v>0</v>
      </c>
      <c r="AA41" s="269" t="s">
        <v>475</v>
      </c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</row>
    <row r="42" spans="1:57" s="85" customFormat="1" ht="51">
      <c r="A42" s="555"/>
      <c r="B42" s="617"/>
      <c r="C42" s="533"/>
      <c r="D42" s="520"/>
      <c r="E42" s="520"/>
      <c r="F42" s="520"/>
      <c r="G42" s="520"/>
      <c r="H42" s="457"/>
      <c r="I42" s="221" t="s">
        <v>77</v>
      </c>
      <c r="J42" s="92" t="s">
        <v>260</v>
      </c>
      <c r="K42" s="92" t="s">
        <v>937</v>
      </c>
      <c r="L42" s="95"/>
      <c r="M42" s="314" t="s">
        <v>2124</v>
      </c>
      <c r="N42" s="95"/>
      <c r="O42" s="95" t="s">
        <v>2335</v>
      </c>
      <c r="P42" s="95" t="s">
        <v>2335</v>
      </c>
      <c r="Q42" s="95"/>
      <c r="R42" s="227"/>
      <c r="S42" s="227"/>
      <c r="T42" s="227">
        <v>0</v>
      </c>
      <c r="U42" s="205" t="e">
        <f t="shared" si="0"/>
        <v>#DIV/0!</v>
      </c>
      <c r="V42" s="205" t="e">
        <f t="shared" si="1"/>
        <v>#DIV/0!</v>
      </c>
      <c r="W42" s="237"/>
      <c r="X42" s="237"/>
      <c r="Y42" s="237"/>
      <c r="Z42" s="237">
        <f>SUM(W42:Y42)</f>
        <v>0</v>
      </c>
      <c r="AA42" s="269" t="s">
        <v>475</v>
      </c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</row>
    <row r="43" spans="1:57" s="85" customFormat="1" ht="51">
      <c r="A43" s="555"/>
      <c r="B43" s="617"/>
      <c r="C43" s="457" t="s">
        <v>433</v>
      </c>
      <c r="D43" s="521" t="s">
        <v>806</v>
      </c>
      <c r="E43" s="521" t="s">
        <v>1994</v>
      </c>
      <c r="F43" s="518"/>
      <c r="G43" s="518">
        <v>8</v>
      </c>
      <c r="H43" s="457" t="s">
        <v>434</v>
      </c>
      <c r="I43" s="221" t="s">
        <v>78</v>
      </c>
      <c r="J43" s="146" t="s">
        <v>938</v>
      </c>
      <c r="K43" s="146" t="s">
        <v>807</v>
      </c>
      <c r="L43" s="95">
        <v>1</v>
      </c>
      <c r="M43" s="314" t="s">
        <v>2126</v>
      </c>
      <c r="N43" s="95" t="s">
        <v>2335</v>
      </c>
      <c r="O43" s="95"/>
      <c r="P43" s="95" t="s">
        <v>2335</v>
      </c>
      <c r="Q43" s="95"/>
      <c r="R43" s="227">
        <v>1000</v>
      </c>
      <c r="S43" s="227"/>
      <c r="T43" s="227">
        <v>0</v>
      </c>
      <c r="U43" s="205">
        <f t="shared" si="0"/>
        <v>0</v>
      </c>
      <c r="V43" s="205">
        <f t="shared" si="1"/>
        <v>0</v>
      </c>
      <c r="W43" s="237"/>
      <c r="X43" s="237"/>
      <c r="Y43" s="237"/>
      <c r="Z43" s="96">
        <f>SUM(W43:Y43)</f>
        <v>0</v>
      </c>
      <c r="AA43" s="269" t="s">
        <v>475</v>
      </c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</row>
    <row r="44" spans="1:57" s="85" customFormat="1" ht="30" customHeight="1">
      <c r="A44" s="555"/>
      <c r="B44" s="617"/>
      <c r="C44" s="457"/>
      <c r="D44" s="521"/>
      <c r="E44" s="521"/>
      <c r="F44" s="518"/>
      <c r="G44" s="518"/>
      <c r="H44" s="457"/>
      <c r="I44" s="221" t="s">
        <v>79</v>
      </c>
      <c r="J44" s="146" t="s">
        <v>1330</v>
      </c>
      <c r="K44" s="146" t="s">
        <v>1331</v>
      </c>
      <c r="L44" s="95">
        <v>50</v>
      </c>
      <c r="M44" s="314" t="s">
        <v>2127</v>
      </c>
      <c r="N44" s="95" t="s">
        <v>2335</v>
      </c>
      <c r="O44" s="95"/>
      <c r="P44" s="95"/>
      <c r="Q44" s="95"/>
      <c r="R44" s="227">
        <v>1000</v>
      </c>
      <c r="S44" s="227"/>
      <c r="T44" s="227">
        <v>0</v>
      </c>
      <c r="U44" s="205">
        <f t="shared" si="0"/>
        <v>0</v>
      </c>
      <c r="V44" s="205">
        <f t="shared" si="1"/>
        <v>0</v>
      </c>
      <c r="W44" s="237"/>
      <c r="X44" s="237"/>
      <c r="Y44" s="237"/>
      <c r="Z44" s="96">
        <f>SUM(W44:Y44)</f>
        <v>0</v>
      </c>
      <c r="AA44" s="269" t="s">
        <v>475</v>
      </c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</row>
    <row r="45" spans="1:57" s="85" customFormat="1" ht="53.25" customHeight="1">
      <c r="A45" s="555"/>
      <c r="B45" s="618"/>
      <c r="C45" s="457"/>
      <c r="D45" s="521"/>
      <c r="E45" s="521"/>
      <c r="F45" s="518"/>
      <c r="G45" s="518"/>
      <c r="H45" s="457"/>
      <c r="I45" s="221" t="s">
        <v>674</v>
      </c>
      <c r="J45" s="146" t="s">
        <v>1119</v>
      </c>
      <c r="K45" s="146" t="s">
        <v>1332</v>
      </c>
      <c r="L45" s="151">
        <v>1</v>
      </c>
      <c r="M45" s="394" t="s">
        <v>2128</v>
      </c>
      <c r="N45" s="151" t="s">
        <v>2335</v>
      </c>
      <c r="O45" s="151" t="s">
        <v>2335</v>
      </c>
      <c r="P45" s="151"/>
      <c r="Q45" s="151"/>
      <c r="R45" s="227">
        <v>1000</v>
      </c>
      <c r="S45" s="227"/>
      <c r="T45" s="227">
        <v>0</v>
      </c>
      <c r="U45" s="205">
        <f t="shared" si="0"/>
        <v>0</v>
      </c>
      <c r="V45" s="205">
        <f t="shared" si="1"/>
        <v>0</v>
      </c>
      <c r="W45" s="237"/>
      <c r="X45" s="237"/>
      <c r="Y45" s="237"/>
      <c r="Z45" s="237">
        <f>SUM(W45:Y45)</f>
        <v>0</v>
      </c>
      <c r="AA45" s="269" t="s">
        <v>475</v>
      </c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</row>
    <row r="46" spans="1:57" s="84" customFormat="1" ht="12.75" customHeight="1">
      <c r="A46" s="34"/>
      <c r="B46" s="35"/>
      <c r="C46" s="35"/>
      <c r="D46" s="35"/>
      <c r="E46" s="35"/>
      <c r="F46" s="35"/>
      <c r="G46" s="35"/>
      <c r="H46" s="11"/>
      <c r="I46" s="11"/>
      <c r="J46" s="11"/>
      <c r="K46" s="11"/>
      <c r="L46" s="38"/>
      <c r="M46" s="395"/>
      <c r="N46" s="38"/>
      <c r="O46" s="38"/>
      <c r="P46" s="38"/>
      <c r="Q46" s="38"/>
      <c r="R46" s="65">
        <f aca="true" t="shared" si="4" ref="R46:Y46">SUM(R8:R45)</f>
        <v>31073013</v>
      </c>
      <c r="S46" s="60"/>
      <c r="T46" s="65">
        <f>SUM(T8:T45)</f>
        <v>25767692.010019995</v>
      </c>
      <c r="U46" s="68" t="e">
        <f>SUM(U8:U45)</f>
        <v>#DIV/0!</v>
      </c>
      <c r="V46" s="65" t="e">
        <f>SUM(V8:V45)</f>
        <v>#DIV/0!</v>
      </c>
      <c r="W46" s="70">
        <f t="shared" si="4"/>
        <v>2595051.5489999996</v>
      </c>
      <c r="X46" s="70">
        <f t="shared" si="4"/>
        <v>29065887.345899995</v>
      </c>
      <c r="Y46" s="70">
        <f t="shared" si="4"/>
        <v>2371769.04569</v>
      </c>
      <c r="Z46" s="70">
        <f>SUM(Z8:Z45)</f>
        <v>34032707.940589994</v>
      </c>
      <c r="AA46" s="4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</row>
    <row r="47" spans="1:27" ht="64.5" customHeight="1">
      <c r="A47" s="472" t="s">
        <v>279</v>
      </c>
      <c r="B47" s="607">
        <v>0.117</v>
      </c>
      <c r="C47" s="538" t="s">
        <v>435</v>
      </c>
      <c r="D47" s="531" t="s">
        <v>389</v>
      </c>
      <c r="E47" s="531" t="s">
        <v>1916</v>
      </c>
      <c r="F47" s="529">
        <v>0.89</v>
      </c>
      <c r="G47" s="529">
        <v>1</v>
      </c>
      <c r="H47" s="457" t="s">
        <v>436</v>
      </c>
      <c r="I47" s="372" t="s">
        <v>2005</v>
      </c>
      <c r="J47" s="448" t="s">
        <v>1337</v>
      </c>
      <c r="K47" s="448" t="s">
        <v>1336</v>
      </c>
      <c r="L47" s="449">
        <v>130000</v>
      </c>
      <c r="M47" s="117" t="s">
        <v>2129</v>
      </c>
      <c r="N47" s="449"/>
      <c r="O47" s="449" t="s">
        <v>2335</v>
      </c>
      <c r="P47" s="449" t="s">
        <v>2335</v>
      </c>
      <c r="Q47" s="449" t="s">
        <v>2335</v>
      </c>
      <c r="R47" s="376">
        <v>16139308</v>
      </c>
      <c r="S47" s="376">
        <v>130000</v>
      </c>
      <c r="T47" s="376">
        <v>14610463.43739</v>
      </c>
      <c r="U47" s="205">
        <f aca="true" t="shared" si="5" ref="U47:U67">S47/L47</f>
        <v>1</v>
      </c>
      <c r="V47" s="205">
        <f aca="true" t="shared" si="6" ref="V47:V67">T47/R47</f>
        <v>0.9052719879557414</v>
      </c>
      <c r="W47" s="384">
        <v>131600</v>
      </c>
      <c r="X47" s="384">
        <v>8798671.31</v>
      </c>
      <c r="Y47" s="384">
        <v>9056815.728</v>
      </c>
      <c r="Z47" s="384">
        <f>SUM(W47:Y47)</f>
        <v>17987087.038000003</v>
      </c>
      <c r="AA47" s="385" t="s">
        <v>474</v>
      </c>
    </row>
    <row r="48" spans="1:27" ht="64.5" customHeight="1">
      <c r="A48" s="472"/>
      <c r="B48" s="608"/>
      <c r="C48" s="466"/>
      <c r="D48" s="532"/>
      <c r="E48" s="532"/>
      <c r="F48" s="530"/>
      <c r="G48" s="530"/>
      <c r="H48" s="457"/>
      <c r="I48" s="372" t="s">
        <v>1297</v>
      </c>
      <c r="J48" s="448" t="s">
        <v>1338</v>
      </c>
      <c r="K48" s="448" t="s">
        <v>1339</v>
      </c>
      <c r="L48" s="449"/>
      <c r="M48" s="450" t="s">
        <v>2132</v>
      </c>
      <c r="N48" s="449" t="s">
        <v>2335</v>
      </c>
      <c r="O48" s="449" t="s">
        <v>2335</v>
      </c>
      <c r="P48" s="449" t="s">
        <v>2335</v>
      </c>
      <c r="Q48" s="449" t="s">
        <v>2335</v>
      </c>
      <c r="R48" s="376"/>
      <c r="S48" s="376"/>
      <c r="T48" s="376">
        <v>0</v>
      </c>
      <c r="U48" s="205" t="e">
        <f t="shared" si="5"/>
        <v>#DIV/0!</v>
      </c>
      <c r="V48" s="205" t="e">
        <f t="shared" si="6"/>
        <v>#DIV/0!</v>
      </c>
      <c r="W48" s="384"/>
      <c r="X48" s="384"/>
      <c r="Y48" s="384"/>
      <c r="Z48" s="384">
        <f>SUM(W48:Y48)</f>
        <v>0</v>
      </c>
      <c r="AA48" s="385" t="s">
        <v>474</v>
      </c>
    </row>
    <row r="49" spans="1:27" ht="65.25" customHeight="1">
      <c r="A49" s="472"/>
      <c r="B49" s="608"/>
      <c r="C49" s="466"/>
      <c r="D49" s="382" t="s">
        <v>390</v>
      </c>
      <c r="E49" s="369" t="s">
        <v>391</v>
      </c>
      <c r="F49" s="370">
        <v>0.8</v>
      </c>
      <c r="G49" s="370">
        <v>1</v>
      </c>
      <c r="H49" s="457"/>
      <c r="I49" s="372" t="s">
        <v>2006</v>
      </c>
      <c r="J49" s="378" t="s">
        <v>1340</v>
      </c>
      <c r="K49" s="378" t="s">
        <v>1341</v>
      </c>
      <c r="L49" s="380">
        <v>1</v>
      </c>
      <c r="M49" s="117" t="s">
        <v>2130</v>
      </c>
      <c r="N49" s="380" t="s">
        <v>2335</v>
      </c>
      <c r="O49" s="380"/>
      <c r="P49" s="380"/>
      <c r="Q49" s="380"/>
      <c r="R49" s="376">
        <v>49175</v>
      </c>
      <c r="S49" s="376"/>
      <c r="T49" s="376">
        <v>0</v>
      </c>
      <c r="U49" s="205">
        <f t="shared" si="5"/>
        <v>0</v>
      </c>
      <c r="V49" s="205">
        <f t="shared" si="6"/>
        <v>0</v>
      </c>
      <c r="W49" s="384"/>
      <c r="X49" s="384"/>
      <c r="Y49" s="384"/>
      <c r="Z49" s="96">
        <v>0</v>
      </c>
      <c r="AA49" s="385" t="s">
        <v>474</v>
      </c>
    </row>
    <row r="50" spans="1:27" ht="89.25">
      <c r="A50" s="472"/>
      <c r="B50" s="608"/>
      <c r="C50" s="234" t="s">
        <v>1942</v>
      </c>
      <c r="D50" s="152" t="s">
        <v>946</v>
      </c>
      <c r="E50" s="117" t="s">
        <v>570</v>
      </c>
      <c r="F50" s="370" t="s">
        <v>562</v>
      </c>
      <c r="G50" s="374">
        <v>0.92</v>
      </c>
      <c r="H50" s="382" t="s">
        <v>1943</v>
      </c>
      <c r="I50" s="377" t="s">
        <v>1944</v>
      </c>
      <c r="J50" s="378" t="s">
        <v>952</v>
      </c>
      <c r="K50" s="378" t="s">
        <v>1348</v>
      </c>
      <c r="L50" s="379">
        <v>1</v>
      </c>
      <c r="M50" s="117" t="s">
        <v>2131</v>
      </c>
      <c r="N50" s="379" t="s">
        <v>2335</v>
      </c>
      <c r="O50" s="379" t="s">
        <v>2335</v>
      </c>
      <c r="P50" s="379" t="s">
        <v>2335</v>
      </c>
      <c r="Q50" s="379" t="s">
        <v>2335</v>
      </c>
      <c r="R50" s="376">
        <v>85000</v>
      </c>
      <c r="S50" s="376"/>
      <c r="T50" s="376">
        <v>0</v>
      </c>
      <c r="U50" s="205">
        <f t="shared" si="5"/>
        <v>0</v>
      </c>
      <c r="V50" s="205">
        <f t="shared" si="6"/>
        <v>0</v>
      </c>
      <c r="W50" s="384"/>
      <c r="X50" s="384"/>
      <c r="Y50" s="384"/>
      <c r="Z50" s="96">
        <v>0</v>
      </c>
      <c r="AA50" s="385" t="s">
        <v>474</v>
      </c>
    </row>
    <row r="51" spans="1:27" ht="89.25" customHeight="1">
      <c r="A51" s="472"/>
      <c r="B51" s="608"/>
      <c r="C51" s="457" t="s">
        <v>1945</v>
      </c>
      <c r="D51" s="382" t="s">
        <v>1915</v>
      </c>
      <c r="E51" s="117" t="s">
        <v>1917</v>
      </c>
      <c r="F51" s="374" t="s">
        <v>555</v>
      </c>
      <c r="G51" s="133" t="s">
        <v>556</v>
      </c>
      <c r="H51" s="476" t="s">
        <v>1946</v>
      </c>
      <c r="I51" s="470" t="s">
        <v>80</v>
      </c>
      <c r="J51" s="523" t="s">
        <v>1120</v>
      </c>
      <c r="K51" s="523" t="s">
        <v>1342</v>
      </c>
      <c r="L51" s="525">
        <v>1</v>
      </c>
      <c r="M51" s="514" t="s">
        <v>2133</v>
      </c>
      <c r="N51" s="510" t="s">
        <v>2335</v>
      </c>
      <c r="O51" s="510" t="s">
        <v>2335</v>
      </c>
      <c r="P51" s="510" t="s">
        <v>2335</v>
      </c>
      <c r="Q51" s="510" t="s">
        <v>2335</v>
      </c>
      <c r="R51" s="612">
        <v>368186</v>
      </c>
      <c r="S51" s="612">
        <v>1</v>
      </c>
      <c r="T51" s="612">
        <v>287109.03839</v>
      </c>
      <c r="U51" s="205">
        <f t="shared" si="5"/>
        <v>1</v>
      </c>
      <c r="V51" s="205">
        <f t="shared" si="6"/>
        <v>0.7797934695778764</v>
      </c>
      <c r="W51" s="614">
        <v>110802.2664</v>
      </c>
      <c r="X51" s="614">
        <v>267370.745</v>
      </c>
      <c r="Y51" s="614">
        <v>19098</v>
      </c>
      <c r="Z51" s="558">
        <f>SUM(W51:Y52)</f>
        <v>397271.01139999996</v>
      </c>
      <c r="AA51" s="486" t="s">
        <v>474</v>
      </c>
    </row>
    <row r="52" spans="1:27" ht="54.75" customHeight="1">
      <c r="A52" s="472"/>
      <c r="B52" s="608"/>
      <c r="C52" s="457"/>
      <c r="D52" s="152" t="s">
        <v>1919</v>
      </c>
      <c r="E52" s="117" t="s">
        <v>1918</v>
      </c>
      <c r="F52" s="374" t="s">
        <v>557</v>
      </c>
      <c r="G52" s="133" t="s">
        <v>558</v>
      </c>
      <c r="H52" s="476"/>
      <c r="I52" s="470"/>
      <c r="J52" s="523"/>
      <c r="K52" s="523"/>
      <c r="L52" s="525"/>
      <c r="M52" s="514"/>
      <c r="N52" s="511"/>
      <c r="O52" s="511"/>
      <c r="P52" s="511"/>
      <c r="Q52" s="511"/>
      <c r="R52" s="613"/>
      <c r="S52" s="613"/>
      <c r="T52" s="613"/>
      <c r="U52" s="205" t="e">
        <f t="shared" si="5"/>
        <v>#DIV/0!</v>
      </c>
      <c r="V52" s="205" t="e">
        <f t="shared" si="6"/>
        <v>#DIV/0!</v>
      </c>
      <c r="W52" s="615"/>
      <c r="X52" s="615"/>
      <c r="Y52" s="615"/>
      <c r="Z52" s="558"/>
      <c r="AA52" s="486"/>
    </row>
    <row r="53" spans="1:27" ht="63" customHeight="1">
      <c r="A53" s="472"/>
      <c r="B53" s="608"/>
      <c r="C53" s="457"/>
      <c r="D53" s="152" t="s">
        <v>939</v>
      </c>
      <c r="E53" s="117" t="s">
        <v>559</v>
      </c>
      <c r="F53" s="370">
        <v>0.7064</v>
      </c>
      <c r="G53" s="370">
        <v>0.95</v>
      </c>
      <c r="H53" s="476" t="s">
        <v>1947</v>
      </c>
      <c r="I53" s="372" t="s">
        <v>81</v>
      </c>
      <c r="J53" s="451" t="s">
        <v>950</v>
      </c>
      <c r="K53" s="448" t="s">
        <v>1935</v>
      </c>
      <c r="L53" s="449">
        <v>2297</v>
      </c>
      <c r="M53" s="117" t="s">
        <v>2134</v>
      </c>
      <c r="N53" s="449"/>
      <c r="O53" s="449"/>
      <c r="P53" s="449" t="s">
        <v>2335</v>
      </c>
      <c r="Q53" s="449"/>
      <c r="R53" s="376">
        <v>79125</v>
      </c>
      <c r="S53" s="376">
        <v>2297</v>
      </c>
      <c r="T53" s="376">
        <v>41284.668</v>
      </c>
      <c r="U53" s="205">
        <f t="shared" si="5"/>
        <v>1</v>
      </c>
      <c r="V53" s="205">
        <f t="shared" si="6"/>
        <v>0.5217651563981043</v>
      </c>
      <c r="W53" s="384"/>
      <c r="X53" s="384">
        <v>58250.998</v>
      </c>
      <c r="Y53" s="384"/>
      <c r="Z53" s="384">
        <f>SUM(W53:Y53)</f>
        <v>58250.998</v>
      </c>
      <c r="AA53" s="385" t="s">
        <v>474</v>
      </c>
    </row>
    <row r="54" spans="1:27" ht="53.25" customHeight="1">
      <c r="A54" s="472"/>
      <c r="B54" s="608"/>
      <c r="C54" s="457"/>
      <c r="D54" s="152" t="s">
        <v>940</v>
      </c>
      <c r="E54" s="117" t="s">
        <v>1920</v>
      </c>
      <c r="F54" s="133" t="s">
        <v>560</v>
      </c>
      <c r="G54" s="133" t="s">
        <v>561</v>
      </c>
      <c r="H54" s="476"/>
      <c r="I54" s="470" t="s">
        <v>82</v>
      </c>
      <c r="J54" s="523" t="s">
        <v>1343</v>
      </c>
      <c r="K54" s="523" t="s">
        <v>1344</v>
      </c>
      <c r="L54" s="524">
        <v>1</v>
      </c>
      <c r="M54" s="514" t="s">
        <v>2135</v>
      </c>
      <c r="N54" s="512"/>
      <c r="O54" s="512" t="s">
        <v>2335</v>
      </c>
      <c r="P54" s="512" t="s">
        <v>2335</v>
      </c>
      <c r="Q54" s="512"/>
      <c r="R54" s="612">
        <v>346569</v>
      </c>
      <c r="S54" s="612">
        <v>1</v>
      </c>
      <c r="T54" s="612">
        <v>285462.891</v>
      </c>
      <c r="U54" s="205">
        <f t="shared" si="5"/>
        <v>1</v>
      </c>
      <c r="V54" s="205">
        <f t="shared" si="6"/>
        <v>0.82368270387715</v>
      </c>
      <c r="W54" s="614"/>
      <c r="X54" s="614">
        <v>255139.182</v>
      </c>
      <c r="Y54" s="614">
        <v>2211.2746</v>
      </c>
      <c r="Z54" s="558">
        <f>SUM(W54:Y55)</f>
        <v>257350.4566</v>
      </c>
      <c r="AA54" s="486" t="s">
        <v>474</v>
      </c>
    </row>
    <row r="55" spans="1:27" ht="76.5">
      <c r="A55" s="472"/>
      <c r="B55" s="608"/>
      <c r="C55" s="457"/>
      <c r="D55" s="152" t="s">
        <v>941</v>
      </c>
      <c r="E55" s="117" t="s">
        <v>1921</v>
      </c>
      <c r="F55" s="370" t="s">
        <v>562</v>
      </c>
      <c r="G55" s="374">
        <v>0.99</v>
      </c>
      <c r="H55" s="476"/>
      <c r="I55" s="470"/>
      <c r="J55" s="523"/>
      <c r="K55" s="523"/>
      <c r="L55" s="524"/>
      <c r="M55" s="514"/>
      <c r="N55" s="513"/>
      <c r="O55" s="513"/>
      <c r="P55" s="513"/>
      <c r="Q55" s="513"/>
      <c r="R55" s="613"/>
      <c r="S55" s="613"/>
      <c r="T55" s="613"/>
      <c r="U55" s="205" t="e">
        <f t="shared" si="5"/>
        <v>#DIV/0!</v>
      </c>
      <c r="V55" s="205" t="e">
        <f t="shared" si="6"/>
        <v>#DIV/0!</v>
      </c>
      <c r="W55" s="615"/>
      <c r="X55" s="615"/>
      <c r="Y55" s="615"/>
      <c r="Z55" s="558"/>
      <c r="AA55" s="486"/>
    </row>
    <row r="56" spans="1:27" ht="63.75" customHeight="1">
      <c r="A56" s="472"/>
      <c r="B56" s="608"/>
      <c r="C56" s="457"/>
      <c r="D56" s="152" t="s">
        <v>942</v>
      </c>
      <c r="E56" s="117" t="s">
        <v>1922</v>
      </c>
      <c r="F56" s="374">
        <v>0.05</v>
      </c>
      <c r="G56" s="374">
        <v>0.05</v>
      </c>
      <c r="H56" s="476" t="s">
        <v>1948</v>
      </c>
      <c r="I56" s="522" t="s">
        <v>83</v>
      </c>
      <c r="J56" s="523" t="s">
        <v>951</v>
      </c>
      <c r="K56" s="523" t="s">
        <v>1345</v>
      </c>
      <c r="L56" s="524">
        <v>1</v>
      </c>
      <c r="M56" s="514" t="s">
        <v>2136</v>
      </c>
      <c r="N56" s="507" t="s">
        <v>2335</v>
      </c>
      <c r="O56" s="507"/>
      <c r="P56" s="507"/>
      <c r="Q56" s="507"/>
      <c r="R56" s="376">
        <v>104752</v>
      </c>
      <c r="S56" s="376">
        <v>1</v>
      </c>
      <c r="T56" s="376">
        <v>25920</v>
      </c>
      <c r="U56" s="205">
        <f t="shared" si="5"/>
        <v>1</v>
      </c>
      <c r="V56" s="205">
        <f t="shared" si="6"/>
        <v>0.24744157629448602</v>
      </c>
      <c r="W56" s="384">
        <v>12400</v>
      </c>
      <c r="X56" s="384">
        <v>37492.39533</v>
      </c>
      <c r="Y56" s="384"/>
      <c r="Z56" s="384">
        <f>SUM(W56:Y56)</f>
        <v>49892.39533</v>
      </c>
      <c r="AA56" s="486" t="s">
        <v>474</v>
      </c>
    </row>
    <row r="57" spans="1:27" ht="63.75">
      <c r="A57" s="472"/>
      <c r="B57" s="608"/>
      <c r="C57" s="457"/>
      <c r="D57" s="152" t="s">
        <v>943</v>
      </c>
      <c r="E57" s="153" t="s">
        <v>563</v>
      </c>
      <c r="F57" s="370" t="s">
        <v>562</v>
      </c>
      <c r="G57" s="374">
        <v>0.9</v>
      </c>
      <c r="H57" s="476"/>
      <c r="I57" s="522"/>
      <c r="J57" s="523"/>
      <c r="K57" s="523"/>
      <c r="L57" s="524"/>
      <c r="M57" s="514"/>
      <c r="N57" s="508"/>
      <c r="O57" s="508"/>
      <c r="P57" s="508"/>
      <c r="Q57" s="508"/>
      <c r="R57" s="376"/>
      <c r="S57" s="376"/>
      <c r="T57" s="376">
        <v>0</v>
      </c>
      <c r="U57" s="205" t="e">
        <f t="shared" si="5"/>
        <v>#DIV/0!</v>
      </c>
      <c r="V57" s="205" t="e">
        <f t="shared" si="6"/>
        <v>#DIV/0!</v>
      </c>
      <c r="W57" s="384"/>
      <c r="X57" s="384"/>
      <c r="Y57" s="384"/>
      <c r="Z57" s="384">
        <v>0</v>
      </c>
      <c r="AA57" s="486"/>
    </row>
    <row r="58" spans="1:27" ht="63.75">
      <c r="A58" s="472"/>
      <c r="B58" s="608"/>
      <c r="C58" s="457"/>
      <c r="D58" s="153" t="s">
        <v>945</v>
      </c>
      <c r="E58" s="117" t="s">
        <v>1923</v>
      </c>
      <c r="F58" s="133" t="s">
        <v>564</v>
      </c>
      <c r="G58" s="133" t="s">
        <v>565</v>
      </c>
      <c r="H58" s="476"/>
      <c r="I58" s="522"/>
      <c r="J58" s="523"/>
      <c r="K58" s="523"/>
      <c r="L58" s="524"/>
      <c r="M58" s="514"/>
      <c r="N58" s="508"/>
      <c r="O58" s="508"/>
      <c r="P58" s="508" t="s">
        <v>2335</v>
      </c>
      <c r="Q58" s="508"/>
      <c r="R58" s="376"/>
      <c r="S58" s="376"/>
      <c r="T58" s="376">
        <v>0</v>
      </c>
      <c r="U58" s="205" t="e">
        <f t="shared" si="5"/>
        <v>#DIV/0!</v>
      </c>
      <c r="V58" s="205" t="e">
        <f t="shared" si="6"/>
        <v>#DIV/0!</v>
      </c>
      <c r="W58" s="384"/>
      <c r="X58" s="384"/>
      <c r="Y58" s="384"/>
      <c r="Z58" s="384">
        <v>0</v>
      </c>
      <c r="AA58" s="486"/>
    </row>
    <row r="59" spans="1:27" ht="58.5" customHeight="1">
      <c r="A59" s="472"/>
      <c r="B59" s="608"/>
      <c r="C59" s="457"/>
      <c r="D59" s="152" t="s">
        <v>944</v>
      </c>
      <c r="E59" s="117" t="s">
        <v>1924</v>
      </c>
      <c r="F59" s="133" t="s">
        <v>566</v>
      </c>
      <c r="G59" s="133" t="s">
        <v>567</v>
      </c>
      <c r="H59" s="476"/>
      <c r="I59" s="522"/>
      <c r="J59" s="523"/>
      <c r="K59" s="523"/>
      <c r="L59" s="524"/>
      <c r="M59" s="514"/>
      <c r="N59" s="509"/>
      <c r="O59" s="509"/>
      <c r="P59" s="509"/>
      <c r="Q59" s="509"/>
      <c r="R59" s="376"/>
      <c r="S59" s="376"/>
      <c r="T59" s="376">
        <v>0</v>
      </c>
      <c r="U59" s="205" t="e">
        <f t="shared" si="5"/>
        <v>#DIV/0!</v>
      </c>
      <c r="V59" s="205" t="e">
        <f t="shared" si="6"/>
        <v>#DIV/0!</v>
      </c>
      <c r="W59" s="384"/>
      <c r="X59" s="384"/>
      <c r="Y59" s="384"/>
      <c r="Z59" s="384">
        <v>0</v>
      </c>
      <c r="AA59" s="486"/>
    </row>
    <row r="60" spans="1:27" ht="68.25" customHeight="1">
      <c r="A60" s="472"/>
      <c r="B60" s="608"/>
      <c r="C60" s="457"/>
      <c r="D60" s="382" t="s">
        <v>568</v>
      </c>
      <c r="E60" s="369" t="s">
        <v>391</v>
      </c>
      <c r="F60" s="370">
        <v>0.8</v>
      </c>
      <c r="G60" s="370">
        <v>1</v>
      </c>
      <c r="H60" s="476"/>
      <c r="I60" s="377" t="s">
        <v>569</v>
      </c>
      <c r="J60" s="378" t="s">
        <v>1346</v>
      </c>
      <c r="K60" s="378" t="s">
        <v>1347</v>
      </c>
      <c r="L60" s="379">
        <v>1</v>
      </c>
      <c r="M60" s="117" t="s">
        <v>2137</v>
      </c>
      <c r="N60" s="379"/>
      <c r="O60" s="379" t="s">
        <v>2335</v>
      </c>
      <c r="P60" s="379"/>
      <c r="Q60" s="379"/>
      <c r="R60" s="376">
        <v>7500</v>
      </c>
      <c r="S60" s="376"/>
      <c r="T60" s="376">
        <v>0</v>
      </c>
      <c r="U60" s="205">
        <f t="shared" si="5"/>
        <v>0</v>
      </c>
      <c r="V60" s="205">
        <f t="shared" si="6"/>
        <v>0</v>
      </c>
      <c r="W60" s="384"/>
      <c r="X60" s="384"/>
      <c r="Y60" s="384"/>
      <c r="Z60" s="384">
        <f aca="true" t="shared" si="7" ref="Z60:Z67">SUM(W60:Y60)</f>
        <v>0</v>
      </c>
      <c r="AA60" s="385" t="s">
        <v>474</v>
      </c>
    </row>
    <row r="61" spans="1:29" s="87" customFormat="1" ht="81" customHeight="1">
      <c r="A61" s="472"/>
      <c r="B61" s="608"/>
      <c r="C61" s="369" t="s">
        <v>1949</v>
      </c>
      <c r="D61" s="382" t="s">
        <v>1952</v>
      </c>
      <c r="E61" s="369" t="s">
        <v>277</v>
      </c>
      <c r="F61" s="370"/>
      <c r="G61" s="370">
        <v>1</v>
      </c>
      <c r="H61" s="373" t="s">
        <v>1957</v>
      </c>
      <c r="I61" s="377" t="s">
        <v>80</v>
      </c>
      <c r="J61" s="378" t="s">
        <v>1960</v>
      </c>
      <c r="K61" s="378" t="s">
        <v>1961</v>
      </c>
      <c r="L61" s="154">
        <v>32</v>
      </c>
      <c r="M61" s="117" t="s">
        <v>2138</v>
      </c>
      <c r="N61" s="154"/>
      <c r="O61" s="154" t="s">
        <v>2335</v>
      </c>
      <c r="P61" s="154" t="s">
        <v>2335</v>
      </c>
      <c r="Q61" s="154" t="s">
        <v>2335</v>
      </c>
      <c r="R61" s="376">
        <v>155000</v>
      </c>
      <c r="S61" s="376">
        <v>32</v>
      </c>
      <c r="T61" s="376">
        <v>152397.73361000002</v>
      </c>
      <c r="U61" s="205">
        <f t="shared" si="5"/>
        <v>1</v>
      </c>
      <c r="V61" s="205">
        <f t="shared" si="6"/>
        <v>0.9832111845806453</v>
      </c>
      <c r="W61" s="384"/>
      <c r="X61" s="384"/>
      <c r="Y61" s="384">
        <v>54000</v>
      </c>
      <c r="Z61" s="384">
        <f t="shared" si="7"/>
        <v>54000</v>
      </c>
      <c r="AA61" s="385" t="s">
        <v>474</v>
      </c>
      <c r="AB61" s="86"/>
      <c r="AC61" s="86"/>
    </row>
    <row r="62" spans="1:57" s="85" customFormat="1" ht="68.25" customHeight="1">
      <c r="A62" s="472"/>
      <c r="B62" s="608"/>
      <c r="C62" s="216" t="s">
        <v>1950</v>
      </c>
      <c r="D62" s="233" t="s">
        <v>1953</v>
      </c>
      <c r="E62" s="216" t="s">
        <v>1954</v>
      </c>
      <c r="F62" s="215"/>
      <c r="G62" s="215">
        <v>1</v>
      </c>
      <c r="H62" s="222" t="s">
        <v>1958</v>
      </c>
      <c r="I62" s="228" t="s">
        <v>80</v>
      </c>
      <c r="J62" s="229" t="s">
        <v>1963</v>
      </c>
      <c r="K62" s="229" t="s">
        <v>1962</v>
      </c>
      <c r="L62" s="231">
        <v>10</v>
      </c>
      <c r="M62" s="315" t="s">
        <v>2138</v>
      </c>
      <c r="N62" s="379" t="s">
        <v>2335</v>
      </c>
      <c r="O62" s="265"/>
      <c r="P62" s="379" t="s">
        <v>2335</v>
      </c>
      <c r="Q62" s="265"/>
      <c r="R62" s="227">
        <v>6000</v>
      </c>
      <c r="S62" s="227"/>
      <c r="T62" s="227">
        <v>0</v>
      </c>
      <c r="U62" s="205">
        <f t="shared" si="5"/>
        <v>0</v>
      </c>
      <c r="V62" s="205">
        <f t="shared" si="6"/>
        <v>0</v>
      </c>
      <c r="W62" s="237"/>
      <c r="X62" s="237"/>
      <c r="Y62" s="237"/>
      <c r="Z62" s="237">
        <f t="shared" si="7"/>
        <v>0</v>
      </c>
      <c r="AA62" s="224" t="s">
        <v>474</v>
      </c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</row>
    <row r="63" spans="1:57" s="85" customFormat="1" ht="68.25" customHeight="1">
      <c r="A63" s="472"/>
      <c r="B63" s="608"/>
      <c r="C63" s="216" t="s">
        <v>1951</v>
      </c>
      <c r="D63" s="233" t="s">
        <v>1955</v>
      </c>
      <c r="E63" s="216" t="s">
        <v>1956</v>
      </c>
      <c r="F63" s="215"/>
      <c r="G63" s="215">
        <v>1</v>
      </c>
      <c r="H63" s="222" t="s">
        <v>1959</v>
      </c>
      <c r="I63" s="228" t="s">
        <v>80</v>
      </c>
      <c r="J63" s="229" t="s">
        <v>1964</v>
      </c>
      <c r="K63" s="229" t="s">
        <v>1965</v>
      </c>
      <c r="L63" s="231">
        <v>4</v>
      </c>
      <c r="M63" s="315" t="s">
        <v>2138</v>
      </c>
      <c r="N63" s="379"/>
      <c r="O63" s="379" t="s">
        <v>2335</v>
      </c>
      <c r="P63" s="265"/>
      <c r="Q63" s="379" t="s">
        <v>2335</v>
      </c>
      <c r="R63" s="227">
        <v>6000</v>
      </c>
      <c r="S63" s="227"/>
      <c r="T63" s="227">
        <v>0</v>
      </c>
      <c r="U63" s="205">
        <f t="shared" si="5"/>
        <v>0</v>
      </c>
      <c r="V63" s="205">
        <f t="shared" si="6"/>
        <v>0</v>
      </c>
      <c r="W63" s="237"/>
      <c r="X63" s="237"/>
      <c r="Y63" s="237"/>
      <c r="Z63" s="237">
        <f t="shared" si="7"/>
        <v>0</v>
      </c>
      <c r="AA63" s="224" t="s">
        <v>474</v>
      </c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</row>
    <row r="64" spans="1:57" s="85" customFormat="1" ht="51" customHeight="1">
      <c r="A64" s="472"/>
      <c r="B64" s="608"/>
      <c r="C64" s="457" t="s">
        <v>471</v>
      </c>
      <c r="D64" s="222" t="s">
        <v>1356</v>
      </c>
      <c r="E64" s="222" t="s">
        <v>1355</v>
      </c>
      <c r="F64" s="230">
        <v>0</v>
      </c>
      <c r="G64" s="239" t="s">
        <v>651</v>
      </c>
      <c r="H64" s="457" t="s">
        <v>472</v>
      </c>
      <c r="I64" s="221" t="s">
        <v>84</v>
      </c>
      <c r="J64" s="147" t="s">
        <v>1121</v>
      </c>
      <c r="K64" s="239" t="s">
        <v>1122</v>
      </c>
      <c r="L64" s="148"/>
      <c r="M64" s="314" t="s">
        <v>2139</v>
      </c>
      <c r="N64" s="148"/>
      <c r="O64" s="148"/>
      <c r="P64" s="148" t="s">
        <v>2335</v>
      </c>
      <c r="Q64" s="148"/>
      <c r="R64" s="227"/>
      <c r="S64" s="227"/>
      <c r="T64" s="227">
        <v>0</v>
      </c>
      <c r="U64" s="205" t="e">
        <f t="shared" si="5"/>
        <v>#DIV/0!</v>
      </c>
      <c r="V64" s="205" t="e">
        <f t="shared" si="6"/>
        <v>#DIV/0!</v>
      </c>
      <c r="W64" s="237"/>
      <c r="X64" s="237"/>
      <c r="Y64" s="237"/>
      <c r="Z64" s="237">
        <f t="shared" si="7"/>
        <v>0</v>
      </c>
      <c r="AA64" s="224" t="s">
        <v>473</v>
      </c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</row>
    <row r="65" spans="1:57" s="85" customFormat="1" ht="63.75">
      <c r="A65" s="472"/>
      <c r="B65" s="608"/>
      <c r="C65" s="457"/>
      <c r="D65" s="222" t="s">
        <v>947</v>
      </c>
      <c r="E65" s="222" t="s">
        <v>652</v>
      </c>
      <c r="F65" s="230">
        <v>0.1</v>
      </c>
      <c r="G65" s="239" t="s">
        <v>651</v>
      </c>
      <c r="H65" s="457"/>
      <c r="I65" s="221" t="s">
        <v>85</v>
      </c>
      <c r="J65" s="147" t="s">
        <v>1123</v>
      </c>
      <c r="K65" s="239" t="s">
        <v>1124</v>
      </c>
      <c r="L65" s="149"/>
      <c r="M65" s="314" t="s">
        <v>2140</v>
      </c>
      <c r="N65" s="149" t="s">
        <v>2335</v>
      </c>
      <c r="O65" s="149"/>
      <c r="P65" s="149" t="s">
        <v>2335</v>
      </c>
      <c r="Q65" s="149"/>
      <c r="R65" s="227"/>
      <c r="S65" s="227"/>
      <c r="T65" s="227">
        <v>0</v>
      </c>
      <c r="U65" s="205" t="e">
        <f t="shared" si="5"/>
        <v>#DIV/0!</v>
      </c>
      <c r="V65" s="205" t="e">
        <f t="shared" si="6"/>
        <v>#DIV/0!</v>
      </c>
      <c r="W65" s="237"/>
      <c r="X65" s="237"/>
      <c r="Y65" s="237"/>
      <c r="Z65" s="237">
        <f t="shared" si="7"/>
        <v>0</v>
      </c>
      <c r="AA65" s="224" t="s">
        <v>473</v>
      </c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</row>
    <row r="66" spans="1:57" s="85" customFormat="1" ht="40.5" customHeight="1">
      <c r="A66" s="472"/>
      <c r="B66" s="608"/>
      <c r="C66" s="457"/>
      <c r="D66" s="222" t="s">
        <v>948</v>
      </c>
      <c r="E66" s="222" t="s">
        <v>653</v>
      </c>
      <c r="F66" s="230">
        <v>0.5</v>
      </c>
      <c r="G66" s="222"/>
      <c r="H66" s="457"/>
      <c r="I66" s="221" t="s">
        <v>86</v>
      </c>
      <c r="J66" s="147" t="s">
        <v>953</v>
      </c>
      <c r="K66" s="239" t="s">
        <v>954</v>
      </c>
      <c r="L66" s="148"/>
      <c r="M66" s="281" t="s">
        <v>2141</v>
      </c>
      <c r="N66" s="148"/>
      <c r="O66" s="148" t="s">
        <v>2335</v>
      </c>
      <c r="P66" s="148"/>
      <c r="Q66" s="148"/>
      <c r="R66" s="227"/>
      <c r="S66" s="227"/>
      <c r="T66" s="227">
        <v>0</v>
      </c>
      <c r="U66" s="205" t="e">
        <f t="shared" si="5"/>
        <v>#DIV/0!</v>
      </c>
      <c r="V66" s="205" t="e">
        <f t="shared" si="6"/>
        <v>#DIV/0!</v>
      </c>
      <c r="W66" s="237"/>
      <c r="X66" s="237"/>
      <c r="Y66" s="237"/>
      <c r="Z66" s="237">
        <f t="shared" si="7"/>
        <v>0</v>
      </c>
      <c r="AA66" s="224" t="s">
        <v>473</v>
      </c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</row>
    <row r="67" spans="1:57" s="85" customFormat="1" ht="52.5" customHeight="1">
      <c r="A67" s="472"/>
      <c r="B67" s="609"/>
      <c r="C67" s="457"/>
      <c r="D67" s="222" t="s">
        <v>949</v>
      </c>
      <c r="E67" s="222" t="s">
        <v>654</v>
      </c>
      <c r="F67" s="230">
        <v>0.1</v>
      </c>
      <c r="G67" s="239" t="s">
        <v>651</v>
      </c>
      <c r="H67" s="457"/>
      <c r="I67" s="221" t="s">
        <v>87</v>
      </c>
      <c r="J67" s="239" t="s">
        <v>955</v>
      </c>
      <c r="K67" s="150" t="s">
        <v>956</v>
      </c>
      <c r="L67" s="149"/>
      <c r="M67" s="314" t="s">
        <v>2142</v>
      </c>
      <c r="N67" s="149" t="s">
        <v>2335</v>
      </c>
      <c r="O67" s="149"/>
      <c r="P67" s="149"/>
      <c r="Q67" s="149"/>
      <c r="R67" s="227"/>
      <c r="S67" s="227"/>
      <c r="T67" s="227">
        <v>0</v>
      </c>
      <c r="U67" s="205" t="e">
        <f t="shared" si="5"/>
        <v>#DIV/0!</v>
      </c>
      <c r="V67" s="205" t="e">
        <f t="shared" si="6"/>
        <v>#DIV/0!</v>
      </c>
      <c r="W67" s="237"/>
      <c r="X67" s="237"/>
      <c r="Y67" s="237"/>
      <c r="Z67" s="237">
        <f t="shared" si="7"/>
        <v>0</v>
      </c>
      <c r="AA67" s="224" t="s">
        <v>473</v>
      </c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</row>
    <row r="68" spans="1:57" s="84" customFormat="1" ht="12.75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37"/>
      <c r="M68" s="396"/>
      <c r="N68" s="37"/>
      <c r="O68" s="37"/>
      <c r="P68" s="37"/>
      <c r="Q68" s="37"/>
      <c r="R68" s="65">
        <f aca="true" t="shared" si="8" ref="R68:Z68">SUM(R47:R67)</f>
        <v>17346615</v>
      </c>
      <c r="S68" s="60"/>
      <c r="T68" s="65">
        <f>SUM(T47:T67)</f>
        <v>15402637.76839</v>
      </c>
      <c r="U68" s="68" t="e">
        <f>SUM(U47:U67)</f>
        <v>#DIV/0!</v>
      </c>
      <c r="V68" s="65" t="e">
        <f>SUM(V47:V67)</f>
        <v>#DIV/0!</v>
      </c>
      <c r="W68" s="70">
        <f t="shared" si="8"/>
        <v>254802.2664</v>
      </c>
      <c r="X68" s="70">
        <f t="shared" si="8"/>
        <v>9416924.63033</v>
      </c>
      <c r="Y68" s="70">
        <f t="shared" si="8"/>
        <v>9132125.0026</v>
      </c>
      <c r="Z68" s="70">
        <f t="shared" si="8"/>
        <v>18803851.89933</v>
      </c>
      <c r="AA68" s="44">
        <f>SUM(AA47:AA67)</f>
        <v>0</v>
      </c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</row>
    <row r="69" spans="1:27" ht="66" customHeight="1">
      <c r="A69" s="463" t="s">
        <v>280</v>
      </c>
      <c r="B69" s="473">
        <v>0.005</v>
      </c>
      <c r="C69" s="457" t="s">
        <v>447</v>
      </c>
      <c r="D69" s="155" t="s">
        <v>1146</v>
      </c>
      <c r="E69" s="134" t="s">
        <v>1147</v>
      </c>
      <c r="F69" s="230"/>
      <c r="G69" s="230">
        <v>1</v>
      </c>
      <c r="H69" s="457" t="s">
        <v>448</v>
      </c>
      <c r="I69" s="221" t="s">
        <v>88</v>
      </c>
      <c r="J69" s="150" t="s">
        <v>960</v>
      </c>
      <c r="K69" s="150" t="s">
        <v>1148</v>
      </c>
      <c r="L69" s="236"/>
      <c r="M69" s="397" t="s">
        <v>2143</v>
      </c>
      <c r="N69" s="236"/>
      <c r="O69" s="236" t="s">
        <v>2335</v>
      </c>
      <c r="P69" s="236"/>
      <c r="Q69" s="236"/>
      <c r="R69" s="227"/>
      <c r="S69" s="227"/>
      <c r="T69" s="227">
        <v>0</v>
      </c>
      <c r="U69" s="205" t="e">
        <f aca="true" t="shared" si="9" ref="U69:U90">S69/L69</f>
        <v>#DIV/0!</v>
      </c>
      <c r="V69" s="205" t="e">
        <f aca="true" t="shared" si="10" ref="V69:V90">T69/R69</f>
        <v>#DIV/0!</v>
      </c>
      <c r="W69" s="237"/>
      <c r="X69" s="237"/>
      <c r="Y69" s="237"/>
      <c r="Z69" s="237">
        <f aca="true" t="shared" si="11" ref="Z69:Z77">SUM(W69:Y69)</f>
        <v>0</v>
      </c>
      <c r="AA69" s="238" t="s">
        <v>675</v>
      </c>
    </row>
    <row r="70" spans="1:27" s="33" customFormat="1" ht="54" customHeight="1">
      <c r="A70" s="463"/>
      <c r="B70" s="474"/>
      <c r="C70" s="457"/>
      <c r="D70" s="316" t="s">
        <v>1149</v>
      </c>
      <c r="E70" s="330" t="s">
        <v>262</v>
      </c>
      <c r="F70" s="301"/>
      <c r="G70" s="301">
        <v>1</v>
      </c>
      <c r="H70" s="457"/>
      <c r="I70" s="320" t="s">
        <v>89</v>
      </c>
      <c r="J70" s="331" t="s">
        <v>1150</v>
      </c>
      <c r="K70" s="331" t="s">
        <v>1456</v>
      </c>
      <c r="L70" s="332">
        <v>5000</v>
      </c>
      <c r="M70" s="397" t="s">
        <v>2143</v>
      </c>
      <c r="N70" s="332" t="s">
        <v>2335</v>
      </c>
      <c r="O70" s="332"/>
      <c r="P70" s="332"/>
      <c r="Q70" s="332"/>
      <c r="R70" s="321">
        <v>10000</v>
      </c>
      <c r="S70" s="321">
        <v>5000</v>
      </c>
      <c r="T70" s="321">
        <v>17970</v>
      </c>
      <c r="U70" s="322">
        <f t="shared" si="9"/>
        <v>1</v>
      </c>
      <c r="V70" s="322">
        <f t="shared" si="10"/>
        <v>1.797</v>
      </c>
      <c r="W70" s="323">
        <v>17970</v>
      </c>
      <c r="X70" s="323"/>
      <c r="Y70" s="323"/>
      <c r="Z70" s="323">
        <f t="shared" si="11"/>
        <v>17970</v>
      </c>
      <c r="AA70" s="224" t="s">
        <v>675</v>
      </c>
    </row>
    <row r="71" spans="1:27" s="33" customFormat="1" ht="51.75" customHeight="1">
      <c r="A71" s="463"/>
      <c r="B71" s="474"/>
      <c r="C71" s="457"/>
      <c r="D71" s="316" t="s">
        <v>261</v>
      </c>
      <c r="E71" s="330" t="s">
        <v>1151</v>
      </c>
      <c r="F71" s="301"/>
      <c r="G71" s="301">
        <v>1</v>
      </c>
      <c r="H71" s="457"/>
      <c r="I71" s="320" t="s">
        <v>90</v>
      </c>
      <c r="J71" s="331" t="s">
        <v>961</v>
      </c>
      <c r="K71" s="331" t="s">
        <v>1457</v>
      </c>
      <c r="L71" s="332">
        <v>4000</v>
      </c>
      <c r="M71" s="397" t="s">
        <v>2143</v>
      </c>
      <c r="N71" s="332"/>
      <c r="O71" s="332" t="s">
        <v>2335</v>
      </c>
      <c r="P71" s="332"/>
      <c r="Q71" s="332"/>
      <c r="R71" s="321">
        <v>7000</v>
      </c>
      <c r="S71" s="321">
        <v>4000</v>
      </c>
      <c r="T71" s="321">
        <v>31350</v>
      </c>
      <c r="U71" s="322">
        <f t="shared" si="9"/>
        <v>1</v>
      </c>
      <c r="V71" s="322">
        <f t="shared" si="10"/>
        <v>4.478571428571429</v>
      </c>
      <c r="W71" s="323"/>
      <c r="X71" s="323">
        <v>31350</v>
      </c>
      <c r="Y71" s="323"/>
      <c r="Z71" s="323">
        <f t="shared" si="11"/>
        <v>31350</v>
      </c>
      <c r="AA71" s="224" t="s">
        <v>675</v>
      </c>
    </row>
    <row r="72" spans="1:27" s="33" customFormat="1" ht="71.25" customHeight="1">
      <c r="A72" s="463"/>
      <c r="B72" s="474"/>
      <c r="C72" s="457"/>
      <c r="D72" s="316" t="s">
        <v>957</v>
      </c>
      <c r="E72" s="330" t="s">
        <v>1152</v>
      </c>
      <c r="F72" s="301"/>
      <c r="G72" s="301">
        <v>0.8</v>
      </c>
      <c r="H72" s="457"/>
      <c r="I72" s="320" t="s">
        <v>91</v>
      </c>
      <c r="J72" s="331" t="s">
        <v>1153</v>
      </c>
      <c r="K72" s="331" t="s">
        <v>1458</v>
      </c>
      <c r="L72" s="332">
        <v>1800</v>
      </c>
      <c r="M72" s="398" t="s">
        <v>2144</v>
      </c>
      <c r="N72" s="332" t="s">
        <v>2335</v>
      </c>
      <c r="O72" s="332"/>
      <c r="P72" s="332" t="s">
        <v>2335</v>
      </c>
      <c r="Q72" s="332"/>
      <c r="R72" s="321">
        <v>1000</v>
      </c>
      <c r="S72" s="321"/>
      <c r="T72" s="321">
        <v>0</v>
      </c>
      <c r="U72" s="322">
        <f t="shared" si="9"/>
        <v>0</v>
      </c>
      <c r="V72" s="322">
        <f t="shared" si="10"/>
        <v>0</v>
      </c>
      <c r="W72" s="323"/>
      <c r="X72" s="323"/>
      <c r="Y72" s="323"/>
      <c r="Z72" s="323">
        <f t="shared" si="11"/>
        <v>0</v>
      </c>
      <c r="AA72" s="224" t="s">
        <v>675</v>
      </c>
    </row>
    <row r="73" spans="1:27" s="33" customFormat="1" ht="68.25" customHeight="1">
      <c r="A73" s="463"/>
      <c r="B73" s="474"/>
      <c r="C73" s="457"/>
      <c r="D73" s="316" t="s">
        <v>1154</v>
      </c>
      <c r="E73" s="330" t="s">
        <v>1155</v>
      </c>
      <c r="F73" s="301"/>
      <c r="G73" s="301">
        <v>1</v>
      </c>
      <c r="H73" s="457" t="s">
        <v>449</v>
      </c>
      <c r="I73" s="320" t="s">
        <v>92</v>
      </c>
      <c r="J73" s="331" t="s">
        <v>962</v>
      </c>
      <c r="K73" s="331" t="s">
        <v>1459</v>
      </c>
      <c r="L73" s="332">
        <v>1600</v>
      </c>
      <c r="M73" s="398" t="s">
        <v>2144</v>
      </c>
      <c r="N73" s="332"/>
      <c r="O73" s="332" t="s">
        <v>2335</v>
      </c>
      <c r="P73" s="332"/>
      <c r="Q73" s="332"/>
      <c r="R73" s="321">
        <v>12500</v>
      </c>
      <c r="S73" s="321">
        <v>1600</v>
      </c>
      <c r="T73" s="321">
        <v>10800</v>
      </c>
      <c r="U73" s="322">
        <f t="shared" si="9"/>
        <v>1</v>
      </c>
      <c r="V73" s="322">
        <f t="shared" si="10"/>
        <v>0.864</v>
      </c>
      <c r="W73" s="323"/>
      <c r="X73" s="323"/>
      <c r="Y73" s="323">
        <f>18150+10800</f>
        <v>28950</v>
      </c>
      <c r="Z73" s="323">
        <f t="shared" si="11"/>
        <v>28950</v>
      </c>
      <c r="AA73" s="224" t="s">
        <v>675</v>
      </c>
    </row>
    <row r="74" spans="1:27" s="33" customFormat="1" ht="79.5" customHeight="1">
      <c r="A74" s="463"/>
      <c r="B74" s="474"/>
      <c r="C74" s="457"/>
      <c r="D74" s="316" t="s">
        <v>1156</v>
      </c>
      <c r="E74" s="330" t="s">
        <v>1157</v>
      </c>
      <c r="F74" s="301"/>
      <c r="G74" s="301">
        <v>0.8</v>
      </c>
      <c r="H74" s="457"/>
      <c r="I74" s="320" t="s">
        <v>93</v>
      </c>
      <c r="J74" s="331" t="s">
        <v>963</v>
      </c>
      <c r="K74" s="331" t="s">
        <v>1460</v>
      </c>
      <c r="L74" s="332">
        <v>2000</v>
      </c>
      <c r="M74" s="398" t="s">
        <v>2145</v>
      </c>
      <c r="N74" s="332"/>
      <c r="O74" s="332"/>
      <c r="P74" s="332"/>
      <c r="Q74" s="332" t="s">
        <v>2335</v>
      </c>
      <c r="R74" s="321">
        <v>46002</v>
      </c>
      <c r="S74" s="321">
        <v>2000</v>
      </c>
      <c r="T74" s="321">
        <v>39330</v>
      </c>
      <c r="U74" s="322">
        <f t="shared" si="9"/>
        <v>1</v>
      </c>
      <c r="V74" s="322">
        <f t="shared" si="10"/>
        <v>0.8549628277031434</v>
      </c>
      <c r="W74" s="323"/>
      <c r="X74" s="323">
        <f>20358.933+16290</f>
        <v>36648.933000000005</v>
      </c>
      <c r="Y74" s="323">
        <v>26641.067</v>
      </c>
      <c r="Z74" s="323">
        <f t="shared" si="11"/>
        <v>63290</v>
      </c>
      <c r="AA74" s="224" t="s">
        <v>675</v>
      </c>
    </row>
    <row r="75" spans="1:27" ht="101.25" customHeight="1">
      <c r="A75" s="463"/>
      <c r="B75" s="474"/>
      <c r="C75" s="457"/>
      <c r="D75" s="156" t="s">
        <v>958</v>
      </c>
      <c r="E75" s="134" t="s">
        <v>272</v>
      </c>
      <c r="F75" s="230"/>
      <c r="G75" s="230">
        <v>1</v>
      </c>
      <c r="H75" s="457"/>
      <c r="I75" s="221" t="s">
        <v>94</v>
      </c>
      <c r="J75" s="150" t="s">
        <v>964</v>
      </c>
      <c r="K75" s="150" t="s">
        <v>1461</v>
      </c>
      <c r="L75" s="149">
        <v>1000</v>
      </c>
      <c r="M75" s="398" t="s">
        <v>2145</v>
      </c>
      <c r="N75" s="149"/>
      <c r="O75" s="149" t="s">
        <v>2335</v>
      </c>
      <c r="P75" s="149"/>
      <c r="Q75" s="149"/>
      <c r="R75" s="227">
        <v>50000</v>
      </c>
      <c r="S75" s="227"/>
      <c r="T75" s="227">
        <v>0</v>
      </c>
      <c r="U75" s="205">
        <f t="shared" si="9"/>
        <v>0</v>
      </c>
      <c r="V75" s="205">
        <f t="shared" si="10"/>
        <v>0</v>
      </c>
      <c r="W75" s="237"/>
      <c r="X75" s="237"/>
      <c r="Y75" s="237"/>
      <c r="Z75" s="237">
        <f t="shared" si="11"/>
        <v>0</v>
      </c>
      <c r="AA75" s="238" t="s">
        <v>675</v>
      </c>
    </row>
    <row r="76" spans="1:27" ht="89.25">
      <c r="A76" s="463"/>
      <c r="B76" s="474"/>
      <c r="C76" s="457"/>
      <c r="D76" s="155" t="s">
        <v>263</v>
      </c>
      <c r="E76" s="134" t="s">
        <v>1158</v>
      </c>
      <c r="F76" s="230"/>
      <c r="G76" s="230">
        <v>1</v>
      </c>
      <c r="H76" s="457"/>
      <c r="I76" s="221" t="s">
        <v>676</v>
      </c>
      <c r="J76" s="157" t="s">
        <v>1462</v>
      </c>
      <c r="K76" s="147" t="s">
        <v>1463</v>
      </c>
      <c r="L76" s="232">
        <v>1</v>
      </c>
      <c r="M76" s="399" t="s">
        <v>2146</v>
      </c>
      <c r="N76" s="380" t="s">
        <v>2335</v>
      </c>
      <c r="O76" s="264"/>
      <c r="P76" s="264"/>
      <c r="Q76" s="264"/>
      <c r="R76" s="227">
        <v>2500</v>
      </c>
      <c r="S76" s="227"/>
      <c r="T76" s="227">
        <v>0</v>
      </c>
      <c r="U76" s="205">
        <f t="shared" si="9"/>
        <v>0</v>
      </c>
      <c r="V76" s="205">
        <f t="shared" si="10"/>
        <v>0</v>
      </c>
      <c r="W76" s="237"/>
      <c r="X76" s="237"/>
      <c r="Y76" s="237"/>
      <c r="Z76" s="237">
        <f t="shared" si="11"/>
        <v>0</v>
      </c>
      <c r="AA76" s="238" t="s">
        <v>675</v>
      </c>
    </row>
    <row r="77" spans="1:27" ht="51" customHeight="1">
      <c r="A77" s="463"/>
      <c r="B77" s="474"/>
      <c r="C77" s="457"/>
      <c r="D77" s="155" t="s">
        <v>959</v>
      </c>
      <c r="E77" s="134" t="s">
        <v>273</v>
      </c>
      <c r="F77" s="230"/>
      <c r="G77" s="230">
        <v>1</v>
      </c>
      <c r="H77" s="457"/>
      <c r="I77" s="221" t="s">
        <v>677</v>
      </c>
      <c r="J77" s="157" t="s">
        <v>1464</v>
      </c>
      <c r="K77" s="147" t="s">
        <v>1465</v>
      </c>
      <c r="L77" s="149"/>
      <c r="M77" s="399" t="s">
        <v>2147</v>
      </c>
      <c r="N77" s="149"/>
      <c r="O77" s="149" t="s">
        <v>2335</v>
      </c>
      <c r="P77" s="149"/>
      <c r="Q77" s="149"/>
      <c r="R77" s="227"/>
      <c r="S77" s="227"/>
      <c r="T77" s="227">
        <v>0</v>
      </c>
      <c r="U77" s="205" t="e">
        <f t="shared" si="9"/>
        <v>#DIV/0!</v>
      </c>
      <c r="V77" s="205" t="e">
        <f t="shared" si="10"/>
        <v>#DIV/0!</v>
      </c>
      <c r="W77" s="237"/>
      <c r="X77" s="237"/>
      <c r="Y77" s="237"/>
      <c r="Z77" s="237">
        <f t="shared" si="11"/>
        <v>0</v>
      </c>
      <c r="AA77" s="238" t="s">
        <v>675</v>
      </c>
    </row>
    <row r="78" spans="1:27" ht="56.25" customHeight="1">
      <c r="A78" s="463"/>
      <c r="B78" s="474"/>
      <c r="C78" s="457"/>
      <c r="D78" s="155" t="s">
        <v>264</v>
      </c>
      <c r="E78" s="134" t="s">
        <v>273</v>
      </c>
      <c r="F78" s="230"/>
      <c r="G78" s="230">
        <v>1</v>
      </c>
      <c r="H78" s="457"/>
      <c r="I78" s="221" t="s">
        <v>678</v>
      </c>
      <c r="J78" s="157" t="s">
        <v>1466</v>
      </c>
      <c r="K78" s="147" t="s">
        <v>1307</v>
      </c>
      <c r="L78" s="149">
        <v>1</v>
      </c>
      <c r="M78" s="314" t="s">
        <v>2140</v>
      </c>
      <c r="N78" s="149"/>
      <c r="O78" s="149" t="s">
        <v>2335</v>
      </c>
      <c r="P78" s="149" t="s">
        <v>2335</v>
      </c>
      <c r="Q78" s="149" t="s">
        <v>2335</v>
      </c>
      <c r="R78" s="227">
        <v>5000</v>
      </c>
      <c r="S78" s="227"/>
      <c r="T78" s="227">
        <v>0</v>
      </c>
      <c r="U78" s="205">
        <f t="shared" si="9"/>
        <v>0</v>
      </c>
      <c r="V78" s="205">
        <f t="shared" si="10"/>
        <v>0</v>
      </c>
      <c r="W78" s="237"/>
      <c r="X78" s="237"/>
      <c r="Y78" s="237"/>
      <c r="Z78" s="237">
        <f aca="true" t="shared" si="12" ref="Z78:Z83">SUM(W78:Y78)</f>
        <v>0</v>
      </c>
      <c r="AA78" s="238" t="s">
        <v>675</v>
      </c>
    </row>
    <row r="79" spans="1:27" ht="64.5" customHeight="1">
      <c r="A79" s="463"/>
      <c r="B79" s="474"/>
      <c r="C79" s="457"/>
      <c r="D79" s="155" t="s">
        <v>274</v>
      </c>
      <c r="E79" s="134" t="s">
        <v>1159</v>
      </c>
      <c r="F79" s="381"/>
      <c r="G79" s="381">
        <v>0.9</v>
      </c>
      <c r="H79" s="235" t="s">
        <v>450</v>
      </c>
      <c r="I79" s="372" t="s">
        <v>95</v>
      </c>
      <c r="J79" s="150" t="s">
        <v>1467</v>
      </c>
      <c r="K79" s="150" t="s">
        <v>1456</v>
      </c>
      <c r="L79" s="149">
        <v>5000</v>
      </c>
      <c r="M79" s="156" t="s">
        <v>2148</v>
      </c>
      <c r="N79" s="149"/>
      <c r="O79" s="149" t="s">
        <v>2335</v>
      </c>
      <c r="P79" s="149"/>
      <c r="Q79" s="149"/>
      <c r="R79" s="376">
        <v>17500</v>
      </c>
      <c r="S79" s="376">
        <v>3000</v>
      </c>
      <c r="T79" s="376">
        <v>21580</v>
      </c>
      <c r="U79" s="205">
        <f t="shared" si="9"/>
        <v>0.6</v>
      </c>
      <c r="V79" s="205">
        <f t="shared" si="10"/>
        <v>1.233142857142857</v>
      </c>
      <c r="W79" s="384"/>
      <c r="X79" s="384"/>
      <c r="Y79" s="384">
        <v>7793.8</v>
      </c>
      <c r="Z79" s="384">
        <f t="shared" si="12"/>
        <v>7793.8</v>
      </c>
      <c r="AA79" s="385" t="s">
        <v>675</v>
      </c>
    </row>
    <row r="80" spans="1:27" s="33" customFormat="1" ht="78" customHeight="1">
      <c r="A80" s="463"/>
      <c r="B80" s="474"/>
      <c r="C80" s="457"/>
      <c r="D80" s="316" t="s">
        <v>1160</v>
      </c>
      <c r="E80" s="330" t="s">
        <v>1161</v>
      </c>
      <c r="F80" s="301"/>
      <c r="G80" s="301">
        <v>0.8</v>
      </c>
      <c r="H80" s="457" t="s">
        <v>336</v>
      </c>
      <c r="I80" s="320" t="s">
        <v>400</v>
      </c>
      <c r="J80" s="331" t="s">
        <v>1468</v>
      </c>
      <c r="K80" s="331" t="s">
        <v>1469</v>
      </c>
      <c r="L80" s="332">
        <v>4000</v>
      </c>
      <c r="M80" s="399" t="s">
        <v>2149</v>
      </c>
      <c r="N80" s="332" t="s">
        <v>2335</v>
      </c>
      <c r="O80" s="332"/>
      <c r="P80" s="332"/>
      <c r="Q80" s="332"/>
      <c r="R80" s="321">
        <v>6000</v>
      </c>
      <c r="S80" s="321">
        <v>4000</v>
      </c>
      <c r="T80" s="321">
        <v>23000</v>
      </c>
      <c r="U80" s="322">
        <f t="shared" si="9"/>
        <v>1</v>
      </c>
      <c r="V80" s="322">
        <f t="shared" si="10"/>
        <v>3.8333333333333335</v>
      </c>
      <c r="W80" s="323"/>
      <c r="X80" s="323"/>
      <c r="Y80" s="323">
        <v>23000</v>
      </c>
      <c r="Z80" s="323">
        <f t="shared" si="12"/>
        <v>23000</v>
      </c>
      <c r="AA80" s="224" t="s">
        <v>675</v>
      </c>
    </row>
    <row r="81" spans="1:27" ht="93" customHeight="1">
      <c r="A81" s="463"/>
      <c r="B81" s="474"/>
      <c r="C81" s="457"/>
      <c r="D81" s="155" t="s">
        <v>265</v>
      </c>
      <c r="E81" s="134" t="s">
        <v>1161</v>
      </c>
      <c r="F81" s="230"/>
      <c r="G81" s="230">
        <v>0.7</v>
      </c>
      <c r="H81" s="457"/>
      <c r="I81" s="221" t="s">
        <v>401</v>
      </c>
      <c r="J81" s="150" t="s">
        <v>965</v>
      </c>
      <c r="K81" s="150" t="s">
        <v>1469</v>
      </c>
      <c r="L81" s="149">
        <v>15000</v>
      </c>
      <c r="M81" s="400" t="s">
        <v>2150</v>
      </c>
      <c r="N81" s="149"/>
      <c r="O81" s="149"/>
      <c r="P81" s="149" t="s">
        <v>2335</v>
      </c>
      <c r="Q81" s="149"/>
      <c r="R81" s="227">
        <v>10000</v>
      </c>
      <c r="S81" s="227"/>
      <c r="T81" s="227">
        <v>0</v>
      </c>
      <c r="U81" s="205">
        <f t="shared" si="9"/>
        <v>0</v>
      </c>
      <c r="V81" s="205">
        <f t="shared" si="10"/>
        <v>0</v>
      </c>
      <c r="W81" s="237"/>
      <c r="X81" s="237"/>
      <c r="Y81" s="237"/>
      <c r="Z81" s="237">
        <f t="shared" si="12"/>
        <v>0</v>
      </c>
      <c r="AA81" s="238" t="s">
        <v>675</v>
      </c>
    </row>
    <row r="82" spans="1:27" ht="90" customHeight="1">
      <c r="A82" s="463"/>
      <c r="B82" s="474"/>
      <c r="C82" s="457"/>
      <c r="D82" s="155" t="s">
        <v>266</v>
      </c>
      <c r="E82" s="134" t="s">
        <v>272</v>
      </c>
      <c r="F82" s="230"/>
      <c r="G82" s="230">
        <v>0.9</v>
      </c>
      <c r="H82" s="457"/>
      <c r="I82" s="221" t="s">
        <v>402</v>
      </c>
      <c r="J82" s="150" t="s">
        <v>966</v>
      </c>
      <c r="K82" s="150" t="s">
        <v>1469</v>
      </c>
      <c r="L82" s="149">
        <v>4000</v>
      </c>
      <c r="M82" s="400" t="s">
        <v>2151</v>
      </c>
      <c r="N82" s="149"/>
      <c r="O82" s="149" t="s">
        <v>2335</v>
      </c>
      <c r="P82" s="149"/>
      <c r="Q82" s="149"/>
      <c r="R82" s="227">
        <v>25000</v>
      </c>
      <c r="S82" s="227"/>
      <c r="T82" s="227">
        <v>26075</v>
      </c>
      <c r="U82" s="205">
        <f t="shared" si="9"/>
        <v>0</v>
      </c>
      <c r="V82" s="205">
        <f t="shared" si="10"/>
        <v>1.043</v>
      </c>
      <c r="W82" s="237"/>
      <c r="X82" s="237"/>
      <c r="Y82" s="237"/>
      <c r="Z82" s="237">
        <f t="shared" si="12"/>
        <v>0</v>
      </c>
      <c r="AA82" s="238" t="s">
        <v>675</v>
      </c>
    </row>
    <row r="83" spans="1:27" s="33" customFormat="1" ht="90.75" customHeight="1">
      <c r="A83" s="463"/>
      <c r="B83" s="474"/>
      <c r="C83" s="457"/>
      <c r="D83" s="316" t="s">
        <v>1162</v>
      </c>
      <c r="E83" s="330" t="s">
        <v>272</v>
      </c>
      <c r="F83" s="301"/>
      <c r="G83" s="301">
        <v>0.8</v>
      </c>
      <c r="H83" s="457"/>
      <c r="I83" s="320" t="s">
        <v>403</v>
      </c>
      <c r="J83" s="331" t="s">
        <v>1470</v>
      </c>
      <c r="K83" s="331" t="s">
        <v>1469</v>
      </c>
      <c r="L83" s="332">
        <v>1000</v>
      </c>
      <c r="M83" s="399" t="s">
        <v>2152</v>
      </c>
      <c r="N83" s="332"/>
      <c r="O83" s="332" t="s">
        <v>2335</v>
      </c>
      <c r="P83" s="332"/>
      <c r="Q83" s="332"/>
      <c r="R83" s="321">
        <v>12500</v>
      </c>
      <c r="S83" s="321">
        <v>1000</v>
      </c>
      <c r="T83" s="321">
        <v>0</v>
      </c>
      <c r="U83" s="322">
        <f t="shared" si="9"/>
        <v>1</v>
      </c>
      <c r="V83" s="322">
        <f t="shared" si="10"/>
        <v>0</v>
      </c>
      <c r="W83" s="323"/>
      <c r="X83" s="323">
        <v>21580</v>
      </c>
      <c r="Y83" s="323"/>
      <c r="Z83" s="323">
        <f t="shared" si="12"/>
        <v>21580</v>
      </c>
      <c r="AA83" s="224" t="s">
        <v>675</v>
      </c>
    </row>
    <row r="84" spans="1:27" s="33" customFormat="1" ht="75.75" customHeight="1">
      <c r="A84" s="463"/>
      <c r="B84" s="474"/>
      <c r="C84" s="457"/>
      <c r="D84" s="316" t="s">
        <v>267</v>
      </c>
      <c r="E84" s="330" t="s">
        <v>272</v>
      </c>
      <c r="F84" s="301"/>
      <c r="G84" s="301">
        <v>0.9</v>
      </c>
      <c r="H84" s="457"/>
      <c r="I84" s="320" t="s">
        <v>404</v>
      </c>
      <c r="J84" s="331" t="s">
        <v>967</v>
      </c>
      <c r="K84" s="331" t="s">
        <v>1471</v>
      </c>
      <c r="L84" s="332">
        <v>9000</v>
      </c>
      <c r="M84" s="398" t="s">
        <v>2153</v>
      </c>
      <c r="N84" s="332"/>
      <c r="O84" s="332"/>
      <c r="P84" s="332"/>
      <c r="Q84" s="332" t="s">
        <v>2335</v>
      </c>
      <c r="R84" s="321">
        <v>25000</v>
      </c>
      <c r="S84" s="321">
        <v>9000</v>
      </c>
      <c r="T84" s="321">
        <v>46050</v>
      </c>
      <c r="U84" s="322">
        <f t="shared" si="9"/>
        <v>1</v>
      </c>
      <c r="V84" s="322">
        <f t="shared" si="10"/>
        <v>1.842</v>
      </c>
      <c r="W84" s="323"/>
      <c r="X84" s="323">
        <v>10850</v>
      </c>
      <c r="Y84" s="323">
        <f>8570.618+2925+5554.382</f>
        <v>17050</v>
      </c>
      <c r="Z84" s="323">
        <f aca="true" t="shared" si="13" ref="Z84:Z90">SUM(W84:Y84)</f>
        <v>27900</v>
      </c>
      <c r="AA84" s="224" t="s">
        <v>675</v>
      </c>
    </row>
    <row r="85" spans="1:27" s="33" customFormat="1" ht="63" customHeight="1">
      <c r="A85" s="463"/>
      <c r="B85" s="474"/>
      <c r="C85" s="457"/>
      <c r="D85" s="316" t="s">
        <v>268</v>
      </c>
      <c r="E85" s="330" t="s">
        <v>275</v>
      </c>
      <c r="F85" s="301"/>
      <c r="G85" s="301">
        <v>0.9</v>
      </c>
      <c r="H85" s="457" t="s">
        <v>451</v>
      </c>
      <c r="I85" s="320" t="s">
        <v>405</v>
      </c>
      <c r="J85" s="331" t="s">
        <v>968</v>
      </c>
      <c r="K85" s="331" t="s">
        <v>0</v>
      </c>
      <c r="L85" s="332">
        <v>5000</v>
      </c>
      <c r="M85" s="399" t="s">
        <v>2154</v>
      </c>
      <c r="N85" s="332"/>
      <c r="O85" s="332" t="s">
        <v>2335</v>
      </c>
      <c r="P85" s="332" t="s">
        <v>2335</v>
      </c>
      <c r="Q85" s="332"/>
      <c r="R85" s="321">
        <v>40000</v>
      </c>
      <c r="S85" s="321">
        <v>5000</v>
      </c>
      <c r="T85" s="321">
        <v>44301.7</v>
      </c>
      <c r="U85" s="322">
        <f t="shared" si="9"/>
        <v>1</v>
      </c>
      <c r="V85" s="322">
        <f t="shared" si="10"/>
        <v>1.1075424999999999</v>
      </c>
      <c r="W85" s="323"/>
      <c r="X85" s="323"/>
      <c r="Y85" s="323">
        <f>29599.328+11173.862+28055.9</f>
        <v>68829.09</v>
      </c>
      <c r="Z85" s="323">
        <f t="shared" si="13"/>
        <v>68829.09</v>
      </c>
      <c r="AA85" s="224" t="s">
        <v>675</v>
      </c>
    </row>
    <row r="86" spans="1:27" s="33" customFormat="1" ht="55.5" customHeight="1">
      <c r="A86" s="463"/>
      <c r="B86" s="474"/>
      <c r="C86" s="457"/>
      <c r="D86" s="316" t="s">
        <v>1163</v>
      </c>
      <c r="E86" s="330" t="s">
        <v>272</v>
      </c>
      <c r="F86" s="301"/>
      <c r="G86" s="301">
        <v>1</v>
      </c>
      <c r="H86" s="457"/>
      <c r="I86" s="320" t="s">
        <v>406</v>
      </c>
      <c r="J86" s="331" t="s">
        <v>1473</v>
      </c>
      <c r="K86" s="331" t="s">
        <v>1472</v>
      </c>
      <c r="L86" s="334">
        <v>800</v>
      </c>
      <c r="M86" s="399" t="s">
        <v>2155</v>
      </c>
      <c r="N86" s="334"/>
      <c r="O86" s="334"/>
      <c r="P86" s="334"/>
      <c r="Q86" s="334" t="s">
        <v>2335</v>
      </c>
      <c r="R86" s="321">
        <v>10000</v>
      </c>
      <c r="S86" s="321">
        <v>800</v>
      </c>
      <c r="T86" s="321">
        <v>0</v>
      </c>
      <c r="U86" s="322">
        <f t="shared" si="9"/>
        <v>1</v>
      </c>
      <c r="V86" s="322">
        <f t="shared" si="10"/>
        <v>0</v>
      </c>
      <c r="W86" s="323"/>
      <c r="X86" s="323">
        <v>5000</v>
      </c>
      <c r="Y86" s="323">
        <v>14000</v>
      </c>
      <c r="Z86" s="323">
        <f t="shared" si="13"/>
        <v>19000</v>
      </c>
      <c r="AA86" s="224" t="s">
        <v>675</v>
      </c>
    </row>
    <row r="87" spans="1:27" ht="78" customHeight="1">
      <c r="A87" s="463"/>
      <c r="B87" s="474"/>
      <c r="C87" s="457"/>
      <c r="D87" s="155" t="s">
        <v>269</v>
      </c>
      <c r="E87" s="134" t="s">
        <v>276</v>
      </c>
      <c r="F87" s="230"/>
      <c r="G87" s="230">
        <v>1</v>
      </c>
      <c r="H87" s="457"/>
      <c r="I87" s="221" t="s">
        <v>407</v>
      </c>
      <c r="J87" s="150" t="s">
        <v>1474</v>
      </c>
      <c r="K87" s="150" t="s">
        <v>1475</v>
      </c>
      <c r="L87" s="149">
        <v>200</v>
      </c>
      <c r="M87" s="281" t="s">
        <v>2156</v>
      </c>
      <c r="N87" s="149" t="s">
        <v>2335</v>
      </c>
      <c r="O87" s="149" t="s">
        <v>2335</v>
      </c>
      <c r="P87" s="149" t="s">
        <v>2335</v>
      </c>
      <c r="Q87" s="149" t="s">
        <v>2335</v>
      </c>
      <c r="R87" s="227">
        <v>6000</v>
      </c>
      <c r="S87" s="227"/>
      <c r="T87" s="227">
        <v>0</v>
      </c>
      <c r="U87" s="205">
        <f t="shared" si="9"/>
        <v>0</v>
      </c>
      <c r="V87" s="205">
        <f t="shared" si="10"/>
        <v>0</v>
      </c>
      <c r="W87" s="237"/>
      <c r="X87" s="237"/>
      <c r="Y87" s="237"/>
      <c r="Z87" s="237">
        <f t="shared" si="13"/>
        <v>0</v>
      </c>
      <c r="AA87" s="238" t="s">
        <v>675</v>
      </c>
    </row>
    <row r="88" spans="1:27" s="33" customFormat="1" ht="63.75" customHeight="1">
      <c r="A88" s="463"/>
      <c r="B88" s="474"/>
      <c r="C88" s="536" t="s">
        <v>452</v>
      </c>
      <c r="D88" s="316" t="s">
        <v>270</v>
      </c>
      <c r="E88" s="330" t="s">
        <v>277</v>
      </c>
      <c r="F88" s="301"/>
      <c r="G88" s="301">
        <v>0.8</v>
      </c>
      <c r="H88" s="456" t="s">
        <v>453</v>
      </c>
      <c r="I88" s="320" t="s">
        <v>408</v>
      </c>
      <c r="J88" s="331" t="s">
        <v>1477</v>
      </c>
      <c r="K88" s="331" t="s">
        <v>1476</v>
      </c>
      <c r="L88" s="332">
        <v>1500</v>
      </c>
      <c r="M88" s="399" t="s">
        <v>2157</v>
      </c>
      <c r="N88" s="332"/>
      <c r="O88" s="332"/>
      <c r="P88" s="332"/>
      <c r="Q88" s="332" t="s">
        <v>2335</v>
      </c>
      <c r="R88" s="321">
        <v>15000</v>
      </c>
      <c r="S88" s="321">
        <v>1500</v>
      </c>
      <c r="T88" s="321">
        <v>0</v>
      </c>
      <c r="U88" s="322">
        <f t="shared" si="9"/>
        <v>1</v>
      </c>
      <c r="V88" s="322">
        <f t="shared" si="10"/>
        <v>0</v>
      </c>
      <c r="W88" s="323"/>
      <c r="X88" s="323"/>
      <c r="Y88" s="323">
        <v>26075</v>
      </c>
      <c r="Z88" s="323">
        <f t="shared" si="13"/>
        <v>26075</v>
      </c>
      <c r="AA88" s="224" t="s">
        <v>675</v>
      </c>
    </row>
    <row r="89" spans="1:27" s="33" customFormat="1" ht="57.75" customHeight="1">
      <c r="A89" s="463"/>
      <c r="B89" s="474"/>
      <c r="C89" s="536"/>
      <c r="D89" s="316" t="s">
        <v>271</v>
      </c>
      <c r="E89" s="330" t="s">
        <v>1164</v>
      </c>
      <c r="F89" s="301"/>
      <c r="G89" s="301">
        <v>0.8</v>
      </c>
      <c r="H89" s="456"/>
      <c r="I89" s="320" t="s">
        <v>409</v>
      </c>
      <c r="J89" s="331" t="s">
        <v>1478</v>
      </c>
      <c r="K89" s="331" t="s">
        <v>1479</v>
      </c>
      <c r="L89" s="332">
        <v>1300</v>
      </c>
      <c r="M89" s="398" t="s">
        <v>2158</v>
      </c>
      <c r="N89" s="332"/>
      <c r="O89" s="332"/>
      <c r="P89" s="332"/>
      <c r="Q89" s="332" t="s">
        <v>2335</v>
      </c>
      <c r="R89" s="321">
        <v>15000</v>
      </c>
      <c r="S89" s="321">
        <v>1300</v>
      </c>
      <c r="T89" s="321">
        <v>0</v>
      </c>
      <c r="U89" s="322">
        <f t="shared" si="9"/>
        <v>1</v>
      </c>
      <c r="V89" s="322">
        <f t="shared" si="10"/>
        <v>0</v>
      </c>
      <c r="W89" s="323"/>
      <c r="X89" s="323"/>
      <c r="Y89" s="323">
        <v>18609.351</v>
      </c>
      <c r="Z89" s="323">
        <f t="shared" si="13"/>
        <v>18609.351</v>
      </c>
      <c r="AA89" s="224" t="s">
        <v>675</v>
      </c>
    </row>
    <row r="90" spans="1:27" s="33" customFormat="1" ht="65.25" customHeight="1">
      <c r="A90" s="463"/>
      <c r="B90" s="475"/>
      <c r="C90" s="536"/>
      <c r="D90" s="316" t="s">
        <v>1925</v>
      </c>
      <c r="E90" s="330" t="s">
        <v>272</v>
      </c>
      <c r="F90" s="301"/>
      <c r="G90" s="301">
        <v>0.9</v>
      </c>
      <c r="H90" s="333" t="s">
        <v>454</v>
      </c>
      <c r="I90" s="320" t="s">
        <v>410</v>
      </c>
      <c r="J90" s="331" t="s">
        <v>969</v>
      </c>
      <c r="K90" s="331" t="s">
        <v>1456</v>
      </c>
      <c r="L90" s="332">
        <v>7500</v>
      </c>
      <c r="M90" s="399" t="s">
        <v>2159</v>
      </c>
      <c r="N90" s="332" t="s">
        <v>2335</v>
      </c>
      <c r="O90" s="332"/>
      <c r="P90" s="332"/>
      <c r="Q90" s="332"/>
      <c r="R90" s="321">
        <v>290000</v>
      </c>
      <c r="S90" s="321">
        <v>7500</v>
      </c>
      <c r="T90" s="321">
        <v>201850</v>
      </c>
      <c r="U90" s="322">
        <f t="shared" si="9"/>
        <v>1</v>
      </c>
      <c r="V90" s="322">
        <f t="shared" si="10"/>
        <v>0.6960344827586207</v>
      </c>
      <c r="W90" s="323">
        <v>172500</v>
      </c>
      <c r="X90" s="323">
        <v>116050</v>
      </c>
      <c r="Y90" s="323"/>
      <c r="Z90" s="323">
        <f t="shared" si="13"/>
        <v>288550</v>
      </c>
      <c r="AA90" s="224" t="s">
        <v>675</v>
      </c>
    </row>
    <row r="91" spans="1:57" s="84" customFormat="1" ht="12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37"/>
      <c r="M91" s="396"/>
      <c r="N91" s="37"/>
      <c r="O91" s="37"/>
      <c r="P91" s="37"/>
      <c r="Q91" s="37"/>
      <c r="R91" s="65">
        <f aca="true" t="shared" si="14" ref="R91:Z91">SUM(R69:R90)</f>
        <v>606002</v>
      </c>
      <c r="S91" s="60"/>
      <c r="T91" s="65">
        <f>SUM(T69:T90)</f>
        <v>462306.7</v>
      </c>
      <c r="U91" s="68" t="e">
        <f>SUM(U69:U90)</f>
        <v>#DIV/0!</v>
      </c>
      <c r="V91" s="65" t="e">
        <f>SUM(V69:V90)</f>
        <v>#DIV/0!</v>
      </c>
      <c r="W91" s="70">
        <f t="shared" si="14"/>
        <v>190470</v>
      </c>
      <c r="X91" s="70">
        <f t="shared" si="14"/>
        <v>221478.93300000002</v>
      </c>
      <c r="Y91" s="70">
        <f t="shared" si="14"/>
        <v>230948.308</v>
      </c>
      <c r="Z91" s="70">
        <f t="shared" si="14"/>
        <v>642897.241</v>
      </c>
      <c r="AA91" s="44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</row>
    <row r="92" spans="1:27" s="324" customFormat="1" ht="49.5" customHeight="1">
      <c r="A92" s="472" t="s">
        <v>281</v>
      </c>
      <c r="B92" s="607">
        <v>0.004</v>
      </c>
      <c r="C92" s="456" t="s">
        <v>437</v>
      </c>
      <c r="D92" s="471" t="s">
        <v>1</v>
      </c>
      <c r="E92" s="471" t="s">
        <v>1995</v>
      </c>
      <c r="F92" s="527"/>
      <c r="G92" s="527">
        <v>0.5</v>
      </c>
      <c r="H92" s="333" t="s">
        <v>438</v>
      </c>
      <c r="I92" s="320" t="s">
        <v>411</v>
      </c>
      <c r="J92" s="335" t="s">
        <v>970</v>
      </c>
      <c r="K92" s="318" t="s">
        <v>1936</v>
      </c>
      <c r="L92" s="329">
        <v>5000</v>
      </c>
      <c r="M92" s="317" t="s">
        <v>2160</v>
      </c>
      <c r="N92" s="329" t="s">
        <v>2335</v>
      </c>
      <c r="O92" s="329" t="s">
        <v>2335</v>
      </c>
      <c r="P92" s="329" t="s">
        <v>2335</v>
      </c>
      <c r="Q92" s="329" t="s">
        <v>2335</v>
      </c>
      <c r="R92" s="321">
        <v>74180</v>
      </c>
      <c r="S92" s="321">
        <v>5000</v>
      </c>
      <c r="T92" s="321">
        <v>38110.121</v>
      </c>
      <c r="U92" s="322">
        <f aca="true" t="shared" si="15" ref="U92:U113">S92/L92</f>
        <v>1</v>
      </c>
      <c r="V92" s="322">
        <f aca="true" t="shared" si="16" ref="V92:V113">T92/R92</f>
        <v>0.5137519681854947</v>
      </c>
      <c r="W92" s="323">
        <v>17000</v>
      </c>
      <c r="X92" s="323">
        <v>36300</v>
      </c>
      <c r="Y92" s="323">
        <f>2830.121+5580+13999.79</f>
        <v>22409.911</v>
      </c>
      <c r="Z92" s="323">
        <f aca="true" t="shared" si="17" ref="Z92:Z100">SUM(W92:Y92)</f>
        <v>75709.911</v>
      </c>
      <c r="AA92" s="223" t="s">
        <v>668</v>
      </c>
    </row>
    <row r="93" spans="1:27" ht="51" customHeight="1">
      <c r="A93" s="472"/>
      <c r="B93" s="608"/>
      <c r="C93" s="456"/>
      <c r="D93" s="471"/>
      <c r="E93" s="471"/>
      <c r="F93" s="527"/>
      <c r="G93" s="527"/>
      <c r="H93" s="456" t="s">
        <v>439</v>
      </c>
      <c r="I93" s="372" t="s">
        <v>412</v>
      </c>
      <c r="J93" s="158" t="s">
        <v>1484</v>
      </c>
      <c r="K93" s="378" t="s">
        <v>1480</v>
      </c>
      <c r="L93" s="379">
        <v>10</v>
      </c>
      <c r="M93" s="117" t="s">
        <v>2161</v>
      </c>
      <c r="N93" s="379" t="s">
        <v>2335</v>
      </c>
      <c r="O93" s="379"/>
      <c r="P93" s="379"/>
      <c r="Q93" s="379"/>
      <c r="R93" s="376">
        <v>44600</v>
      </c>
      <c r="S93" s="376">
        <v>10</v>
      </c>
      <c r="T93" s="376">
        <v>115640.208</v>
      </c>
      <c r="U93" s="205">
        <f t="shared" si="15"/>
        <v>1</v>
      </c>
      <c r="V93" s="205">
        <f t="shared" si="16"/>
        <v>2.5928297757847534</v>
      </c>
      <c r="W93" s="384">
        <v>2000</v>
      </c>
      <c r="X93" s="384">
        <f>82540.208+46420</f>
        <v>128960.208</v>
      </c>
      <c r="Y93" s="384"/>
      <c r="Z93" s="384">
        <f t="shared" si="17"/>
        <v>130960.208</v>
      </c>
      <c r="AA93" s="373" t="s">
        <v>668</v>
      </c>
    </row>
    <row r="94" spans="1:27" s="33" customFormat="1" ht="42" customHeight="1">
      <c r="A94" s="472"/>
      <c r="B94" s="608"/>
      <c r="C94" s="456"/>
      <c r="D94" s="471"/>
      <c r="E94" s="471"/>
      <c r="F94" s="527"/>
      <c r="G94" s="527"/>
      <c r="H94" s="456"/>
      <c r="I94" s="320" t="s">
        <v>679</v>
      </c>
      <c r="J94" s="336" t="s">
        <v>1481</v>
      </c>
      <c r="K94" s="337" t="s">
        <v>1488</v>
      </c>
      <c r="L94" s="334"/>
      <c r="M94" s="399" t="s">
        <v>2162</v>
      </c>
      <c r="N94" s="334"/>
      <c r="O94" s="334" t="s">
        <v>2335</v>
      </c>
      <c r="P94" s="334"/>
      <c r="Q94" s="334"/>
      <c r="R94" s="321"/>
      <c r="S94" s="321"/>
      <c r="T94" s="321">
        <v>0</v>
      </c>
      <c r="U94" s="322" t="e">
        <f t="shared" si="15"/>
        <v>#DIV/0!</v>
      </c>
      <c r="V94" s="322" t="e">
        <f t="shared" si="16"/>
        <v>#DIV/0!</v>
      </c>
      <c r="W94" s="323"/>
      <c r="X94" s="323"/>
      <c r="Y94" s="323"/>
      <c r="Z94" s="323">
        <f t="shared" si="17"/>
        <v>0</v>
      </c>
      <c r="AA94" s="223" t="s">
        <v>668</v>
      </c>
    </row>
    <row r="95" spans="1:27" s="33" customFormat="1" ht="38.25">
      <c r="A95" s="472"/>
      <c r="B95" s="608"/>
      <c r="C95" s="456"/>
      <c r="D95" s="471"/>
      <c r="E95" s="471"/>
      <c r="F95" s="527"/>
      <c r="G95" s="527"/>
      <c r="H95" s="456"/>
      <c r="I95" s="320" t="s">
        <v>413</v>
      </c>
      <c r="J95" s="335" t="s">
        <v>1165</v>
      </c>
      <c r="K95" s="318" t="s">
        <v>392</v>
      </c>
      <c r="L95" s="329">
        <v>10</v>
      </c>
      <c r="M95" s="317" t="s">
        <v>2163</v>
      </c>
      <c r="N95" s="329"/>
      <c r="O95" s="329" t="s">
        <v>2335</v>
      </c>
      <c r="P95" s="329" t="s">
        <v>2335</v>
      </c>
      <c r="Q95" s="329"/>
      <c r="R95" s="321">
        <v>1000</v>
      </c>
      <c r="S95" s="321">
        <v>10</v>
      </c>
      <c r="T95" s="321">
        <v>13200</v>
      </c>
      <c r="U95" s="322">
        <f t="shared" si="15"/>
        <v>1</v>
      </c>
      <c r="V95" s="322">
        <f t="shared" si="16"/>
        <v>13.2</v>
      </c>
      <c r="W95" s="323">
        <v>18000</v>
      </c>
      <c r="X95" s="323"/>
      <c r="Y95" s="323"/>
      <c r="Z95" s="323">
        <f t="shared" si="17"/>
        <v>18000</v>
      </c>
      <c r="AA95" s="223" t="s">
        <v>668</v>
      </c>
    </row>
    <row r="96" spans="1:27" s="33" customFormat="1" ht="50.25" customHeight="1">
      <c r="A96" s="472"/>
      <c r="B96" s="608"/>
      <c r="C96" s="456" t="s">
        <v>440</v>
      </c>
      <c r="D96" s="471" t="s">
        <v>393</v>
      </c>
      <c r="E96" s="471" t="s">
        <v>2</v>
      </c>
      <c r="F96" s="527"/>
      <c r="G96" s="527">
        <v>1</v>
      </c>
      <c r="H96" s="457" t="s">
        <v>441</v>
      </c>
      <c r="I96" s="320" t="s">
        <v>414</v>
      </c>
      <c r="J96" s="335" t="s">
        <v>1483</v>
      </c>
      <c r="K96" s="318" t="s">
        <v>1482</v>
      </c>
      <c r="L96" s="329">
        <v>1</v>
      </c>
      <c r="M96" s="317" t="s">
        <v>2164</v>
      </c>
      <c r="N96" s="329"/>
      <c r="O96" s="329" t="s">
        <v>2335</v>
      </c>
      <c r="P96" s="329" t="s">
        <v>2335</v>
      </c>
      <c r="Q96" s="329"/>
      <c r="R96" s="321">
        <v>12000</v>
      </c>
      <c r="S96" s="321">
        <v>1</v>
      </c>
      <c r="T96" s="321">
        <v>120000</v>
      </c>
      <c r="U96" s="322">
        <f t="shared" si="15"/>
        <v>1</v>
      </c>
      <c r="V96" s="322">
        <f t="shared" si="16"/>
        <v>10</v>
      </c>
      <c r="W96" s="323">
        <v>60000</v>
      </c>
      <c r="X96" s="323">
        <v>60000</v>
      </c>
      <c r="Y96" s="323"/>
      <c r="Z96" s="323">
        <f t="shared" si="17"/>
        <v>120000</v>
      </c>
      <c r="AA96" s="223" t="s">
        <v>668</v>
      </c>
    </row>
    <row r="97" spans="1:57" s="85" customFormat="1" ht="89.25">
      <c r="A97" s="472"/>
      <c r="B97" s="608"/>
      <c r="C97" s="456"/>
      <c r="D97" s="471"/>
      <c r="E97" s="471"/>
      <c r="F97" s="527"/>
      <c r="G97" s="527"/>
      <c r="H97" s="457"/>
      <c r="I97" s="221" t="s">
        <v>415</v>
      </c>
      <c r="J97" s="158" t="s">
        <v>394</v>
      </c>
      <c r="K97" s="229" t="s">
        <v>1486</v>
      </c>
      <c r="L97" s="231">
        <v>0</v>
      </c>
      <c r="M97" s="400" t="s">
        <v>2165</v>
      </c>
      <c r="N97" s="379" t="s">
        <v>2335</v>
      </c>
      <c r="O97" s="379" t="s">
        <v>2335</v>
      </c>
      <c r="P97" s="265"/>
      <c r="Q97" s="265"/>
      <c r="R97" s="227"/>
      <c r="S97" s="227"/>
      <c r="T97" s="227">
        <v>0</v>
      </c>
      <c r="U97" s="205" t="e">
        <f t="shared" si="15"/>
        <v>#DIV/0!</v>
      </c>
      <c r="V97" s="205" t="e">
        <f t="shared" si="16"/>
        <v>#DIV/0!</v>
      </c>
      <c r="W97" s="237"/>
      <c r="X97" s="237"/>
      <c r="Y97" s="237"/>
      <c r="Z97" s="237">
        <f t="shared" si="17"/>
        <v>0</v>
      </c>
      <c r="AA97" s="223" t="s">
        <v>668</v>
      </c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</row>
    <row r="98" spans="1:57" s="85" customFormat="1" ht="45" customHeight="1">
      <c r="A98" s="472"/>
      <c r="B98" s="608"/>
      <c r="C98" s="456"/>
      <c r="D98" s="471"/>
      <c r="E98" s="471"/>
      <c r="F98" s="527"/>
      <c r="G98" s="527"/>
      <c r="H98" s="457" t="s">
        <v>442</v>
      </c>
      <c r="I98" s="221" t="s">
        <v>416</v>
      </c>
      <c r="J98" s="158" t="s">
        <v>1485</v>
      </c>
      <c r="K98" s="229" t="s">
        <v>1487</v>
      </c>
      <c r="L98" s="231">
        <v>3</v>
      </c>
      <c r="M98" s="400" t="s">
        <v>2166</v>
      </c>
      <c r="N98" s="379" t="s">
        <v>2335</v>
      </c>
      <c r="O98" s="379" t="s">
        <v>2335</v>
      </c>
      <c r="P98" s="379" t="s">
        <v>2335</v>
      </c>
      <c r="Q98" s="379" t="s">
        <v>2335</v>
      </c>
      <c r="R98" s="227">
        <v>5000</v>
      </c>
      <c r="S98" s="227"/>
      <c r="T98" s="227">
        <v>28599.792</v>
      </c>
      <c r="U98" s="205">
        <f t="shared" si="15"/>
        <v>0</v>
      </c>
      <c r="V98" s="205">
        <f t="shared" si="16"/>
        <v>5.7199584</v>
      </c>
      <c r="W98" s="237"/>
      <c r="X98" s="237"/>
      <c r="Y98" s="237"/>
      <c r="Z98" s="237">
        <f t="shared" si="17"/>
        <v>0</v>
      </c>
      <c r="AA98" s="223" t="s">
        <v>668</v>
      </c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</row>
    <row r="99" spans="1:57" s="85" customFormat="1" ht="140.25">
      <c r="A99" s="472"/>
      <c r="B99" s="608"/>
      <c r="C99" s="456"/>
      <c r="D99" s="471"/>
      <c r="E99" s="471"/>
      <c r="F99" s="527"/>
      <c r="G99" s="527"/>
      <c r="H99" s="457"/>
      <c r="I99" s="221" t="s">
        <v>417</v>
      </c>
      <c r="J99" s="158" t="s">
        <v>971</v>
      </c>
      <c r="K99" s="229" t="s">
        <v>1489</v>
      </c>
      <c r="L99" s="231"/>
      <c r="M99" s="317" t="s">
        <v>2167</v>
      </c>
      <c r="N99" s="265"/>
      <c r="O99" s="379" t="s">
        <v>2335</v>
      </c>
      <c r="P99" s="379"/>
      <c r="Q99" s="265"/>
      <c r="R99" s="227"/>
      <c r="S99" s="227"/>
      <c r="T99" s="227">
        <v>0</v>
      </c>
      <c r="U99" s="205" t="e">
        <f t="shared" si="15"/>
        <v>#DIV/0!</v>
      </c>
      <c r="V99" s="205" t="e">
        <f t="shared" si="16"/>
        <v>#DIV/0!</v>
      </c>
      <c r="W99" s="237"/>
      <c r="X99" s="237"/>
      <c r="Y99" s="237"/>
      <c r="Z99" s="237">
        <f t="shared" si="17"/>
        <v>0</v>
      </c>
      <c r="AA99" s="223" t="s">
        <v>668</v>
      </c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</row>
    <row r="100" spans="1:57" s="85" customFormat="1" ht="38.25">
      <c r="A100" s="472"/>
      <c r="B100" s="608"/>
      <c r="C100" s="456"/>
      <c r="D100" s="471"/>
      <c r="E100" s="471"/>
      <c r="F100" s="527"/>
      <c r="G100" s="527"/>
      <c r="H100" s="457"/>
      <c r="I100" s="221" t="s">
        <v>418</v>
      </c>
      <c r="J100" s="158" t="s">
        <v>1491</v>
      </c>
      <c r="K100" s="229" t="s">
        <v>1490</v>
      </c>
      <c r="L100" s="231"/>
      <c r="M100" s="317" t="s">
        <v>2168</v>
      </c>
      <c r="N100" s="265"/>
      <c r="O100" s="379" t="s">
        <v>2335</v>
      </c>
      <c r="P100" s="265"/>
      <c r="Q100" s="265"/>
      <c r="R100" s="227"/>
      <c r="S100" s="227"/>
      <c r="T100" s="227">
        <v>0</v>
      </c>
      <c r="U100" s="205" t="e">
        <f t="shared" si="15"/>
        <v>#DIV/0!</v>
      </c>
      <c r="V100" s="205" t="e">
        <f t="shared" si="16"/>
        <v>#DIV/0!</v>
      </c>
      <c r="W100" s="237"/>
      <c r="X100" s="237"/>
      <c r="Y100" s="237"/>
      <c r="Z100" s="237">
        <f t="shared" si="17"/>
        <v>0</v>
      </c>
      <c r="AA100" s="223" t="s">
        <v>668</v>
      </c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</row>
    <row r="101" spans="1:57" s="85" customFormat="1" ht="140.25">
      <c r="A101" s="472"/>
      <c r="B101" s="608"/>
      <c r="C101" s="456"/>
      <c r="D101" s="471"/>
      <c r="E101" s="471"/>
      <c r="F101" s="527"/>
      <c r="G101" s="527"/>
      <c r="H101" s="457"/>
      <c r="I101" s="221" t="s">
        <v>419</v>
      </c>
      <c r="J101" s="158" t="s">
        <v>972</v>
      </c>
      <c r="K101" s="229" t="s">
        <v>1492</v>
      </c>
      <c r="L101" s="231">
        <v>1</v>
      </c>
      <c r="M101" s="317" t="s">
        <v>2167</v>
      </c>
      <c r="N101" s="379" t="s">
        <v>2335</v>
      </c>
      <c r="O101" s="265"/>
      <c r="P101" s="265"/>
      <c r="Q101" s="265"/>
      <c r="R101" s="227">
        <v>1000</v>
      </c>
      <c r="S101" s="227"/>
      <c r="T101" s="227">
        <v>0</v>
      </c>
      <c r="U101" s="205">
        <f t="shared" si="15"/>
        <v>0</v>
      </c>
      <c r="V101" s="205">
        <f t="shared" si="16"/>
        <v>0</v>
      </c>
      <c r="W101" s="237"/>
      <c r="X101" s="237"/>
      <c r="Y101" s="237"/>
      <c r="Z101" s="96">
        <f>SUM(W101:Y101)</f>
        <v>0</v>
      </c>
      <c r="AA101" s="223" t="s">
        <v>668</v>
      </c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</row>
    <row r="102" spans="1:57" s="85" customFormat="1" ht="50.25" customHeight="1">
      <c r="A102" s="472"/>
      <c r="B102" s="608"/>
      <c r="C102" s="456"/>
      <c r="D102" s="471"/>
      <c r="E102" s="471"/>
      <c r="F102" s="527"/>
      <c r="G102" s="527"/>
      <c r="H102" s="457"/>
      <c r="I102" s="221" t="s">
        <v>420</v>
      </c>
      <c r="J102" s="158" t="s">
        <v>1493</v>
      </c>
      <c r="K102" s="229" t="s">
        <v>1494</v>
      </c>
      <c r="L102" s="231"/>
      <c r="M102" s="317" t="s">
        <v>2169</v>
      </c>
      <c r="N102" s="379" t="s">
        <v>2335</v>
      </c>
      <c r="O102" s="265"/>
      <c r="P102" s="265"/>
      <c r="Q102" s="265"/>
      <c r="R102" s="227"/>
      <c r="S102" s="227"/>
      <c r="T102" s="227">
        <v>0</v>
      </c>
      <c r="U102" s="205" t="e">
        <f t="shared" si="15"/>
        <v>#DIV/0!</v>
      </c>
      <c r="V102" s="205" t="e">
        <f t="shared" si="16"/>
        <v>#DIV/0!</v>
      </c>
      <c r="W102" s="237"/>
      <c r="X102" s="237"/>
      <c r="Y102" s="237"/>
      <c r="Z102" s="237">
        <f>SUM(W102:Y102)</f>
        <v>0</v>
      </c>
      <c r="AA102" s="223" t="s">
        <v>668</v>
      </c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</row>
    <row r="103" spans="1:57" s="85" customFormat="1" ht="76.5">
      <c r="A103" s="472"/>
      <c r="B103" s="608"/>
      <c r="C103" s="456"/>
      <c r="D103" s="471"/>
      <c r="E103" s="471"/>
      <c r="F103" s="527"/>
      <c r="G103" s="527"/>
      <c r="H103" s="457"/>
      <c r="I103" s="221" t="s">
        <v>421</v>
      </c>
      <c r="J103" s="158" t="s">
        <v>1496</v>
      </c>
      <c r="K103" s="229" t="s">
        <v>1495</v>
      </c>
      <c r="L103" s="231">
        <v>1</v>
      </c>
      <c r="M103" s="317" t="s">
        <v>2170</v>
      </c>
      <c r="N103" s="265"/>
      <c r="O103" s="379" t="s">
        <v>2335</v>
      </c>
      <c r="P103" s="265"/>
      <c r="Q103" s="265"/>
      <c r="R103" s="227">
        <v>1000</v>
      </c>
      <c r="S103" s="227"/>
      <c r="T103" s="227">
        <v>0</v>
      </c>
      <c r="U103" s="205">
        <f t="shared" si="15"/>
        <v>0</v>
      </c>
      <c r="V103" s="205">
        <f t="shared" si="16"/>
        <v>0</v>
      </c>
      <c r="W103" s="237"/>
      <c r="X103" s="237"/>
      <c r="Y103" s="237"/>
      <c r="Z103" s="237">
        <f>SUM(W103:Y103)</f>
        <v>0</v>
      </c>
      <c r="AA103" s="223" t="s">
        <v>668</v>
      </c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</row>
    <row r="104" spans="1:57" s="85" customFormat="1" ht="64.5" customHeight="1">
      <c r="A104" s="472"/>
      <c r="B104" s="608"/>
      <c r="C104" s="457" t="s">
        <v>443</v>
      </c>
      <c r="D104" s="462" t="s">
        <v>973</v>
      </c>
      <c r="E104" s="462" t="s">
        <v>3</v>
      </c>
      <c r="F104" s="462"/>
      <c r="G104" s="462">
        <v>1</v>
      </c>
      <c r="H104" s="457" t="s">
        <v>444</v>
      </c>
      <c r="I104" s="221" t="s">
        <v>422</v>
      </c>
      <c r="J104" s="158" t="s">
        <v>1497</v>
      </c>
      <c r="K104" s="229" t="s">
        <v>4</v>
      </c>
      <c r="L104" s="231">
        <v>1</v>
      </c>
      <c r="M104" s="315" t="s">
        <v>2171</v>
      </c>
      <c r="N104" s="379" t="s">
        <v>2335</v>
      </c>
      <c r="O104" s="265"/>
      <c r="P104" s="265"/>
      <c r="Q104" s="265"/>
      <c r="R104" s="227">
        <v>1000</v>
      </c>
      <c r="S104" s="227"/>
      <c r="T104" s="227">
        <v>0</v>
      </c>
      <c r="U104" s="205">
        <f t="shared" si="15"/>
        <v>0</v>
      </c>
      <c r="V104" s="205">
        <f t="shared" si="16"/>
        <v>0</v>
      </c>
      <c r="W104" s="237"/>
      <c r="X104" s="237"/>
      <c r="Y104" s="237"/>
      <c r="Z104" s="237">
        <f>SUM(W104:Y104)</f>
        <v>0</v>
      </c>
      <c r="AA104" s="223" t="s">
        <v>668</v>
      </c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</row>
    <row r="105" spans="1:57" s="85" customFormat="1" ht="72.75" customHeight="1">
      <c r="A105" s="472"/>
      <c r="B105" s="608"/>
      <c r="C105" s="457"/>
      <c r="D105" s="462"/>
      <c r="E105" s="462"/>
      <c r="F105" s="462"/>
      <c r="G105" s="462"/>
      <c r="H105" s="457"/>
      <c r="I105" s="221" t="s">
        <v>161</v>
      </c>
      <c r="J105" s="158" t="s">
        <v>1498</v>
      </c>
      <c r="K105" s="229" t="s">
        <v>1166</v>
      </c>
      <c r="L105" s="231">
        <v>1</v>
      </c>
      <c r="M105" s="315" t="s">
        <v>2172</v>
      </c>
      <c r="N105" s="379" t="s">
        <v>2335</v>
      </c>
      <c r="O105" s="265"/>
      <c r="P105" s="265"/>
      <c r="Q105" s="265"/>
      <c r="R105" s="227">
        <v>1000</v>
      </c>
      <c r="S105" s="227"/>
      <c r="T105" s="227">
        <v>0</v>
      </c>
      <c r="U105" s="205">
        <f t="shared" si="15"/>
        <v>0</v>
      </c>
      <c r="V105" s="205">
        <f t="shared" si="16"/>
        <v>0</v>
      </c>
      <c r="W105" s="237"/>
      <c r="X105" s="237"/>
      <c r="Y105" s="237"/>
      <c r="Z105" s="237">
        <f>SUM(W105:Y105)</f>
        <v>0</v>
      </c>
      <c r="AA105" s="223" t="s">
        <v>668</v>
      </c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</row>
    <row r="106" spans="1:57" s="85" customFormat="1" ht="63.75" customHeight="1">
      <c r="A106" s="472"/>
      <c r="B106" s="608"/>
      <c r="C106" s="457" t="s">
        <v>445</v>
      </c>
      <c r="D106" s="468" t="s">
        <v>395</v>
      </c>
      <c r="E106" s="468" t="s">
        <v>1167</v>
      </c>
      <c r="F106" s="462"/>
      <c r="G106" s="462">
        <v>1</v>
      </c>
      <c r="H106" s="457" t="s">
        <v>446</v>
      </c>
      <c r="I106" s="221" t="s">
        <v>162</v>
      </c>
      <c r="J106" s="158" t="s">
        <v>1500</v>
      </c>
      <c r="K106" s="229" t="s">
        <v>1499</v>
      </c>
      <c r="L106" s="231">
        <v>1</v>
      </c>
      <c r="M106" s="317" t="s">
        <v>2173</v>
      </c>
      <c r="N106" s="379" t="s">
        <v>2335</v>
      </c>
      <c r="O106" s="379" t="s">
        <v>2335</v>
      </c>
      <c r="P106" s="379" t="s">
        <v>2335</v>
      </c>
      <c r="Q106" s="265"/>
      <c r="R106" s="227">
        <v>1000</v>
      </c>
      <c r="S106" s="227"/>
      <c r="T106" s="227">
        <v>0</v>
      </c>
      <c r="U106" s="205">
        <f t="shared" si="15"/>
        <v>0</v>
      </c>
      <c r="V106" s="205">
        <f t="shared" si="16"/>
        <v>0</v>
      </c>
      <c r="W106" s="237"/>
      <c r="X106" s="237"/>
      <c r="Y106" s="237"/>
      <c r="Z106" s="237">
        <f aca="true" t="shared" si="18" ref="Z106:Z113">SUM(W106:Y106)</f>
        <v>0</v>
      </c>
      <c r="AA106" s="223" t="s">
        <v>668</v>
      </c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</row>
    <row r="107" spans="1:57" s="85" customFormat="1" ht="54" customHeight="1">
      <c r="A107" s="472"/>
      <c r="B107" s="608"/>
      <c r="C107" s="457"/>
      <c r="D107" s="468"/>
      <c r="E107" s="468"/>
      <c r="F107" s="462"/>
      <c r="G107" s="462"/>
      <c r="H107" s="457"/>
      <c r="I107" s="221" t="s">
        <v>163</v>
      </c>
      <c r="J107" s="158" t="s">
        <v>1501</v>
      </c>
      <c r="K107" s="229" t="s">
        <v>1499</v>
      </c>
      <c r="L107" s="231">
        <v>1</v>
      </c>
      <c r="M107" s="400" t="s">
        <v>2174</v>
      </c>
      <c r="N107" s="379" t="s">
        <v>2335</v>
      </c>
      <c r="O107" s="265"/>
      <c r="P107" s="379"/>
      <c r="Q107" s="265"/>
      <c r="R107" s="227">
        <v>1000</v>
      </c>
      <c r="S107" s="227"/>
      <c r="T107" s="227">
        <v>0</v>
      </c>
      <c r="U107" s="205">
        <f t="shared" si="15"/>
        <v>0</v>
      </c>
      <c r="V107" s="205">
        <f t="shared" si="16"/>
        <v>0</v>
      </c>
      <c r="W107" s="237"/>
      <c r="X107" s="237"/>
      <c r="Y107" s="237"/>
      <c r="Z107" s="237">
        <f t="shared" si="18"/>
        <v>0</v>
      </c>
      <c r="AA107" s="223" t="s">
        <v>668</v>
      </c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</row>
    <row r="108" spans="1:57" s="85" customFormat="1" ht="54.75" customHeight="1">
      <c r="A108" s="472"/>
      <c r="B108" s="608"/>
      <c r="C108" s="457"/>
      <c r="D108" s="468"/>
      <c r="E108" s="468"/>
      <c r="F108" s="462"/>
      <c r="G108" s="462"/>
      <c r="H108" s="457"/>
      <c r="I108" s="221" t="s">
        <v>164</v>
      </c>
      <c r="J108" s="158" t="s">
        <v>1502</v>
      </c>
      <c r="K108" s="229" t="s">
        <v>1499</v>
      </c>
      <c r="L108" s="231">
        <v>1</v>
      </c>
      <c r="M108" s="400" t="s">
        <v>2174</v>
      </c>
      <c r="N108" s="379" t="s">
        <v>2335</v>
      </c>
      <c r="O108" s="265"/>
      <c r="P108" s="265"/>
      <c r="Q108" s="265"/>
      <c r="R108" s="227">
        <v>1000</v>
      </c>
      <c r="S108" s="227"/>
      <c r="T108" s="227">
        <v>0</v>
      </c>
      <c r="U108" s="205">
        <f t="shared" si="15"/>
        <v>0</v>
      </c>
      <c r="V108" s="205">
        <f t="shared" si="16"/>
        <v>0</v>
      </c>
      <c r="W108" s="237"/>
      <c r="X108" s="237"/>
      <c r="Y108" s="237"/>
      <c r="Z108" s="237">
        <f t="shared" si="18"/>
        <v>0</v>
      </c>
      <c r="AA108" s="223" t="s">
        <v>668</v>
      </c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</row>
    <row r="109" spans="1:57" s="85" customFormat="1" ht="51" customHeight="1">
      <c r="A109" s="472"/>
      <c r="B109" s="608"/>
      <c r="C109" s="457"/>
      <c r="D109" s="468"/>
      <c r="E109" s="468"/>
      <c r="F109" s="462"/>
      <c r="G109" s="462"/>
      <c r="H109" s="457"/>
      <c r="I109" s="221" t="s">
        <v>165</v>
      </c>
      <c r="J109" s="158" t="s">
        <v>1503</v>
      </c>
      <c r="K109" s="229" t="s">
        <v>1499</v>
      </c>
      <c r="L109" s="231">
        <v>1</v>
      </c>
      <c r="M109" s="400" t="s">
        <v>2174</v>
      </c>
      <c r="N109" s="265"/>
      <c r="O109" s="379" t="s">
        <v>2335</v>
      </c>
      <c r="P109" s="379" t="s">
        <v>2335</v>
      </c>
      <c r="Q109" s="265"/>
      <c r="R109" s="227">
        <v>1000</v>
      </c>
      <c r="S109" s="227"/>
      <c r="T109" s="227">
        <v>0</v>
      </c>
      <c r="U109" s="205">
        <f t="shared" si="15"/>
        <v>0</v>
      </c>
      <c r="V109" s="205">
        <f t="shared" si="16"/>
        <v>0</v>
      </c>
      <c r="W109" s="237"/>
      <c r="X109" s="237"/>
      <c r="Y109" s="237"/>
      <c r="Z109" s="237">
        <f t="shared" si="18"/>
        <v>0</v>
      </c>
      <c r="AA109" s="223" t="s">
        <v>668</v>
      </c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</row>
    <row r="110" spans="1:57" s="85" customFormat="1" ht="53.25" customHeight="1">
      <c r="A110" s="472"/>
      <c r="B110" s="608"/>
      <c r="C110" s="457"/>
      <c r="D110" s="468"/>
      <c r="E110" s="468"/>
      <c r="F110" s="462"/>
      <c r="G110" s="462"/>
      <c r="H110" s="457"/>
      <c r="I110" s="221" t="s">
        <v>166</v>
      </c>
      <c r="J110" s="158" t="s">
        <v>1504</v>
      </c>
      <c r="K110" s="229" t="s">
        <v>1499</v>
      </c>
      <c r="L110" s="231">
        <v>1</v>
      </c>
      <c r="M110" s="400" t="s">
        <v>2174</v>
      </c>
      <c r="N110" s="265"/>
      <c r="O110" s="379" t="s">
        <v>2335</v>
      </c>
      <c r="P110" s="379" t="s">
        <v>2335</v>
      </c>
      <c r="Q110" s="379" t="s">
        <v>2335</v>
      </c>
      <c r="R110" s="227">
        <v>1000</v>
      </c>
      <c r="S110" s="227"/>
      <c r="T110" s="227">
        <v>0</v>
      </c>
      <c r="U110" s="205">
        <f t="shared" si="15"/>
        <v>0</v>
      </c>
      <c r="V110" s="205">
        <f t="shared" si="16"/>
        <v>0</v>
      </c>
      <c r="W110" s="237"/>
      <c r="X110" s="237"/>
      <c r="Y110" s="237"/>
      <c r="Z110" s="237">
        <f t="shared" si="18"/>
        <v>0</v>
      </c>
      <c r="AA110" s="223" t="s">
        <v>668</v>
      </c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</row>
    <row r="111" spans="1:57" s="85" customFormat="1" ht="69.75" customHeight="1">
      <c r="A111" s="472"/>
      <c r="B111" s="608"/>
      <c r="C111" s="457"/>
      <c r="D111" s="468"/>
      <c r="E111" s="468"/>
      <c r="F111" s="462"/>
      <c r="G111" s="462"/>
      <c r="H111" s="457"/>
      <c r="I111" s="221" t="s">
        <v>167</v>
      </c>
      <c r="J111" s="158" t="s">
        <v>1505</v>
      </c>
      <c r="K111" s="229" t="s">
        <v>1499</v>
      </c>
      <c r="L111" s="231">
        <v>1</v>
      </c>
      <c r="M111" s="400" t="s">
        <v>2174</v>
      </c>
      <c r="N111" s="379" t="s">
        <v>2335</v>
      </c>
      <c r="O111" s="379" t="s">
        <v>2335</v>
      </c>
      <c r="P111" s="265"/>
      <c r="Q111" s="265"/>
      <c r="R111" s="227">
        <v>1000</v>
      </c>
      <c r="S111" s="227"/>
      <c r="T111" s="227">
        <v>0</v>
      </c>
      <c r="U111" s="205">
        <f t="shared" si="15"/>
        <v>0</v>
      </c>
      <c r="V111" s="205">
        <f t="shared" si="16"/>
        <v>0</v>
      </c>
      <c r="W111" s="237"/>
      <c r="X111" s="237"/>
      <c r="Y111" s="237"/>
      <c r="Z111" s="237">
        <f t="shared" si="18"/>
        <v>0</v>
      </c>
      <c r="AA111" s="223" t="s">
        <v>668</v>
      </c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</row>
    <row r="112" spans="1:57" s="85" customFormat="1" ht="76.5" customHeight="1">
      <c r="A112" s="472"/>
      <c r="B112" s="608"/>
      <c r="C112" s="457"/>
      <c r="D112" s="468"/>
      <c r="E112" s="468"/>
      <c r="F112" s="462"/>
      <c r="G112" s="462"/>
      <c r="H112" s="457"/>
      <c r="I112" s="221" t="s">
        <v>168</v>
      </c>
      <c r="J112" s="158" t="s">
        <v>1506</v>
      </c>
      <c r="K112" s="229" t="s">
        <v>1499</v>
      </c>
      <c r="L112" s="231">
        <v>1</v>
      </c>
      <c r="M112" s="400" t="s">
        <v>2174</v>
      </c>
      <c r="N112" s="379" t="s">
        <v>2335</v>
      </c>
      <c r="O112" s="265"/>
      <c r="P112" s="265"/>
      <c r="Q112" s="265"/>
      <c r="R112" s="227">
        <v>1000</v>
      </c>
      <c r="S112" s="227"/>
      <c r="T112" s="227">
        <v>0</v>
      </c>
      <c r="U112" s="205">
        <f t="shared" si="15"/>
        <v>0</v>
      </c>
      <c r="V112" s="205">
        <f t="shared" si="16"/>
        <v>0</v>
      </c>
      <c r="W112" s="237"/>
      <c r="X112" s="237"/>
      <c r="Y112" s="237"/>
      <c r="Z112" s="237">
        <f t="shared" si="18"/>
        <v>0</v>
      </c>
      <c r="AA112" s="223" t="s">
        <v>668</v>
      </c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</row>
    <row r="113" spans="1:57" s="85" customFormat="1" ht="78.75" customHeight="1">
      <c r="A113" s="472"/>
      <c r="B113" s="609"/>
      <c r="C113" s="457"/>
      <c r="D113" s="468"/>
      <c r="E113" s="468"/>
      <c r="F113" s="462"/>
      <c r="G113" s="462"/>
      <c r="H113" s="457"/>
      <c r="I113" s="221" t="s">
        <v>169</v>
      </c>
      <c r="J113" s="158" t="s">
        <v>1507</v>
      </c>
      <c r="K113" s="229" t="s">
        <v>1499</v>
      </c>
      <c r="L113" s="231">
        <v>1</v>
      </c>
      <c r="M113" s="400" t="s">
        <v>2174</v>
      </c>
      <c r="N113" s="379" t="s">
        <v>2335</v>
      </c>
      <c r="O113" s="379" t="s">
        <v>2335</v>
      </c>
      <c r="P113" s="265"/>
      <c r="Q113" s="265"/>
      <c r="R113" s="227">
        <v>1000</v>
      </c>
      <c r="S113" s="227"/>
      <c r="T113" s="227">
        <v>0</v>
      </c>
      <c r="U113" s="205">
        <f t="shared" si="15"/>
        <v>0</v>
      </c>
      <c r="V113" s="205">
        <f t="shared" si="16"/>
        <v>0</v>
      </c>
      <c r="W113" s="237"/>
      <c r="X113" s="237"/>
      <c r="Y113" s="237"/>
      <c r="Z113" s="237">
        <f t="shared" si="18"/>
        <v>0</v>
      </c>
      <c r="AA113" s="223" t="s">
        <v>668</v>
      </c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</row>
    <row r="114" spans="1:57" s="84" customFormat="1" ht="12.75" customHeight="1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37"/>
      <c r="M114" s="396"/>
      <c r="N114" s="37"/>
      <c r="O114" s="37"/>
      <c r="P114" s="37"/>
      <c r="Q114" s="37"/>
      <c r="R114" s="65">
        <f aca="true" t="shared" si="19" ref="R114:Z114">SUM(R92:R113)</f>
        <v>148780</v>
      </c>
      <c r="S114" s="60"/>
      <c r="T114" s="65">
        <f>SUM(T92:T113)</f>
        <v>315550.12100000004</v>
      </c>
      <c r="U114" s="68" t="e">
        <f>SUM(U92:U113)</f>
        <v>#DIV/0!</v>
      </c>
      <c r="V114" s="65" t="e">
        <f>SUM(V92:V113)</f>
        <v>#DIV/0!</v>
      </c>
      <c r="W114" s="70">
        <f t="shared" si="19"/>
        <v>97000</v>
      </c>
      <c r="X114" s="70">
        <f t="shared" si="19"/>
        <v>225260.20799999998</v>
      </c>
      <c r="Y114" s="70">
        <f t="shared" si="19"/>
        <v>22409.911</v>
      </c>
      <c r="Z114" s="70">
        <f t="shared" si="19"/>
        <v>344670.119</v>
      </c>
      <c r="AA114" s="7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</row>
    <row r="115" spans="1:27" ht="57.75" customHeight="1">
      <c r="A115" s="463" t="s">
        <v>282</v>
      </c>
      <c r="B115" s="473">
        <v>0.104</v>
      </c>
      <c r="C115" s="470" t="s">
        <v>455</v>
      </c>
      <c r="D115" s="476" t="s">
        <v>1357</v>
      </c>
      <c r="E115" s="528" t="s">
        <v>1184</v>
      </c>
      <c r="F115" s="476"/>
      <c r="G115" s="526">
        <v>0.25</v>
      </c>
      <c r="H115" s="235" t="s">
        <v>456</v>
      </c>
      <c r="I115" s="221" t="s">
        <v>170</v>
      </c>
      <c r="J115" s="157" t="s">
        <v>976</v>
      </c>
      <c r="K115" s="147" t="s">
        <v>237</v>
      </c>
      <c r="L115" s="148"/>
      <c r="M115" s="401" t="s">
        <v>2175</v>
      </c>
      <c r="N115" s="148" t="s">
        <v>2335</v>
      </c>
      <c r="O115" s="148"/>
      <c r="P115" s="148"/>
      <c r="Q115" s="148"/>
      <c r="R115" s="227"/>
      <c r="S115" s="227"/>
      <c r="T115" s="227">
        <v>0</v>
      </c>
      <c r="U115" s="205" t="e">
        <f aca="true" t="shared" si="20" ref="U115:U148">S115/L115</f>
        <v>#DIV/0!</v>
      </c>
      <c r="V115" s="205" t="e">
        <f aca="true" t="shared" si="21" ref="V115:V148">T115/R115</f>
        <v>#DIV/0!</v>
      </c>
      <c r="W115" s="237"/>
      <c r="X115" s="237"/>
      <c r="Y115" s="237"/>
      <c r="Z115" s="159">
        <f aca="true" t="shared" si="22" ref="Z115:Z121">SUM(W115:Y115)</f>
        <v>0</v>
      </c>
      <c r="AA115" s="222" t="s">
        <v>492</v>
      </c>
    </row>
    <row r="116" spans="1:27" ht="51">
      <c r="A116" s="463"/>
      <c r="B116" s="474"/>
      <c r="C116" s="470"/>
      <c r="D116" s="476"/>
      <c r="E116" s="528"/>
      <c r="F116" s="476"/>
      <c r="G116" s="526"/>
      <c r="H116" s="235" t="s">
        <v>457</v>
      </c>
      <c r="I116" s="221" t="s">
        <v>171</v>
      </c>
      <c r="J116" s="147" t="s">
        <v>977</v>
      </c>
      <c r="K116" s="147" t="s">
        <v>101</v>
      </c>
      <c r="L116" s="148"/>
      <c r="M116" s="314" t="s">
        <v>2176</v>
      </c>
      <c r="N116" s="148" t="s">
        <v>2335</v>
      </c>
      <c r="O116" s="148" t="s">
        <v>2335</v>
      </c>
      <c r="P116" s="148" t="s">
        <v>2335</v>
      </c>
      <c r="Q116" s="148" t="s">
        <v>2335</v>
      </c>
      <c r="R116" s="227"/>
      <c r="S116" s="227"/>
      <c r="T116" s="227">
        <v>0</v>
      </c>
      <c r="U116" s="205" t="e">
        <f t="shared" si="20"/>
        <v>#DIV/0!</v>
      </c>
      <c r="V116" s="205" t="e">
        <f t="shared" si="21"/>
        <v>#DIV/0!</v>
      </c>
      <c r="W116" s="237"/>
      <c r="X116" s="237"/>
      <c r="Y116" s="237"/>
      <c r="Z116" s="159">
        <f t="shared" si="22"/>
        <v>0</v>
      </c>
      <c r="AA116" s="222" t="s">
        <v>492</v>
      </c>
    </row>
    <row r="117" spans="1:27" ht="72.75" customHeight="1">
      <c r="A117" s="463"/>
      <c r="B117" s="474"/>
      <c r="C117" s="457" t="s">
        <v>458</v>
      </c>
      <c r="D117" s="235" t="s">
        <v>5</v>
      </c>
      <c r="E117" s="134" t="s">
        <v>1185</v>
      </c>
      <c r="F117" s="230"/>
      <c r="G117" s="230"/>
      <c r="H117" s="457" t="s">
        <v>459</v>
      </c>
      <c r="I117" s="221" t="s">
        <v>172</v>
      </c>
      <c r="J117" s="147" t="s">
        <v>1518</v>
      </c>
      <c r="K117" s="147" t="s">
        <v>1519</v>
      </c>
      <c r="L117" s="148">
        <v>1</v>
      </c>
      <c r="M117" s="314" t="s">
        <v>2177</v>
      </c>
      <c r="N117" s="148" t="s">
        <v>2335</v>
      </c>
      <c r="O117" s="148" t="s">
        <v>2335</v>
      </c>
      <c r="P117" s="148"/>
      <c r="Q117" s="148"/>
      <c r="R117" s="227">
        <v>1000</v>
      </c>
      <c r="S117" s="227"/>
      <c r="T117" s="227">
        <v>0</v>
      </c>
      <c r="U117" s="205">
        <f t="shared" si="20"/>
        <v>0</v>
      </c>
      <c r="V117" s="205">
        <f t="shared" si="21"/>
        <v>0</v>
      </c>
      <c r="W117" s="237"/>
      <c r="X117" s="237"/>
      <c r="Y117" s="237"/>
      <c r="Z117" s="96">
        <f t="shared" si="22"/>
        <v>0</v>
      </c>
      <c r="AA117" s="222" t="s">
        <v>460</v>
      </c>
    </row>
    <row r="118" spans="1:27" ht="51.75" customHeight="1">
      <c r="A118" s="463"/>
      <c r="B118" s="474"/>
      <c r="C118" s="457"/>
      <c r="D118" s="235" t="s">
        <v>6</v>
      </c>
      <c r="E118" s="134" t="s">
        <v>1186</v>
      </c>
      <c r="F118" s="230"/>
      <c r="G118" s="215">
        <v>1</v>
      </c>
      <c r="H118" s="457"/>
      <c r="I118" s="221" t="s">
        <v>173</v>
      </c>
      <c r="J118" s="147" t="s">
        <v>1520</v>
      </c>
      <c r="K118" s="147" t="s">
        <v>8</v>
      </c>
      <c r="L118" s="148">
        <v>5</v>
      </c>
      <c r="M118" s="314" t="s">
        <v>2178</v>
      </c>
      <c r="N118" s="148" t="s">
        <v>2335</v>
      </c>
      <c r="O118" s="148"/>
      <c r="P118" s="148"/>
      <c r="Q118" s="148"/>
      <c r="R118" s="227">
        <v>1000</v>
      </c>
      <c r="S118" s="227"/>
      <c r="T118" s="227">
        <v>0</v>
      </c>
      <c r="U118" s="205">
        <f t="shared" si="20"/>
        <v>0</v>
      </c>
      <c r="V118" s="205">
        <f t="shared" si="21"/>
        <v>0</v>
      </c>
      <c r="W118" s="237"/>
      <c r="X118" s="237"/>
      <c r="Y118" s="237"/>
      <c r="Z118" s="96">
        <f t="shared" si="22"/>
        <v>0</v>
      </c>
      <c r="AA118" s="222" t="s">
        <v>460</v>
      </c>
    </row>
    <row r="119" spans="1:27" ht="34.5" customHeight="1">
      <c r="A119" s="463"/>
      <c r="B119" s="474"/>
      <c r="C119" s="457"/>
      <c r="D119" s="235" t="s">
        <v>1187</v>
      </c>
      <c r="E119" s="134" t="s">
        <v>1188</v>
      </c>
      <c r="F119" s="230"/>
      <c r="G119" s="230">
        <v>1</v>
      </c>
      <c r="H119" s="457"/>
      <c r="I119" s="221" t="s">
        <v>174</v>
      </c>
      <c r="J119" s="147" t="s">
        <v>1521</v>
      </c>
      <c r="K119" s="147" t="s">
        <v>1522</v>
      </c>
      <c r="L119" s="148">
        <v>5</v>
      </c>
      <c r="M119" s="314" t="s">
        <v>2179</v>
      </c>
      <c r="N119" s="148" t="s">
        <v>2335</v>
      </c>
      <c r="O119" s="148" t="s">
        <v>2335</v>
      </c>
      <c r="P119" s="148" t="s">
        <v>2335</v>
      </c>
      <c r="Q119" s="148" t="s">
        <v>2335</v>
      </c>
      <c r="R119" s="227">
        <v>1000</v>
      </c>
      <c r="S119" s="227"/>
      <c r="T119" s="227">
        <v>0</v>
      </c>
      <c r="U119" s="205">
        <f t="shared" si="20"/>
        <v>0</v>
      </c>
      <c r="V119" s="205">
        <f t="shared" si="21"/>
        <v>0</v>
      </c>
      <c r="W119" s="237"/>
      <c r="X119" s="237"/>
      <c r="Y119" s="237"/>
      <c r="Z119" s="96">
        <f t="shared" si="22"/>
        <v>0</v>
      </c>
      <c r="AA119" s="222" t="s">
        <v>460</v>
      </c>
    </row>
    <row r="120" spans="1:27" s="33" customFormat="1" ht="69.75" customHeight="1">
      <c r="A120" s="463"/>
      <c r="B120" s="474"/>
      <c r="C120" s="457"/>
      <c r="D120" s="333" t="s">
        <v>1189</v>
      </c>
      <c r="E120" s="330" t="s">
        <v>1190</v>
      </c>
      <c r="F120" s="301"/>
      <c r="G120" s="301">
        <v>0.15</v>
      </c>
      <c r="H120" s="457"/>
      <c r="I120" s="320" t="s">
        <v>175</v>
      </c>
      <c r="J120" s="337" t="s">
        <v>1523</v>
      </c>
      <c r="K120" s="337" t="s">
        <v>1524</v>
      </c>
      <c r="L120" s="334">
        <v>3</v>
      </c>
      <c r="M120" s="281" t="s">
        <v>2180</v>
      </c>
      <c r="N120" s="334"/>
      <c r="O120" s="334" t="s">
        <v>2335</v>
      </c>
      <c r="P120" s="334" t="s">
        <v>2335</v>
      </c>
      <c r="Q120" s="334" t="s">
        <v>2335</v>
      </c>
      <c r="R120" s="321">
        <v>420000</v>
      </c>
      <c r="S120" s="321">
        <v>3</v>
      </c>
      <c r="T120" s="321">
        <v>331800</v>
      </c>
      <c r="U120" s="322">
        <f t="shared" si="20"/>
        <v>1</v>
      </c>
      <c r="V120" s="322">
        <f t="shared" si="21"/>
        <v>0.79</v>
      </c>
      <c r="W120" s="323">
        <v>420000</v>
      </c>
      <c r="X120" s="323"/>
      <c r="Y120" s="323"/>
      <c r="Z120" s="323">
        <f t="shared" si="22"/>
        <v>420000</v>
      </c>
      <c r="AA120" s="223" t="s">
        <v>460</v>
      </c>
    </row>
    <row r="121" spans="1:27" ht="69.75" customHeight="1">
      <c r="A121" s="463"/>
      <c r="B121" s="474"/>
      <c r="C121" s="457"/>
      <c r="D121" s="538" t="s">
        <v>1996</v>
      </c>
      <c r="E121" s="134" t="s">
        <v>1191</v>
      </c>
      <c r="F121" s="230" t="s">
        <v>99</v>
      </c>
      <c r="G121" s="230">
        <v>0</v>
      </c>
      <c r="H121" s="476" t="s">
        <v>461</v>
      </c>
      <c r="I121" s="221" t="s">
        <v>1300</v>
      </c>
      <c r="J121" s="147" t="s">
        <v>1526</v>
      </c>
      <c r="K121" s="147" t="s">
        <v>1525</v>
      </c>
      <c r="L121" s="148">
        <v>500</v>
      </c>
      <c r="M121" s="314" t="s">
        <v>2176</v>
      </c>
      <c r="N121" s="148" t="s">
        <v>2335</v>
      </c>
      <c r="O121" s="148"/>
      <c r="P121" s="148" t="s">
        <v>2335</v>
      </c>
      <c r="Q121" s="148"/>
      <c r="R121" s="227">
        <v>500000</v>
      </c>
      <c r="S121" s="227"/>
      <c r="T121" s="227">
        <v>0</v>
      </c>
      <c r="U121" s="205">
        <f t="shared" si="20"/>
        <v>0</v>
      </c>
      <c r="V121" s="205">
        <f t="shared" si="21"/>
        <v>0</v>
      </c>
      <c r="W121" s="237"/>
      <c r="X121" s="237"/>
      <c r="Y121" s="237"/>
      <c r="Z121" s="96">
        <f t="shared" si="22"/>
        <v>0</v>
      </c>
      <c r="AA121" s="222" t="s">
        <v>460</v>
      </c>
    </row>
    <row r="122" spans="1:27" ht="64.5" customHeight="1">
      <c r="A122" s="463"/>
      <c r="B122" s="474"/>
      <c r="C122" s="457"/>
      <c r="D122" s="466"/>
      <c r="E122" s="134" t="s">
        <v>1191</v>
      </c>
      <c r="F122" s="230" t="s">
        <v>99</v>
      </c>
      <c r="G122" s="230">
        <v>0</v>
      </c>
      <c r="H122" s="476"/>
      <c r="I122" s="221" t="s">
        <v>176</v>
      </c>
      <c r="J122" s="147" t="s">
        <v>9</v>
      </c>
      <c r="K122" s="147" t="s">
        <v>1192</v>
      </c>
      <c r="L122" s="148"/>
      <c r="M122" s="400" t="s">
        <v>2181</v>
      </c>
      <c r="N122" s="148"/>
      <c r="O122" s="148" t="s">
        <v>2335</v>
      </c>
      <c r="P122" s="148"/>
      <c r="Q122" s="148"/>
      <c r="R122" s="227"/>
      <c r="S122" s="227"/>
      <c r="T122" s="227">
        <v>0</v>
      </c>
      <c r="U122" s="205" t="e">
        <f t="shared" si="20"/>
        <v>#DIV/0!</v>
      </c>
      <c r="V122" s="205" t="e">
        <f t="shared" si="21"/>
        <v>#DIV/0!</v>
      </c>
      <c r="W122" s="237"/>
      <c r="X122" s="237"/>
      <c r="Y122" s="237"/>
      <c r="Z122" s="96">
        <f aca="true" t="shared" si="23" ref="Z122:Z146">SUM(W122:Y122)</f>
        <v>0</v>
      </c>
      <c r="AA122" s="222" t="s">
        <v>460</v>
      </c>
    </row>
    <row r="123" spans="1:27" ht="51">
      <c r="A123" s="463"/>
      <c r="B123" s="474"/>
      <c r="C123" s="457"/>
      <c r="D123" s="466"/>
      <c r="E123" s="134" t="s">
        <v>1191</v>
      </c>
      <c r="F123" s="230" t="s">
        <v>98</v>
      </c>
      <c r="G123" s="230">
        <v>0</v>
      </c>
      <c r="H123" s="476"/>
      <c r="I123" s="221" t="s">
        <v>177</v>
      </c>
      <c r="J123" s="147" t="s">
        <v>1527</v>
      </c>
      <c r="K123" s="147" t="s">
        <v>1542</v>
      </c>
      <c r="L123" s="148"/>
      <c r="M123" s="400" t="s">
        <v>2181</v>
      </c>
      <c r="N123" s="148"/>
      <c r="O123" s="148" t="s">
        <v>2335</v>
      </c>
      <c r="P123" s="148"/>
      <c r="Q123" s="148"/>
      <c r="R123" s="227"/>
      <c r="S123" s="227"/>
      <c r="T123" s="227">
        <v>0</v>
      </c>
      <c r="U123" s="205" t="e">
        <f t="shared" si="20"/>
        <v>#DIV/0!</v>
      </c>
      <c r="V123" s="205" t="e">
        <f t="shared" si="21"/>
        <v>#DIV/0!</v>
      </c>
      <c r="W123" s="237"/>
      <c r="X123" s="237"/>
      <c r="Y123" s="237"/>
      <c r="Z123" s="96">
        <f t="shared" si="23"/>
        <v>0</v>
      </c>
      <c r="AA123" s="222" t="s">
        <v>460</v>
      </c>
    </row>
    <row r="124" spans="1:27" ht="66" customHeight="1">
      <c r="A124" s="463"/>
      <c r="B124" s="474"/>
      <c r="C124" s="457"/>
      <c r="D124" s="466"/>
      <c r="E124" s="134" t="s">
        <v>1191</v>
      </c>
      <c r="F124" s="230" t="s">
        <v>98</v>
      </c>
      <c r="G124" s="230">
        <v>0</v>
      </c>
      <c r="H124" s="476"/>
      <c r="I124" s="221" t="s">
        <v>178</v>
      </c>
      <c r="J124" s="147" t="s">
        <v>1528</v>
      </c>
      <c r="K124" s="147" t="s">
        <v>1542</v>
      </c>
      <c r="L124" s="148"/>
      <c r="M124" s="400" t="s">
        <v>2181</v>
      </c>
      <c r="N124" s="148"/>
      <c r="O124" s="148" t="s">
        <v>2335</v>
      </c>
      <c r="P124" s="148"/>
      <c r="Q124" s="148"/>
      <c r="R124" s="227"/>
      <c r="S124" s="227"/>
      <c r="T124" s="227">
        <v>0</v>
      </c>
      <c r="U124" s="205" t="e">
        <f t="shared" si="20"/>
        <v>#DIV/0!</v>
      </c>
      <c r="V124" s="205" t="e">
        <f t="shared" si="21"/>
        <v>#DIV/0!</v>
      </c>
      <c r="W124" s="237"/>
      <c r="X124" s="237"/>
      <c r="Y124" s="237"/>
      <c r="Z124" s="96">
        <f t="shared" si="23"/>
        <v>0</v>
      </c>
      <c r="AA124" s="222" t="s">
        <v>460</v>
      </c>
    </row>
    <row r="125" spans="1:27" ht="51">
      <c r="A125" s="463"/>
      <c r="B125" s="474"/>
      <c r="C125" s="457"/>
      <c r="D125" s="466"/>
      <c r="E125" s="134" t="s">
        <v>1191</v>
      </c>
      <c r="F125" s="230" t="s">
        <v>98</v>
      </c>
      <c r="G125" s="230">
        <v>0</v>
      </c>
      <c r="H125" s="476"/>
      <c r="I125" s="221" t="s">
        <v>179</v>
      </c>
      <c r="J125" s="147" t="s">
        <v>1529</v>
      </c>
      <c r="K125" s="147" t="s">
        <v>1542</v>
      </c>
      <c r="L125" s="148"/>
      <c r="M125" s="400" t="s">
        <v>2181</v>
      </c>
      <c r="N125" s="148"/>
      <c r="O125" s="148" t="s">
        <v>2335</v>
      </c>
      <c r="P125" s="148"/>
      <c r="Q125" s="148"/>
      <c r="R125" s="227"/>
      <c r="S125" s="227"/>
      <c r="T125" s="227">
        <v>0</v>
      </c>
      <c r="U125" s="205" t="e">
        <f t="shared" si="20"/>
        <v>#DIV/0!</v>
      </c>
      <c r="V125" s="205" t="e">
        <f t="shared" si="21"/>
        <v>#DIV/0!</v>
      </c>
      <c r="W125" s="237"/>
      <c r="X125" s="237"/>
      <c r="Y125" s="237"/>
      <c r="Z125" s="96">
        <f t="shared" si="23"/>
        <v>0</v>
      </c>
      <c r="AA125" s="222" t="s">
        <v>460</v>
      </c>
    </row>
    <row r="126" spans="1:27" ht="51">
      <c r="A126" s="463"/>
      <c r="B126" s="474"/>
      <c r="C126" s="457"/>
      <c r="D126" s="466"/>
      <c r="E126" s="134" t="s">
        <v>1191</v>
      </c>
      <c r="F126" s="230" t="s">
        <v>98</v>
      </c>
      <c r="G126" s="230">
        <v>0</v>
      </c>
      <c r="H126" s="476"/>
      <c r="I126" s="221" t="s">
        <v>180</v>
      </c>
      <c r="J126" s="147" t="s">
        <v>1530</v>
      </c>
      <c r="K126" s="147" t="s">
        <v>1542</v>
      </c>
      <c r="L126" s="148"/>
      <c r="M126" s="400" t="s">
        <v>2181</v>
      </c>
      <c r="N126" s="148"/>
      <c r="O126" s="148" t="s">
        <v>2335</v>
      </c>
      <c r="P126" s="148"/>
      <c r="Q126" s="148"/>
      <c r="R126" s="227"/>
      <c r="S126" s="227"/>
      <c r="T126" s="227">
        <v>0</v>
      </c>
      <c r="U126" s="205" t="e">
        <f t="shared" si="20"/>
        <v>#DIV/0!</v>
      </c>
      <c r="V126" s="205" t="e">
        <f t="shared" si="21"/>
        <v>#DIV/0!</v>
      </c>
      <c r="W126" s="237"/>
      <c r="X126" s="237"/>
      <c r="Y126" s="237"/>
      <c r="Z126" s="96">
        <f t="shared" si="23"/>
        <v>0</v>
      </c>
      <c r="AA126" s="222" t="s">
        <v>460</v>
      </c>
    </row>
    <row r="127" spans="1:27" ht="51">
      <c r="A127" s="463"/>
      <c r="B127" s="474"/>
      <c r="C127" s="457"/>
      <c r="D127" s="466"/>
      <c r="E127" s="134" t="s">
        <v>1191</v>
      </c>
      <c r="F127" s="230" t="s">
        <v>98</v>
      </c>
      <c r="G127" s="230">
        <v>0</v>
      </c>
      <c r="H127" s="476"/>
      <c r="I127" s="221" t="s">
        <v>181</v>
      </c>
      <c r="J127" s="147" t="s">
        <v>1531</v>
      </c>
      <c r="K127" s="147" t="s">
        <v>1542</v>
      </c>
      <c r="L127" s="148"/>
      <c r="M127" s="281" t="s">
        <v>2182</v>
      </c>
      <c r="N127" s="148"/>
      <c r="O127" s="148" t="s">
        <v>2335</v>
      </c>
      <c r="P127" s="148"/>
      <c r="Q127" s="148"/>
      <c r="R127" s="227"/>
      <c r="S127" s="227"/>
      <c r="T127" s="227">
        <v>0</v>
      </c>
      <c r="U127" s="205" t="e">
        <f t="shared" si="20"/>
        <v>#DIV/0!</v>
      </c>
      <c r="V127" s="205" t="e">
        <f t="shared" si="21"/>
        <v>#DIV/0!</v>
      </c>
      <c r="W127" s="237"/>
      <c r="X127" s="237"/>
      <c r="Y127" s="237"/>
      <c r="Z127" s="96">
        <f t="shared" si="23"/>
        <v>0</v>
      </c>
      <c r="AA127" s="222" t="s">
        <v>460</v>
      </c>
    </row>
    <row r="128" spans="1:27" ht="51">
      <c r="A128" s="463"/>
      <c r="B128" s="474"/>
      <c r="C128" s="457"/>
      <c r="D128" s="466"/>
      <c r="E128" s="134" t="s">
        <v>1191</v>
      </c>
      <c r="F128" s="230" t="s">
        <v>98</v>
      </c>
      <c r="G128" s="230">
        <v>0</v>
      </c>
      <c r="H128" s="476"/>
      <c r="I128" s="221" t="s">
        <v>182</v>
      </c>
      <c r="J128" s="147" t="s">
        <v>1540</v>
      </c>
      <c r="K128" s="147" t="s">
        <v>1542</v>
      </c>
      <c r="L128" s="148"/>
      <c r="M128" s="400" t="s">
        <v>2181</v>
      </c>
      <c r="N128" s="148"/>
      <c r="O128" s="148" t="s">
        <v>2335</v>
      </c>
      <c r="P128" s="148"/>
      <c r="Q128" s="148"/>
      <c r="R128" s="227"/>
      <c r="S128" s="227"/>
      <c r="T128" s="227">
        <v>0</v>
      </c>
      <c r="U128" s="205" t="e">
        <f t="shared" si="20"/>
        <v>#DIV/0!</v>
      </c>
      <c r="V128" s="205" t="e">
        <f t="shared" si="21"/>
        <v>#DIV/0!</v>
      </c>
      <c r="W128" s="237"/>
      <c r="X128" s="237"/>
      <c r="Y128" s="237"/>
      <c r="Z128" s="96">
        <f t="shared" si="23"/>
        <v>0</v>
      </c>
      <c r="AA128" s="222" t="s">
        <v>460</v>
      </c>
    </row>
    <row r="129" spans="1:27" ht="51">
      <c r="A129" s="463"/>
      <c r="B129" s="474"/>
      <c r="C129" s="457"/>
      <c r="D129" s="466"/>
      <c r="E129" s="134" t="s">
        <v>1191</v>
      </c>
      <c r="F129" s="230" t="s">
        <v>98</v>
      </c>
      <c r="G129" s="230"/>
      <c r="H129" s="476"/>
      <c r="I129" s="221" t="s">
        <v>183</v>
      </c>
      <c r="J129" s="147" t="s">
        <v>1531</v>
      </c>
      <c r="K129" s="147" t="s">
        <v>1542</v>
      </c>
      <c r="L129" s="148"/>
      <c r="M129" s="400" t="s">
        <v>2181</v>
      </c>
      <c r="N129" s="148"/>
      <c r="O129" s="148" t="s">
        <v>2335</v>
      </c>
      <c r="P129" s="148"/>
      <c r="Q129" s="148"/>
      <c r="R129" s="227"/>
      <c r="S129" s="227"/>
      <c r="T129" s="227">
        <v>0</v>
      </c>
      <c r="U129" s="205" t="e">
        <f t="shared" si="20"/>
        <v>#DIV/0!</v>
      </c>
      <c r="V129" s="205" t="e">
        <f t="shared" si="21"/>
        <v>#DIV/0!</v>
      </c>
      <c r="W129" s="237"/>
      <c r="X129" s="237"/>
      <c r="Y129" s="237"/>
      <c r="Z129" s="96">
        <f t="shared" si="23"/>
        <v>0</v>
      </c>
      <c r="AA129" s="222" t="s">
        <v>460</v>
      </c>
    </row>
    <row r="130" spans="1:27" ht="51">
      <c r="A130" s="463"/>
      <c r="B130" s="474"/>
      <c r="C130" s="457"/>
      <c r="D130" s="466"/>
      <c r="E130" s="134" t="s">
        <v>1191</v>
      </c>
      <c r="F130" s="230" t="s">
        <v>98</v>
      </c>
      <c r="G130" s="230"/>
      <c r="H130" s="476"/>
      <c r="I130" s="221" t="s">
        <v>184</v>
      </c>
      <c r="J130" s="147" t="s">
        <v>1532</v>
      </c>
      <c r="K130" s="147" t="s">
        <v>1542</v>
      </c>
      <c r="L130" s="148"/>
      <c r="M130" s="400" t="s">
        <v>2181</v>
      </c>
      <c r="N130" s="148"/>
      <c r="O130" s="148" t="s">
        <v>2335</v>
      </c>
      <c r="P130" s="148"/>
      <c r="Q130" s="148"/>
      <c r="R130" s="227"/>
      <c r="S130" s="227"/>
      <c r="T130" s="227">
        <v>0</v>
      </c>
      <c r="U130" s="205" t="e">
        <f t="shared" si="20"/>
        <v>#DIV/0!</v>
      </c>
      <c r="V130" s="205" t="e">
        <f t="shared" si="21"/>
        <v>#DIV/0!</v>
      </c>
      <c r="W130" s="237"/>
      <c r="X130" s="237"/>
      <c r="Y130" s="237"/>
      <c r="Z130" s="96">
        <f t="shared" si="23"/>
        <v>0</v>
      </c>
      <c r="AA130" s="222" t="s">
        <v>460</v>
      </c>
    </row>
    <row r="131" spans="1:27" ht="51">
      <c r="A131" s="463"/>
      <c r="B131" s="474"/>
      <c r="C131" s="457"/>
      <c r="D131" s="466"/>
      <c r="E131" s="134" t="s">
        <v>1191</v>
      </c>
      <c r="F131" s="230" t="s">
        <v>98</v>
      </c>
      <c r="G131" s="230"/>
      <c r="H131" s="476"/>
      <c r="I131" s="221" t="s">
        <v>185</v>
      </c>
      <c r="J131" s="147" t="s">
        <v>1541</v>
      </c>
      <c r="K131" s="147" t="s">
        <v>1542</v>
      </c>
      <c r="L131" s="148"/>
      <c r="M131" s="400" t="s">
        <v>2181</v>
      </c>
      <c r="N131" s="148"/>
      <c r="O131" s="148" t="s">
        <v>2335</v>
      </c>
      <c r="P131" s="148"/>
      <c r="Q131" s="148"/>
      <c r="R131" s="227"/>
      <c r="S131" s="227"/>
      <c r="T131" s="227">
        <v>0</v>
      </c>
      <c r="U131" s="205" t="e">
        <f t="shared" si="20"/>
        <v>#DIV/0!</v>
      </c>
      <c r="V131" s="205" t="e">
        <f t="shared" si="21"/>
        <v>#DIV/0!</v>
      </c>
      <c r="W131" s="237"/>
      <c r="X131" s="237"/>
      <c r="Y131" s="237"/>
      <c r="Z131" s="96">
        <f t="shared" si="23"/>
        <v>0</v>
      </c>
      <c r="AA131" s="222" t="s">
        <v>460</v>
      </c>
    </row>
    <row r="132" spans="1:27" ht="51">
      <c r="A132" s="463"/>
      <c r="B132" s="474"/>
      <c r="C132" s="457"/>
      <c r="D132" s="466"/>
      <c r="E132" s="134" t="s">
        <v>1191</v>
      </c>
      <c r="F132" s="230" t="s">
        <v>98</v>
      </c>
      <c r="G132" s="230"/>
      <c r="H132" s="476"/>
      <c r="I132" s="221" t="s">
        <v>186</v>
      </c>
      <c r="J132" s="147" t="s">
        <v>1533</v>
      </c>
      <c r="K132" s="147" t="s">
        <v>1542</v>
      </c>
      <c r="L132" s="148"/>
      <c r="M132" s="400" t="s">
        <v>2183</v>
      </c>
      <c r="N132" s="148"/>
      <c r="O132" s="148" t="s">
        <v>2335</v>
      </c>
      <c r="P132" s="148"/>
      <c r="Q132" s="148"/>
      <c r="R132" s="227"/>
      <c r="S132" s="227"/>
      <c r="T132" s="227">
        <v>0</v>
      </c>
      <c r="U132" s="205" t="e">
        <f t="shared" si="20"/>
        <v>#DIV/0!</v>
      </c>
      <c r="V132" s="205" t="e">
        <f t="shared" si="21"/>
        <v>#DIV/0!</v>
      </c>
      <c r="W132" s="237"/>
      <c r="X132" s="237"/>
      <c r="Y132" s="237"/>
      <c r="Z132" s="96">
        <f t="shared" si="23"/>
        <v>0</v>
      </c>
      <c r="AA132" s="222" t="s">
        <v>460</v>
      </c>
    </row>
    <row r="133" spans="1:27" ht="51">
      <c r="A133" s="463"/>
      <c r="B133" s="474"/>
      <c r="C133" s="457"/>
      <c r="D133" s="466"/>
      <c r="E133" s="134" t="s">
        <v>1191</v>
      </c>
      <c r="F133" s="230" t="s">
        <v>98</v>
      </c>
      <c r="G133" s="230"/>
      <c r="H133" s="476"/>
      <c r="I133" s="221" t="s">
        <v>187</v>
      </c>
      <c r="J133" s="147" t="s">
        <v>1534</v>
      </c>
      <c r="K133" s="147" t="s">
        <v>1542</v>
      </c>
      <c r="L133" s="148"/>
      <c r="M133" s="400" t="s">
        <v>2183</v>
      </c>
      <c r="N133" s="148"/>
      <c r="O133" s="148" t="s">
        <v>2335</v>
      </c>
      <c r="P133" s="148"/>
      <c r="Q133" s="148"/>
      <c r="R133" s="227"/>
      <c r="S133" s="227"/>
      <c r="T133" s="227">
        <v>0</v>
      </c>
      <c r="U133" s="205" t="e">
        <f t="shared" si="20"/>
        <v>#DIV/0!</v>
      </c>
      <c r="V133" s="205" t="e">
        <f t="shared" si="21"/>
        <v>#DIV/0!</v>
      </c>
      <c r="W133" s="237"/>
      <c r="X133" s="237"/>
      <c r="Y133" s="237"/>
      <c r="Z133" s="96">
        <f t="shared" si="23"/>
        <v>0</v>
      </c>
      <c r="AA133" s="222" t="s">
        <v>460</v>
      </c>
    </row>
    <row r="134" spans="1:27" ht="51">
      <c r="A134" s="463"/>
      <c r="B134" s="474"/>
      <c r="C134" s="457"/>
      <c r="D134" s="466"/>
      <c r="E134" s="134" t="s">
        <v>1191</v>
      </c>
      <c r="F134" s="230" t="s">
        <v>98</v>
      </c>
      <c r="G134" s="230"/>
      <c r="H134" s="476"/>
      <c r="I134" s="221" t="s">
        <v>188</v>
      </c>
      <c r="J134" s="147" t="s">
        <v>1535</v>
      </c>
      <c r="K134" s="147" t="s">
        <v>1542</v>
      </c>
      <c r="L134" s="148"/>
      <c r="M134" s="400" t="s">
        <v>2183</v>
      </c>
      <c r="N134" s="148"/>
      <c r="O134" s="148" t="s">
        <v>2335</v>
      </c>
      <c r="P134" s="148"/>
      <c r="Q134" s="148"/>
      <c r="R134" s="227"/>
      <c r="S134" s="227"/>
      <c r="T134" s="227">
        <v>0</v>
      </c>
      <c r="U134" s="205" t="e">
        <f t="shared" si="20"/>
        <v>#DIV/0!</v>
      </c>
      <c r="V134" s="205" t="e">
        <f t="shared" si="21"/>
        <v>#DIV/0!</v>
      </c>
      <c r="W134" s="237"/>
      <c r="X134" s="237"/>
      <c r="Y134" s="237"/>
      <c r="Z134" s="96">
        <f t="shared" si="23"/>
        <v>0</v>
      </c>
      <c r="AA134" s="222" t="s">
        <v>460</v>
      </c>
    </row>
    <row r="135" spans="1:27" ht="51">
      <c r="A135" s="463"/>
      <c r="B135" s="474"/>
      <c r="C135" s="457"/>
      <c r="D135" s="466"/>
      <c r="E135" s="134" t="s">
        <v>1191</v>
      </c>
      <c r="F135" s="230" t="s">
        <v>98</v>
      </c>
      <c r="G135" s="230"/>
      <c r="H135" s="476"/>
      <c r="I135" s="221" t="s">
        <v>189</v>
      </c>
      <c r="J135" s="147" t="s">
        <v>1536</v>
      </c>
      <c r="K135" s="147" t="s">
        <v>1542</v>
      </c>
      <c r="L135" s="148"/>
      <c r="M135" s="400" t="s">
        <v>2181</v>
      </c>
      <c r="N135" s="148"/>
      <c r="O135" s="148" t="s">
        <v>2335</v>
      </c>
      <c r="P135" s="148"/>
      <c r="Q135" s="148"/>
      <c r="R135" s="227"/>
      <c r="S135" s="227"/>
      <c r="T135" s="227">
        <v>0</v>
      </c>
      <c r="U135" s="205" t="e">
        <f t="shared" si="20"/>
        <v>#DIV/0!</v>
      </c>
      <c r="V135" s="205" t="e">
        <f t="shared" si="21"/>
        <v>#DIV/0!</v>
      </c>
      <c r="W135" s="237"/>
      <c r="X135" s="237"/>
      <c r="Y135" s="237"/>
      <c r="Z135" s="96">
        <f t="shared" si="23"/>
        <v>0</v>
      </c>
      <c r="AA135" s="222" t="s">
        <v>460</v>
      </c>
    </row>
    <row r="136" spans="1:27" ht="51">
      <c r="A136" s="463"/>
      <c r="B136" s="474"/>
      <c r="C136" s="457"/>
      <c r="D136" s="466"/>
      <c r="E136" s="134" t="s">
        <v>1191</v>
      </c>
      <c r="F136" s="230" t="s">
        <v>98</v>
      </c>
      <c r="G136" s="230"/>
      <c r="H136" s="476"/>
      <c r="I136" s="221" t="s">
        <v>190</v>
      </c>
      <c r="J136" s="147" t="s">
        <v>1986</v>
      </c>
      <c r="K136" s="147" t="s">
        <v>1987</v>
      </c>
      <c r="L136" s="148"/>
      <c r="M136" s="400" t="s">
        <v>2184</v>
      </c>
      <c r="N136" s="148"/>
      <c r="O136" s="148" t="s">
        <v>2335</v>
      </c>
      <c r="P136" s="148"/>
      <c r="Q136" s="148"/>
      <c r="R136" s="227"/>
      <c r="S136" s="227"/>
      <c r="T136" s="227">
        <v>0</v>
      </c>
      <c r="U136" s="205" t="e">
        <f t="shared" si="20"/>
        <v>#DIV/0!</v>
      </c>
      <c r="V136" s="205" t="e">
        <f t="shared" si="21"/>
        <v>#DIV/0!</v>
      </c>
      <c r="W136" s="237"/>
      <c r="X136" s="237"/>
      <c r="Y136" s="237"/>
      <c r="Z136" s="96">
        <f t="shared" si="23"/>
        <v>0</v>
      </c>
      <c r="AA136" s="222" t="s">
        <v>460</v>
      </c>
    </row>
    <row r="137" spans="1:27" ht="51">
      <c r="A137" s="463"/>
      <c r="B137" s="474"/>
      <c r="C137" s="457"/>
      <c r="D137" s="466"/>
      <c r="E137" s="134" t="s">
        <v>1191</v>
      </c>
      <c r="F137" s="230" t="s">
        <v>98</v>
      </c>
      <c r="G137" s="230"/>
      <c r="H137" s="476"/>
      <c r="I137" s="221" t="s">
        <v>191</v>
      </c>
      <c r="J137" s="147" t="s">
        <v>1537</v>
      </c>
      <c r="K137" s="147" t="s">
        <v>1542</v>
      </c>
      <c r="L137" s="148"/>
      <c r="M137" s="400" t="s">
        <v>2183</v>
      </c>
      <c r="N137" s="148"/>
      <c r="O137" s="148" t="s">
        <v>2335</v>
      </c>
      <c r="P137" s="148"/>
      <c r="Q137" s="148"/>
      <c r="R137" s="227"/>
      <c r="S137" s="227"/>
      <c r="T137" s="227">
        <v>0</v>
      </c>
      <c r="U137" s="205" t="e">
        <f t="shared" si="20"/>
        <v>#DIV/0!</v>
      </c>
      <c r="V137" s="205" t="e">
        <f t="shared" si="21"/>
        <v>#DIV/0!</v>
      </c>
      <c r="W137" s="237"/>
      <c r="X137" s="237"/>
      <c r="Y137" s="237"/>
      <c r="Z137" s="96">
        <f t="shared" si="23"/>
        <v>0</v>
      </c>
      <c r="AA137" s="222" t="s">
        <v>460</v>
      </c>
    </row>
    <row r="138" spans="1:27" ht="51">
      <c r="A138" s="463"/>
      <c r="B138" s="474"/>
      <c r="C138" s="457"/>
      <c r="D138" s="466"/>
      <c r="E138" s="134" t="s">
        <v>1191</v>
      </c>
      <c r="F138" s="230" t="s">
        <v>98</v>
      </c>
      <c r="G138" s="230"/>
      <c r="H138" s="476"/>
      <c r="I138" s="221" t="s">
        <v>192</v>
      </c>
      <c r="J138" s="147" t="s">
        <v>1538</v>
      </c>
      <c r="K138" s="147" t="s">
        <v>1542</v>
      </c>
      <c r="L138" s="148"/>
      <c r="M138" s="400" t="s">
        <v>2181</v>
      </c>
      <c r="N138" s="148"/>
      <c r="O138" s="148" t="s">
        <v>2335</v>
      </c>
      <c r="P138" s="148"/>
      <c r="Q138" s="148"/>
      <c r="R138" s="227"/>
      <c r="S138" s="227"/>
      <c r="T138" s="227">
        <v>0</v>
      </c>
      <c r="U138" s="205" t="e">
        <f t="shared" si="20"/>
        <v>#DIV/0!</v>
      </c>
      <c r="V138" s="205" t="e">
        <f t="shared" si="21"/>
        <v>#DIV/0!</v>
      </c>
      <c r="W138" s="237"/>
      <c r="X138" s="237"/>
      <c r="Y138" s="237"/>
      <c r="Z138" s="96">
        <f t="shared" si="23"/>
        <v>0</v>
      </c>
      <c r="AA138" s="222" t="s">
        <v>460</v>
      </c>
    </row>
    <row r="139" spans="1:27" ht="51">
      <c r="A139" s="463"/>
      <c r="B139" s="474"/>
      <c r="C139" s="457"/>
      <c r="D139" s="467"/>
      <c r="E139" s="134" t="s">
        <v>1191</v>
      </c>
      <c r="F139" s="230" t="s">
        <v>98</v>
      </c>
      <c r="G139" s="230"/>
      <c r="H139" s="476"/>
      <c r="I139" s="221" t="s">
        <v>193</v>
      </c>
      <c r="J139" s="147" t="s">
        <v>1539</v>
      </c>
      <c r="K139" s="147" t="s">
        <v>1542</v>
      </c>
      <c r="L139" s="148"/>
      <c r="M139" s="400" t="s">
        <v>2183</v>
      </c>
      <c r="N139" s="148"/>
      <c r="O139" s="148" t="s">
        <v>2335</v>
      </c>
      <c r="P139" s="148"/>
      <c r="Q139" s="148"/>
      <c r="R139" s="227"/>
      <c r="S139" s="227"/>
      <c r="T139" s="227">
        <v>0</v>
      </c>
      <c r="U139" s="205" t="e">
        <f t="shared" si="20"/>
        <v>#DIV/0!</v>
      </c>
      <c r="V139" s="205" t="e">
        <f t="shared" si="21"/>
        <v>#DIV/0!</v>
      </c>
      <c r="W139" s="237"/>
      <c r="X139" s="237"/>
      <c r="Y139" s="237"/>
      <c r="Z139" s="96">
        <f t="shared" si="23"/>
        <v>0</v>
      </c>
      <c r="AA139" s="222" t="s">
        <v>460</v>
      </c>
    </row>
    <row r="140" spans="1:27" ht="48" customHeight="1">
      <c r="A140" s="463"/>
      <c r="B140" s="474"/>
      <c r="C140" s="457"/>
      <c r="D140" s="235" t="s">
        <v>1358</v>
      </c>
      <c r="E140" s="134" t="s">
        <v>1193</v>
      </c>
      <c r="F140" s="230" t="s">
        <v>98</v>
      </c>
      <c r="G140" s="230">
        <v>1</v>
      </c>
      <c r="H140" s="457" t="s">
        <v>462</v>
      </c>
      <c r="I140" s="221" t="s">
        <v>194</v>
      </c>
      <c r="J140" s="147" t="s">
        <v>1194</v>
      </c>
      <c r="K140" s="147" t="s">
        <v>1543</v>
      </c>
      <c r="L140" s="148">
        <v>5</v>
      </c>
      <c r="M140" s="400" t="s">
        <v>2185</v>
      </c>
      <c r="N140" s="148"/>
      <c r="O140" s="148" t="s">
        <v>2335</v>
      </c>
      <c r="P140" s="148" t="s">
        <v>2335</v>
      </c>
      <c r="Q140" s="148" t="s">
        <v>2335</v>
      </c>
      <c r="R140" s="227">
        <v>1000</v>
      </c>
      <c r="S140" s="227"/>
      <c r="T140" s="227">
        <v>0</v>
      </c>
      <c r="U140" s="205">
        <f t="shared" si="20"/>
        <v>0</v>
      </c>
      <c r="V140" s="205">
        <f t="shared" si="21"/>
        <v>0</v>
      </c>
      <c r="W140" s="237"/>
      <c r="X140" s="237"/>
      <c r="Y140" s="237"/>
      <c r="Z140" s="96">
        <f t="shared" si="23"/>
        <v>0</v>
      </c>
      <c r="AA140" s="222" t="s">
        <v>460</v>
      </c>
    </row>
    <row r="141" spans="1:27" ht="63.75" customHeight="1">
      <c r="A141" s="463"/>
      <c r="B141" s="474"/>
      <c r="C141" s="457"/>
      <c r="D141" s="235" t="s">
        <v>7</v>
      </c>
      <c r="E141" s="134" t="s">
        <v>1193</v>
      </c>
      <c r="F141" s="230" t="s">
        <v>98</v>
      </c>
      <c r="G141" s="230">
        <v>0.25</v>
      </c>
      <c r="H141" s="457"/>
      <c r="I141" s="221" t="s">
        <v>195</v>
      </c>
      <c r="J141" s="147" t="s">
        <v>1195</v>
      </c>
      <c r="K141" s="147" t="s">
        <v>1543</v>
      </c>
      <c r="L141" s="148">
        <v>125</v>
      </c>
      <c r="M141" s="400" t="s">
        <v>2186</v>
      </c>
      <c r="N141" s="148"/>
      <c r="O141" s="148"/>
      <c r="P141" s="148" t="s">
        <v>2335</v>
      </c>
      <c r="Q141" s="148"/>
      <c r="R141" s="227">
        <v>1000</v>
      </c>
      <c r="S141" s="227"/>
      <c r="T141" s="227">
        <v>0</v>
      </c>
      <c r="U141" s="205">
        <f t="shared" si="20"/>
        <v>0</v>
      </c>
      <c r="V141" s="205">
        <f t="shared" si="21"/>
        <v>0</v>
      </c>
      <c r="W141" s="237"/>
      <c r="X141" s="237"/>
      <c r="Y141" s="237"/>
      <c r="Z141" s="96">
        <f t="shared" si="23"/>
        <v>0</v>
      </c>
      <c r="AA141" s="222" t="s">
        <v>460</v>
      </c>
    </row>
    <row r="142" spans="1:27" ht="68.25" customHeight="1">
      <c r="A142" s="463"/>
      <c r="B142" s="474"/>
      <c r="C142" s="234" t="s">
        <v>463</v>
      </c>
      <c r="D142" s="235" t="s">
        <v>1196</v>
      </c>
      <c r="E142" s="134" t="s">
        <v>1197</v>
      </c>
      <c r="F142" s="222" t="s">
        <v>98</v>
      </c>
      <c r="G142" s="230">
        <v>0.25</v>
      </c>
      <c r="H142" s="235" t="s">
        <v>464</v>
      </c>
      <c r="I142" s="221" t="s">
        <v>196</v>
      </c>
      <c r="J142" s="147" t="s">
        <v>1544</v>
      </c>
      <c r="K142" s="147" t="s">
        <v>1545</v>
      </c>
      <c r="L142" s="148">
        <v>1</v>
      </c>
      <c r="M142" s="400" t="s">
        <v>2183</v>
      </c>
      <c r="N142" s="148"/>
      <c r="O142" s="148" t="s">
        <v>2335</v>
      </c>
      <c r="P142" s="148" t="s">
        <v>2335</v>
      </c>
      <c r="Q142" s="148" t="s">
        <v>2335</v>
      </c>
      <c r="R142" s="227">
        <v>1000</v>
      </c>
      <c r="S142" s="227"/>
      <c r="T142" s="227">
        <v>0</v>
      </c>
      <c r="U142" s="205">
        <f t="shared" si="20"/>
        <v>0</v>
      </c>
      <c r="V142" s="205">
        <f t="shared" si="21"/>
        <v>0</v>
      </c>
      <c r="W142" s="237"/>
      <c r="X142" s="237"/>
      <c r="Y142" s="237"/>
      <c r="Z142" s="96">
        <f t="shared" si="23"/>
        <v>0</v>
      </c>
      <c r="AA142" s="222" t="s">
        <v>460</v>
      </c>
    </row>
    <row r="143" spans="1:27" ht="78.75" customHeight="1">
      <c r="A143" s="463"/>
      <c r="B143" s="474"/>
      <c r="C143" s="470" t="s">
        <v>465</v>
      </c>
      <c r="D143" s="235" t="s">
        <v>1198</v>
      </c>
      <c r="E143" s="134" t="s">
        <v>1199</v>
      </c>
      <c r="F143" s="373" t="s">
        <v>98</v>
      </c>
      <c r="G143" s="381">
        <v>0.25</v>
      </c>
      <c r="H143" s="235" t="s">
        <v>466</v>
      </c>
      <c r="I143" s="372" t="s">
        <v>197</v>
      </c>
      <c r="J143" s="147" t="s">
        <v>978</v>
      </c>
      <c r="K143" s="147" t="s">
        <v>1546</v>
      </c>
      <c r="L143" s="148">
        <v>50</v>
      </c>
      <c r="M143" s="156" t="s">
        <v>2183</v>
      </c>
      <c r="N143" s="148"/>
      <c r="O143" s="148" t="s">
        <v>2335</v>
      </c>
      <c r="P143" s="148"/>
      <c r="Q143" s="148"/>
      <c r="R143" s="376">
        <v>50000</v>
      </c>
      <c r="S143" s="376">
        <v>50</v>
      </c>
      <c r="T143" s="376">
        <v>0</v>
      </c>
      <c r="U143" s="205">
        <f t="shared" si="20"/>
        <v>1</v>
      </c>
      <c r="V143" s="205">
        <f t="shared" si="21"/>
        <v>0</v>
      </c>
      <c r="W143" s="384">
        <v>24000</v>
      </c>
      <c r="X143" s="384"/>
      <c r="Y143" s="384"/>
      <c r="Z143" s="96">
        <f t="shared" si="23"/>
        <v>24000</v>
      </c>
      <c r="AA143" s="373" t="s">
        <v>460</v>
      </c>
    </row>
    <row r="144" spans="1:27" ht="63.75">
      <c r="A144" s="463"/>
      <c r="B144" s="474"/>
      <c r="C144" s="470"/>
      <c r="D144" s="235" t="s">
        <v>975</v>
      </c>
      <c r="E144" s="134" t="s">
        <v>1200</v>
      </c>
      <c r="F144" s="222" t="s">
        <v>98</v>
      </c>
      <c r="G144" s="230">
        <v>0.25</v>
      </c>
      <c r="H144" s="457" t="s">
        <v>467</v>
      </c>
      <c r="I144" s="221" t="s">
        <v>198</v>
      </c>
      <c r="J144" s="147" t="s">
        <v>1547</v>
      </c>
      <c r="K144" s="147" t="s">
        <v>100</v>
      </c>
      <c r="L144" s="148">
        <v>200</v>
      </c>
      <c r="M144" s="400" t="s">
        <v>2187</v>
      </c>
      <c r="N144" s="148" t="s">
        <v>2335</v>
      </c>
      <c r="O144" s="148" t="s">
        <v>2335</v>
      </c>
      <c r="P144" s="148" t="s">
        <v>2335</v>
      </c>
      <c r="Q144" s="148" t="s">
        <v>2335</v>
      </c>
      <c r="R144" s="227">
        <v>20000</v>
      </c>
      <c r="S144" s="227"/>
      <c r="T144" s="227">
        <v>0</v>
      </c>
      <c r="U144" s="205">
        <f t="shared" si="20"/>
        <v>0</v>
      </c>
      <c r="V144" s="205">
        <f t="shared" si="21"/>
        <v>0</v>
      </c>
      <c r="W144" s="237"/>
      <c r="X144" s="237"/>
      <c r="Y144" s="237"/>
      <c r="Z144" s="96">
        <f t="shared" si="23"/>
        <v>0</v>
      </c>
      <c r="AA144" s="222" t="s">
        <v>460</v>
      </c>
    </row>
    <row r="145" spans="1:27" ht="51">
      <c r="A145" s="463"/>
      <c r="B145" s="474"/>
      <c r="C145" s="470"/>
      <c r="D145" s="235" t="s">
        <v>974</v>
      </c>
      <c r="E145" s="134" t="s">
        <v>1201</v>
      </c>
      <c r="F145" s="222" t="s">
        <v>98</v>
      </c>
      <c r="G145" s="230">
        <v>0.25</v>
      </c>
      <c r="H145" s="457"/>
      <c r="I145" s="221" t="s">
        <v>199</v>
      </c>
      <c r="J145" s="147" t="s">
        <v>1202</v>
      </c>
      <c r="K145" s="147" t="s">
        <v>101</v>
      </c>
      <c r="L145" s="148"/>
      <c r="M145" s="400" t="s">
        <v>2188</v>
      </c>
      <c r="N145" s="148" t="s">
        <v>2335</v>
      </c>
      <c r="O145" s="148"/>
      <c r="P145" s="148"/>
      <c r="Q145" s="148"/>
      <c r="R145" s="227"/>
      <c r="S145" s="227"/>
      <c r="T145" s="227">
        <v>0</v>
      </c>
      <c r="U145" s="205" t="e">
        <f t="shared" si="20"/>
        <v>#DIV/0!</v>
      </c>
      <c r="V145" s="205" t="e">
        <f t="shared" si="21"/>
        <v>#DIV/0!</v>
      </c>
      <c r="W145" s="237"/>
      <c r="X145" s="237"/>
      <c r="Y145" s="237"/>
      <c r="Z145" s="96">
        <f t="shared" si="23"/>
        <v>0</v>
      </c>
      <c r="AA145" s="222" t="s">
        <v>460</v>
      </c>
    </row>
    <row r="146" spans="1:27" ht="51.75" customHeight="1">
      <c r="A146" s="463"/>
      <c r="B146" s="474"/>
      <c r="C146" s="470"/>
      <c r="D146" s="235" t="s">
        <v>1205</v>
      </c>
      <c r="E146" s="134" t="s">
        <v>1206</v>
      </c>
      <c r="F146" s="222" t="s">
        <v>98</v>
      </c>
      <c r="G146" s="230">
        <v>0.25</v>
      </c>
      <c r="H146" s="235" t="s">
        <v>468</v>
      </c>
      <c r="I146" s="221" t="s">
        <v>200</v>
      </c>
      <c r="J146" s="147" t="s">
        <v>1207</v>
      </c>
      <c r="K146" s="147" t="s">
        <v>1208</v>
      </c>
      <c r="L146" s="148">
        <v>5</v>
      </c>
      <c r="M146" s="400" t="s">
        <v>2189</v>
      </c>
      <c r="N146" s="148" t="s">
        <v>2335</v>
      </c>
      <c r="O146" s="148" t="s">
        <v>2335</v>
      </c>
      <c r="P146" s="148" t="s">
        <v>2335</v>
      </c>
      <c r="Q146" s="148" t="s">
        <v>2335</v>
      </c>
      <c r="R146" s="227">
        <v>1000</v>
      </c>
      <c r="S146" s="227"/>
      <c r="T146" s="227">
        <v>0</v>
      </c>
      <c r="U146" s="205">
        <f t="shared" si="20"/>
        <v>0</v>
      </c>
      <c r="V146" s="205">
        <f t="shared" si="21"/>
        <v>0</v>
      </c>
      <c r="W146" s="237"/>
      <c r="X146" s="237"/>
      <c r="Y146" s="237"/>
      <c r="Z146" s="96">
        <f t="shared" si="23"/>
        <v>0</v>
      </c>
      <c r="AA146" s="222" t="s">
        <v>460</v>
      </c>
    </row>
    <row r="147" spans="1:27" ht="41.25" customHeight="1">
      <c r="A147" s="463"/>
      <c r="B147" s="474"/>
      <c r="C147" s="457" t="s">
        <v>469</v>
      </c>
      <c r="D147" s="476" t="s">
        <v>1203</v>
      </c>
      <c r="E147" s="476" t="s">
        <v>1204</v>
      </c>
      <c r="F147" s="476" t="s">
        <v>98</v>
      </c>
      <c r="G147" s="462">
        <v>0.25</v>
      </c>
      <c r="H147" s="457" t="s">
        <v>470</v>
      </c>
      <c r="I147" s="221" t="s">
        <v>201</v>
      </c>
      <c r="J147" s="147" t="s">
        <v>1548</v>
      </c>
      <c r="K147" s="147" t="s">
        <v>1550</v>
      </c>
      <c r="L147" s="148">
        <v>20</v>
      </c>
      <c r="M147" s="400" t="s">
        <v>2190</v>
      </c>
      <c r="N147" s="148"/>
      <c r="O147" s="148" t="s">
        <v>2335</v>
      </c>
      <c r="P147" s="148"/>
      <c r="Q147" s="148"/>
      <c r="R147" s="227">
        <v>1000</v>
      </c>
      <c r="S147" s="227"/>
      <c r="T147" s="227">
        <v>24000</v>
      </c>
      <c r="U147" s="205">
        <f t="shared" si="20"/>
        <v>0</v>
      </c>
      <c r="V147" s="205">
        <f t="shared" si="21"/>
        <v>24</v>
      </c>
      <c r="W147" s="237"/>
      <c r="X147" s="237"/>
      <c r="Y147" s="237"/>
      <c r="Z147" s="237">
        <f>SUM(W147:Y147)</f>
        <v>0</v>
      </c>
      <c r="AA147" s="222" t="s">
        <v>460</v>
      </c>
    </row>
    <row r="148" spans="1:27" ht="51">
      <c r="A148" s="463"/>
      <c r="B148" s="475"/>
      <c r="C148" s="457"/>
      <c r="D148" s="476"/>
      <c r="E148" s="476"/>
      <c r="F148" s="476"/>
      <c r="G148" s="462"/>
      <c r="H148" s="457"/>
      <c r="I148" s="221" t="s">
        <v>202</v>
      </c>
      <c r="J148" s="147" t="s">
        <v>1549</v>
      </c>
      <c r="K148" s="147" t="s">
        <v>1550</v>
      </c>
      <c r="L148" s="148"/>
      <c r="M148" s="400" t="s">
        <v>2190</v>
      </c>
      <c r="N148" s="148"/>
      <c r="O148" s="148" t="s">
        <v>2335</v>
      </c>
      <c r="P148" s="148"/>
      <c r="Q148" s="148"/>
      <c r="R148" s="227"/>
      <c r="S148" s="227"/>
      <c r="T148" s="227">
        <v>0</v>
      </c>
      <c r="U148" s="205" t="e">
        <f t="shared" si="20"/>
        <v>#DIV/0!</v>
      </c>
      <c r="V148" s="205" t="e">
        <f t="shared" si="21"/>
        <v>#DIV/0!</v>
      </c>
      <c r="W148" s="237"/>
      <c r="X148" s="237"/>
      <c r="Y148" s="237"/>
      <c r="Z148" s="237">
        <f>SUM(W148:Y148)</f>
        <v>0</v>
      </c>
      <c r="AA148" s="222" t="s">
        <v>460</v>
      </c>
    </row>
    <row r="149" spans="1:57" s="84" customFormat="1" ht="12.75" customHeight="1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37"/>
      <c r="M149" s="396"/>
      <c r="N149" s="37"/>
      <c r="O149" s="37"/>
      <c r="P149" s="37"/>
      <c r="Q149" s="37"/>
      <c r="R149" s="65">
        <f aca="true" t="shared" si="24" ref="R149:Z149">SUM(R115:R148)</f>
        <v>998000</v>
      </c>
      <c r="S149" s="60"/>
      <c r="T149" s="65">
        <f>SUM(T115:T148)</f>
        <v>355800</v>
      </c>
      <c r="U149" s="68" t="e">
        <f>SUM(U115:U148)</f>
        <v>#DIV/0!</v>
      </c>
      <c r="V149" s="65" t="e">
        <f>SUM(V115:V148)</f>
        <v>#DIV/0!</v>
      </c>
      <c r="W149" s="70">
        <f t="shared" si="24"/>
        <v>444000</v>
      </c>
      <c r="X149" s="70">
        <f t="shared" si="24"/>
        <v>0</v>
      </c>
      <c r="Y149" s="70">
        <f t="shared" si="24"/>
        <v>0</v>
      </c>
      <c r="Z149" s="70">
        <f t="shared" si="24"/>
        <v>444000</v>
      </c>
      <c r="AA149" s="7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</row>
    <row r="150" spans="1:27" ht="67.5" customHeight="1">
      <c r="A150" s="464" t="s">
        <v>895</v>
      </c>
      <c r="B150" s="473">
        <v>0.038</v>
      </c>
      <c r="C150" s="537" t="s">
        <v>493</v>
      </c>
      <c r="D150" s="371" t="s">
        <v>396</v>
      </c>
      <c r="E150" s="371" t="s">
        <v>1359</v>
      </c>
      <c r="F150" s="370">
        <v>0</v>
      </c>
      <c r="G150" s="370">
        <v>1</v>
      </c>
      <c r="H150" s="557" t="s">
        <v>500</v>
      </c>
      <c r="I150" s="372" t="s">
        <v>203</v>
      </c>
      <c r="J150" s="158" t="s">
        <v>1252</v>
      </c>
      <c r="K150" s="378" t="s">
        <v>1720</v>
      </c>
      <c r="L150" s="379">
        <v>1</v>
      </c>
      <c r="M150" s="158" t="s">
        <v>2191</v>
      </c>
      <c r="N150" s="379"/>
      <c r="O150" s="379" t="s">
        <v>2335</v>
      </c>
      <c r="P150" s="379" t="s">
        <v>2335</v>
      </c>
      <c r="Q150" s="379" t="s">
        <v>2335</v>
      </c>
      <c r="R150" s="376">
        <v>30000</v>
      </c>
      <c r="S150" s="376">
        <v>1</v>
      </c>
      <c r="T150" s="376">
        <v>168833.975</v>
      </c>
      <c r="U150" s="205">
        <f aca="true" t="shared" si="25" ref="U150:U174">S150/L150</f>
        <v>1</v>
      </c>
      <c r="V150" s="205">
        <f aca="true" t="shared" si="26" ref="V150:V174">T150/R150</f>
        <v>5.627799166666667</v>
      </c>
      <c r="W150" s="384">
        <f>103900+30000</f>
        <v>133900</v>
      </c>
      <c r="X150" s="384">
        <v>148055.2</v>
      </c>
      <c r="Y150" s="384"/>
      <c r="Z150" s="384">
        <f aca="true" t="shared" si="27" ref="Z150:Z160">SUM(W150:Y150)</f>
        <v>281955.2</v>
      </c>
      <c r="AA150" s="373" t="s">
        <v>318</v>
      </c>
    </row>
    <row r="151" spans="1:27" s="33" customFormat="1" ht="81.75" customHeight="1">
      <c r="A151" s="464"/>
      <c r="B151" s="474"/>
      <c r="C151" s="537"/>
      <c r="D151" s="263" t="s">
        <v>979</v>
      </c>
      <c r="E151" s="263" t="s">
        <v>1360</v>
      </c>
      <c r="F151" s="287">
        <v>0</v>
      </c>
      <c r="G151" s="287">
        <v>1</v>
      </c>
      <c r="H151" s="557"/>
      <c r="I151" s="320" t="s">
        <v>680</v>
      </c>
      <c r="J151" s="335" t="s">
        <v>1721</v>
      </c>
      <c r="K151" s="318" t="s">
        <v>1722</v>
      </c>
      <c r="L151" s="329">
        <v>7</v>
      </c>
      <c r="M151" s="335" t="s">
        <v>2192</v>
      </c>
      <c r="N151" s="329"/>
      <c r="O151" s="329" t="s">
        <v>2335</v>
      </c>
      <c r="P151" s="329"/>
      <c r="Q151" s="329"/>
      <c r="R151" s="321">
        <v>10000</v>
      </c>
      <c r="S151" s="321">
        <v>7</v>
      </c>
      <c r="T151" s="321">
        <v>37694.622</v>
      </c>
      <c r="U151" s="322">
        <f t="shared" si="25"/>
        <v>1</v>
      </c>
      <c r="V151" s="322">
        <f t="shared" si="26"/>
        <v>3.7694622000000004</v>
      </c>
      <c r="W151" s="323"/>
      <c r="X151" s="323"/>
      <c r="Y151" s="323">
        <f>14522.8676+33964.8744</f>
        <v>48487.742</v>
      </c>
      <c r="Z151" s="323">
        <f t="shared" si="27"/>
        <v>48487.742</v>
      </c>
      <c r="AA151" s="223" t="s">
        <v>318</v>
      </c>
    </row>
    <row r="152" spans="1:27" s="33" customFormat="1" ht="66" customHeight="1">
      <c r="A152" s="464"/>
      <c r="B152" s="474"/>
      <c r="C152" s="457" t="s">
        <v>494</v>
      </c>
      <c r="D152" s="333" t="s">
        <v>656</v>
      </c>
      <c r="E152" s="330" t="s">
        <v>1253</v>
      </c>
      <c r="F152" s="301"/>
      <c r="G152" s="301">
        <v>0.75</v>
      </c>
      <c r="H152" s="333" t="s">
        <v>501</v>
      </c>
      <c r="I152" s="320" t="s">
        <v>204</v>
      </c>
      <c r="J152" s="318" t="s">
        <v>984</v>
      </c>
      <c r="K152" s="318" t="s">
        <v>1723</v>
      </c>
      <c r="L152" s="329">
        <v>125</v>
      </c>
      <c r="M152" s="335" t="s">
        <v>2193</v>
      </c>
      <c r="N152" s="329"/>
      <c r="O152" s="329" t="s">
        <v>2335</v>
      </c>
      <c r="P152" s="329"/>
      <c r="Q152" s="329"/>
      <c r="R152" s="321">
        <v>1000</v>
      </c>
      <c r="S152" s="321">
        <v>125</v>
      </c>
      <c r="T152" s="321">
        <v>23000</v>
      </c>
      <c r="U152" s="322">
        <f t="shared" si="25"/>
        <v>1</v>
      </c>
      <c r="V152" s="322">
        <f t="shared" si="26"/>
        <v>23</v>
      </c>
      <c r="W152" s="323"/>
      <c r="X152" s="323">
        <v>23000</v>
      </c>
      <c r="Y152" s="323"/>
      <c r="Z152" s="323">
        <f t="shared" si="27"/>
        <v>23000</v>
      </c>
      <c r="AA152" s="223" t="s">
        <v>318</v>
      </c>
    </row>
    <row r="153" spans="1:27" s="33" customFormat="1" ht="40.5" customHeight="1">
      <c r="A153" s="464"/>
      <c r="B153" s="474"/>
      <c r="C153" s="457"/>
      <c r="D153" s="468" t="s">
        <v>689</v>
      </c>
      <c r="E153" s="468" t="s">
        <v>13</v>
      </c>
      <c r="F153" s="462"/>
      <c r="G153" s="462">
        <v>1</v>
      </c>
      <c r="H153" s="457" t="s">
        <v>502</v>
      </c>
      <c r="I153" s="320" t="s">
        <v>205</v>
      </c>
      <c r="J153" s="318" t="s">
        <v>690</v>
      </c>
      <c r="K153" s="318" t="s">
        <v>691</v>
      </c>
      <c r="L153" s="329">
        <v>200</v>
      </c>
      <c r="M153" s="335" t="s">
        <v>2194</v>
      </c>
      <c r="N153" s="329"/>
      <c r="O153" s="329" t="s">
        <v>2335</v>
      </c>
      <c r="P153" s="329" t="s">
        <v>2335</v>
      </c>
      <c r="Q153" s="329"/>
      <c r="R153" s="321">
        <v>1500</v>
      </c>
      <c r="S153" s="321"/>
      <c r="T153" s="321">
        <v>0</v>
      </c>
      <c r="U153" s="322">
        <f t="shared" si="25"/>
        <v>0</v>
      </c>
      <c r="V153" s="322">
        <f t="shared" si="26"/>
        <v>0</v>
      </c>
      <c r="W153" s="323"/>
      <c r="X153" s="323"/>
      <c r="Y153" s="323"/>
      <c r="Z153" s="323">
        <f t="shared" si="27"/>
        <v>0</v>
      </c>
      <c r="AA153" s="223" t="s">
        <v>318</v>
      </c>
    </row>
    <row r="154" spans="1:27" s="33" customFormat="1" ht="45.75" customHeight="1">
      <c r="A154" s="464"/>
      <c r="B154" s="474"/>
      <c r="C154" s="457"/>
      <c r="D154" s="468"/>
      <c r="E154" s="468"/>
      <c r="F154" s="462"/>
      <c r="G154" s="462"/>
      <c r="H154" s="457"/>
      <c r="I154" s="320" t="s">
        <v>206</v>
      </c>
      <c r="J154" s="318" t="s">
        <v>1724</v>
      </c>
      <c r="K154" s="318" t="s">
        <v>985</v>
      </c>
      <c r="L154" s="329">
        <v>4</v>
      </c>
      <c r="M154" s="335" t="s">
        <v>2195</v>
      </c>
      <c r="N154" s="329" t="s">
        <v>2335</v>
      </c>
      <c r="O154" s="329" t="s">
        <v>2335</v>
      </c>
      <c r="P154" s="329"/>
      <c r="Q154" s="329"/>
      <c r="R154" s="321">
        <v>1500</v>
      </c>
      <c r="S154" s="321">
        <v>4</v>
      </c>
      <c r="T154" s="321">
        <v>10000</v>
      </c>
      <c r="U154" s="322">
        <f t="shared" si="25"/>
        <v>1</v>
      </c>
      <c r="V154" s="322">
        <f t="shared" si="26"/>
        <v>6.666666666666667</v>
      </c>
      <c r="W154" s="323"/>
      <c r="X154" s="323">
        <v>10000</v>
      </c>
      <c r="Y154" s="323"/>
      <c r="Z154" s="323">
        <f t="shared" si="27"/>
        <v>10000</v>
      </c>
      <c r="AA154" s="223" t="s">
        <v>318</v>
      </c>
    </row>
    <row r="155" spans="1:27" ht="51" customHeight="1">
      <c r="A155" s="464"/>
      <c r="B155" s="474"/>
      <c r="C155" s="457"/>
      <c r="D155" s="468"/>
      <c r="E155" s="468"/>
      <c r="F155" s="462"/>
      <c r="G155" s="462"/>
      <c r="H155" s="457"/>
      <c r="I155" s="221" t="s">
        <v>207</v>
      </c>
      <c r="J155" s="229" t="s">
        <v>236</v>
      </c>
      <c r="K155" s="229" t="s">
        <v>1318</v>
      </c>
      <c r="L155" s="231">
        <v>4</v>
      </c>
      <c r="M155" s="317" t="s">
        <v>2196</v>
      </c>
      <c r="N155" s="379" t="s">
        <v>2335</v>
      </c>
      <c r="O155" s="265"/>
      <c r="P155" s="265"/>
      <c r="Q155" s="265"/>
      <c r="R155" s="227">
        <v>1000</v>
      </c>
      <c r="S155" s="227"/>
      <c r="T155" s="227">
        <v>0</v>
      </c>
      <c r="U155" s="205">
        <f t="shared" si="25"/>
        <v>0</v>
      </c>
      <c r="V155" s="205">
        <f t="shared" si="26"/>
        <v>0</v>
      </c>
      <c r="W155" s="237"/>
      <c r="X155" s="237"/>
      <c r="Y155" s="237"/>
      <c r="Z155" s="237">
        <f t="shared" si="27"/>
        <v>0</v>
      </c>
      <c r="AA155" s="222" t="s">
        <v>318</v>
      </c>
    </row>
    <row r="156" spans="1:27" ht="51" customHeight="1">
      <c r="A156" s="464"/>
      <c r="B156" s="474"/>
      <c r="C156" s="457" t="s">
        <v>495</v>
      </c>
      <c r="D156" s="468" t="s">
        <v>238</v>
      </c>
      <c r="E156" s="468" t="s">
        <v>239</v>
      </c>
      <c r="F156" s="462"/>
      <c r="G156" s="462">
        <v>0.75</v>
      </c>
      <c r="H156" s="457" t="s">
        <v>503</v>
      </c>
      <c r="I156" s="221" t="s">
        <v>208</v>
      </c>
      <c r="J156" s="229" t="s">
        <v>1725</v>
      </c>
      <c r="K156" s="229" t="s">
        <v>1726</v>
      </c>
      <c r="L156" s="231">
        <v>1</v>
      </c>
      <c r="M156" s="317" t="s">
        <v>2197</v>
      </c>
      <c r="N156" s="379" t="s">
        <v>2335</v>
      </c>
      <c r="O156" s="379" t="s">
        <v>2335</v>
      </c>
      <c r="P156" s="379" t="s">
        <v>2335</v>
      </c>
      <c r="Q156" s="379" t="s">
        <v>2335</v>
      </c>
      <c r="R156" s="227">
        <v>5000</v>
      </c>
      <c r="S156" s="227"/>
      <c r="T156" s="227">
        <v>0</v>
      </c>
      <c r="U156" s="205">
        <f t="shared" si="25"/>
        <v>0</v>
      </c>
      <c r="V156" s="205">
        <f t="shared" si="26"/>
        <v>0</v>
      </c>
      <c r="W156" s="237"/>
      <c r="X156" s="237"/>
      <c r="Y156" s="237"/>
      <c r="Z156" s="237">
        <f t="shared" si="27"/>
        <v>0</v>
      </c>
      <c r="AA156" s="222" t="s">
        <v>318</v>
      </c>
    </row>
    <row r="157" spans="1:27" s="33" customFormat="1" ht="40.5" customHeight="1">
      <c r="A157" s="464"/>
      <c r="B157" s="474"/>
      <c r="C157" s="457"/>
      <c r="D157" s="468"/>
      <c r="E157" s="468"/>
      <c r="F157" s="462"/>
      <c r="G157" s="462"/>
      <c r="H157" s="457"/>
      <c r="I157" s="320" t="s">
        <v>209</v>
      </c>
      <c r="J157" s="318" t="s">
        <v>1727</v>
      </c>
      <c r="K157" s="318" t="s">
        <v>1728</v>
      </c>
      <c r="L157" s="329">
        <v>4</v>
      </c>
      <c r="M157" s="317" t="s">
        <v>2198</v>
      </c>
      <c r="N157" s="329"/>
      <c r="O157" s="329"/>
      <c r="P157" s="329" t="s">
        <v>2335</v>
      </c>
      <c r="Q157" s="329"/>
      <c r="R157" s="321">
        <v>5000</v>
      </c>
      <c r="S157" s="321">
        <v>4</v>
      </c>
      <c r="T157" s="321">
        <v>4200</v>
      </c>
      <c r="U157" s="322">
        <f t="shared" si="25"/>
        <v>1</v>
      </c>
      <c r="V157" s="322">
        <f t="shared" si="26"/>
        <v>0.84</v>
      </c>
      <c r="W157" s="323"/>
      <c r="X157" s="323">
        <v>45000</v>
      </c>
      <c r="Y157" s="323"/>
      <c r="Z157" s="323">
        <f t="shared" si="27"/>
        <v>45000</v>
      </c>
      <c r="AA157" s="223" t="s">
        <v>318</v>
      </c>
    </row>
    <row r="158" spans="1:27" s="33" customFormat="1" ht="39" customHeight="1">
      <c r="A158" s="464"/>
      <c r="B158" s="474"/>
      <c r="C158" s="457"/>
      <c r="D158" s="468"/>
      <c r="E158" s="468"/>
      <c r="F158" s="462"/>
      <c r="G158" s="462"/>
      <c r="H158" s="457"/>
      <c r="I158" s="320" t="s">
        <v>210</v>
      </c>
      <c r="J158" s="318" t="s">
        <v>1729</v>
      </c>
      <c r="K158" s="318" t="s">
        <v>1730</v>
      </c>
      <c r="L158" s="329">
        <v>5</v>
      </c>
      <c r="M158" s="335" t="s">
        <v>2199</v>
      </c>
      <c r="N158" s="329"/>
      <c r="O158" s="329" t="s">
        <v>2335</v>
      </c>
      <c r="P158" s="329" t="s">
        <v>2335</v>
      </c>
      <c r="Q158" s="329"/>
      <c r="R158" s="321">
        <v>5000</v>
      </c>
      <c r="S158" s="321"/>
      <c r="T158" s="321">
        <v>0</v>
      </c>
      <c r="U158" s="322">
        <f t="shared" si="25"/>
        <v>0</v>
      </c>
      <c r="V158" s="322">
        <f t="shared" si="26"/>
        <v>0</v>
      </c>
      <c r="W158" s="323"/>
      <c r="X158" s="323"/>
      <c r="Y158" s="323"/>
      <c r="Z158" s="323">
        <f t="shared" si="27"/>
        <v>0</v>
      </c>
      <c r="AA158" s="223" t="s">
        <v>318</v>
      </c>
    </row>
    <row r="159" spans="1:27" s="33" customFormat="1" ht="41.25" customHeight="1">
      <c r="A159" s="464"/>
      <c r="B159" s="474"/>
      <c r="C159" s="457"/>
      <c r="D159" s="468"/>
      <c r="E159" s="468"/>
      <c r="F159" s="462"/>
      <c r="G159" s="462"/>
      <c r="H159" s="457"/>
      <c r="I159" s="320" t="s">
        <v>211</v>
      </c>
      <c r="J159" s="318" t="s">
        <v>19</v>
      </c>
      <c r="K159" s="318" t="s">
        <v>1731</v>
      </c>
      <c r="L159" s="329">
        <v>20</v>
      </c>
      <c r="M159" s="335" t="s">
        <v>2200</v>
      </c>
      <c r="N159" s="329"/>
      <c r="O159" s="329" t="s">
        <v>2335</v>
      </c>
      <c r="P159" s="329" t="s">
        <v>2335</v>
      </c>
      <c r="Q159" s="329" t="s">
        <v>2335</v>
      </c>
      <c r="R159" s="321">
        <v>1000</v>
      </c>
      <c r="S159" s="321"/>
      <c r="T159" s="321">
        <v>0</v>
      </c>
      <c r="U159" s="322">
        <f t="shared" si="25"/>
        <v>0</v>
      </c>
      <c r="V159" s="322">
        <f t="shared" si="26"/>
        <v>0</v>
      </c>
      <c r="W159" s="323"/>
      <c r="X159" s="323"/>
      <c r="Y159" s="323"/>
      <c r="Z159" s="323">
        <f t="shared" si="27"/>
        <v>0</v>
      </c>
      <c r="AA159" s="223" t="s">
        <v>318</v>
      </c>
    </row>
    <row r="160" spans="1:27" s="33" customFormat="1" ht="99.75" customHeight="1">
      <c r="A160" s="464"/>
      <c r="B160" s="474"/>
      <c r="C160" s="328" t="s">
        <v>496</v>
      </c>
      <c r="D160" s="333" t="s">
        <v>1254</v>
      </c>
      <c r="E160" s="330" t="s">
        <v>1361</v>
      </c>
      <c r="F160" s="301"/>
      <c r="G160" s="287">
        <v>1</v>
      </c>
      <c r="H160" s="338" t="s">
        <v>504</v>
      </c>
      <c r="I160" s="320" t="s">
        <v>212</v>
      </c>
      <c r="J160" s="319" t="s">
        <v>1732</v>
      </c>
      <c r="K160" s="337" t="s">
        <v>1733</v>
      </c>
      <c r="L160" s="326">
        <v>60</v>
      </c>
      <c r="M160" s="317" t="s">
        <v>2201</v>
      </c>
      <c r="N160" s="326" t="s">
        <v>2335</v>
      </c>
      <c r="O160" s="326"/>
      <c r="P160" s="326"/>
      <c r="Q160" s="326"/>
      <c r="R160" s="321">
        <v>1000</v>
      </c>
      <c r="S160" s="321"/>
      <c r="T160" s="321">
        <v>0</v>
      </c>
      <c r="U160" s="322">
        <f t="shared" si="25"/>
        <v>0</v>
      </c>
      <c r="V160" s="322">
        <f t="shared" si="26"/>
        <v>0</v>
      </c>
      <c r="W160" s="323"/>
      <c r="X160" s="323"/>
      <c r="Y160" s="323"/>
      <c r="Z160" s="323">
        <f t="shared" si="27"/>
        <v>0</v>
      </c>
      <c r="AA160" s="223" t="s">
        <v>318</v>
      </c>
    </row>
    <row r="161" spans="1:27" s="33" customFormat="1" ht="53.25" customHeight="1">
      <c r="A161" s="464"/>
      <c r="B161" s="474"/>
      <c r="C161" s="457" t="s">
        <v>497</v>
      </c>
      <c r="D161" s="327" t="s">
        <v>980</v>
      </c>
      <c r="E161" s="327" t="s">
        <v>982</v>
      </c>
      <c r="F161" s="287"/>
      <c r="G161" s="287">
        <v>1</v>
      </c>
      <c r="H161" s="457" t="s">
        <v>505</v>
      </c>
      <c r="I161" s="320" t="s">
        <v>213</v>
      </c>
      <c r="J161" s="319" t="s">
        <v>1734</v>
      </c>
      <c r="K161" s="318" t="s">
        <v>1735</v>
      </c>
      <c r="L161" s="326">
        <v>100</v>
      </c>
      <c r="M161" s="402" t="s">
        <v>2202</v>
      </c>
      <c r="N161" s="326"/>
      <c r="O161" s="326" t="s">
        <v>2335</v>
      </c>
      <c r="P161" s="326" t="s">
        <v>2335</v>
      </c>
      <c r="Q161" s="326"/>
      <c r="R161" s="321">
        <v>130000</v>
      </c>
      <c r="S161" s="321">
        <v>90</v>
      </c>
      <c r="T161" s="321">
        <v>0</v>
      </c>
      <c r="U161" s="322">
        <f t="shared" si="25"/>
        <v>0.9</v>
      </c>
      <c r="V161" s="322">
        <f t="shared" si="26"/>
        <v>0</v>
      </c>
      <c r="W161" s="323"/>
      <c r="X161" s="339">
        <f>24357.28+10000</f>
        <v>34357.28</v>
      </c>
      <c r="Y161" s="323"/>
      <c r="Z161" s="325">
        <f>SUM(W161:Y161)</f>
        <v>34357.28</v>
      </c>
      <c r="AA161" s="223" t="s">
        <v>318</v>
      </c>
    </row>
    <row r="162" spans="1:27" s="33" customFormat="1" ht="39.75" customHeight="1">
      <c r="A162" s="464"/>
      <c r="B162" s="474"/>
      <c r="C162" s="457"/>
      <c r="D162" s="327" t="s">
        <v>981</v>
      </c>
      <c r="E162" s="327" t="s">
        <v>14</v>
      </c>
      <c r="F162" s="287"/>
      <c r="G162" s="287">
        <v>1</v>
      </c>
      <c r="H162" s="457"/>
      <c r="I162" s="320" t="s">
        <v>214</v>
      </c>
      <c r="J162" s="319" t="s">
        <v>1736</v>
      </c>
      <c r="K162" s="319" t="s">
        <v>1737</v>
      </c>
      <c r="L162" s="326">
        <v>100</v>
      </c>
      <c r="M162" s="336" t="s">
        <v>2203</v>
      </c>
      <c r="N162" s="326"/>
      <c r="O162" s="326" t="s">
        <v>2335</v>
      </c>
      <c r="P162" s="326"/>
      <c r="Q162" s="326"/>
      <c r="R162" s="321">
        <v>2000</v>
      </c>
      <c r="S162" s="321">
        <v>100</v>
      </c>
      <c r="T162" s="321">
        <v>9540</v>
      </c>
      <c r="U162" s="322">
        <f t="shared" si="25"/>
        <v>1</v>
      </c>
      <c r="V162" s="322">
        <f t="shared" si="26"/>
        <v>4.77</v>
      </c>
      <c r="W162" s="323"/>
      <c r="X162" s="339">
        <v>10017</v>
      </c>
      <c r="Y162" s="323"/>
      <c r="Z162" s="325">
        <f aca="true" t="shared" si="28" ref="Z162:Z170">SUM(W162:Y162)</f>
        <v>10017</v>
      </c>
      <c r="AA162" s="223" t="s">
        <v>318</v>
      </c>
    </row>
    <row r="163" spans="1:27" ht="54.75" customHeight="1">
      <c r="A163" s="464"/>
      <c r="B163" s="474"/>
      <c r="C163" s="457"/>
      <c r="D163" s="377" t="s">
        <v>10</v>
      </c>
      <c r="E163" s="377" t="s">
        <v>15</v>
      </c>
      <c r="F163" s="370"/>
      <c r="G163" s="370">
        <v>1</v>
      </c>
      <c r="H163" s="457"/>
      <c r="I163" s="372" t="s">
        <v>11</v>
      </c>
      <c r="J163" s="386" t="s">
        <v>1738</v>
      </c>
      <c r="K163" s="386" t="s">
        <v>1735</v>
      </c>
      <c r="L163" s="380">
        <v>600</v>
      </c>
      <c r="M163" s="157" t="s">
        <v>2204</v>
      </c>
      <c r="N163" s="380" t="s">
        <v>2335</v>
      </c>
      <c r="O163" s="380" t="s">
        <v>2335</v>
      </c>
      <c r="P163" s="380" t="s">
        <v>2335</v>
      </c>
      <c r="Q163" s="380" t="s">
        <v>2335</v>
      </c>
      <c r="R163" s="376">
        <v>150000</v>
      </c>
      <c r="S163" s="376">
        <v>600</v>
      </c>
      <c r="T163" s="376">
        <v>125390</v>
      </c>
      <c r="U163" s="205">
        <f t="shared" si="25"/>
        <v>1</v>
      </c>
      <c r="V163" s="205">
        <f t="shared" si="26"/>
        <v>0.8359333333333333</v>
      </c>
      <c r="W163" s="384"/>
      <c r="X163" s="452">
        <v>148090</v>
      </c>
      <c r="Y163" s="452">
        <f>6400+5000</f>
        <v>11400</v>
      </c>
      <c r="Z163" s="96">
        <f t="shared" si="28"/>
        <v>159490</v>
      </c>
      <c r="AA163" s="373" t="s">
        <v>318</v>
      </c>
    </row>
    <row r="164" spans="1:27" ht="51" customHeight="1">
      <c r="A164" s="464"/>
      <c r="B164" s="474"/>
      <c r="C164" s="457"/>
      <c r="D164" s="468" t="s">
        <v>240</v>
      </c>
      <c r="E164" s="468" t="s">
        <v>983</v>
      </c>
      <c r="F164" s="462"/>
      <c r="G164" s="462">
        <v>1</v>
      </c>
      <c r="H164" s="457"/>
      <c r="I164" s="470" t="s">
        <v>215</v>
      </c>
      <c r="J164" s="378" t="s">
        <v>1739</v>
      </c>
      <c r="K164" s="378" t="s">
        <v>1740</v>
      </c>
      <c r="L164" s="379">
        <v>150</v>
      </c>
      <c r="M164" s="158" t="s">
        <v>2205</v>
      </c>
      <c r="N164" s="379"/>
      <c r="O164" s="379"/>
      <c r="P164" s="379" t="s">
        <v>2335</v>
      </c>
      <c r="Q164" s="379"/>
      <c r="R164" s="376">
        <v>10000</v>
      </c>
      <c r="S164" s="376">
        <v>150</v>
      </c>
      <c r="T164" s="376">
        <v>34357.28</v>
      </c>
      <c r="U164" s="205">
        <f t="shared" si="25"/>
        <v>1</v>
      </c>
      <c r="V164" s="205">
        <f t="shared" si="26"/>
        <v>3.4357279999999997</v>
      </c>
      <c r="W164" s="384"/>
      <c r="X164" s="384">
        <v>5599</v>
      </c>
      <c r="Y164" s="384"/>
      <c r="Z164" s="96">
        <f t="shared" si="28"/>
        <v>5599</v>
      </c>
      <c r="AA164" s="373" t="s">
        <v>318</v>
      </c>
    </row>
    <row r="165" spans="1:27" ht="48" customHeight="1">
      <c r="A165" s="464"/>
      <c r="B165" s="474"/>
      <c r="C165" s="457"/>
      <c r="D165" s="468"/>
      <c r="E165" s="468"/>
      <c r="F165" s="462"/>
      <c r="G165" s="462"/>
      <c r="H165" s="457"/>
      <c r="I165" s="470"/>
      <c r="J165" s="378" t="s">
        <v>986</v>
      </c>
      <c r="K165" s="378" t="s">
        <v>1741</v>
      </c>
      <c r="L165" s="379"/>
      <c r="M165" s="158" t="s">
        <v>2206</v>
      </c>
      <c r="N165" s="379" t="s">
        <v>2335</v>
      </c>
      <c r="O165" s="379" t="s">
        <v>2335</v>
      </c>
      <c r="P165" s="379"/>
      <c r="Q165" s="379"/>
      <c r="R165" s="376"/>
      <c r="S165" s="376"/>
      <c r="T165" s="376">
        <v>0</v>
      </c>
      <c r="U165" s="205" t="e">
        <f t="shared" si="25"/>
        <v>#DIV/0!</v>
      </c>
      <c r="V165" s="205" t="e">
        <f t="shared" si="26"/>
        <v>#DIV/0!</v>
      </c>
      <c r="W165" s="384"/>
      <c r="X165" s="384"/>
      <c r="Y165" s="384"/>
      <c r="Z165" s="96">
        <f t="shared" si="28"/>
        <v>0</v>
      </c>
      <c r="AA165" s="373" t="s">
        <v>318</v>
      </c>
    </row>
    <row r="166" spans="1:27" ht="51.75" customHeight="1">
      <c r="A166" s="464"/>
      <c r="B166" s="474"/>
      <c r="C166" s="457"/>
      <c r="D166" s="468"/>
      <c r="E166" s="468"/>
      <c r="F166" s="462"/>
      <c r="G166" s="462"/>
      <c r="H166" s="457"/>
      <c r="I166" s="470"/>
      <c r="J166" s="378" t="s">
        <v>987</v>
      </c>
      <c r="K166" s="378" t="s">
        <v>1742</v>
      </c>
      <c r="L166" s="379"/>
      <c r="M166" s="158" t="s">
        <v>2207</v>
      </c>
      <c r="N166" s="379"/>
      <c r="O166" s="379" t="s">
        <v>2335</v>
      </c>
      <c r="P166" s="379" t="s">
        <v>2335</v>
      </c>
      <c r="Q166" s="379"/>
      <c r="R166" s="376"/>
      <c r="S166" s="376"/>
      <c r="T166" s="376">
        <v>0</v>
      </c>
      <c r="U166" s="205" t="e">
        <f t="shared" si="25"/>
        <v>#DIV/0!</v>
      </c>
      <c r="V166" s="205" t="e">
        <f t="shared" si="26"/>
        <v>#DIV/0!</v>
      </c>
      <c r="W166" s="384"/>
      <c r="X166" s="384"/>
      <c r="Y166" s="384"/>
      <c r="Z166" s="96">
        <f t="shared" si="28"/>
        <v>0</v>
      </c>
      <c r="AA166" s="373" t="s">
        <v>318</v>
      </c>
    </row>
    <row r="167" spans="1:27" ht="59.25" customHeight="1">
      <c r="A167" s="464"/>
      <c r="B167" s="474"/>
      <c r="C167" s="457"/>
      <c r="D167" s="468"/>
      <c r="E167" s="468"/>
      <c r="F167" s="462"/>
      <c r="G167" s="462"/>
      <c r="H167" s="457"/>
      <c r="I167" s="470"/>
      <c r="J167" s="378" t="s">
        <v>1744</v>
      </c>
      <c r="K167" s="378" t="s">
        <v>1743</v>
      </c>
      <c r="L167" s="379"/>
      <c r="M167" s="158" t="s">
        <v>2208</v>
      </c>
      <c r="N167" s="379" t="s">
        <v>2335</v>
      </c>
      <c r="O167" s="379" t="s">
        <v>2335</v>
      </c>
      <c r="P167" s="379" t="s">
        <v>2335</v>
      </c>
      <c r="Q167" s="379" t="s">
        <v>2335</v>
      </c>
      <c r="R167" s="376"/>
      <c r="S167" s="376"/>
      <c r="T167" s="376">
        <v>0</v>
      </c>
      <c r="U167" s="205" t="e">
        <f t="shared" si="25"/>
        <v>#DIV/0!</v>
      </c>
      <c r="V167" s="205" t="e">
        <f t="shared" si="26"/>
        <v>#DIV/0!</v>
      </c>
      <c r="W167" s="384"/>
      <c r="X167" s="384"/>
      <c r="Y167" s="384"/>
      <c r="Z167" s="96">
        <f t="shared" si="28"/>
        <v>0</v>
      </c>
      <c r="AA167" s="373" t="s">
        <v>318</v>
      </c>
    </row>
    <row r="168" spans="1:27" ht="59.25" customHeight="1">
      <c r="A168" s="464"/>
      <c r="B168" s="474"/>
      <c r="C168" s="457"/>
      <c r="D168" s="371" t="s">
        <v>1255</v>
      </c>
      <c r="E168" s="377" t="s">
        <v>16</v>
      </c>
      <c r="F168" s="370"/>
      <c r="G168" s="370">
        <v>1</v>
      </c>
      <c r="H168" s="457"/>
      <c r="I168" s="372" t="s">
        <v>216</v>
      </c>
      <c r="J168" s="386" t="s">
        <v>1745</v>
      </c>
      <c r="K168" s="386" t="s">
        <v>1746</v>
      </c>
      <c r="L168" s="380">
        <v>50</v>
      </c>
      <c r="M168" s="157" t="s">
        <v>2209</v>
      </c>
      <c r="N168" s="380"/>
      <c r="O168" s="380" t="s">
        <v>2335</v>
      </c>
      <c r="P168" s="380"/>
      <c r="Q168" s="380"/>
      <c r="R168" s="376">
        <v>10000</v>
      </c>
      <c r="S168" s="376">
        <v>50</v>
      </c>
      <c r="T168" s="376">
        <v>0</v>
      </c>
      <c r="U168" s="205">
        <f t="shared" si="25"/>
        <v>1</v>
      </c>
      <c r="V168" s="205">
        <f t="shared" si="26"/>
        <v>0</v>
      </c>
      <c r="W168" s="384"/>
      <c r="X168" s="384">
        <v>25530</v>
      </c>
      <c r="Y168" s="384"/>
      <c r="Z168" s="96">
        <f t="shared" si="28"/>
        <v>25530</v>
      </c>
      <c r="AA168" s="373" t="s">
        <v>318</v>
      </c>
    </row>
    <row r="169" spans="1:27" ht="80.25" customHeight="1">
      <c r="A169" s="464"/>
      <c r="B169" s="474"/>
      <c r="C169" s="457" t="s">
        <v>498</v>
      </c>
      <c r="D169" s="468" t="s">
        <v>12</v>
      </c>
      <c r="E169" s="468" t="s">
        <v>1256</v>
      </c>
      <c r="F169" s="462">
        <v>0.6</v>
      </c>
      <c r="G169" s="462">
        <v>1</v>
      </c>
      <c r="H169" s="457" t="s">
        <v>506</v>
      </c>
      <c r="I169" s="372" t="s">
        <v>217</v>
      </c>
      <c r="J169" s="378" t="s">
        <v>1257</v>
      </c>
      <c r="K169" s="378" t="s">
        <v>1747</v>
      </c>
      <c r="L169" s="379">
        <v>5</v>
      </c>
      <c r="M169" s="158" t="s">
        <v>2210</v>
      </c>
      <c r="N169" s="379"/>
      <c r="O169" s="379"/>
      <c r="P169" s="379" t="s">
        <v>2335</v>
      </c>
      <c r="Q169" s="379" t="s">
        <v>2335</v>
      </c>
      <c r="R169" s="376">
        <v>221000</v>
      </c>
      <c r="S169" s="376">
        <v>5</v>
      </c>
      <c r="T169" s="376">
        <v>174993.071</v>
      </c>
      <c r="U169" s="205">
        <f t="shared" si="25"/>
        <v>1</v>
      </c>
      <c r="V169" s="205">
        <f t="shared" si="26"/>
        <v>0.7918238506787331</v>
      </c>
      <c r="W169" s="384"/>
      <c r="X169" s="384">
        <v>229377.809</v>
      </c>
      <c r="Y169" s="384"/>
      <c r="Z169" s="96">
        <f t="shared" si="28"/>
        <v>229377.809</v>
      </c>
      <c r="AA169" s="373" t="s">
        <v>318</v>
      </c>
    </row>
    <row r="170" spans="1:27" ht="39.75" customHeight="1">
      <c r="A170" s="464"/>
      <c r="B170" s="474"/>
      <c r="C170" s="457"/>
      <c r="D170" s="468"/>
      <c r="E170" s="468"/>
      <c r="F170" s="462"/>
      <c r="G170" s="462"/>
      <c r="H170" s="457"/>
      <c r="I170" s="372" t="s">
        <v>218</v>
      </c>
      <c r="J170" s="378" t="s">
        <v>1748</v>
      </c>
      <c r="K170" s="378" t="s">
        <v>1749</v>
      </c>
      <c r="L170" s="379">
        <v>150</v>
      </c>
      <c r="M170" s="158" t="s">
        <v>2211</v>
      </c>
      <c r="N170" s="379"/>
      <c r="O170" s="379" t="s">
        <v>2335</v>
      </c>
      <c r="P170" s="379" t="s">
        <v>2335</v>
      </c>
      <c r="Q170" s="379"/>
      <c r="R170" s="376">
        <v>20000</v>
      </c>
      <c r="S170" s="376">
        <v>150</v>
      </c>
      <c r="T170" s="376">
        <v>47980</v>
      </c>
      <c r="U170" s="205">
        <f t="shared" si="25"/>
        <v>1</v>
      </c>
      <c r="V170" s="205">
        <f t="shared" si="26"/>
        <v>2.399</v>
      </c>
      <c r="W170" s="384"/>
      <c r="X170" s="384">
        <v>53980</v>
      </c>
      <c r="Y170" s="384"/>
      <c r="Z170" s="96">
        <f t="shared" si="28"/>
        <v>53980</v>
      </c>
      <c r="AA170" s="373" t="s">
        <v>318</v>
      </c>
    </row>
    <row r="171" spans="1:27" ht="40.5" customHeight="1">
      <c r="A171" s="464"/>
      <c r="B171" s="474"/>
      <c r="C171" s="457" t="s">
        <v>499</v>
      </c>
      <c r="D171" s="468" t="s">
        <v>151</v>
      </c>
      <c r="E171" s="468" t="s">
        <v>152</v>
      </c>
      <c r="F171" s="462"/>
      <c r="G171" s="462">
        <v>0.4</v>
      </c>
      <c r="H171" s="457" t="s">
        <v>507</v>
      </c>
      <c r="I171" s="221" t="s">
        <v>219</v>
      </c>
      <c r="J171" s="229" t="s">
        <v>1750</v>
      </c>
      <c r="K171" s="229" t="s">
        <v>1751</v>
      </c>
      <c r="L171" s="231"/>
      <c r="M171" s="335" t="s">
        <v>2212</v>
      </c>
      <c r="N171" s="265"/>
      <c r="O171" s="265"/>
      <c r="P171" s="265"/>
      <c r="Q171" s="265"/>
      <c r="R171" s="227"/>
      <c r="S171" s="227"/>
      <c r="T171" s="227">
        <v>0</v>
      </c>
      <c r="U171" s="205" t="e">
        <f t="shared" si="25"/>
        <v>#DIV/0!</v>
      </c>
      <c r="V171" s="205" t="e">
        <f t="shared" si="26"/>
        <v>#DIV/0!</v>
      </c>
      <c r="W171" s="237"/>
      <c r="X171" s="237"/>
      <c r="Y171" s="237"/>
      <c r="Z171" s="237">
        <f>SUM(W171:Y171)</f>
        <v>0</v>
      </c>
      <c r="AA171" s="222" t="s">
        <v>318</v>
      </c>
    </row>
    <row r="172" spans="1:27" ht="51" customHeight="1">
      <c r="A172" s="464"/>
      <c r="B172" s="474"/>
      <c r="C172" s="457"/>
      <c r="D172" s="468"/>
      <c r="E172" s="468"/>
      <c r="F172" s="462"/>
      <c r="G172" s="462"/>
      <c r="H172" s="457"/>
      <c r="I172" s="221" t="s">
        <v>220</v>
      </c>
      <c r="J172" s="229" t="s">
        <v>1753</v>
      </c>
      <c r="K172" s="229" t="s">
        <v>1752</v>
      </c>
      <c r="L172" s="232"/>
      <c r="M172" s="335" t="s">
        <v>2213</v>
      </c>
      <c r="N172" s="264"/>
      <c r="O172" s="264"/>
      <c r="P172" s="264"/>
      <c r="Q172" s="264"/>
      <c r="R172" s="227"/>
      <c r="S172" s="227"/>
      <c r="T172" s="227">
        <v>0</v>
      </c>
      <c r="U172" s="205" t="e">
        <f t="shared" si="25"/>
        <v>#DIV/0!</v>
      </c>
      <c r="V172" s="205" t="e">
        <f t="shared" si="26"/>
        <v>#DIV/0!</v>
      </c>
      <c r="W172" s="237"/>
      <c r="X172" s="237"/>
      <c r="Y172" s="237"/>
      <c r="Z172" s="237">
        <f>SUM(W172:Y172)</f>
        <v>0</v>
      </c>
      <c r="AA172" s="222" t="s">
        <v>318</v>
      </c>
    </row>
    <row r="173" spans="1:27" ht="39.75" customHeight="1">
      <c r="A173" s="464"/>
      <c r="B173" s="474"/>
      <c r="C173" s="457"/>
      <c r="D173" s="468"/>
      <c r="E173" s="468"/>
      <c r="F173" s="462"/>
      <c r="G173" s="462"/>
      <c r="H173" s="235" t="s">
        <v>508</v>
      </c>
      <c r="I173" s="221" t="s">
        <v>221</v>
      </c>
      <c r="J173" s="229" t="s">
        <v>153</v>
      </c>
      <c r="K173" s="229" t="s">
        <v>154</v>
      </c>
      <c r="L173" s="231"/>
      <c r="M173" s="335" t="s">
        <v>2214</v>
      </c>
      <c r="N173" s="265"/>
      <c r="O173" s="265"/>
      <c r="P173" s="265"/>
      <c r="Q173" s="265"/>
      <c r="R173" s="227"/>
      <c r="S173" s="227"/>
      <c r="T173" s="227">
        <v>0</v>
      </c>
      <c r="U173" s="205" t="e">
        <f t="shared" si="25"/>
        <v>#DIV/0!</v>
      </c>
      <c r="V173" s="205" t="e">
        <f t="shared" si="26"/>
        <v>#DIV/0!</v>
      </c>
      <c r="W173" s="237"/>
      <c r="X173" s="237"/>
      <c r="Y173" s="237"/>
      <c r="Z173" s="237">
        <f>SUM(W173:Y173)</f>
        <v>0</v>
      </c>
      <c r="AA173" s="222" t="s">
        <v>318</v>
      </c>
    </row>
    <row r="174" spans="1:27" ht="45" customHeight="1">
      <c r="A174" s="464"/>
      <c r="B174" s="475"/>
      <c r="C174" s="216" t="s">
        <v>335</v>
      </c>
      <c r="D174" s="235" t="s">
        <v>17</v>
      </c>
      <c r="E174" s="134" t="s">
        <v>18</v>
      </c>
      <c r="F174" s="230"/>
      <c r="G174" s="230">
        <v>1</v>
      </c>
      <c r="H174" s="235" t="s">
        <v>107</v>
      </c>
      <c r="I174" s="221"/>
      <c r="J174" s="157" t="s">
        <v>1754</v>
      </c>
      <c r="K174" s="147" t="s">
        <v>237</v>
      </c>
      <c r="L174" s="148"/>
      <c r="M174" s="304"/>
      <c r="N174" s="148"/>
      <c r="O174" s="148"/>
      <c r="P174" s="148"/>
      <c r="Q174" s="148"/>
      <c r="R174" s="227"/>
      <c r="S174" s="227"/>
      <c r="T174" s="227">
        <v>0</v>
      </c>
      <c r="U174" s="205" t="e">
        <f t="shared" si="25"/>
        <v>#DIV/0!</v>
      </c>
      <c r="V174" s="205" t="e">
        <f t="shared" si="26"/>
        <v>#DIV/0!</v>
      </c>
      <c r="W174" s="237"/>
      <c r="X174" s="237"/>
      <c r="Y174" s="237"/>
      <c r="Z174" s="237">
        <f>SUM(W174:Y174)</f>
        <v>0</v>
      </c>
      <c r="AA174" s="222" t="s">
        <v>108</v>
      </c>
    </row>
    <row r="175" spans="1:57" s="84" customFormat="1" ht="13.5" customHeight="1">
      <c r="A175" s="30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45"/>
      <c r="M175" s="45"/>
      <c r="N175" s="45"/>
      <c r="O175" s="45"/>
      <c r="P175" s="45"/>
      <c r="Q175" s="45"/>
      <c r="R175" s="65">
        <f aca="true" t="shared" si="29" ref="R175:Z175">SUM(R150:R174)</f>
        <v>605000</v>
      </c>
      <c r="S175" s="60"/>
      <c r="T175" s="65">
        <f>SUM(T150:T174)</f>
        <v>635988.948</v>
      </c>
      <c r="U175" s="68" t="e">
        <f>SUM(U150:U174)</f>
        <v>#DIV/0!</v>
      </c>
      <c r="V175" s="65" t="e">
        <f>SUM(V150:V174)</f>
        <v>#DIV/0!</v>
      </c>
      <c r="W175" s="70">
        <f t="shared" si="29"/>
        <v>133900</v>
      </c>
      <c r="X175" s="70">
        <f t="shared" si="29"/>
        <v>733006.289</v>
      </c>
      <c r="Y175" s="70">
        <f t="shared" si="29"/>
        <v>59887.742</v>
      </c>
      <c r="Z175" s="70">
        <f t="shared" si="29"/>
        <v>926794.0310000001</v>
      </c>
      <c r="AA175" s="25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</row>
    <row r="176" spans="1:27" ht="13.5" customHeight="1" thickBot="1">
      <c r="A176" s="160" t="s">
        <v>65</v>
      </c>
      <c r="B176" s="161" t="e">
        <f>#REF!/581405944</f>
        <v>#REF!</v>
      </c>
      <c r="C176" s="162"/>
      <c r="D176" s="556" t="s">
        <v>67</v>
      </c>
      <c r="E176" s="556"/>
      <c r="F176" s="556"/>
      <c r="G176" s="556"/>
      <c r="H176" s="275"/>
      <c r="I176" s="275"/>
      <c r="J176" s="276"/>
      <c r="K176" s="276"/>
      <c r="L176" s="277"/>
      <c r="M176" s="277"/>
      <c r="N176" s="277"/>
      <c r="O176" s="277"/>
      <c r="P176" s="277"/>
      <c r="Q176" s="277"/>
      <c r="R176" s="164">
        <f aca="true" t="shared" si="30" ref="R176:Z176">R46+R68+R91+R114+R149+R175</f>
        <v>50777410</v>
      </c>
      <c r="S176" s="278"/>
      <c r="T176" s="164">
        <f>T46+T68+T91+T114+T149+T175</f>
        <v>42939975.54741</v>
      </c>
      <c r="U176" s="163" t="e">
        <f>U46+U68+U91+U114+U149+U175</f>
        <v>#DIV/0!</v>
      </c>
      <c r="V176" s="164" t="e">
        <f>V46+V68+V91+V114+V149+V175</f>
        <v>#DIV/0!</v>
      </c>
      <c r="W176" s="279">
        <f t="shared" si="30"/>
        <v>3715223.8153999997</v>
      </c>
      <c r="X176" s="279">
        <f t="shared" si="30"/>
        <v>39662557.40622999</v>
      </c>
      <c r="Y176" s="279">
        <f t="shared" si="30"/>
        <v>11817140.00929</v>
      </c>
      <c r="Z176" s="280">
        <f t="shared" si="30"/>
        <v>55194921.23092</v>
      </c>
      <c r="AA176" s="165"/>
    </row>
    <row r="177" spans="1:27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8"/>
      <c r="M177" s="98"/>
      <c r="N177" s="98"/>
      <c r="O177" s="98"/>
      <c r="P177" s="98"/>
      <c r="Q177" s="98"/>
      <c r="R177" s="99"/>
      <c r="S177" s="99"/>
      <c r="T177" s="99"/>
      <c r="U177" s="99"/>
      <c r="V177" s="99"/>
      <c r="W177" s="100"/>
      <c r="X177" s="100"/>
      <c r="Y177" s="100"/>
      <c r="Z177" s="100"/>
      <c r="AA177" s="97"/>
    </row>
  </sheetData>
  <sheetProtection/>
  <mergeCells count="210">
    <mergeCell ref="W51:W52"/>
    <mergeCell ref="X51:X52"/>
    <mergeCell ref="M5:M7"/>
    <mergeCell ref="N5:Q5"/>
    <mergeCell ref="N6:N7"/>
    <mergeCell ref="O6:O7"/>
    <mergeCell ref="P6:P7"/>
    <mergeCell ref="Q6:Q7"/>
    <mergeCell ref="R5:V5"/>
    <mergeCell ref="W5:Z5"/>
    <mergeCell ref="Y51:Y52"/>
    <mergeCell ref="Z51:Z52"/>
    <mergeCell ref="T51:T52"/>
    <mergeCell ref="S54:S55"/>
    <mergeCell ref="W54:W55"/>
    <mergeCell ref="X54:X55"/>
    <mergeCell ref="Y54:Y55"/>
    <mergeCell ref="Z54:Z55"/>
    <mergeCell ref="T54:T55"/>
    <mergeCell ref="S51:S52"/>
    <mergeCell ref="I164:I167"/>
    <mergeCell ref="H88:H89"/>
    <mergeCell ref="H150:H151"/>
    <mergeCell ref="H161:H168"/>
    <mergeCell ref="H147:H148"/>
    <mergeCell ref="H121:H139"/>
    <mergeCell ref="F171:F173"/>
    <mergeCell ref="F156:F159"/>
    <mergeCell ref="H169:H170"/>
    <mergeCell ref="H171:H172"/>
    <mergeCell ref="H104:H105"/>
    <mergeCell ref="H156:H159"/>
    <mergeCell ref="F106:F113"/>
    <mergeCell ref="A69:A90"/>
    <mergeCell ref="A92:A113"/>
    <mergeCell ref="D176:G176"/>
    <mergeCell ref="F169:F170"/>
    <mergeCell ref="E164:E167"/>
    <mergeCell ref="G156:G159"/>
    <mergeCell ref="D171:D173"/>
    <mergeCell ref="E171:E173"/>
    <mergeCell ref="G171:G173"/>
    <mergeCell ref="G169:G170"/>
    <mergeCell ref="H8:H9"/>
    <mergeCell ref="H15:H17"/>
    <mergeCell ref="H80:H84"/>
    <mergeCell ref="A8:A45"/>
    <mergeCell ref="B8:B45"/>
    <mergeCell ref="B47:B67"/>
    <mergeCell ref="B69:B90"/>
    <mergeCell ref="H85:H87"/>
    <mergeCell ref="C47:C49"/>
    <mergeCell ref="H51:H52"/>
    <mergeCell ref="K6:K7"/>
    <mergeCell ref="C5:C7"/>
    <mergeCell ref="L6:L7"/>
    <mergeCell ref="D5:D7"/>
    <mergeCell ref="E5:G5"/>
    <mergeCell ref="H5:H7"/>
    <mergeCell ref="I5:I7"/>
    <mergeCell ref="E6:E7"/>
    <mergeCell ref="F6:F7"/>
    <mergeCell ref="A5:A7"/>
    <mergeCell ref="B5:B7"/>
    <mergeCell ref="AA5:AA7"/>
    <mergeCell ref="J5:J7"/>
    <mergeCell ref="K5:L5"/>
    <mergeCell ref="H10:H14"/>
    <mergeCell ref="H93:H95"/>
    <mergeCell ref="H117:H120"/>
    <mergeCell ref="H98:H103"/>
    <mergeCell ref="G104:G105"/>
    <mergeCell ref="H47:H49"/>
    <mergeCell ref="H38:H42"/>
    <mergeCell ref="G6:G7"/>
    <mergeCell ref="G8:G17"/>
    <mergeCell ref="E18:E24"/>
    <mergeCell ref="F18:F24"/>
    <mergeCell ref="E25:E42"/>
    <mergeCell ref="F25:F42"/>
    <mergeCell ref="B92:B113"/>
    <mergeCell ref="A47:A67"/>
    <mergeCell ref="C152:C155"/>
    <mergeCell ref="A150:A174"/>
    <mergeCell ref="C161:C168"/>
    <mergeCell ref="C156:C159"/>
    <mergeCell ref="C143:C146"/>
    <mergeCell ref="C171:C173"/>
    <mergeCell ref="B150:B174"/>
    <mergeCell ref="B115:B148"/>
    <mergeCell ref="C150:C151"/>
    <mergeCell ref="A115:A148"/>
    <mergeCell ref="C117:C141"/>
    <mergeCell ref="C147:C148"/>
    <mergeCell ref="D147:D148"/>
    <mergeCell ref="D121:D139"/>
    <mergeCell ref="C104:C105"/>
    <mergeCell ref="C106:C113"/>
    <mergeCell ref="C43:C45"/>
    <mergeCell ref="C115:C116"/>
    <mergeCell ref="D104:D105"/>
    <mergeCell ref="D115:D116"/>
    <mergeCell ref="C51:C60"/>
    <mergeCell ref="C169:C170"/>
    <mergeCell ref="C64:C67"/>
    <mergeCell ref="D25:D42"/>
    <mergeCell ref="D106:D113"/>
    <mergeCell ref="C69:C87"/>
    <mergeCell ref="D92:D95"/>
    <mergeCell ref="C92:C95"/>
    <mergeCell ref="C96:C103"/>
    <mergeCell ref="C88:C90"/>
    <mergeCell ref="D43:D45"/>
    <mergeCell ref="D47:D48"/>
    <mergeCell ref="E47:E48"/>
    <mergeCell ref="H43:H45"/>
    <mergeCell ref="C8:C17"/>
    <mergeCell ref="C18:C24"/>
    <mergeCell ref="C25:C42"/>
    <mergeCell ref="G18:G24"/>
    <mergeCell ref="D18:D24"/>
    <mergeCell ref="F47:F48"/>
    <mergeCell ref="D8:D17"/>
    <mergeCell ref="I51:I52"/>
    <mergeCell ref="J51:J52"/>
    <mergeCell ref="G47:G48"/>
    <mergeCell ref="H96:H97"/>
    <mergeCell ref="H140:H141"/>
    <mergeCell ref="H106:H113"/>
    <mergeCell ref="H53:H55"/>
    <mergeCell ref="G96:G103"/>
    <mergeCell ref="J54:J55"/>
    <mergeCell ref="R54:R55"/>
    <mergeCell ref="G153:G155"/>
    <mergeCell ref="G147:G148"/>
    <mergeCell ref="H153:H155"/>
    <mergeCell ref="E115:E116"/>
    <mergeCell ref="F115:F116"/>
    <mergeCell ref="E92:E95"/>
    <mergeCell ref="E147:E148"/>
    <mergeCell ref="E104:E105"/>
    <mergeCell ref="F104:F105"/>
    <mergeCell ref="E169:E170"/>
    <mergeCell ref="D169:D170"/>
    <mergeCell ref="H69:H72"/>
    <mergeCell ref="G92:G95"/>
    <mergeCell ref="F92:F95"/>
    <mergeCell ref="F96:F103"/>
    <mergeCell ref="E156:E159"/>
    <mergeCell ref="E96:E103"/>
    <mergeCell ref="D164:D167"/>
    <mergeCell ref="H144:H145"/>
    <mergeCell ref="D96:D103"/>
    <mergeCell ref="K56:K59"/>
    <mergeCell ref="G106:G113"/>
    <mergeCell ref="H64:H67"/>
    <mergeCell ref="F164:F167"/>
    <mergeCell ref="G164:G167"/>
    <mergeCell ref="D156:D159"/>
    <mergeCell ref="E106:E113"/>
    <mergeCell ref="F153:F155"/>
    <mergeCell ref="L54:L55"/>
    <mergeCell ref="L56:L59"/>
    <mergeCell ref="L51:L52"/>
    <mergeCell ref="H73:H78"/>
    <mergeCell ref="I54:I55"/>
    <mergeCell ref="D153:D155"/>
    <mergeCell ref="F147:F148"/>
    <mergeCell ref="E153:E155"/>
    <mergeCell ref="H56:H60"/>
    <mergeCell ref="G115:G116"/>
    <mergeCell ref="H23:H24"/>
    <mergeCell ref="E43:E45"/>
    <mergeCell ref="AA51:AA52"/>
    <mergeCell ref="AA54:AA55"/>
    <mergeCell ref="AA56:AA59"/>
    <mergeCell ref="R51:R52"/>
    <mergeCell ref="I56:I59"/>
    <mergeCell ref="J56:J59"/>
    <mergeCell ref="K51:K52"/>
    <mergeCell ref="K54:K55"/>
    <mergeCell ref="R6:R7"/>
    <mergeCell ref="S6:S7"/>
    <mergeCell ref="T6:T7"/>
    <mergeCell ref="E8:E17"/>
    <mergeCell ref="F8:F17"/>
    <mergeCell ref="G43:G45"/>
    <mergeCell ref="H25:H37"/>
    <mergeCell ref="F43:F45"/>
    <mergeCell ref="G25:G42"/>
    <mergeCell ref="H18:H22"/>
    <mergeCell ref="P54:P55"/>
    <mergeCell ref="Q54:Q55"/>
    <mergeCell ref="M51:M52"/>
    <mergeCell ref="M54:M55"/>
    <mergeCell ref="M56:M59"/>
    <mergeCell ref="W6:W7"/>
    <mergeCell ref="X6:X7"/>
    <mergeCell ref="Y6:Y7"/>
    <mergeCell ref="Z6:Z7"/>
    <mergeCell ref="N56:N59"/>
    <mergeCell ref="O56:O59"/>
    <mergeCell ref="P56:P59"/>
    <mergeCell ref="Q56:Q59"/>
    <mergeCell ref="N51:N52"/>
    <mergeCell ref="O51:O52"/>
    <mergeCell ref="P51:P52"/>
    <mergeCell ref="Q51:Q52"/>
    <mergeCell ref="N54:N55"/>
    <mergeCell ref="O54:O55"/>
  </mergeCells>
  <printOptions/>
  <pageMargins left="0.33" right="0.2362204724409449" top="0.79" bottom="0.5" header="0" footer="0"/>
  <pageSetup horizontalDpi="300" verticalDpi="300" orientation="landscape" paperSize="5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4"/>
  <sheetViews>
    <sheetView zoomScale="85" zoomScaleNormal="85" zoomScalePageLayoutView="0" workbookViewId="0" topLeftCell="S1">
      <selection activeCell="W13" sqref="W13"/>
    </sheetView>
  </sheetViews>
  <sheetFormatPr defaultColWidth="11.421875" defaultRowHeight="12.75"/>
  <cols>
    <col min="1" max="1" width="8.7109375" style="1" customWidth="1"/>
    <col min="2" max="2" width="13.57421875" style="1" customWidth="1"/>
    <col min="3" max="3" width="19.421875" style="1" hidden="1" customWidth="1"/>
    <col min="4" max="4" width="11.421875" style="1" hidden="1" customWidth="1"/>
    <col min="5" max="5" width="6.57421875" style="1" hidden="1" customWidth="1"/>
    <col min="6" max="6" width="14.28125" style="1" hidden="1" customWidth="1"/>
    <col min="7" max="7" width="18.57421875" style="1" hidden="1" customWidth="1"/>
    <col min="8" max="8" width="23.57421875" style="1" customWidth="1"/>
    <col min="9" max="9" width="17.00390625" style="1" hidden="1" customWidth="1"/>
    <col min="10" max="10" width="18.00390625" style="1" hidden="1" customWidth="1"/>
    <col min="11" max="11" width="10.57421875" style="2" hidden="1" customWidth="1"/>
    <col min="12" max="12" width="13.421875" style="2" bestFit="1" customWidth="1"/>
    <col min="13" max="16" width="13.421875" style="2" customWidth="1"/>
    <col min="17" max="17" width="15.57421875" style="56" customWidth="1"/>
    <col min="18" max="21" width="13.00390625" style="56" customWidth="1"/>
    <col min="22" max="22" width="18.140625" style="72" customWidth="1"/>
    <col min="23" max="23" width="17.57421875" style="72" customWidth="1"/>
    <col min="24" max="24" width="13.00390625" style="72" customWidth="1"/>
    <col min="25" max="25" width="18.140625" style="72" bestFit="1" customWidth="1"/>
    <col min="26" max="26" width="27.28125" style="1" customWidth="1"/>
    <col min="27" max="31" width="11.421875" style="1" customWidth="1"/>
    <col min="32" max="16384" width="11.421875" style="1" customWidth="1"/>
  </cols>
  <sheetData>
    <row r="1" spans="1:3" ht="20.25">
      <c r="A1" s="22" t="s">
        <v>667</v>
      </c>
      <c r="B1" s="22"/>
      <c r="C1" s="22"/>
    </row>
    <row r="2" spans="1:3" ht="20.25">
      <c r="A2" s="22" t="s">
        <v>2010</v>
      </c>
      <c r="B2" s="22"/>
      <c r="C2" s="22"/>
    </row>
    <row r="3" ht="12.75">
      <c r="A3" s="4"/>
    </row>
    <row r="4" ht="13.5" thickBot="1">
      <c r="A4" s="4"/>
    </row>
    <row r="5" spans="1:26" ht="13.5" customHeight="1" thickBot="1">
      <c r="A5" s="479" t="s">
        <v>70</v>
      </c>
      <c r="B5" s="479" t="s">
        <v>890</v>
      </c>
      <c r="C5" s="479" t="s">
        <v>893</v>
      </c>
      <c r="D5" s="587" t="s">
        <v>894</v>
      </c>
      <c r="E5" s="587"/>
      <c r="F5" s="587"/>
      <c r="G5" s="479" t="s">
        <v>891</v>
      </c>
      <c r="H5" s="479" t="s">
        <v>892</v>
      </c>
      <c r="I5" s="581" t="s">
        <v>233</v>
      </c>
      <c r="J5" s="549" t="s">
        <v>234</v>
      </c>
      <c r="K5" s="551"/>
      <c r="L5" s="478" t="s">
        <v>2015</v>
      </c>
      <c r="M5" s="496" t="s">
        <v>2016</v>
      </c>
      <c r="N5" s="497"/>
      <c r="O5" s="497"/>
      <c r="P5" s="498"/>
      <c r="Q5" s="572" t="s">
        <v>2013</v>
      </c>
      <c r="R5" s="573"/>
      <c r="S5" s="573"/>
      <c r="T5" s="573"/>
      <c r="U5" s="573"/>
      <c r="V5" s="573" t="s">
        <v>2012</v>
      </c>
      <c r="W5" s="573"/>
      <c r="X5" s="573"/>
      <c r="Y5" s="574"/>
      <c r="Z5" s="539" t="s">
        <v>290</v>
      </c>
    </row>
    <row r="6" spans="1:26" ht="39" customHeight="1">
      <c r="A6" s="479"/>
      <c r="B6" s="479"/>
      <c r="C6" s="479"/>
      <c r="D6" s="479" t="s">
        <v>887</v>
      </c>
      <c r="E6" s="479" t="s">
        <v>888</v>
      </c>
      <c r="F6" s="479">
        <v>2011</v>
      </c>
      <c r="G6" s="479"/>
      <c r="H6" s="479"/>
      <c r="I6" s="582"/>
      <c r="J6" s="539" t="s">
        <v>887</v>
      </c>
      <c r="K6" s="539">
        <v>2011</v>
      </c>
      <c r="L6" s="487"/>
      <c r="M6" s="500" t="s">
        <v>2017</v>
      </c>
      <c r="N6" s="500" t="s">
        <v>2018</v>
      </c>
      <c r="O6" s="500" t="s">
        <v>2019</v>
      </c>
      <c r="P6" s="500" t="s">
        <v>2020</v>
      </c>
      <c r="Q6" s="600" t="s">
        <v>2014</v>
      </c>
      <c r="R6" s="602" t="s">
        <v>1999</v>
      </c>
      <c r="S6" s="600" t="s">
        <v>2000</v>
      </c>
      <c r="T6" s="217" t="s">
        <v>1284</v>
      </c>
      <c r="U6" s="217" t="s">
        <v>1286</v>
      </c>
      <c r="V6" s="610" t="s">
        <v>2001</v>
      </c>
      <c r="W6" s="610" t="s">
        <v>2002</v>
      </c>
      <c r="X6" s="610" t="s">
        <v>2003</v>
      </c>
      <c r="Y6" s="515" t="s">
        <v>774</v>
      </c>
      <c r="Z6" s="541"/>
    </row>
    <row r="7" spans="1:26" ht="13.5" thickBot="1">
      <c r="A7" s="479"/>
      <c r="B7" s="479"/>
      <c r="C7" s="479"/>
      <c r="D7" s="479"/>
      <c r="E7" s="479"/>
      <c r="F7" s="479"/>
      <c r="G7" s="479"/>
      <c r="H7" s="479"/>
      <c r="I7" s="582"/>
      <c r="J7" s="541"/>
      <c r="K7" s="541"/>
      <c r="L7" s="488"/>
      <c r="M7" s="501"/>
      <c r="N7" s="501"/>
      <c r="O7" s="501"/>
      <c r="P7" s="501"/>
      <c r="Q7" s="601"/>
      <c r="R7" s="603"/>
      <c r="S7" s="601"/>
      <c r="T7" s="218" t="s">
        <v>1285</v>
      </c>
      <c r="U7" s="218" t="s">
        <v>1287</v>
      </c>
      <c r="V7" s="611"/>
      <c r="W7" s="611"/>
      <c r="X7" s="611"/>
      <c r="Y7" s="516"/>
      <c r="Z7" s="541"/>
    </row>
    <row r="8" spans="1:26" s="101" customFormat="1" ht="119.25" customHeight="1" hidden="1">
      <c r="A8" s="583" t="s">
        <v>283</v>
      </c>
      <c r="B8" s="579" t="s">
        <v>706</v>
      </c>
      <c r="C8" s="453" t="s">
        <v>988</v>
      </c>
      <c r="D8" s="106" t="s">
        <v>989</v>
      </c>
      <c r="E8" s="341">
        <v>0</v>
      </c>
      <c r="F8" s="341"/>
      <c r="G8" s="466" t="s">
        <v>707</v>
      </c>
      <c r="H8" s="454" t="s">
        <v>222</v>
      </c>
      <c r="I8" s="166" t="s">
        <v>1551</v>
      </c>
      <c r="J8" s="167" t="s">
        <v>1552</v>
      </c>
      <c r="K8" s="226"/>
      <c r="L8" s="167" t="s">
        <v>2215</v>
      </c>
      <c r="M8" s="284"/>
      <c r="N8" s="284"/>
      <c r="O8" s="284"/>
      <c r="P8" s="284"/>
      <c r="Q8" s="109"/>
      <c r="R8" s="109"/>
      <c r="S8" s="109">
        <v>0</v>
      </c>
      <c r="T8" s="246" t="e">
        <f aca="true" t="shared" si="0" ref="T8:T26">R8/F8</f>
        <v>#DIV/0!</v>
      </c>
      <c r="U8" s="246" t="e">
        <f>S8/Q8</f>
        <v>#DIV/0!</v>
      </c>
      <c r="V8" s="169"/>
      <c r="W8" s="169"/>
      <c r="X8" s="169"/>
      <c r="Y8" s="169">
        <f>SUM(V8:X8)</f>
        <v>0</v>
      </c>
      <c r="Z8" s="113" t="s">
        <v>735</v>
      </c>
    </row>
    <row r="9" spans="1:26" s="2" customFormat="1" ht="65.25" customHeight="1">
      <c r="A9" s="463"/>
      <c r="B9" s="470"/>
      <c r="C9" s="347" t="s">
        <v>155</v>
      </c>
      <c r="D9" s="263" t="s">
        <v>1210</v>
      </c>
      <c r="E9" s="285">
        <v>0</v>
      </c>
      <c r="F9" s="285">
        <v>0.25</v>
      </c>
      <c r="G9" s="466"/>
      <c r="H9" s="286" t="s">
        <v>223</v>
      </c>
      <c r="I9" s="348" t="s">
        <v>1554</v>
      </c>
      <c r="J9" s="317" t="s">
        <v>1553</v>
      </c>
      <c r="K9" s="263">
        <v>6</v>
      </c>
      <c r="L9" s="403" t="s">
        <v>2216</v>
      </c>
      <c r="M9" s="299" t="s">
        <v>2335</v>
      </c>
      <c r="N9" s="299" t="s">
        <v>2335</v>
      </c>
      <c r="O9" s="299" t="s">
        <v>2335</v>
      </c>
      <c r="P9" s="299"/>
      <c r="Q9" s="349">
        <v>4000</v>
      </c>
      <c r="R9" s="349">
        <v>6</v>
      </c>
      <c r="S9" s="349">
        <v>13125</v>
      </c>
      <c r="T9" s="350">
        <f t="shared" si="0"/>
        <v>24</v>
      </c>
      <c r="U9" s="350">
        <f aca="true" t="shared" si="1" ref="U9:U26">S9/Q9</f>
        <v>3.28125</v>
      </c>
      <c r="V9" s="351"/>
      <c r="W9" s="351">
        <v>13125</v>
      </c>
      <c r="X9" s="351"/>
      <c r="Y9" s="351">
        <f aca="true" t="shared" si="2" ref="Y9:Y16">SUM(V9:X9)</f>
        <v>13125</v>
      </c>
      <c r="Z9" s="224" t="s">
        <v>735</v>
      </c>
    </row>
    <row r="10" spans="1:26" s="101" customFormat="1" ht="89.25" customHeight="1">
      <c r="A10" s="463"/>
      <c r="B10" s="470"/>
      <c r="C10" s="170" t="s">
        <v>156</v>
      </c>
      <c r="D10" s="220" t="s">
        <v>990</v>
      </c>
      <c r="E10" s="219">
        <v>0.2</v>
      </c>
      <c r="F10" s="219">
        <v>0.25</v>
      </c>
      <c r="G10" s="466"/>
      <c r="H10" s="242" t="s">
        <v>658</v>
      </c>
      <c r="I10" s="173" t="s">
        <v>1555</v>
      </c>
      <c r="J10" s="117" t="s">
        <v>1556</v>
      </c>
      <c r="K10" s="220">
        <v>4</v>
      </c>
      <c r="L10" s="343" t="s">
        <v>2217</v>
      </c>
      <c r="M10" s="106" t="s">
        <v>2335</v>
      </c>
      <c r="N10" s="106" t="s">
        <v>2335</v>
      </c>
      <c r="O10" s="106"/>
      <c r="P10" s="106"/>
      <c r="Q10" s="108">
        <v>115000</v>
      </c>
      <c r="R10" s="108"/>
      <c r="S10" s="108">
        <v>0</v>
      </c>
      <c r="T10" s="188">
        <f t="shared" si="0"/>
        <v>0</v>
      </c>
      <c r="U10" s="188">
        <f t="shared" si="1"/>
        <v>0</v>
      </c>
      <c r="V10" s="172"/>
      <c r="W10" s="172"/>
      <c r="X10" s="172"/>
      <c r="Y10" s="172">
        <f t="shared" si="2"/>
        <v>0</v>
      </c>
      <c r="Z10" s="238" t="s">
        <v>735</v>
      </c>
    </row>
    <row r="11" spans="1:26" s="2" customFormat="1" ht="78.75" customHeight="1">
      <c r="A11" s="463"/>
      <c r="B11" s="470"/>
      <c r="C11" s="347" t="s">
        <v>157</v>
      </c>
      <c r="D11" s="263" t="s">
        <v>991</v>
      </c>
      <c r="E11" s="285">
        <v>0</v>
      </c>
      <c r="F11" s="285">
        <v>0.25</v>
      </c>
      <c r="G11" s="466"/>
      <c r="H11" s="286" t="s">
        <v>659</v>
      </c>
      <c r="I11" s="348" t="s">
        <v>1557</v>
      </c>
      <c r="J11" s="317" t="s">
        <v>1559</v>
      </c>
      <c r="K11" s="263">
        <v>1</v>
      </c>
      <c r="L11" s="348" t="s">
        <v>2218</v>
      </c>
      <c r="M11" s="299"/>
      <c r="N11" s="299"/>
      <c r="O11" s="299" t="s">
        <v>2335</v>
      </c>
      <c r="P11" s="299"/>
      <c r="Q11" s="349">
        <v>10000</v>
      </c>
      <c r="R11" s="349">
        <v>1</v>
      </c>
      <c r="S11" s="349">
        <v>22820</v>
      </c>
      <c r="T11" s="350">
        <f t="shared" si="0"/>
        <v>4</v>
      </c>
      <c r="U11" s="350">
        <f t="shared" si="1"/>
        <v>2.282</v>
      </c>
      <c r="V11" s="351"/>
      <c r="W11" s="351">
        <v>22820</v>
      </c>
      <c r="X11" s="351"/>
      <c r="Y11" s="351">
        <f t="shared" si="2"/>
        <v>22820</v>
      </c>
      <c r="Z11" s="224" t="s">
        <v>735</v>
      </c>
    </row>
    <row r="12" spans="1:26" s="2" customFormat="1" ht="76.5" customHeight="1">
      <c r="A12" s="463"/>
      <c r="B12" s="470"/>
      <c r="C12" s="347" t="s">
        <v>1209</v>
      </c>
      <c r="D12" s="263" t="s">
        <v>992</v>
      </c>
      <c r="E12" s="285">
        <v>0</v>
      </c>
      <c r="F12" s="285">
        <v>1</v>
      </c>
      <c r="G12" s="466"/>
      <c r="H12" s="286" t="s">
        <v>660</v>
      </c>
      <c r="I12" s="348" t="s">
        <v>1560</v>
      </c>
      <c r="J12" s="317" t="s">
        <v>1558</v>
      </c>
      <c r="K12" s="263">
        <v>10</v>
      </c>
      <c r="L12" s="348" t="s">
        <v>2219</v>
      </c>
      <c r="M12" s="299"/>
      <c r="N12" s="299" t="s">
        <v>2335</v>
      </c>
      <c r="O12" s="299" t="s">
        <v>2335</v>
      </c>
      <c r="P12" s="299" t="s">
        <v>2335</v>
      </c>
      <c r="Q12" s="349">
        <v>50000</v>
      </c>
      <c r="R12" s="349"/>
      <c r="S12" s="349">
        <v>0</v>
      </c>
      <c r="T12" s="350">
        <f t="shared" si="0"/>
        <v>0</v>
      </c>
      <c r="U12" s="350">
        <f t="shared" si="1"/>
        <v>0</v>
      </c>
      <c r="V12" s="351"/>
      <c r="W12" s="351"/>
      <c r="X12" s="351"/>
      <c r="Y12" s="351">
        <f t="shared" si="2"/>
        <v>0</v>
      </c>
      <c r="Z12" s="224" t="s">
        <v>735</v>
      </c>
    </row>
    <row r="13" spans="1:26" s="2" customFormat="1" ht="70.5" customHeight="1">
      <c r="A13" s="463"/>
      <c r="B13" s="470"/>
      <c r="C13" s="347" t="s">
        <v>1362</v>
      </c>
      <c r="D13" s="263" t="s">
        <v>1363</v>
      </c>
      <c r="E13" s="285">
        <v>1</v>
      </c>
      <c r="F13" s="285">
        <v>1</v>
      </c>
      <c r="G13" s="466"/>
      <c r="H13" s="286" t="s">
        <v>661</v>
      </c>
      <c r="I13" s="348" t="s">
        <v>1561</v>
      </c>
      <c r="J13" s="317" t="s">
        <v>1562</v>
      </c>
      <c r="K13" s="263">
        <v>3</v>
      </c>
      <c r="L13" s="404" t="s">
        <v>2220</v>
      </c>
      <c r="M13" s="299"/>
      <c r="N13" s="299"/>
      <c r="O13" s="299" t="s">
        <v>2335</v>
      </c>
      <c r="P13" s="299"/>
      <c r="Q13" s="349">
        <v>1000</v>
      </c>
      <c r="R13" s="349">
        <v>3</v>
      </c>
      <c r="S13" s="349">
        <v>12106</v>
      </c>
      <c r="T13" s="350">
        <f t="shared" si="0"/>
        <v>3</v>
      </c>
      <c r="U13" s="350">
        <f t="shared" si="1"/>
        <v>12.106</v>
      </c>
      <c r="V13" s="351"/>
      <c r="W13" s="351">
        <v>14195.5</v>
      </c>
      <c r="X13" s="351"/>
      <c r="Y13" s="351">
        <f t="shared" si="2"/>
        <v>14195.5</v>
      </c>
      <c r="Z13" s="224" t="s">
        <v>735</v>
      </c>
    </row>
    <row r="14" spans="1:26" s="2" customFormat="1" ht="72.75" customHeight="1">
      <c r="A14" s="463"/>
      <c r="B14" s="470"/>
      <c r="C14" s="347" t="s">
        <v>1364</v>
      </c>
      <c r="D14" s="263" t="s">
        <v>1365</v>
      </c>
      <c r="E14" s="285">
        <v>0.2</v>
      </c>
      <c r="F14" s="285">
        <v>1</v>
      </c>
      <c r="G14" s="476" t="s">
        <v>708</v>
      </c>
      <c r="H14" s="286" t="s">
        <v>662</v>
      </c>
      <c r="I14" s="348" t="s">
        <v>1563</v>
      </c>
      <c r="J14" s="317" t="s">
        <v>1988</v>
      </c>
      <c r="K14" s="352">
        <v>12</v>
      </c>
      <c r="L14" s="317" t="s">
        <v>2221</v>
      </c>
      <c r="M14" s="353"/>
      <c r="N14" s="353" t="s">
        <v>2335</v>
      </c>
      <c r="O14" s="353" t="s">
        <v>2335</v>
      </c>
      <c r="P14" s="353" t="s">
        <v>2335</v>
      </c>
      <c r="Q14" s="354">
        <v>212500</v>
      </c>
      <c r="R14" s="354">
        <v>12</v>
      </c>
      <c r="S14" s="349">
        <v>110588.223</v>
      </c>
      <c r="T14" s="350">
        <f t="shared" si="0"/>
        <v>12</v>
      </c>
      <c r="U14" s="350">
        <f t="shared" si="1"/>
        <v>0.5204151670588235</v>
      </c>
      <c r="V14" s="355"/>
      <c r="W14" s="355">
        <v>146595.526</v>
      </c>
      <c r="X14" s="355"/>
      <c r="Y14" s="355">
        <f t="shared" si="2"/>
        <v>146595.526</v>
      </c>
      <c r="Z14" s="224" t="s">
        <v>735</v>
      </c>
    </row>
    <row r="15" spans="1:26" s="2" customFormat="1" ht="53.25" customHeight="1">
      <c r="A15" s="463"/>
      <c r="B15" s="470"/>
      <c r="C15" s="347" t="s">
        <v>797</v>
      </c>
      <c r="D15" s="263" t="s">
        <v>993</v>
      </c>
      <c r="E15" s="285">
        <v>0</v>
      </c>
      <c r="F15" s="285">
        <v>0.25</v>
      </c>
      <c r="G15" s="476"/>
      <c r="H15" s="286" t="s">
        <v>663</v>
      </c>
      <c r="I15" s="348" t="s">
        <v>1003</v>
      </c>
      <c r="J15" s="317" t="s">
        <v>1564</v>
      </c>
      <c r="K15" s="352">
        <v>40</v>
      </c>
      <c r="L15" s="348" t="s">
        <v>2222</v>
      </c>
      <c r="M15" s="353"/>
      <c r="N15" s="353" t="s">
        <v>2335</v>
      </c>
      <c r="O15" s="353"/>
      <c r="P15" s="353"/>
      <c r="Q15" s="354">
        <v>40000</v>
      </c>
      <c r="R15" s="354">
        <v>10</v>
      </c>
      <c r="S15" s="349">
        <v>28000</v>
      </c>
      <c r="T15" s="350">
        <f t="shared" si="0"/>
        <v>40</v>
      </c>
      <c r="U15" s="350">
        <f t="shared" si="1"/>
        <v>0.7</v>
      </c>
      <c r="V15" s="355">
        <v>28000</v>
      </c>
      <c r="W15" s="355"/>
      <c r="X15" s="355"/>
      <c r="Y15" s="355">
        <f t="shared" si="2"/>
        <v>28000</v>
      </c>
      <c r="Z15" s="224" t="s">
        <v>735</v>
      </c>
    </row>
    <row r="16" spans="1:26" s="2" customFormat="1" ht="80.25" customHeight="1">
      <c r="A16" s="463"/>
      <c r="B16" s="470"/>
      <c r="C16" s="347" t="s">
        <v>994</v>
      </c>
      <c r="D16" s="263" t="s">
        <v>995</v>
      </c>
      <c r="E16" s="285">
        <v>0.1</v>
      </c>
      <c r="F16" s="285">
        <v>0.3</v>
      </c>
      <c r="G16" s="476"/>
      <c r="H16" s="499" t="s">
        <v>664</v>
      </c>
      <c r="I16" s="348" t="s">
        <v>1566</v>
      </c>
      <c r="J16" s="317" t="s">
        <v>1565</v>
      </c>
      <c r="K16" s="263">
        <v>120</v>
      </c>
      <c r="L16" s="567" t="s">
        <v>2223</v>
      </c>
      <c r="M16" s="563"/>
      <c r="N16" s="563" t="s">
        <v>2335</v>
      </c>
      <c r="O16" s="563"/>
      <c r="P16" s="563"/>
      <c r="Q16" s="349">
        <v>67000</v>
      </c>
      <c r="R16" s="349">
        <v>120</v>
      </c>
      <c r="S16" s="349">
        <v>7425</v>
      </c>
      <c r="T16" s="350">
        <f t="shared" si="0"/>
        <v>400</v>
      </c>
      <c r="U16" s="350">
        <f t="shared" si="1"/>
        <v>0.11082089552238807</v>
      </c>
      <c r="V16" s="351"/>
      <c r="W16" s="351">
        <v>7425</v>
      </c>
      <c r="X16" s="351"/>
      <c r="Y16" s="563">
        <f t="shared" si="2"/>
        <v>7425</v>
      </c>
      <c r="Z16" s="486" t="s">
        <v>735</v>
      </c>
    </row>
    <row r="17" spans="1:26" s="101" customFormat="1" ht="66" customHeight="1">
      <c r="A17" s="463"/>
      <c r="B17" s="470"/>
      <c r="C17" s="170" t="s">
        <v>997</v>
      </c>
      <c r="D17" s="220" t="s">
        <v>996</v>
      </c>
      <c r="E17" s="219">
        <v>0</v>
      </c>
      <c r="F17" s="219">
        <v>0.15</v>
      </c>
      <c r="G17" s="476"/>
      <c r="H17" s="499"/>
      <c r="I17" s="171" t="s">
        <v>1004</v>
      </c>
      <c r="J17" s="117" t="s">
        <v>1567</v>
      </c>
      <c r="K17" s="174"/>
      <c r="L17" s="568"/>
      <c r="M17" s="564"/>
      <c r="N17" s="564"/>
      <c r="O17" s="564"/>
      <c r="P17" s="564"/>
      <c r="Q17" s="108"/>
      <c r="R17" s="108"/>
      <c r="S17" s="108">
        <v>0</v>
      </c>
      <c r="T17" s="188">
        <f t="shared" si="0"/>
        <v>0</v>
      </c>
      <c r="U17" s="188" t="e">
        <f t="shared" si="1"/>
        <v>#DIV/0!</v>
      </c>
      <c r="V17" s="172"/>
      <c r="W17" s="172"/>
      <c r="X17" s="172"/>
      <c r="Y17" s="564">
        <v>0</v>
      </c>
      <c r="Z17" s="486"/>
    </row>
    <row r="18" spans="1:26" s="101" customFormat="1" ht="66.75" customHeight="1">
      <c r="A18" s="463"/>
      <c r="B18" s="470"/>
      <c r="C18" s="170" t="s">
        <v>798</v>
      </c>
      <c r="D18" s="220" t="s">
        <v>998</v>
      </c>
      <c r="E18" s="219">
        <v>0</v>
      </c>
      <c r="F18" s="219">
        <v>0.25</v>
      </c>
      <c r="G18" s="476"/>
      <c r="H18" s="499"/>
      <c r="I18" s="171" t="s">
        <v>799</v>
      </c>
      <c r="J18" s="117" t="s">
        <v>1940</v>
      </c>
      <c r="K18" s="220"/>
      <c r="L18" s="569"/>
      <c r="M18" s="565"/>
      <c r="N18" s="565"/>
      <c r="O18" s="565"/>
      <c r="P18" s="565"/>
      <c r="Q18" s="108"/>
      <c r="R18" s="108"/>
      <c r="S18" s="108">
        <v>0</v>
      </c>
      <c r="T18" s="188">
        <f t="shared" si="0"/>
        <v>0</v>
      </c>
      <c r="U18" s="188" t="e">
        <f t="shared" si="1"/>
        <v>#DIV/0!</v>
      </c>
      <c r="V18" s="172"/>
      <c r="W18" s="172"/>
      <c r="X18" s="172"/>
      <c r="Y18" s="565">
        <v>0</v>
      </c>
      <c r="Z18" s="486"/>
    </row>
    <row r="19" spans="1:26" s="101" customFormat="1" ht="91.5" customHeight="1">
      <c r="A19" s="463"/>
      <c r="B19" s="470"/>
      <c r="C19" s="170" t="s">
        <v>796</v>
      </c>
      <c r="D19" s="220" t="s">
        <v>998</v>
      </c>
      <c r="E19" s="219"/>
      <c r="F19" s="219">
        <v>0.25</v>
      </c>
      <c r="G19" s="235" t="s">
        <v>709</v>
      </c>
      <c r="H19" s="242" t="s">
        <v>665</v>
      </c>
      <c r="I19" s="171" t="s">
        <v>814</v>
      </c>
      <c r="J19" s="117" t="s">
        <v>1568</v>
      </c>
      <c r="K19" s="220">
        <v>50</v>
      </c>
      <c r="L19" s="116" t="s">
        <v>2224</v>
      </c>
      <c r="M19" s="106"/>
      <c r="N19" s="106" t="s">
        <v>2335</v>
      </c>
      <c r="O19" s="106"/>
      <c r="P19" s="106"/>
      <c r="Q19" s="108">
        <v>10000</v>
      </c>
      <c r="R19" s="108"/>
      <c r="S19" s="108">
        <v>0</v>
      </c>
      <c r="T19" s="188">
        <f t="shared" si="0"/>
        <v>0</v>
      </c>
      <c r="U19" s="188">
        <f t="shared" si="1"/>
        <v>0</v>
      </c>
      <c r="V19" s="172"/>
      <c r="W19" s="172"/>
      <c r="X19" s="172"/>
      <c r="Y19" s="172">
        <f>SUM(V19:X19)</f>
        <v>0</v>
      </c>
      <c r="Z19" s="238" t="s">
        <v>735</v>
      </c>
    </row>
    <row r="20" spans="1:26" s="101" customFormat="1" ht="68.25" customHeight="1">
      <c r="A20" s="463"/>
      <c r="B20" s="470"/>
      <c r="C20" s="170" t="s">
        <v>796</v>
      </c>
      <c r="D20" s="220" t="s">
        <v>998</v>
      </c>
      <c r="E20" s="219">
        <v>0</v>
      </c>
      <c r="F20" s="219">
        <v>0.25</v>
      </c>
      <c r="G20" s="235" t="s">
        <v>710</v>
      </c>
      <c r="H20" s="242" t="s">
        <v>666</v>
      </c>
      <c r="I20" s="171" t="s">
        <v>1005</v>
      </c>
      <c r="J20" s="117" t="s">
        <v>1569</v>
      </c>
      <c r="K20" s="220">
        <v>25</v>
      </c>
      <c r="L20" s="116" t="s">
        <v>2225</v>
      </c>
      <c r="M20" s="106"/>
      <c r="N20" s="106" t="s">
        <v>2335</v>
      </c>
      <c r="O20" s="106"/>
      <c r="P20" s="106"/>
      <c r="Q20" s="108">
        <v>1000</v>
      </c>
      <c r="R20" s="108"/>
      <c r="S20" s="108">
        <v>0</v>
      </c>
      <c r="T20" s="188">
        <f t="shared" si="0"/>
        <v>0</v>
      </c>
      <c r="U20" s="188">
        <f t="shared" si="1"/>
        <v>0</v>
      </c>
      <c r="V20" s="172"/>
      <c r="W20" s="172"/>
      <c r="X20" s="172"/>
      <c r="Y20" s="172">
        <f>SUM(V20:X20)</f>
        <v>0</v>
      </c>
      <c r="Z20" s="238" t="s">
        <v>735</v>
      </c>
    </row>
    <row r="21" spans="1:26" s="2" customFormat="1" ht="78.75" customHeight="1">
      <c r="A21" s="463"/>
      <c r="B21" s="584" t="s">
        <v>711</v>
      </c>
      <c r="C21" s="347" t="s">
        <v>796</v>
      </c>
      <c r="D21" s="263" t="s">
        <v>999</v>
      </c>
      <c r="E21" s="285">
        <v>0</v>
      </c>
      <c r="F21" s="285">
        <v>0.25</v>
      </c>
      <c r="G21" s="553" t="s">
        <v>712</v>
      </c>
      <c r="H21" s="286" t="s">
        <v>825</v>
      </c>
      <c r="I21" s="348" t="s">
        <v>1006</v>
      </c>
      <c r="J21" s="317" t="s">
        <v>154</v>
      </c>
      <c r="K21" s="263">
        <v>100</v>
      </c>
      <c r="L21" s="348" t="s">
        <v>2226</v>
      </c>
      <c r="M21" s="299"/>
      <c r="N21" s="299"/>
      <c r="O21" s="299" t="s">
        <v>2335</v>
      </c>
      <c r="P21" s="299"/>
      <c r="Q21" s="354">
        <v>40000</v>
      </c>
      <c r="R21" s="354">
        <v>80</v>
      </c>
      <c r="S21" s="349">
        <v>10000</v>
      </c>
      <c r="T21" s="350">
        <f t="shared" si="0"/>
        <v>320</v>
      </c>
      <c r="U21" s="350">
        <f t="shared" si="1"/>
        <v>0.25</v>
      </c>
      <c r="V21" s="355"/>
      <c r="W21" s="355">
        <v>10000</v>
      </c>
      <c r="X21" s="355"/>
      <c r="Y21" s="355">
        <f>SUM(V21:X21)</f>
        <v>10000</v>
      </c>
      <c r="Z21" s="224" t="s">
        <v>735</v>
      </c>
    </row>
    <row r="22" spans="1:26" s="101" customFormat="1" ht="70.5" customHeight="1">
      <c r="A22" s="463"/>
      <c r="B22" s="586"/>
      <c r="C22" s="170" t="s">
        <v>1211</v>
      </c>
      <c r="D22" s="220" t="s">
        <v>1212</v>
      </c>
      <c r="E22" s="219">
        <v>0</v>
      </c>
      <c r="F22" s="219">
        <v>0.25</v>
      </c>
      <c r="G22" s="553"/>
      <c r="H22" s="242" t="s">
        <v>826</v>
      </c>
      <c r="I22" s="171" t="s">
        <v>815</v>
      </c>
      <c r="J22" s="117" t="s">
        <v>154</v>
      </c>
      <c r="K22" s="220">
        <v>20</v>
      </c>
      <c r="L22" s="116" t="s">
        <v>2227</v>
      </c>
      <c r="M22" s="106"/>
      <c r="N22" s="106" t="s">
        <v>2335</v>
      </c>
      <c r="O22" s="106" t="s">
        <v>2335</v>
      </c>
      <c r="P22" s="106" t="s">
        <v>2335</v>
      </c>
      <c r="Q22" s="108">
        <v>1000</v>
      </c>
      <c r="R22" s="108"/>
      <c r="S22" s="108">
        <v>0</v>
      </c>
      <c r="T22" s="188">
        <f t="shared" si="0"/>
        <v>0</v>
      </c>
      <c r="U22" s="188">
        <f t="shared" si="1"/>
        <v>0</v>
      </c>
      <c r="V22" s="172"/>
      <c r="W22" s="172"/>
      <c r="X22" s="172"/>
      <c r="Y22" s="172">
        <f>SUM(V22:X22)</f>
        <v>0</v>
      </c>
      <c r="Z22" s="238" t="s">
        <v>735</v>
      </c>
    </row>
    <row r="23" spans="1:26" s="101" customFormat="1" ht="77.25" customHeight="1">
      <c r="A23" s="463"/>
      <c r="B23" s="584" t="s">
        <v>713</v>
      </c>
      <c r="C23" s="170" t="s">
        <v>816</v>
      </c>
      <c r="D23" s="220" t="s">
        <v>1000</v>
      </c>
      <c r="E23" s="219">
        <v>0</v>
      </c>
      <c r="F23" s="219">
        <v>1</v>
      </c>
      <c r="G23" s="553" t="s">
        <v>714</v>
      </c>
      <c r="H23" s="242" t="s">
        <v>827</v>
      </c>
      <c r="I23" s="171" t="s">
        <v>1570</v>
      </c>
      <c r="J23" s="117" t="s">
        <v>1571</v>
      </c>
      <c r="K23" s="220">
        <v>25</v>
      </c>
      <c r="L23" s="344" t="s">
        <v>2228</v>
      </c>
      <c r="M23" s="106" t="s">
        <v>2335</v>
      </c>
      <c r="N23" s="106" t="s">
        <v>2335</v>
      </c>
      <c r="O23" s="106" t="s">
        <v>2335</v>
      </c>
      <c r="P23" s="106"/>
      <c r="Q23" s="108">
        <v>1000</v>
      </c>
      <c r="R23" s="108"/>
      <c r="S23" s="108">
        <v>0</v>
      </c>
      <c r="T23" s="188">
        <f t="shared" si="0"/>
        <v>0</v>
      </c>
      <c r="U23" s="188">
        <f t="shared" si="1"/>
        <v>0</v>
      </c>
      <c r="V23" s="172"/>
      <c r="W23" s="172"/>
      <c r="X23" s="172"/>
      <c r="Y23" s="172">
        <f aca="true" t="shared" si="3" ref="Y23:Y37">SUM(V23:X23)</f>
        <v>0</v>
      </c>
      <c r="Z23" s="238" t="s">
        <v>735</v>
      </c>
    </row>
    <row r="24" spans="1:26" s="101" customFormat="1" ht="88.5" customHeight="1">
      <c r="A24" s="463"/>
      <c r="B24" s="585"/>
      <c r="C24" s="170" t="s">
        <v>1366</v>
      </c>
      <c r="D24" s="220" t="s">
        <v>1001</v>
      </c>
      <c r="E24" s="219">
        <v>0</v>
      </c>
      <c r="F24" s="219">
        <v>0.25</v>
      </c>
      <c r="G24" s="553"/>
      <c r="H24" s="242" t="s">
        <v>337</v>
      </c>
      <c r="I24" s="171" t="s">
        <v>1573</v>
      </c>
      <c r="J24" s="117" t="s">
        <v>1572</v>
      </c>
      <c r="K24" s="220">
        <v>1</v>
      </c>
      <c r="L24" s="344" t="s">
        <v>2229</v>
      </c>
      <c r="M24" s="106" t="s">
        <v>2335</v>
      </c>
      <c r="N24" s="106" t="s">
        <v>2335</v>
      </c>
      <c r="O24" s="106" t="s">
        <v>2335</v>
      </c>
      <c r="P24" s="106"/>
      <c r="Q24" s="108">
        <v>30000</v>
      </c>
      <c r="R24" s="108"/>
      <c r="S24" s="108">
        <v>0</v>
      </c>
      <c r="T24" s="188">
        <f t="shared" si="0"/>
        <v>0</v>
      </c>
      <c r="U24" s="188">
        <f t="shared" si="1"/>
        <v>0</v>
      </c>
      <c r="V24" s="172"/>
      <c r="W24" s="172"/>
      <c r="X24" s="172"/>
      <c r="Y24" s="172">
        <f t="shared" si="3"/>
        <v>0</v>
      </c>
      <c r="Z24" s="238" t="s">
        <v>735</v>
      </c>
    </row>
    <row r="25" spans="1:26" s="101" customFormat="1" ht="67.5" customHeight="1">
      <c r="A25" s="463"/>
      <c r="B25" s="585"/>
      <c r="C25" s="170" t="s">
        <v>817</v>
      </c>
      <c r="D25" s="220" t="s">
        <v>1213</v>
      </c>
      <c r="E25" s="219">
        <v>0.1</v>
      </c>
      <c r="F25" s="219">
        <v>0.25</v>
      </c>
      <c r="G25" s="553"/>
      <c r="H25" s="242" t="s">
        <v>828</v>
      </c>
      <c r="I25" s="171" t="s">
        <v>1574</v>
      </c>
      <c r="J25" s="117" t="s">
        <v>1575</v>
      </c>
      <c r="K25" s="220">
        <v>25</v>
      </c>
      <c r="L25" s="344" t="s">
        <v>2230</v>
      </c>
      <c r="M25" s="106" t="s">
        <v>2335</v>
      </c>
      <c r="N25" s="106" t="s">
        <v>2335</v>
      </c>
      <c r="O25" s="106"/>
      <c r="P25" s="106"/>
      <c r="Q25" s="108">
        <v>1000</v>
      </c>
      <c r="R25" s="108"/>
      <c r="S25" s="108">
        <v>0</v>
      </c>
      <c r="T25" s="188">
        <f t="shared" si="0"/>
        <v>0</v>
      </c>
      <c r="U25" s="188">
        <f t="shared" si="1"/>
        <v>0</v>
      </c>
      <c r="V25" s="172"/>
      <c r="W25" s="172"/>
      <c r="X25" s="172"/>
      <c r="Y25" s="172">
        <f t="shared" si="3"/>
        <v>0</v>
      </c>
      <c r="Z25" s="238" t="s">
        <v>735</v>
      </c>
    </row>
    <row r="26" spans="1:26" s="101" customFormat="1" ht="90.75" customHeight="1">
      <c r="A26" s="463"/>
      <c r="B26" s="586"/>
      <c r="C26" s="170" t="s">
        <v>796</v>
      </c>
      <c r="D26" s="220" t="s">
        <v>1002</v>
      </c>
      <c r="E26" s="219">
        <v>0</v>
      </c>
      <c r="F26" s="219">
        <v>0.25</v>
      </c>
      <c r="G26" s="553"/>
      <c r="H26" s="242" t="s">
        <v>829</v>
      </c>
      <c r="I26" s="171" t="s">
        <v>1214</v>
      </c>
      <c r="J26" s="117" t="s">
        <v>1576</v>
      </c>
      <c r="K26" s="220">
        <v>100</v>
      </c>
      <c r="L26" s="116" t="s">
        <v>2231</v>
      </c>
      <c r="M26" s="106" t="s">
        <v>2335</v>
      </c>
      <c r="N26" s="106" t="s">
        <v>2335</v>
      </c>
      <c r="O26" s="106" t="s">
        <v>2335</v>
      </c>
      <c r="P26" s="106" t="s">
        <v>2335</v>
      </c>
      <c r="Q26" s="108">
        <v>1000</v>
      </c>
      <c r="R26" s="108"/>
      <c r="S26" s="108">
        <v>0</v>
      </c>
      <c r="T26" s="188">
        <f t="shared" si="0"/>
        <v>0</v>
      </c>
      <c r="U26" s="188">
        <f t="shared" si="1"/>
        <v>0</v>
      </c>
      <c r="V26" s="172"/>
      <c r="W26" s="172"/>
      <c r="X26" s="172"/>
      <c r="Y26" s="172">
        <f t="shared" si="3"/>
        <v>0</v>
      </c>
      <c r="Z26" s="238" t="s">
        <v>735</v>
      </c>
    </row>
    <row r="27" spans="1:26" ht="11.25" customHeight="1">
      <c r="A27" s="19"/>
      <c r="B27" s="15"/>
      <c r="C27" s="15"/>
      <c r="D27" s="15"/>
      <c r="E27" s="15"/>
      <c r="F27" s="15"/>
      <c r="G27" s="15"/>
      <c r="H27" s="15"/>
      <c r="I27" s="15"/>
      <c r="J27" s="15"/>
      <c r="K27" s="47">
        <f>SUM(K8:K26)</f>
        <v>542</v>
      </c>
      <c r="L27" s="405"/>
      <c r="M27" s="47"/>
      <c r="N27" s="47"/>
      <c r="O27" s="47"/>
      <c r="P27" s="47"/>
      <c r="Q27" s="66">
        <f aca="true" t="shared" si="4" ref="Q27:Y27">SUM(Q8:Q26)</f>
        <v>584500</v>
      </c>
      <c r="R27" s="66"/>
      <c r="S27" s="66">
        <f>SUM(S8:S26)</f>
        <v>204064.223</v>
      </c>
      <c r="T27" s="66" t="e">
        <f>SUM(T8:T26)</f>
        <v>#DIV/0!</v>
      </c>
      <c r="U27" s="66" t="e">
        <f>SUM(U8:U26)</f>
        <v>#DIV/0!</v>
      </c>
      <c r="V27" s="77">
        <f t="shared" si="4"/>
        <v>28000</v>
      </c>
      <c r="W27" s="77">
        <f t="shared" si="4"/>
        <v>214161.026</v>
      </c>
      <c r="X27" s="77">
        <f t="shared" si="4"/>
        <v>0</v>
      </c>
      <c r="Y27" s="77">
        <f t="shared" si="4"/>
        <v>242161.026</v>
      </c>
      <c r="Z27" s="15"/>
    </row>
    <row r="28" spans="1:26" s="101" customFormat="1" ht="58.5" customHeight="1">
      <c r="A28" s="463" t="s">
        <v>284</v>
      </c>
      <c r="B28" s="470" t="s">
        <v>720</v>
      </c>
      <c r="C28" s="228" t="s">
        <v>1168</v>
      </c>
      <c r="D28" s="228" t="s">
        <v>1169</v>
      </c>
      <c r="E28" s="174">
        <v>0</v>
      </c>
      <c r="F28" s="215">
        <v>1</v>
      </c>
      <c r="G28" s="457" t="s">
        <v>721</v>
      </c>
      <c r="H28" s="242" t="s">
        <v>830</v>
      </c>
      <c r="I28" s="228" t="s">
        <v>1508</v>
      </c>
      <c r="J28" s="228" t="s">
        <v>1510</v>
      </c>
      <c r="K28" s="174"/>
      <c r="L28" s="406" t="s">
        <v>2232</v>
      </c>
      <c r="M28" s="340" t="s">
        <v>2335</v>
      </c>
      <c r="N28" s="340" t="s">
        <v>2335</v>
      </c>
      <c r="O28" s="340" t="s">
        <v>2335</v>
      </c>
      <c r="P28" s="340"/>
      <c r="Q28" s="108"/>
      <c r="R28" s="108"/>
      <c r="S28" s="108"/>
      <c r="T28" s="188">
        <f aca="true" t="shared" si="5" ref="T28:T38">R28/F28</f>
        <v>0</v>
      </c>
      <c r="U28" s="188" t="e">
        <f aca="true" t="shared" si="6" ref="U28:U38">S28/Q28</f>
        <v>#DIV/0!</v>
      </c>
      <c r="V28" s="172"/>
      <c r="W28" s="172"/>
      <c r="X28" s="172"/>
      <c r="Y28" s="172">
        <f t="shared" si="3"/>
        <v>0</v>
      </c>
      <c r="Z28" s="222" t="s">
        <v>734</v>
      </c>
    </row>
    <row r="29" spans="1:26" s="101" customFormat="1" ht="79.5" customHeight="1">
      <c r="A29" s="463"/>
      <c r="B29" s="470"/>
      <c r="C29" s="228" t="s">
        <v>1170</v>
      </c>
      <c r="D29" s="228" t="s">
        <v>1171</v>
      </c>
      <c r="E29" s="174">
        <v>0</v>
      </c>
      <c r="F29" s="215">
        <v>1</v>
      </c>
      <c r="G29" s="457"/>
      <c r="H29" s="242" t="s">
        <v>831</v>
      </c>
      <c r="I29" s="228" t="s">
        <v>1509</v>
      </c>
      <c r="J29" s="228" t="s">
        <v>1511</v>
      </c>
      <c r="K29" s="174"/>
      <c r="L29" s="406" t="s">
        <v>2232</v>
      </c>
      <c r="M29" s="340" t="s">
        <v>2335</v>
      </c>
      <c r="N29" s="340" t="s">
        <v>2335</v>
      </c>
      <c r="O29" s="340" t="s">
        <v>2335</v>
      </c>
      <c r="P29" s="340"/>
      <c r="Q29" s="108"/>
      <c r="R29" s="108"/>
      <c r="S29" s="108"/>
      <c r="T29" s="188">
        <f t="shared" si="5"/>
        <v>0</v>
      </c>
      <c r="U29" s="188" t="e">
        <f t="shared" si="6"/>
        <v>#DIV/0!</v>
      </c>
      <c r="V29" s="172"/>
      <c r="W29" s="172"/>
      <c r="X29" s="172"/>
      <c r="Y29" s="172">
        <f t="shared" si="3"/>
        <v>0</v>
      </c>
      <c r="Z29" s="222" t="s">
        <v>734</v>
      </c>
    </row>
    <row r="30" spans="1:26" s="101" customFormat="1" ht="47.25" customHeight="1">
      <c r="A30" s="463"/>
      <c r="B30" s="470"/>
      <c r="C30" s="228" t="s">
        <v>1172</v>
      </c>
      <c r="D30" s="228" t="s">
        <v>1174</v>
      </c>
      <c r="E30" s="174">
        <v>0</v>
      </c>
      <c r="F30" s="215">
        <v>1</v>
      </c>
      <c r="G30" s="457" t="s">
        <v>722</v>
      </c>
      <c r="H30" s="242" t="s">
        <v>832</v>
      </c>
      <c r="I30" s="228" t="s">
        <v>692</v>
      </c>
      <c r="J30" s="228" t="s">
        <v>1173</v>
      </c>
      <c r="K30" s="174"/>
      <c r="L30" s="406" t="s">
        <v>2232</v>
      </c>
      <c r="M30" s="340" t="s">
        <v>2335</v>
      </c>
      <c r="N30" s="340" t="s">
        <v>2335</v>
      </c>
      <c r="O30" s="340"/>
      <c r="P30" s="340"/>
      <c r="Q30" s="108"/>
      <c r="R30" s="108"/>
      <c r="S30" s="108"/>
      <c r="T30" s="188">
        <f t="shared" si="5"/>
        <v>0</v>
      </c>
      <c r="U30" s="188" t="e">
        <f t="shared" si="6"/>
        <v>#DIV/0!</v>
      </c>
      <c r="V30" s="172"/>
      <c r="W30" s="172"/>
      <c r="X30" s="172"/>
      <c r="Y30" s="172">
        <f t="shared" si="3"/>
        <v>0</v>
      </c>
      <c r="Z30" s="222" t="s">
        <v>734</v>
      </c>
    </row>
    <row r="31" spans="1:26" s="101" customFormat="1" ht="55.5" customHeight="1">
      <c r="A31" s="463"/>
      <c r="B31" s="470"/>
      <c r="C31" s="228" t="s">
        <v>1175</v>
      </c>
      <c r="D31" s="228" t="s">
        <v>1176</v>
      </c>
      <c r="E31" s="174">
        <v>0</v>
      </c>
      <c r="F31" s="215">
        <v>1</v>
      </c>
      <c r="G31" s="457"/>
      <c r="H31" s="242" t="s">
        <v>833</v>
      </c>
      <c r="I31" s="228" t="s">
        <v>693</v>
      </c>
      <c r="J31" s="228" t="s">
        <v>1173</v>
      </c>
      <c r="K31" s="174"/>
      <c r="L31" s="406" t="s">
        <v>2233</v>
      </c>
      <c r="M31" s="340" t="s">
        <v>2335</v>
      </c>
      <c r="N31" s="340" t="s">
        <v>2335</v>
      </c>
      <c r="O31" s="340" t="s">
        <v>2335</v>
      </c>
      <c r="P31" s="340" t="s">
        <v>2335</v>
      </c>
      <c r="Q31" s="108"/>
      <c r="R31" s="108"/>
      <c r="S31" s="108"/>
      <c r="T31" s="188">
        <f t="shared" si="5"/>
        <v>0</v>
      </c>
      <c r="U31" s="188" t="e">
        <f t="shared" si="6"/>
        <v>#DIV/0!</v>
      </c>
      <c r="V31" s="172"/>
      <c r="W31" s="172"/>
      <c r="X31" s="172"/>
      <c r="Y31" s="172">
        <f t="shared" si="3"/>
        <v>0</v>
      </c>
      <c r="Z31" s="222" t="s">
        <v>734</v>
      </c>
    </row>
    <row r="32" spans="1:26" s="101" customFormat="1" ht="57" customHeight="1">
      <c r="A32" s="463"/>
      <c r="B32" s="470"/>
      <c r="C32" s="228" t="s">
        <v>1177</v>
      </c>
      <c r="D32" s="228" t="s">
        <v>1178</v>
      </c>
      <c r="E32" s="174">
        <v>0</v>
      </c>
      <c r="F32" s="215"/>
      <c r="G32" s="457" t="s">
        <v>723</v>
      </c>
      <c r="H32" s="242" t="s">
        <v>834</v>
      </c>
      <c r="I32" s="228" t="s">
        <v>1512</v>
      </c>
      <c r="J32" s="228" t="s">
        <v>1513</v>
      </c>
      <c r="K32" s="174"/>
      <c r="L32" s="406" t="s">
        <v>2234</v>
      </c>
      <c r="M32" s="340"/>
      <c r="N32" s="340" t="s">
        <v>2335</v>
      </c>
      <c r="O32" s="340" t="s">
        <v>2335</v>
      </c>
      <c r="P32" s="340"/>
      <c r="Q32" s="108"/>
      <c r="R32" s="108"/>
      <c r="S32" s="108"/>
      <c r="T32" s="188" t="e">
        <f t="shared" si="5"/>
        <v>#DIV/0!</v>
      </c>
      <c r="U32" s="188" t="e">
        <f t="shared" si="6"/>
        <v>#DIV/0!</v>
      </c>
      <c r="V32" s="172"/>
      <c r="W32" s="172"/>
      <c r="X32" s="172"/>
      <c r="Y32" s="172">
        <f t="shared" si="3"/>
        <v>0</v>
      </c>
      <c r="Z32" s="222" t="s">
        <v>734</v>
      </c>
    </row>
    <row r="33" spans="1:26" s="101" customFormat="1" ht="54.75" customHeight="1">
      <c r="A33" s="463"/>
      <c r="B33" s="470"/>
      <c r="C33" s="228" t="s">
        <v>1179</v>
      </c>
      <c r="D33" s="228" t="s">
        <v>1180</v>
      </c>
      <c r="E33" s="174">
        <v>0</v>
      </c>
      <c r="F33" s="215"/>
      <c r="G33" s="457"/>
      <c r="H33" s="242" t="s">
        <v>835</v>
      </c>
      <c r="I33" s="228" t="s">
        <v>1007</v>
      </c>
      <c r="J33" s="228" t="s">
        <v>1173</v>
      </c>
      <c r="K33" s="174"/>
      <c r="L33" s="406" t="s">
        <v>2234</v>
      </c>
      <c r="M33" s="340"/>
      <c r="N33" s="340" t="s">
        <v>2335</v>
      </c>
      <c r="O33" s="340" t="s">
        <v>2335</v>
      </c>
      <c r="P33" s="340" t="s">
        <v>2335</v>
      </c>
      <c r="Q33" s="108"/>
      <c r="R33" s="108"/>
      <c r="S33" s="108"/>
      <c r="T33" s="188" t="e">
        <f t="shared" si="5"/>
        <v>#DIV/0!</v>
      </c>
      <c r="U33" s="188" t="e">
        <f t="shared" si="6"/>
        <v>#DIV/0!</v>
      </c>
      <c r="V33" s="172"/>
      <c r="W33" s="172"/>
      <c r="X33" s="172"/>
      <c r="Y33" s="172">
        <f t="shared" si="3"/>
        <v>0</v>
      </c>
      <c r="Z33" s="222" t="s">
        <v>734</v>
      </c>
    </row>
    <row r="34" spans="1:26" s="101" customFormat="1" ht="57" customHeight="1">
      <c r="A34" s="463"/>
      <c r="B34" s="470"/>
      <c r="C34" s="228" t="s">
        <v>1938</v>
      </c>
      <c r="D34" s="228" t="s">
        <v>1937</v>
      </c>
      <c r="E34" s="174">
        <v>0</v>
      </c>
      <c r="F34" s="215"/>
      <c r="G34" s="457"/>
      <c r="H34" s="242" t="s">
        <v>836</v>
      </c>
      <c r="I34" s="228" t="s">
        <v>1008</v>
      </c>
      <c r="J34" s="228" t="s">
        <v>1173</v>
      </c>
      <c r="K34" s="174"/>
      <c r="L34" s="406" t="s">
        <v>2234</v>
      </c>
      <c r="M34" s="340" t="s">
        <v>2335</v>
      </c>
      <c r="N34" s="340" t="s">
        <v>2335</v>
      </c>
      <c r="O34" s="340" t="s">
        <v>2335</v>
      </c>
      <c r="P34" s="340"/>
      <c r="Q34" s="108"/>
      <c r="R34" s="108"/>
      <c r="S34" s="108"/>
      <c r="T34" s="188" t="e">
        <f t="shared" si="5"/>
        <v>#DIV/0!</v>
      </c>
      <c r="U34" s="188" t="e">
        <f t="shared" si="6"/>
        <v>#DIV/0!</v>
      </c>
      <c r="V34" s="172"/>
      <c r="W34" s="172"/>
      <c r="X34" s="172"/>
      <c r="Y34" s="172">
        <f t="shared" si="3"/>
        <v>0</v>
      </c>
      <c r="Z34" s="222" t="s">
        <v>734</v>
      </c>
    </row>
    <row r="35" spans="1:26" s="101" customFormat="1" ht="90.75" customHeight="1">
      <c r="A35" s="463"/>
      <c r="B35" s="470"/>
      <c r="C35" s="468" t="s">
        <v>1926</v>
      </c>
      <c r="D35" s="468" t="s">
        <v>1927</v>
      </c>
      <c r="E35" s="174">
        <v>0</v>
      </c>
      <c r="F35" s="176">
        <v>1</v>
      </c>
      <c r="G35" s="457"/>
      <c r="H35" s="242" t="s">
        <v>837</v>
      </c>
      <c r="I35" s="228" t="s">
        <v>1514</v>
      </c>
      <c r="J35" s="228" t="s">
        <v>1515</v>
      </c>
      <c r="K35" s="219"/>
      <c r="L35" s="406" t="s">
        <v>2234</v>
      </c>
      <c r="M35" s="341" t="s">
        <v>2335</v>
      </c>
      <c r="N35" s="341" t="s">
        <v>2335</v>
      </c>
      <c r="O35" s="341"/>
      <c r="P35" s="341"/>
      <c r="Q35" s="108"/>
      <c r="R35" s="108"/>
      <c r="S35" s="108"/>
      <c r="T35" s="188">
        <f t="shared" si="5"/>
        <v>0</v>
      </c>
      <c r="U35" s="188" t="e">
        <f t="shared" si="6"/>
        <v>#DIV/0!</v>
      </c>
      <c r="V35" s="172"/>
      <c r="W35" s="172"/>
      <c r="X35" s="172"/>
      <c r="Y35" s="172">
        <f t="shared" si="3"/>
        <v>0</v>
      </c>
      <c r="Z35" s="222" t="s">
        <v>734</v>
      </c>
    </row>
    <row r="36" spans="1:26" s="101" customFormat="1" ht="50.25" customHeight="1">
      <c r="A36" s="463"/>
      <c r="B36" s="470"/>
      <c r="C36" s="468"/>
      <c r="D36" s="468"/>
      <c r="E36" s="580"/>
      <c r="F36" s="176">
        <v>1</v>
      </c>
      <c r="G36" s="457" t="s">
        <v>724</v>
      </c>
      <c r="H36" s="242" t="s">
        <v>838</v>
      </c>
      <c r="I36" s="241" t="s">
        <v>1009</v>
      </c>
      <c r="J36" s="241" t="s">
        <v>1181</v>
      </c>
      <c r="K36" s="119"/>
      <c r="L36" s="407" t="s">
        <v>2235</v>
      </c>
      <c r="M36" s="244" t="s">
        <v>2335</v>
      </c>
      <c r="N36" s="244" t="s">
        <v>2335</v>
      </c>
      <c r="O36" s="244"/>
      <c r="P36" s="244"/>
      <c r="Q36" s="108"/>
      <c r="R36" s="108"/>
      <c r="S36" s="108"/>
      <c r="T36" s="188">
        <f t="shared" si="5"/>
        <v>0</v>
      </c>
      <c r="U36" s="188" t="e">
        <f t="shared" si="6"/>
        <v>#DIV/0!</v>
      </c>
      <c r="V36" s="172"/>
      <c r="W36" s="172"/>
      <c r="X36" s="172"/>
      <c r="Y36" s="172">
        <f t="shared" si="3"/>
        <v>0</v>
      </c>
      <c r="Z36" s="222" t="s">
        <v>734</v>
      </c>
    </row>
    <row r="37" spans="1:26" s="101" customFormat="1" ht="53.25" customHeight="1">
      <c r="A37" s="463"/>
      <c r="B37" s="470"/>
      <c r="C37" s="468"/>
      <c r="D37" s="468"/>
      <c r="E37" s="580"/>
      <c r="F37" s="176">
        <v>1</v>
      </c>
      <c r="G37" s="457"/>
      <c r="H37" s="242" t="s">
        <v>839</v>
      </c>
      <c r="I37" s="241" t="s">
        <v>1010</v>
      </c>
      <c r="J37" s="241" t="s">
        <v>1181</v>
      </c>
      <c r="K37" s="119"/>
      <c r="L37" s="407" t="s">
        <v>2235</v>
      </c>
      <c r="M37" s="244" t="s">
        <v>2335</v>
      </c>
      <c r="N37" s="244" t="s">
        <v>2335</v>
      </c>
      <c r="O37" s="244"/>
      <c r="P37" s="244"/>
      <c r="Q37" s="108"/>
      <c r="R37" s="108"/>
      <c r="S37" s="108"/>
      <c r="T37" s="188">
        <f t="shared" si="5"/>
        <v>0</v>
      </c>
      <c r="U37" s="188" t="e">
        <f t="shared" si="6"/>
        <v>#DIV/0!</v>
      </c>
      <c r="V37" s="172"/>
      <c r="W37" s="172"/>
      <c r="X37" s="172"/>
      <c r="Y37" s="172">
        <f t="shared" si="3"/>
        <v>0</v>
      </c>
      <c r="Z37" s="222" t="s">
        <v>734</v>
      </c>
    </row>
    <row r="38" spans="1:26" s="101" customFormat="1" ht="27.75" customHeight="1">
      <c r="A38" s="463"/>
      <c r="B38" s="470"/>
      <c r="C38" s="228" t="s">
        <v>1182</v>
      </c>
      <c r="D38" s="228" t="s">
        <v>1183</v>
      </c>
      <c r="E38" s="228"/>
      <c r="F38" s="176">
        <v>1</v>
      </c>
      <c r="G38" s="235" t="s">
        <v>725</v>
      </c>
      <c r="H38" s="242" t="s">
        <v>840</v>
      </c>
      <c r="I38" s="228" t="s">
        <v>1517</v>
      </c>
      <c r="J38" s="228" t="s">
        <v>1516</v>
      </c>
      <c r="K38" s="174"/>
      <c r="L38" s="406" t="s">
        <v>2236</v>
      </c>
      <c r="M38" s="340" t="s">
        <v>2335</v>
      </c>
      <c r="N38" s="340" t="s">
        <v>2335</v>
      </c>
      <c r="O38" s="340" t="s">
        <v>2335</v>
      </c>
      <c r="P38" s="340" t="s">
        <v>2335</v>
      </c>
      <c r="Q38" s="108"/>
      <c r="R38" s="108"/>
      <c r="S38" s="108"/>
      <c r="T38" s="107">
        <f t="shared" si="5"/>
        <v>0</v>
      </c>
      <c r="U38" s="107" t="e">
        <f t="shared" si="6"/>
        <v>#DIV/0!</v>
      </c>
      <c r="V38" s="172"/>
      <c r="W38" s="172"/>
      <c r="X38" s="172"/>
      <c r="Y38" s="172">
        <f>SUM(V37:X37)</f>
        <v>0</v>
      </c>
      <c r="Z38" s="222" t="s">
        <v>734</v>
      </c>
    </row>
    <row r="39" spans="1:26" ht="12.7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54"/>
      <c r="L39" s="408"/>
      <c r="M39" s="54"/>
      <c r="N39" s="54"/>
      <c r="O39" s="54"/>
      <c r="P39" s="54"/>
      <c r="Q39" s="66">
        <f aca="true" t="shared" si="7" ref="Q39:Y39">SUM(Q28:Q38)</f>
        <v>0</v>
      </c>
      <c r="R39" s="66">
        <f t="shared" si="7"/>
        <v>0</v>
      </c>
      <c r="S39" s="66">
        <f>SUM(S28:S38)</f>
        <v>0</v>
      </c>
      <c r="T39" s="247" t="e">
        <f>SUM(T28:T38)</f>
        <v>#DIV/0!</v>
      </c>
      <c r="U39" s="247" t="e">
        <f>SUM(U28:U38)</f>
        <v>#DIV/0!</v>
      </c>
      <c r="V39" s="77">
        <f t="shared" si="7"/>
        <v>0</v>
      </c>
      <c r="W39" s="77">
        <f t="shared" si="7"/>
        <v>0</v>
      </c>
      <c r="X39" s="77">
        <f t="shared" si="7"/>
        <v>0</v>
      </c>
      <c r="Y39" s="77">
        <f t="shared" si="7"/>
        <v>0</v>
      </c>
      <c r="Z39" s="11"/>
    </row>
    <row r="40" spans="1:26" s="101" customFormat="1" ht="106.5" customHeight="1">
      <c r="A40" s="463" t="s">
        <v>235</v>
      </c>
      <c r="B40" s="457" t="s">
        <v>2007</v>
      </c>
      <c r="C40" s="240" t="s">
        <v>1215</v>
      </c>
      <c r="D40" s="134" t="s">
        <v>1216</v>
      </c>
      <c r="E40" s="177"/>
      <c r="F40" s="178">
        <v>0.33</v>
      </c>
      <c r="G40" s="457" t="s">
        <v>477</v>
      </c>
      <c r="H40" s="242" t="s">
        <v>841</v>
      </c>
      <c r="I40" s="240" t="s">
        <v>1577</v>
      </c>
      <c r="J40" s="134" t="s">
        <v>1578</v>
      </c>
      <c r="K40" s="119"/>
      <c r="L40" s="409" t="s">
        <v>2237</v>
      </c>
      <c r="M40" s="244"/>
      <c r="N40" s="244" t="s">
        <v>2335</v>
      </c>
      <c r="O40" s="244" t="s">
        <v>2335</v>
      </c>
      <c r="P40" s="244"/>
      <c r="Q40" s="108"/>
      <c r="R40" s="108"/>
      <c r="S40" s="108">
        <v>0</v>
      </c>
      <c r="T40" s="188">
        <f aca="true" t="shared" si="8" ref="T40:T71">R40/F40</f>
        <v>0</v>
      </c>
      <c r="U40" s="188" t="e">
        <f aca="true" t="shared" si="9" ref="U40:U89">S40/Q40</f>
        <v>#DIV/0!</v>
      </c>
      <c r="V40" s="172"/>
      <c r="W40" s="172"/>
      <c r="X40" s="172"/>
      <c r="Y40" s="172">
        <f>SUM(V40:X40)</f>
        <v>0</v>
      </c>
      <c r="Z40" s="222" t="s">
        <v>492</v>
      </c>
    </row>
    <row r="41" spans="1:26" s="101" customFormat="1" ht="72.75" customHeight="1">
      <c r="A41" s="463"/>
      <c r="B41" s="457"/>
      <c r="C41" s="240" t="s">
        <v>1217</v>
      </c>
      <c r="D41" s="134" t="s">
        <v>1218</v>
      </c>
      <c r="E41" s="177"/>
      <c r="F41" s="178">
        <v>0.332</v>
      </c>
      <c r="G41" s="457"/>
      <c r="H41" s="242" t="s">
        <v>842</v>
      </c>
      <c r="I41" s="240" t="s">
        <v>1579</v>
      </c>
      <c r="J41" s="134" t="s">
        <v>1578</v>
      </c>
      <c r="K41" s="119">
        <v>1</v>
      </c>
      <c r="L41" s="409" t="s">
        <v>2237</v>
      </c>
      <c r="M41" s="244" t="s">
        <v>2335</v>
      </c>
      <c r="N41" s="244" t="s">
        <v>2335</v>
      </c>
      <c r="O41" s="244" t="s">
        <v>2335</v>
      </c>
      <c r="P41" s="244"/>
      <c r="Q41" s="108">
        <v>24000</v>
      </c>
      <c r="R41" s="108"/>
      <c r="S41" s="108">
        <v>0</v>
      </c>
      <c r="T41" s="188">
        <f t="shared" si="8"/>
        <v>0</v>
      </c>
      <c r="U41" s="188">
        <f t="shared" si="9"/>
        <v>0</v>
      </c>
      <c r="V41" s="172"/>
      <c r="W41" s="172"/>
      <c r="X41" s="172"/>
      <c r="Y41" s="172">
        <f>SUM(V40:X40)</f>
        <v>0</v>
      </c>
      <c r="Z41" s="222" t="s">
        <v>492</v>
      </c>
    </row>
    <row r="42" spans="1:26" s="101" customFormat="1" ht="69.75" customHeight="1">
      <c r="A42" s="463"/>
      <c r="B42" s="457"/>
      <c r="C42" s="240" t="s">
        <v>1219</v>
      </c>
      <c r="D42" s="134" t="s">
        <v>44</v>
      </c>
      <c r="E42" s="177"/>
      <c r="F42" s="178">
        <v>0</v>
      </c>
      <c r="G42" s="457"/>
      <c r="H42" s="242" t="s">
        <v>843</v>
      </c>
      <c r="I42" s="240" t="s">
        <v>1580</v>
      </c>
      <c r="J42" s="134" t="s">
        <v>1581</v>
      </c>
      <c r="K42" s="119">
        <v>1</v>
      </c>
      <c r="L42" s="409" t="s">
        <v>2237</v>
      </c>
      <c r="M42" s="244" t="s">
        <v>2335</v>
      </c>
      <c r="N42" s="244" t="s">
        <v>2335</v>
      </c>
      <c r="O42" s="244" t="s">
        <v>2335</v>
      </c>
      <c r="P42" s="244"/>
      <c r="Q42" s="108">
        <v>1000</v>
      </c>
      <c r="R42" s="108"/>
      <c r="S42" s="108">
        <v>0</v>
      </c>
      <c r="T42" s="188" t="e">
        <f t="shared" si="8"/>
        <v>#DIV/0!</v>
      </c>
      <c r="U42" s="188">
        <f t="shared" si="9"/>
        <v>0</v>
      </c>
      <c r="V42" s="172"/>
      <c r="W42" s="172"/>
      <c r="X42" s="172"/>
      <c r="Y42" s="172">
        <f>SUM(V41:X41)</f>
        <v>0</v>
      </c>
      <c r="Z42" s="222" t="s">
        <v>492</v>
      </c>
    </row>
    <row r="43" spans="1:26" s="101" customFormat="1" ht="90" customHeight="1">
      <c r="A43" s="463"/>
      <c r="B43" s="457"/>
      <c r="C43" s="240" t="s">
        <v>1220</v>
      </c>
      <c r="D43" s="134" t="s">
        <v>1221</v>
      </c>
      <c r="E43" s="177"/>
      <c r="F43" s="178">
        <v>0.3334</v>
      </c>
      <c r="G43" s="457"/>
      <c r="H43" s="242" t="s">
        <v>844</v>
      </c>
      <c r="I43" s="240" t="s">
        <v>1582</v>
      </c>
      <c r="J43" s="134" t="s">
        <v>1578</v>
      </c>
      <c r="K43" s="119"/>
      <c r="L43" s="409" t="s">
        <v>2237</v>
      </c>
      <c r="M43" s="244" t="s">
        <v>2335</v>
      </c>
      <c r="N43" s="244" t="s">
        <v>2335</v>
      </c>
      <c r="O43" s="244" t="s">
        <v>2335</v>
      </c>
      <c r="P43" s="244"/>
      <c r="Q43" s="108"/>
      <c r="R43" s="108"/>
      <c r="S43" s="108">
        <v>0</v>
      </c>
      <c r="T43" s="188">
        <f t="shared" si="8"/>
        <v>0</v>
      </c>
      <c r="U43" s="188" t="e">
        <f t="shared" si="9"/>
        <v>#DIV/0!</v>
      </c>
      <c r="V43" s="172"/>
      <c r="W43" s="172"/>
      <c r="X43" s="172"/>
      <c r="Y43" s="172">
        <f aca="true" t="shared" si="10" ref="Y43:Y89">SUM(V43:X43)</f>
        <v>0</v>
      </c>
      <c r="Z43" s="222" t="s">
        <v>492</v>
      </c>
    </row>
    <row r="44" spans="1:26" s="101" customFormat="1" ht="89.25" customHeight="1">
      <c r="A44" s="463"/>
      <c r="B44" s="457"/>
      <c r="C44" s="240" t="s">
        <v>1222</v>
      </c>
      <c r="D44" s="134" t="s">
        <v>20</v>
      </c>
      <c r="E44" s="177"/>
      <c r="F44" s="178">
        <v>0</v>
      </c>
      <c r="G44" s="457"/>
      <c r="H44" s="242" t="s">
        <v>845</v>
      </c>
      <c r="I44" s="240" t="s">
        <v>1583</v>
      </c>
      <c r="J44" s="134" t="s">
        <v>1584</v>
      </c>
      <c r="K44" s="119">
        <v>1</v>
      </c>
      <c r="L44" s="409" t="s">
        <v>2238</v>
      </c>
      <c r="M44" s="244"/>
      <c r="N44" s="244" t="s">
        <v>2335</v>
      </c>
      <c r="O44" s="244" t="s">
        <v>2335</v>
      </c>
      <c r="P44" s="244" t="s">
        <v>2335</v>
      </c>
      <c r="Q44" s="108">
        <v>25000</v>
      </c>
      <c r="R44" s="108"/>
      <c r="S44" s="108">
        <v>0</v>
      </c>
      <c r="T44" s="188" t="e">
        <f t="shared" si="8"/>
        <v>#DIV/0!</v>
      </c>
      <c r="U44" s="188">
        <f t="shared" si="9"/>
        <v>0</v>
      </c>
      <c r="V44" s="172"/>
      <c r="W44" s="172"/>
      <c r="X44" s="172"/>
      <c r="Y44" s="172">
        <f t="shared" si="10"/>
        <v>0</v>
      </c>
      <c r="Z44" s="222" t="s">
        <v>492</v>
      </c>
    </row>
    <row r="45" spans="1:26" s="2" customFormat="1" ht="92.25" customHeight="1">
      <c r="A45" s="463"/>
      <c r="B45" s="457"/>
      <c r="C45" s="345" t="s">
        <v>1011</v>
      </c>
      <c r="D45" s="330" t="s">
        <v>1223</v>
      </c>
      <c r="E45" s="356"/>
      <c r="F45" s="357">
        <v>0</v>
      </c>
      <c r="G45" s="457"/>
      <c r="H45" s="286" t="s">
        <v>846</v>
      </c>
      <c r="I45" s="345" t="s">
        <v>1585</v>
      </c>
      <c r="J45" s="330" t="s">
        <v>1586</v>
      </c>
      <c r="K45" s="358">
        <v>1</v>
      </c>
      <c r="L45" s="410" t="s">
        <v>2239</v>
      </c>
      <c r="M45" s="300"/>
      <c r="N45" s="346"/>
      <c r="O45" s="354" t="s">
        <v>2335</v>
      </c>
      <c r="P45" s="354"/>
      <c r="Q45" s="349">
        <v>70500</v>
      </c>
      <c r="R45" s="349">
        <v>1</v>
      </c>
      <c r="S45" s="349">
        <v>0</v>
      </c>
      <c r="T45" s="350" t="e">
        <f t="shared" si="8"/>
        <v>#DIV/0!</v>
      </c>
      <c r="U45" s="350">
        <f t="shared" si="9"/>
        <v>0</v>
      </c>
      <c r="V45" s="351">
        <v>53478.7914</v>
      </c>
      <c r="W45" s="351"/>
      <c r="X45" s="351"/>
      <c r="Y45" s="351">
        <f t="shared" si="10"/>
        <v>53478.7914</v>
      </c>
      <c r="Z45" s="223" t="s">
        <v>492</v>
      </c>
    </row>
    <row r="46" spans="1:26" s="101" customFormat="1" ht="92.25" customHeight="1">
      <c r="A46" s="463"/>
      <c r="B46" s="457"/>
      <c r="C46" s="387" t="s">
        <v>1587</v>
      </c>
      <c r="D46" s="134" t="s">
        <v>1023</v>
      </c>
      <c r="E46" s="177"/>
      <c r="F46" s="178">
        <v>0.25</v>
      </c>
      <c r="G46" s="538" t="s">
        <v>478</v>
      </c>
      <c r="H46" s="390" t="s">
        <v>1301</v>
      </c>
      <c r="I46" s="387" t="s">
        <v>1597</v>
      </c>
      <c r="J46" s="134" t="s">
        <v>1588</v>
      </c>
      <c r="K46" s="119">
        <v>70</v>
      </c>
      <c r="L46" s="412" t="s">
        <v>2239</v>
      </c>
      <c r="M46" s="244"/>
      <c r="N46" s="244"/>
      <c r="O46" s="244" t="s">
        <v>2335</v>
      </c>
      <c r="P46" s="244"/>
      <c r="Q46" s="108">
        <v>250000</v>
      </c>
      <c r="R46" s="108">
        <v>70</v>
      </c>
      <c r="S46" s="108">
        <v>0</v>
      </c>
      <c r="T46" s="188">
        <f t="shared" si="8"/>
        <v>280</v>
      </c>
      <c r="U46" s="188">
        <f t="shared" si="9"/>
        <v>0</v>
      </c>
      <c r="V46" s="172">
        <v>23223.2</v>
      </c>
      <c r="W46" s="172"/>
      <c r="X46" s="172"/>
      <c r="Y46" s="172">
        <f t="shared" si="10"/>
        <v>23223.2</v>
      </c>
      <c r="Z46" s="373" t="s">
        <v>492</v>
      </c>
    </row>
    <row r="47" spans="1:26" s="2" customFormat="1" ht="69" customHeight="1">
      <c r="A47" s="463"/>
      <c r="B47" s="457"/>
      <c r="C47" s="345" t="s">
        <v>1012</v>
      </c>
      <c r="D47" s="330" t="s">
        <v>1023</v>
      </c>
      <c r="E47" s="356"/>
      <c r="F47" s="357">
        <v>0.25</v>
      </c>
      <c r="G47" s="466"/>
      <c r="H47" s="286" t="s">
        <v>847</v>
      </c>
      <c r="I47" s="345" t="s">
        <v>1589</v>
      </c>
      <c r="J47" s="330" t="s">
        <v>1588</v>
      </c>
      <c r="K47" s="359">
        <v>0.25</v>
      </c>
      <c r="L47" s="410" t="s">
        <v>2239</v>
      </c>
      <c r="M47" s="365" t="s">
        <v>2335</v>
      </c>
      <c r="N47" s="365" t="s">
        <v>2335</v>
      </c>
      <c r="O47" s="365"/>
      <c r="P47" s="360"/>
      <c r="Q47" s="349"/>
      <c r="R47" s="349"/>
      <c r="S47" s="349">
        <v>0</v>
      </c>
      <c r="T47" s="350">
        <f t="shared" si="8"/>
        <v>0</v>
      </c>
      <c r="U47" s="350" t="e">
        <f t="shared" si="9"/>
        <v>#DIV/0!</v>
      </c>
      <c r="V47" s="351"/>
      <c r="W47" s="351"/>
      <c r="X47" s="351"/>
      <c r="Y47" s="361">
        <f t="shared" si="10"/>
        <v>0</v>
      </c>
      <c r="Z47" s="223" t="s">
        <v>492</v>
      </c>
    </row>
    <row r="48" spans="1:26" s="2" customFormat="1" ht="73.5" customHeight="1">
      <c r="A48" s="463"/>
      <c r="B48" s="457"/>
      <c r="C48" s="345" t="s">
        <v>1013</v>
      </c>
      <c r="D48" s="330" t="s">
        <v>1023</v>
      </c>
      <c r="E48" s="356"/>
      <c r="F48" s="357">
        <v>0.25</v>
      </c>
      <c r="G48" s="466"/>
      <c r="H48" s="286" t="s">
        <v>848</v>
      </c>
      <c r="I48" s="345" t="s">
        <v>1590</v>
      </c>
      <c r="J48" s="330" t="s">
        <v>1588</v>
      </c>
      <c r="K48" s="358">
        <v>0.262</v>
      </c>
      <c r="L48" s="410" t="s">
        <v>2239</v>
      </c>
      <c r="M48" s="354" t="s">
        <v>2335</v>
      </c>
      <c r="N48" s="354" t="s">
        <v>2335</v>
      </c>
      <c r="O48" s="354"/>
      <c r="P48" s="354"/>
      <c r="Q48" s="349"/>
      <c r="R48" s="349"/>
      <c r="S48" s="349">
        <v>0</v>
      </c>
      <c r="T48" s="350">
        <f t="shared" si="8"/>
        <v>0</v>
      </c>
      <c r="U48" s="350" t="e">
        <f t="shared" si="9"/>
        <v>#DIV/0!</v>
      </c>
      <c r="V48" s="351"/>
      <c r="W48" s="351"/>
      <c r="X48" s="351"/>
      <c r="Y48" s="351">
        <f t="shared" si="10"/>
        <v>0</v>
      </c>
      <c r="Z48" s="223" t="s">
        <v>492</v>
      </c>
    </row>
    <row r="49" spans="1:26" s="2" customFormat="1" ht="76.5" customHeight="1">
      <c r="A49" s="463"/>
      <c r="B49" s="457"/>
      <c r="C49" s="345" t="s">
        <v>1014</v>
      </c>
      <c r="D49" s="330" t="s">
        <v>1023</v>
      </c>
      <c r="E49" s="356"/>
      <c r="F49" s="357">
        <v>0.25</v>
      </c>
      <c r="G49" s="466"/>
      <c r="H49" s="286" t="s">
        <v>849</v>
      </c>
      <c r="I49" s="345" t="s">
        <v>1591</v>
      </c>
      <c r="J49" s="330" t="s">
        <v>1588</v>
      </c>
      <c r="K49" s="358">
        <v>0.2903</v>
      </c>
      <c r="L49" s="410" t="s">
        <v>2239</v>
      </c>
      <c r="M49" s="354" t="s">
        <v>2335</v>
      </c>
      <c r="N49" s="354" t="s">
        <v>2335</v>
      </c>
      <c r="O49" s="354"/>
      <c r="P49" s="354"/>
      <c r="Q49" s="349"/>
      <c r="R49" s="349"/>
      <c r="S49" s="349">
        <v>0</v>
      </c>
      <c r="T49" s="350">
        <f t="shared" si="8"/>
        <v>0</v>
      </c>
      <c r="U49" s="350" t="e">
        <f t="shared" si="9"/>
        <v>#DIV/0!</v>
      </c>
      <c r="V49" s="351"/>
      <c r="W49" s="351"/>
      <c r="X49" s="351"/>
      <c r="Y49" s="351">
        <f t="shared" si="10"/>
        <v>0</v>
      </c>
      <c r="Z49" s="223" t="s">
        <v>492</v>
      </c>
    </row>
    <row r="50" spans="1:26" s="2" customFormat="1" ht="76.5" customHeight="1">
      <c r="A50" s="463"/>
      <c r="B50" s="457"/>
      <c r="C50" s="345" t="s">
        <v>1015</v>
      </c>
      <c r="D50" s="330" t="s">
        <v>1023</v>
      </c>
      <c r="E50" s="356"/>
      <c r="F50" s="357">
        <v>0.25</v>
      </c>
      <c r="G50" s="466"/>
      <c r="H50" s="286" t="s">
        <v>850</v>
      </c>
      <c r="I50" s="345" t="s">
        <v>1592</v>
      </c>
      <c r="J50" s="330" t="s">
        <v>1588</v>
      </c>
      <c r="K50" s="359">
        <v>0.2873</v>
      </c>
      <c r="L50" s="410" t="s">
        <v>2239</v>
      </c>
      <c r="M50" s="360"/>
      <c r="N50" s="365" t="s">
        <v>2335</v>
      </c>
      <c r="O50" s="365" t="s">
        <v>2335</v>
      </c>
      <c r="P50" s="360"/>
      <c r="Q50" s="349"/>
      <c r="R50" s="349"/>
      <c r="S50" s="349">
        <v>0</v>
      </c>
      <c r="T50" s="350">
        <f t="shared" si="8"/>
        <v>0</v>
      </c>
      <c r="U50" s="350" t="e">
        <f t="shared" si="9"/>
        <v>#DIV/0!</v>
      </c>
      <c r="V50" s="351"/>
      <c r="W50" s="351"/>
      <c r="X50" s="351"/>
      <c r="Y50" s="361">
        <f t="shared" si="10"/>
        <v>0</v>
      </c>
      <c r="Z50" s="223" t="s">
        <v>492</v>
      </c>
    </row>
    <row r="51" spans="1:26" s="2" customFormat="1" ht="80.25" customHeight="1">
      <c r="A51" s="463"/>
      <c r="B51" s="457"/>
      <c r="C51" s="345" t="s">
        <v>1016</v>
      </c>
      <c r="D51" s="330" t="s">
        <v>1023</v>
      </c>
      <c r="E51" s="356"/>
      <c r="F51" s="357">
        <v>0.25</v>
      </c>
      <c r="G51" s="466"/>
      <c r="H51" s="286" t="s">
        <v>855</v>
      </c>
      <c r="I51" s="345" t="s">
        <v>1593</v>
      </c>
      <c r="J51" s="330" t="s">
        <v>1588</v>
      </c>
      <c r="K51" s="359">
        <v>0.25</v>
      </c>
      <c r="L51" s="410" t="s">
        <v>2239</v>
      </c>
      <c r="M51" s="360"/>
      <c r="N51" s="365" t="s">
        <v>2335</v>
      </c>
      <c r="O51" s="365" t="s">
        <v>2335</v>
      </c>
      <c r="P51" s="360"/>
      <c r="Q51" s="349"/>
      <c r="R51" s="349"/>
      <c r="S51" s="349">
        <v>0</v>
      </c>
      <c r="T51" s="350">
        <f t="shared" si="8"/>
        <v>0</v>
      </c>
      <c r="U51" s="350" t="e">
        <f t="shared" si="9"/>
        <v>#DIV/0!</v>
      </c>
      <c r="V51" s="351"/>
      <c r="W51" s="351"/>
      <c r="X51" s="351"/>
      <c r="Y51" s="361">
        <f t="shared" si="10"/>
        <v>0</v>
      </c>
      <c r="Z51" s="223" t="s">
        <v>492</v>
      </c>
    </row>
    <row r="52" spans="1:26" s="2" customFormat="1" ht="69" customHeight="1">
      <c r="A52" s="463"/>
      <c r="B52" s="457"/>
      <c r="C52" s="345" t="s">
        <v>1017</v>
      </c>
      <c r="D52" s="330" t="s">
        <v>1023</v>
      </c>
      <c r="E52" s="356"/>
      <c r="F52" s="357">
        <v>0.2873</v>
      </c>
      <c r="G52" s="466"/>
      <c r="H52" s="286" t="s">
        <v>852</v>
      </c>
      <c r="I52" s="345" t="s">
        <v>1594</v>
      </c>
      <c r="J52" s="330" t="s">
        <v>1588</v>
      </c>
      <c r="K52" s="358">
        <v>0.2873</v>
      </c>
      <c r="L52" s="410" t="s">
        <v>2239</v>
      </c>
      <c r="M52" s="354"/>
      <c r="N52" s="354" t="s">
        <v>2335</v>
      </c>
      <c r="O52" s="354" t="s">
        <v>2335</v>
      </c>
      <c r="P52" s="354"/>
      <c r="Q52" s="349"/>
      <c r="R52" s="349"/>
      <c r="S52" s="349">
        <v>0</v>
      </c>
      <c r="T52" s="350">
        <f t="shared" si="8"/>
        <v>0</v>
      </c>
      <c r="U52" s="350" t="e">
        <f t="shared" si="9"/>
        <v>#DIV/0!</v>
      </c>
      <c r="V52" s="351"/>
      <c r="W52" s="351"/>
      <c r="X52" s="351"/>
      <c r="Y52" s="351">
        <f t="shared" si="10"/>
        <v>0</v>
      </c>
      <c r="Z52" s="223" t="s">
        <v>492</v>
      </c>
    </row>
    <row r="53" spans="1:26" s="2" customFormat="1" ht="69" customHeight="1">
      <c r="A53" s="463"/>
      <c r="B53" s="457"/>
      <c r="C53" s="345" t="s">
        <v>1367</v>
      </c>
      <c r="D53" s="330" t="s">
        <v>1023</v>
      </c>
      <c r="E53" s="356"/>
      <c r="F53" s="357">
        <v>0.2858</v>
      </c>
      <c r="G53" s="466"/>
      <c r="H53" s="286" t="s">
        <v>853</v>
      </c>
      <c r="I53" s="345" t="s">
        <v>1595</v>
      </c>
      <c r="J53" s="330" t="s">
        <v>1588</v>
      </c>
      <c r="K53" s="358">
        <v>10</v>
      </c>
      <c r="L53" s="410" t="s">
        <v>2239</v>
      </c>
      <c r="M53" s="354"/>
      <c r="N53" s="354" t="s">
        <v>2335</v>
      </c>
      <c r="O53" s="354"/>
      <c r="P53" s="354"/>
      <c r="Q53" s="349">
        <v>36027</v>
      </c>
      <c r="R53" s="349">
        <v>10</v>
      </c>
      <c r="S53" s="349">
        <v>0</v>
      </c>
      <c r="T53" s="350">
        <f t="shared" si="8"/>
        <v>34.98950314905528</v>
      </c>
      <c r="U53" s="350">
        <f t="shared" si="9"/>
        <v>0</v>
      </c>
      <c r="V53" s="351">
        <v>44583.5815</v>
      </c>
      <c r="W53" s="351"/>
      <c r="X53" s="351"/>
      <c r="Y53" s="351">
        <f t="shared" si="10"/>
        <v>44583.5815</v>
      </c>
      <c r="Z53" s="223" t="s">
        <v>492</v>
      </c>
    </row>
    <row r="54" spans="1:26" s="2" customFormat="1" ht="66.75" customHeight="1">
      <c r="A54" s="463"/>
      <c r="B54" s="457"/>
      <c r="C54" s="345" t="s">
        <v>1224</v>
      </c>
      <c r="D54" s="330" t="s">
        <v>1023</v>
      </c>
      <c r="E54" s="356"/>
      <c r="F54" s="357">
        <v>0.25</v>
      </c>
      <c r="G54" s="467"/>
      <c r="H54" s="286" t="s">
        <v>854</v>
      </c>
      <c r="I54" s="345" t="s">
        <v>1596</v>
      </c>
      <c r="J54" s="330" t="s">
        <v>1588</v>
      </c>
      <c r="K54" s="358">
        <v>0.25</v>
      </c>
      <c r="L54" s="410" t="s">
        <v>2239</v>
      </c>
      <c r="M54" s="354" t="s">
        <v>2335</v>
      </c>
      <c r="N54" s="354" t="s">
        <v>2335</v>
      </c>
      <c r="O54" s="354"/>
      <c r="P54" s="354"/>
      <c r="Q54" s="349"/>
      <c r="R54" s="349"/>
      <c r="S54" s="349">
        <v>0</v>
      </c>
      <c r="T54" s="350">
        <f t="shared" si="8"/>
        <v>0</v>
      </c>
      <c r="U54" s="350" t="e">
        <f t="shared" si="9"/>
        <v>#DIV/0!</v>
      </c>
      <c r="V54" s="351"/>
      <c r="W54" s="351"/>
      <c r="X54" s="351"/>
      <c r="Y54" s="351">
        <f t="shared" si="10"/>
        <v>0</v>
      </c>
      <c r="Z54" s="223" t="s">
        <v>492</v>
      </c>
    </row>
    <row r="55" spans="1:26" s="2" customFormat="1" ht="66.75" customHeight="1">
      <c r="A55" s="463"/>
      <c r="B55" s="457"/>
      <c r="C55" s="345" t="s">
        <v>1225</v>
      </c>
      <c r="D55" s="330" t="s">
        <v>21</v>
      </c>
      <c r="E55" s="356"/>
      <c r="F55" s="357">
        <v>0.25</v>
      </c>
      <c r="G55" s="538" t="s">
        <v>479</v>
      </c>
      <c r="H55" s="286" t="s">
        <v>1302</v>
      </c>
      <c r="I55" s="345" t="s">
        <v>1605</v>
      </c>
      <c r="J55" s="330" t="s">
        <v>1598</v>
      </c>
      <c r="K55" s="358">
        <v>60</v>
      </c>
      <c r="L55" s="410" t="s">
        <v>2240</v>
      </c>
      <c r="M55" s="354"/>
      <c r="N55" s="354"/>
      <c r="O55" s="354" t="s">
        <v>2335</v>
      </c>
      <c r="P55" s="354" t="s">
        <v>2335</v>
      </c>
      <c r="Q55" s="349">
        <v>100000</v>
      </c>
      <c r="R55" s="349">
        <v>60</v>
      </c>
      <c r="S55" s="349">
        <v>129838.00212</v>
      </c>
      <c r="T55" s="350">
        <f t="shared" si="8"/>
        <v>240</v>
      </c>
      <c r="U55" s="350">
        <f t="shared" si="9"/>
        <v>1.2983800212</v>
      </c>
      <c r="V55" s="351">
        <v>14121.664</v>
      </c>
      <c r="W55" s="351"/>
      <c r="X55" s="351"/>
      <c r="Y55" s="351">
        <f t="shared" si="10"/>
        <v>14121.664</v>
      </c>
      <c r="Z55" s="223" t="s">
        <v>492</v>
      </c>
    </row>
    <row r="56" spans="1:26" s="101" customFormat="1" ht="115.5" customHeight="1">
      <c r="A56" s="463"/>
      <c r="B56" s="457"/>
      <c r="C56" s="240" t="s">
        <v>1225</v>
      </c>
      <c r="D56" s="134" t="s">
        <v>21</v>
      </c>
      <c r="E56" s="177"/>
      <c r="F56" s="178">
        <v>0.25</v>
      </c>
      <c r="G56" s="466"/>
      <c r="H56" s="242" t="s">
        <v>847</v>
      </c>
      <c r="I56" s="240" t="s">
        <v>1599</v>
      </c>
      <c r="J56" s="134" t="s">
        <v>1598</v>
      </c>
      <c r="K56" s="119">
        <v>0.25</v>
      </c>
      <c r="L56" s="407" t="s">
        <v>2241</v>
      </c>
      <c r="M56" s="345" t="s">
        <v>2335</v>
      </c>
      <c r="N56" s="244" t="s">
        <v>2335</v>
      </c>
      <c r="O56" s="244" t="s">
        <v>2335</v>
      </c>
      <c r="P56" s="244"/>
      <c r="Q56" s="108"/>
      <c r="R56" s="108"/>
      <c r="S56" s="108">
        <v>0</v>
      </c>
      <c r="T56" s="188">
        <f t="shared" si="8"/>
        <v>0</v>
      </c>
      <c r="U56" s="188" t="e">
        <f t="shared" si="9"/>
        <v>#DIV/0!</v>
      </c>
      <c r="V56" s="172"/>
      <c r="W56" s="172"/>
      <c r="X56" s="172"/>
      <c r="Y56" s="172">
        <f t="shared" si="10"/>
        <v>0</v>
      </c>
      <c r="Z56" s="222" t="s">
        <v>492</v>
      </c>
    </row>
    <row r="57" spans="1:26" s="101" customFormat="1" ht="114" customHeight="1">
      <c r="A57" s="463"/>
      <c r="B57" s="457"/>
      <c r="C57" s="240" t="s">
        <v>1226</v>
      </c>
      <c r="D57" s="134" t="s">
        <v>21</v>
      </c>
      <c r="E57" s="177"/>
      <c r="F57" s="178">
        <v>0.25</v>
      </c>
      <c r="G57" s="466"/>
      <c r="H57" s="242" t="s">
        <v>848</v>
      </c>
      <c r="I57" s="240" t="s">
        <v>1600</v>
      </c>
      <c r="J57" s="134" t="s">
        <v>1598</v>
      </c>
      <c r="K57" s="119">
        <v>0.264</v>
      </c>
      <c r="L57" s="407" t="s">
        <v>2241</v>
      </c>
      <c r="M57" s="244" t="s">
        <v>2335</v>
      </c>
      <c r="N57" s="244" t="s">
        <v>2335</v>
      </c>
      <c r="O57" s="244" t="s">
        <v>2335</v>
      </c>
      <c r="P57" s="244"/>
      <c r="Q57" s="108"/>
      <c r="R57" s="108"/>
      <c r="S57" s="108">
        <v>0</v>
      </c>
      <c r="T57" s="188">
        <f t="shared" si="8"/>
        <v>0</v>
      </c>
      <c r="U57" s="188" t="e">
        <f t="shared" si="9"/>
        <v>#DIV/0!</v>
      </c>
      <c r="V57" s="172"/>
      <c r="W57" s="172"/>
      <c r="X57" s="172"/>
      <c r="Y57" s="172">
        <f t="shared" si="10"/>
        <v>0</v>
      </c>
      <c r="Z57" s="222" t="s">
        <v>492</v>
      </c>
    </row>
    <row r="58" spans="1:26" s="101" customFormat="1" ht="114" customHeight="1">
      <c r="A58" s="463"/>
      <c r="B58" s="457"/>
      <c r="C58" s="240" t="s">
        <v>1018</v>
      </c>
      <c r="D58" s="134" t="s">
        <v>21</v>
      </c>
      <c r="E58" s="177"/>
      <c r="F58" s="178">
        <v>0.25</v>
      </c>
      <c r="G58" s="466"/>
      <c r="H58" s="242" t="s">
        <v>850</v>
      </c>
      <c r="I58" s="240" t="s">
        <v>1601</v>
      </c>
      <c r="J58" s="134" t="s">
        <v>1598</v>
      </c>
      <c r="K58" s="119">
        <v>0.2647</v>
      </c>
      <c r="L58" s="407" t="s">
        <v>2241</v>
      </c>
      <c r="M58" s="244" t="s">
        <v>2335</v>
      </c>
      <c r="N58" s="244" t="s">
        <v>2335</v>
      </c>
      <c r="O58" s="244" t="s">
        <v>2335</v>
      </c>
      <c r="P58" s="244"/>
      <c r="Q58" s="108"/>
      <c r="R58" s="108"/>
      <c r="S58" s="108">
        <v>0</v>
      </c>
      <c r="T58" s="188">
        <f t="shared" si="8"/>
        <v>0</v>
      </c>
      <c r="U58" s="188" t="e">
        <f t="shared" si="9"/>
        <v>#DIV/0!</v>
      </c>
      <c r="V58" s="172"/>
      <c r="W58" s="172"/>
      <c r="X58" s="172"/>
      <c r="Y58" s="172">
        <f t="shared" si="10"/>
        <v>0</v>
      </c>
      <c r="Z58" s="222" t="s">
        <v>492</v>
      </c>
    </row>
    <row r="59" spans="1:26" s="101" customFormat="1" ht="116.25" customHeight="1">
      <c r="A59" s="463"/>
      <c r="B59" s="457"/>
      <c r="C59" s="240" t="s">
        <v>1019</v>
      </c>
      <c r="D59" s="134" t="s">
        <v>21</v>
      </c>
      <c r="E59" s="177"/>
      <c r="F59" s="178">
        <v>0.25</v>
      </c>
      <c r="G59" s="466"/>
      <c r="H59" s="242" t="s">
        <v>855</v>
      </c>
      <c r="I59" s="240" t="s">
        <v>1602</v>
      </c>
      <c r="J59" s="134" t="s">
        <v>1598</v>
      </c>
      <c r="K59" s="119">
        <v>0.2644</v>
      </c>
      <c r="L59" s="407" t="s">
        <v>2241</v>
      </c>
      <c r="M59" s="244" t="s">
        <v>2335</v>
      </c>
      <c r="N59" s="244" t="s">
        <v>2335</v>
      </c>
      <c r="O59" s="244" t="s">
        <v>2335</v>
      </c>
      <c r="P59" s="244"/>
      <c r="Q59" s="108"/>
      <c r="R59" s="108"/>
      <c r="S59" s="108">
        <v>0</v>
      </c>
      <c r="T59" s="188">
        <f t="shared" si="8"/>
        <v>0</v>
      </c>
      <c r="U59" s="188" t="e">
        <f t="shared" si="9"/>
        <v>#DIV/0!</v>
      </c>
      <c r="V59" s="172"/>
      <c r="W59" s="172"/>
      <c r="X59" s="172"/>
      <c r="Y59" s="172">
        <f t="shared" si="10"/>
        <v>0</v>
      </c>
      <c r="Z59" s="222" t="s">
        <v>492</v>
      </c>
    </row>
    <row r="60" spans="1:26" s="101" customFormat="1" ht="117.75" customHeight="1">
      <c r="A60" s="463"/>
      <c r="B60" s="457"/>
      <c r="C60" s="240" t="s">
        <v>1020</v>
      </c>
      <c r="D60" s="134" t="s">
        <v>21</v>
      </c>
      <c r="E60" s="177"/>
      <c r="F60" s="178">
        <v>0.25</v>
      </c>
      <c r="G60" s="466"/>
      <c r="H60" s="242" t="s">
        <v>851</v>
      </c>
      <c r="I60" s="240" t="s">
        <v>1603</v>
      </c>
      <c r="J60" s="134" t="s">
        <v>1598</v>
      </c>
      <c r="K60" s="119">
        <v>0.25</v>
      </c>
      <c r="L60" s="407" t="s">
        <v>2241</v>
      </c>
      <c r="M60" s="244"/>
      <c r="N60" s="244" t="s">
        <v>2335</v>
      </c>
      <c r="O60" s="244" t="s">
        <v>2335</v>
      </c>
      <c r="P60" s="244" t="s">
        <v>2335</v>
      </c>
      <c r="Q60" s="108"/>
      <c r="R60" s="108"/>
      <c r="S60" s="108">
        <v>0</v>
      </c>
      <c r="T60" s="188">
        <f t="shared" si="8"/>
        <v>0</v>
      </c>
      <c r="U60" s="188" t="e">
        <f t="shared" si="9"/>
        <v>#DIV/0!</v>
      </c>
      <c r="V60" s="172"/>
      <c r="W60" s="172"/>
      <c r="X60" s="172"/>
      <c r="Y60" s="172">
        <f t="shared" si="10"/>
        <v>0</v>
      </c>
      <c r="Z60" s="222" t="s">
        <v>492</v>
      </c>
    </row>
    <row r="61" spans="1:26" s="101" customFormat="1" ht="115.5" customHeight="1">
      <c r="A61" s="463"/>
      <c r="B61" s="457"/>
      <c r="C61" s="240" t="s">
        <v>1021</v>
      </c>
      <c r="D61" s="134" t="s">
        <v>21</v>
      </c>
      <c r="E61" s="177"/>
      <c r="F61" s="178">
        <v>0.3334</v>
      </c>
      <c r="G61" s="466"/>
      <c r="H61" s="242" t="s">
        <v>852</v>
      </c>
      <c r="I61" s="240" t="s">
        <v>1604</v>
      </c>
      <c r="J61" s="134" t="s">
        <v>1598</v>
      </c>
      <c r="K61" s="119">
        <v>0.3334</v>
      </c>
      <c r="L61" s="407" t="s">
        <v>2241</v>
      </c>
      <c r="M61" s="244"/>
      <c r="N61" s="244" t="s">
        <v>2335</v>
      </c>
      <c r="O61" s="244" t="s">
        <v>2335</v>
      </c>
      <c r="P61" s="244" t="s">
        <v>2335</v>
      </c>
      <c r="Q61" s="108"/>
      <c r="R61" s="108"/>
      <c r="S61" s="108">
        <v>0</v>
      </c>
      <c r="T61" s="188">
        <f t="shared" si="8"/>
        <v>0</v>
      </c>
      <c r="U61" s="188" t="e">
        <f t="shared" si="9"/>
        <v>#DIV/0!</v>
      </c>
      <c r="V61" s="172"/>
      <c r="W61" s="172"/>
      <c r="X61" s="172"/>
      <c r="Y61" s="172">
        <f t="shared" si="10"/>
        <v>0</v>
      </c>
      <c r="Z61" s="222" t="s">
        <v>492</v>
      </c>
    </row>
    <row r="62" spans="1:26" s="101" customFormat="1" ht="65.25" customHeight="1">
      <c r="A62" s="463"/>
      <c r="B62" s="457"/>
      <c r="C62" s="240" t="s">
        <v>1227</v>
      </c>
      <c r="D62" s="134" t="s">
        <v>22</v>
      </c>
      <c r="E62" s="177"/>
      <c r="F62" s="178">
        <v>0.25</v>
      </c>
      <c r="G62" s="466"/>
      <c r="H62" s="242" t="s">
        <v>683</v>
      </c>
      <c r="I62" s="240" t="s">
        <v>1606</v>
      </c>
      <c r="J62" s="134" t="s">
        <v>1607</v>
      </c>
      <c r="K62" s="119">
        <v>0.25</v>
      </c>
      <c r="L62" s="411" t="s">
        <v>2242</v>
      </c>
      <c r="M62" s="244" t="s">
        <v>2335</v>
      </c>
      <c r="N62" s="244" t="s">
        <v>2335</v>
      </c>
      <c r="O62" s="244" t="s">
        <v>2335</v>
      </c>
      <c r="P62" s="244"/>
      <c r="Q62" s="108"/>
      <c r="R62" s="108"/>
      <c r="S62" s="108">
        <v>0</v>
      </c>
      <c r="T62" s="188">
        <f t="shared" si="8"/>
        <v>0</v>
      </c>
      <c r="U62" s="188" t="e">
        <f t="shared" si="9"/>
        <v>#DIV/0!</v>
      </c>
      <c r="V62" s="172"/>
      <c r="W62" s="172"/>
      <c r="X62" s="172"/>
      <c r="Y62" s="172">
        <f t="shared" si="10"/>
        <v>0</v>
      </c>
      <c r="Z62" s="222" t="s">
        <v>492</v>
      </c>
    </row>
    <row r="63" spans="1:26" s="101" customFormat="1" ht="121.5" customHeight="1">
      <c r="A63" s="463"/>
      <c r="B63" s="457"/>
      <c r="C63" s="240" t="s">
        <v>1228</v>
      </c>
      <c r="D63" s="134" t="s">
        <v>21</v>
      </c>
      <c r="E63" s="177"/>
      <c r="F63" s="178">
        <v>0.25</v>
      </c>
      <c r="G63" s="467"/>
      <c r="H63" s="242" t="s">
        <v>854</v>
      </c>
      <c r="I63" s="240" t="s">
        <v>1608</v>
      </c>
      <c r="J63" s="134" t="s">
        <v>1989</v>
      </c>
      <c r="K63" s="119"/>
      <c r="L63" s="407" t="s">
        <v>2243</v>
      </c>
      <c r="M63" s="345" t="s">
        <v>2335</v>
      </c>
      <c r="N63" s="244" t="s">
        <v>2335</v>
      </c>
      <c r="O63" s="244"/>
      <c r="P63" s="244"/>
      <c r="Q63" s="108"/>
      <c r="R63" s="108"/>
      <c r="S63" s="108">
        <v>0</v>
      </c>
      <c r="T63" s="188">
        <f t="shared" si="8"/>
        <v>0</v>
      </c>
      <c r="U63" s="188" t="e">
        <f t="shared" si="9"/>
        <v>#DIV/0!</v>
      </c>
      <c r="V63" s="172"/>
      <c r="W63" s="172"/>
      <c r="X63" s="172"/>
      <c r="Y63" s="172">
        <f t="shared" si="10"/>
        <v>0</v>
      </c>
      <c r="Z63" s="222" t="s">
        <v>492</v>
      </c>
    </row>
    <row r="64" spans="1:26" s="101" customFormat="1" ht="101.25" customHeight="1">
      <c r="A64" s="463"/>
      <c r="B64" s="457"/>
      <c r="C64" s="240" t="s">
        <v>1022</v>
      </c>
      <c r="D64" s="134" t="s">
        <v>23</v>
      </c>
      <c r="E64" s="177"/>
      <c r="F64" s="178">
        <v>0.3334</v>
      </c>
      <c r="G64" s="457" t="s">
        <v>480</v>
      </c>
      <c r="H64" s="242" t="s">
        <v>856</v>
      </c>
      <c r="I64" s="240" t="s">
        <v>1609</v>
      </c>
      <c r="J64" s="134" t="s">
        <v>1610</v>
      </c>
      <c r="K64" s="119">
        <v>0.3334</v>
      </c>
      <c r="L64" s="410" t="s">
        <v>2244</v>
      </c>
      <c r="M64" s="244"/>
      <c r="N64" s="244" t="s">
        <v>2335</v>
      </c>
      <c r="O64" s="244" t="s">
        <v>2335</v>
      </c>
      <c r="P64" s="244" t="s">
        <v>2335</v>
      </c>
      <c r="Q64" s="108"/>
      <c r="R64" s="108"/>
      <c r="S64" s="108">
        <v>0</v>
      </c>
      <c r="T64" s="188">
        <f t="shared" si="8"/>
        <v>0</v>
      </c>
      <c r="U64" s="188" t="e">
        <f t="shared" si="9"/>
        <v>#DIV/0!</v>
      </c>
      <c r="V64" s="172"/>
      <c r="W64" s="172"/>
      <c r="X64" s="172"/>
      <c r="Y64" s="172">
        <f t="shared" si="10"/>
        <v>0</v>
      </c>
      <c r="Z64" s="222" t="s">
        <v>492</v>
      </c>
    </row>
    <row r="65" spans="1:26" s="101" customFormat="1" ht="78.75" customHeight="1">
      <c r="A65" s="463"/>
      <c r="B65" s="457"/>
      <c r="C65" s="240" t="s">
        <v>1229</v>
      </c>
      <c r="D65" s="134" t="s">
        <v>24</v>
      </c>
      <c r="E65" s="177"/>
      <c r="F65" s="178">
        <v>0.25</v>
      </c>
      <c r="G65" s="457"/>
      <c r="H65" s="242" t="s">
        <v>857</v>
      </c>
      <c r="I65" s="240" t="s">
        <v>1611</v>
      </c>
      <c r="J65" s="134" t="s">
        <v>1612</v>
      </c>
      <c r="K65" s="119">
        <v>0.25</v>
      </c>
      <c r="L65" s="410" t="s">
        <v>2244</v>
      </c>
      <c r="M65" s="244"/>
      <c r="N65" s="244" t="s">
        <v>2335</v>
      </c>
      <c r="O65" s="244" t="s">
        <v>2335</v>
      </c>
      <c r="P65" s="244"/>
      <c r="Q65" s="108"/>
      <c r="R65" s="108"/>
      <c r="S65" s="108">
        <v>0</v>
      </c>
      <c r="T65" s="188">
        <f t="shared" si="8"/>
        <v>0</v>
      </c>
      <c r="U65" s="188" t="e">
        <f t="shared" si="9"/>
        <v>#DIV/0!</v>
      </c>
      <c r="V65" s="172"/>
      <c r="W65" s="172"/>
      <c r="X65" s="172"/>
      <c r="Y65" s="172">
        <f t="shared" si="10"/>
        <v>0</v>
      </c>
      <c r="Z65" s="222" t="s">
        <v>492</v>
      </c>
    </row>
    <row r="66" spans="1:26" s="101" customFormat="1" ht="58.5" customHeight="1">
      <c r="A66" s="463"/>
      <c r="B66" s="457"/>
      <c r="C66" s="240" t="s">
        <v>1368</v>
      </c>
      <c r="D66" s="134" t="s">
        <v>1369</v>
      </c>
      <c r="E66" s="177"/>
      <c r="F66" s="178">
        <v>0.1102</v>
      </c>
      <c r="G66" s="457" t="s">
        <v>694</v>
      </c>
      <c r="H66" s="242" t="s">
        <v>858</v>
      </c>
      <c r="I66" s="216" t="s">
        <v>1613</v>
      </c>
      <c r="J66" s="134" t="s">
        <v>1615</v>
      </c>
      <c r="K66" s="119">
        <v>0.1102</v>
      </c>
      <c r="L66" s="407" t="s">
        <v>2245</v>
      </c>
      <c r="M66" s="263" t="s">
        <v>2335</v>
      </c>
      <c r="N66" s="244" t="s">
        <v>2335</v>
      </c>
      <c r="O66" s="244" t="s">
        <v>2335</v>
      </c>
      <c r="P66" s="244"/>
      <c r="Q66" s="108"/>
      <c r="R66" s="108"/>
      <c r="S66" s="108">
        <v>0</v>
      </c>
      <c r="T66" s="188">
        <f t="shared" si="8"/>
        <v>0</v>
      </c>
      <c r="U66" s="188" t="e">
        <f t="shared" si="9"/>
        <v>#DIV/0!</v>
      </c>
      <c r="V66" s="172"/>
      <c r="W66" s="172"/>
      <c r="X66" s="172"/>
      <c r="Y66" s="172">
        <f t="shared" si="10"/>
        <v>0</v>
      </c>
      <c r="Z66" s="222" t="s">
        <v>492</v>
      </c>
    </row>
    <row r="67" spans="1:26" s="101" customFormat="1" ht="58.5" customHeight="1">
      <c r="A67" s="463"/>
      <c r="B67" s="457"/>
      <c r="C67" s="240" t="s">
        <v>1368</v>
      </c>
      <c r="D67" s="134" t="s">
        <v>1369</v>
      </c>
      <c r="E67" s="177"/>
      <c r="F67" s="178">
        <v>0.3334</v>
      </c>
      <c r="G67" s="457"/>
      <c r="H67" s="242" t="s">
        <v>859</v>
      </c>
      <c r="I67" s="216" t="s">
        <v>1614</v>
      </c>
      <c r="J67" s="134" t="s">
        <v>1615</v>
      </c>
      <c r="K67" s="119">
        <v>0.3334</v>
      </c>
      <c r="L67" s="407" t="s">
        <v>2245</v>
      </c>
      <c r="M67" s="244" t="s">
        <v>2335</v>
      </c>
      <c r="N67" s="244" t="s">
        <v>2335</v>
      </c>
      <c r="O67" s="244" t="s">
        <v>2335</v>
      </c>
      <c r="P67" s="244"/>
      <c r="Q67" s="108"/>
      <c r="R67" s="108"/>
      <c r="S67" s="108">
        <v>0</v>
      </c>
      <c r="T67" s="188">
        <f t="shared" si="8"/>
        <v>0</v>
      </c>
      <c r="U67" s="188" t="e">
        <f t="shared" si="9"/>
        <v>#DIV/0!</v>
      </c>
      <c r="V67" s="172"/>
      <c r="W67" s="172"/>
      <c r="X67" s="172"/>
      <c r="Y67" s="172">
        <f t="shared" si="10"/>
        <v>0</v>
      </c>
      <c r="Z67" s="222" t="s">
        <v>492</v>
      </c>
    </row>
    <row r="68" spans="1:26" s="101" customFormat="1" ht="71.25" customHeight="1">
      <c r="A68" s="463"/>
      <c r="B68" s="457" t="s">
        <v>324</v>
      </c>
      <c r="C68" s="240" t="s">
        <v>1230</v>
      </c>
      <c r="D68" s="134" t="s">
        <v>25</v>
      </c>
      <c r="E68" s="177"/>
      <c r="F68" s="179">
        <v>0.25</v>
      </c>
      <c r="G68" s="457" t="s">
        <v>695</v>
      </c>
      <c r="H68" s="242" t="s">
        <v>860</v>
      </c>
      <c r="I68" s="240" t="s">
        <v>1616</v>
      </c>
      <c r="J68" s="134" t="s">
        <v>1617</v>
      </c>
      <c r="K68" s="119">
        <v>0.25</v>
      </c>
      <c r="L68" s="407" t="s">
        <v>2246</v>
      </c>
      <c r="M68" s="244" t="s">
        <v>2335</v>
      </c>
      <c r="N68" s="244" t="s">
        <v>2335</v>
      </c>
      <c r="O68" s="244"/>
      <c r="P68" s="244"/>
      <c r="Q68" s="108"/>
      <c r="R68" s="108"/>
      <c r="S68" s="108">
        <v>0</v>
      </c>
      <c r="T68" s="188">
        <f t="shared" si="8"/>
        <v>0</v>
      </c>
      <c r="U68" s="188" t="e">
        <f t="shared" si="9"/>
        <v>#DIV/0!</v>
      </c>
      <c r="V68" s="172"/>
      <c r="W68" s="172"/>
      <c r="X68" s="172"/>
      <c r="Y68" s="172">
        <f t="shared" si="10"/>
        <v>0</v>
      </c>
      <c r="Z68" s="222" t="s">
        <v>492</v>
      </c>
    </row>
    <row r="69" spans="1:26" s="101" customFormat="1" ht="70.5" customHeight="1">
      <c r="A69" s="463"/>
      <c r="B69" s="457"/>
      <c r="C69" s="576" t="s">
        <v>1231</v>
      </c>
      <c r="D69" s="476" t="s">
        <v>26</v>
      </c>
      <c r="E69" s="462"/>
      <c r="F69" s="462">
        <v>0</v>
      </c>
      <c r="G69" s="457"/>
      <c r="H69" s="242" t="s">
        <v>861</v>
      </c>
      <c r="I69" s="240" t="s">
        <v>1621</v>
      </c>
      <c r="J69" s="240" t="s">
        <v>1619</v>
      </c>
      <c r="K69" s="119">
        <v>1</v>
      </c>
      <c r="L69" s="410" t="s">
        <v>2244</v>
      </c>
      <c r="M69" s="244"/>
      <c r="N69" s="244" t="s">
        <v>2335</v>
      </c>
      <c r="O69" s="244" t="s">
        <v>2335</v>
      </c>
      <c r="P69" s="244" t="s">
        <v>2335</v>
      </c>
      <c r="Q69" s="108">
        <v>55000</v>
      </c>
      <c r="R69" s="108"/>
      <c r="S69" s="108">
        <v>0</v>
      </c>
      <c r="T69" s="188" t="e">
        <f t="shared" si="8"/>
        <v>#DIV/0!</v>
      </c>
      <c r="U69" s="188">
        <f t="shared" si="9"/>
        <v>0</v>
      </c>
      <c r="V69" s="172"/>
      <c r="W69" s="172"/>
      <c r="X69" s="172"/>
      <c r="Y69" s="172">
        <f t="shared" si="10"/>
        <v>0</v>
      </c>
      <c r="Z69" s="222" t="s">
        <v>492</v>
      </c>
    </row>
    <row r="70" spans="1:26" s="101" customFormat="1" ht="50.25" customHeight="1">
      <c r="A70" s="463"/>
      <c r="B70" s="457"/>
      <c r="C70" s="576"/>
      <c r="D70" s="476"/>
      <c r="E70" s="462"/>
      <c r="F70" s="462"/>
      <c r="G70" s="457"/>
      <c r="H70" s="242" t="s">
        <v>862</v>
      </c>
      <c r="I70" s="240" t="s">
        <v>1618</v>
      </c>
      <c r="J70" s="240" t="s">
        <v>1619</v>
      </c>
      <c r="K70" s="119">
        <v>1</v>
      </c>
      <c r="L70" s="410" t="s">
        <v>2244</v>
      </c>
      <c r="M70" s="244"/>
      <c r="N70" s="244" t="s">
        <v>2335</v>
      </c>
      <c r="O70" s="244" t="s">
        <v>2335</v>
      </c>
      <c r="P70" s="244" t="s">
        <v>2335</v>
      </c>
      <c r="Q70" s="108">
        <v>55000</v>
      </c>
      <c r="R70" s="108"/>
      <c r="S70" s="108">
        <v>0</v>
      </c>
      <c r="T70" s="188" t="e">
        <f t="shared" si="8"/>
        <v>#DIV/0!</v>
      </c>
      <c r="U70" s="188">
        <f t="shared" si="9"/>
        <v>0</v>
      </c>
      <c r="V70" s="172"/>
      <c r="W70" s="172"/>
      <c r="X70" s="172"/>
      <c r="Y70" s="172">
        <f t="shared" si="10"/>
        <v>0</v>
      </c>
      <c r="Z70" s="222" t="s">
        <v>492</v>
      </c>
    </row>
    <row r="71" spans="1:26" s="101" customFormat="1" ht="85.5" customHeight="1">
      <c r="A71" s="463"/>
      <c r="B71" s="457"/>
      <c r="C71" s="576" t="s">
        <v>1232</v>
      </c>
      <c r="D71" s="134" t="s">
        <v>26</v>
      </c>
      <c r="E71" s="177"/>
      <c r="F71" s="179">
        <v>0</v>
      </c>
      <c r="G71" s="457"/>
      <c r="H71" s="242" t="s">
        <v>863</v>
      </c>
      <c r="I71" s="240" t="s">
        <v>1620</v>
      </c>
      <c r="J71" s="134" t="s">
        <v>1617</v>
      </c>
      <c r="K71" s="119"/>
      <c r="L71" s="407" t="s">
        <v>2246</v>
      </c>
      <c r="M71" s="244"/>
      <c r="N71" s="244" t="s">
        <v>2335</v>
      </c>
      <c r="O71" s="244"/>
      <c r="P71" s="244"/>
      <c r="Q71" s="108"/>
      <c r="R71" s="108"/>
      <c r="S71" s="108">
        <v>0</v>
      </c>
      <c r="T71" s="188" t="e">
        <f t="shared" si="8"/>
        <v>#DIV/0!</v>
      </c>
      <c r="U71" s="188" t="e">
        <f t="shared" si="9"/>
        <v>#DIV/0!</v>
      </c>
      <c r="V71" s="172"/>
      <c r="W71" s="172"/>
      <c r="X71" s="172"/>
      <c r="Y71" s="172">
        <f t="shared" si="10"/>
        <v>0</v>
      </c>
      <c r="Z71" s="222" t="s">
        <v>492</v>
      </c>
    </row>
    <row r="72" spans="1:26" s="101" customFormat="1" ht="83.25" customHeight="1">
      <c r="A72" s="463"/>
      <c r="B72" s="457"/>
      <c r="C72" s="576"/>
      <c r="D72" s="134" t="s">
        <v>26</v>
      </c>
      <c r="E72" s="177"/>
      <c r="F72" s="245">
        <v>0.2942</v>
      </c>
      <c r="G72" s="457"/>
      <c r="H72" s="242" t="s">
        <v>864</v>
      </c>
      <c r="I72" s="240" t="s">
        <v>1623</v>
      </c>
      <c r="J72" s="134" t="s">
        <v>1617</v>
      </c>
      <c r="K72" s="119">
        <v>0.2942</v>
      </c>
      <c r="L72" s="407" t="s">
        <v>2246</v>
      </c>
      <c r="M72" s="244"/>
      <c r="N72" s="244" t="s">
        <v>2335</v>
      </c>
      <c r="O72" s="244"/>
      <c r="P72" s="244"/>
      <c r="Q72" s="108"/>
      <c r="R72" s="108"/>
      <c r="S72" s="108">
        <v>0</v>
      </c>
      <c r="T72" s="188">
        <f aca="true" t="shared" si="11" ref="T72:T89">R72/F72</f>
        <v>0</v>
      </c>
      <c r="U72" s="188" t="e">
        <f t="shared" si="9"/>
        <v>#DIV/0!</v>
      </c>
      <c r="V72" s="172"/>
      <c r="W72" s="172"/>
      <c r="X72" s="172"/>
      <c r="Y72" s="172">
        <f t="shared" si="10"/>
        <v>0</v>
      </c>
      <c r="Z72" s="222" t="s">
        <v>492</v>
      </c>
    </row>
    <row r="73" spans="1:26" s="101" customFormat="1" ht="90" customHeight="1">
      <c r="A73" s="463"/>
      <c r="B73" s="457"/>
      <c r="C73" s="576"/>
      <c r="D73" s="134" t="s">
        <v>26</v>
      </c>
      <c r="E73" s="177"/>
      <c r="F73" s="245">
        <v>0.1667</v>
      </c>
      <c r="G73" s="457"/>
      <c r="H73" s="242" t="s">
        <v>865</v>
      </c>
      <c r="I73" s="240" t="s">
        <v>1622</v>
      </c>
      <c r="J73" s="134" t="s">
        <v>1617</v>
      </c>
      <c r="K73" s="119">
        <v>0.1667</v>
      </c>
      <c r="L73" s="407" t="s">
        <v>2246</v>
      </c>
      <c r="M73" s="244"/>
      <c r="N73" s="244" t="s">
        <v>2335</v>
      </c>
      <c r="O73" s="244"/>
      <c r="P73" s="244"/>
      <c r="Q73" s="108"/>
      <c r="R73" s="108"/>
      <c r="S73" s="108">
        <v>0</v>
      </c>
      <c r="T73" s="188">
        <f t="shared" si="11"/>
        <v>0</v>
      </c>
      <c r="U73" s="188" t="e">
        <f t="shared" si="9"/>
        <v>#DIV/0!</v>
      </c>
      <c r="V73" s="172"/>
      <c r="W73" s="172"/>
      <c r="X73" s="172"/>
      <c r="Y73" s="172">
        <f t="shared" si="10"/>
        <v>0</v>
      </c>
      <c r="Z73" s="222" t="s">
        <v>492</v>
      </c>
    </row>
    <row r="74" spans="1:26" s="101" customFormat="1" ht="96" customHeight="1">
      <c r="A74" s="463"/>
      <c r="B74" s="470" t="s">
        <v>715</v>
      </c>
      <c r="C74" s="476" t="s">
        <v>818</v>
      </c>
      <c r="D74" s="476" t="s">
        <v>819</v>
      </c>
      <c r="E74" s="578"/>
      <c r="F74" s="462">
        <v>1</v>
      </c>
      <c r="G74" s="457" t="s">
        <v>716</v>
      </c>
      <c r="H74" s="242" t="s">
        <v>866</v>
      </c>
      <c r="I74" s="134" t="s">
        <v>1233</v>
      </c>
      <c r="J74" s="134" t="s">
        <v>1624</v>
      </c>
      <c r="K74" s="114">
        <v>1</v>
      </c>
      <c r="L74" s="407" t="s">
        <v>2247</v>
      </c>
      <c r="M74" s="289" t="s">
        <v>2335</v>
      </c>
      <c r="N74" s="289" t="s">
        <v>2335</v>
      </c>
      <c r="O74" s="289"/>
      <c r="P74" s="289"/>
      <c r="Q74" s="108">
        <v>1000</v>
      </c>
      <c r="R74" s="108"/>
      <c r="S74" s="108">
        <v>0</v>
      </c>
      <c r="T74" s="188">
        <f t="shared" si="11"/>
        <v>0</v>
      </c>
      <c r="U74" s="188">
        <f t="shared" si="9"/>
        <v>0</v>
      </c>
      <c r="V74" s="172"/>
      <c r="W74" s="172"/>
      <c r="X74" s="172"/>
      <c r="Y74" s="172">
        <f t="shared" si="10"/>
        <v>0</v>
      </c>
      <c r="Z74" s="222" t="s">
        <v>719</v>
      </c>
    </row>
    <row r="75" spans="1:26" s="101" customFormat="1" ht="63" customHeight="1">
      <c r="A75" s="463"/>
      <c r="B75" s="470"/>
      <c r="C75" s="476"/>
      <c r="D75" s="476"/>
      <c r="E75" s="578"/>
      <c r="F75" s="462"/>
      <c r="G75" s="457"/>
      <c r="H75" s="499" t="s">
        <v>867</v>
      </c>
      <c r="I75" s="220" t="s">
        <v>1628</v>
      </c>
      <c r="J75" s="220" t="s">
        <v>1627</v>
      </c>
      <c r="K75" s="114">
        <v>1</v>
      </c>
      <c r="L75" s="317" t="s">
        <v>2248</v>
      </c>
      <c r="M75" s="559"/>
      <c r="N75" s="559" t="s">
        <v>2335</v>
      </c>
      <c r="O75" s="559" t="s">
        <v>2335</v>
      </c>
      <c r="P75" s="559"/>
      <c r="Q75" s="108">
        <v>1000</v>
      </c>
      <c r="R75" s="108"/>
      <c r="S75" s="108">
        <v>0</v>
      </c>
      <c r="T75" s="188" t="e">
        <f t="shared" si="11"/>
        <v>#DIV/0!</v>
      </c>
      <c r="U75" s="188">
        <f t="shared" si="9"/>
        <v>0</v>
      </c>
      <c r="V75" s="172"/>
      <c r="W75" s="172"/>
      <c r="X75" s="172"/>
      <c r="Y75" s="559">
        <f t="shared" si="10"/>
        <v>0</v>
      </c>
      <c r="Z75" s="476" t="s">
        <v>719</v>
      </c>
    </row>
    <row r="76" spans="1:26" s="101" customFormat="1" ht="49.5" customHeight="1">
      <c r="A76" s="463"/>
      <c r="B76" s="470"/>
      <c r="C76" s="476"/>
      <c r="D76" s="476"/>
      <c r="E76" s="578"/>
      <c r="F76" s="462"/>
      <c r="G76" s="457"/>
      <c r="H76" s="499"/>
      <c r="I76" s="220" t="s">
        <v>1024</v>
      </c>
      <c r="J76" s="220" t="s">
        <v>1625</v>
      </c>
      <c r="K76" s="114"/>
      <c r="L76" s="317" t="s">
        <v>2249</v>
      </c>
      <c r="M76" s="566"/>
      <c r="N76" s="566"/>
      <c r="O76" s="566"/>
      <c r="P76" s="566"/>
      <c r="Q76" s="108"/>
      <c r="R76" s="108"/>
      <c r="S76" s="108">
        <v>0</v>
      </c>
      <c r="T76" s="188" t="e">
        <f t="shared" si="11"/>
        <v>#DIV/0!</v>
      </c>
      <c r="U76" s="188" t="e">
        <f t="shared" si="9"/>
        <v>#DIV/0!</v>
      </c>
      <c r="V76" s="172"/>
      <c r="W76" s="172"/>
      <c r="X76" s="172"/>
      <c r="Y76" s="566">
        <f t="shared" si="10"/>
        <v>0</v>
      </c>
      <c r="Z76" s="476"/>
    </row>
    <row r="77" spans="1:26" s="101" customFormat="1" ht="40.5" customHeight="1">
      <c r="A77" s="463"/>
      <c r="B77" s="470"/>
      <c r="C77" s="476"/>
      <c r="D77" s="476"/>
      <c r="E77" s="578"/>
      <c r="F77" s="462"/>
      <c r="G77" s="457"/>
      <c r="H77" s="499"/>
      <c r="I77" s="220" t="s">
        <v>1025</v>
      </c>
      <c r="J77" s="220" t="s">
        <v>1026</v>
      </c>
      <c r="K77" s="114"/>
      <c r="L77" s="317" t="s">
        <v>2250</v>
      </c>
      <c r="M77" s="566"/>
      <c r="N77" s="566"/>
      <c r="O77" s="566"/>
      <c r="P77" s="566"/>
      <c r="Q77" s="108"/>
      <c r="R77" s="108"/>
      <c r="S77" s="108">
        <v>0</v>
      </c>
      <c r="T77" s="188" t="e">
        <f t="shared" si="11"/>
        <v>#DIV/0!</v>
      </c>
      <c r="U77" s="188" t="e">
        <f t="shared" si="9"/>
        <v>#DIV/0!</v>
      </c>
      <c r="V77" s="172"/>
      <c r="W77" s="172"/>
      <c r="X77" s="172"/>
      <c r="Y77" s="566">
        <f t="shared" si="10"/>
        <v>0</v>
      </c>
      <c r="Z77" s="476"/>
    </row>
    <row r="78" spans="1:26" s="101" customFormat="1" ht="40.5" customHeight="1">
      <c r="A78" s="463"/>
      <c r="B78" s="470"/>
      <c r="C78" s="476"/>
      <c r="D78" s="476"/>
      <c r="E78" s="578"/>
      <c r="F78" s="462"/>
      <c r="G78" s="457"/>
      <c r="H78" s="499"/>
      <c r="I78" s="220" t="s">
        <v>1027</v>
      </c>
      <c r="J78" s="220" t="s">
        <v>1626</v>
      </c>
      <c r="K78" s="114"/>
      <c r="L78" s="317" t="s">
        <v>2251</v>
      </c>
      <c r="M78" s="560"/>
      <c r="N78" s="560"/>
      <c r="O78" s="560"/>
      <c r="P78" s="560"/>
      <c r="Q78" s="108"/>
      <c r="R78" s="108"/>
      <c r="S78" s="108">
        <v>0</v>
      </c>
      <c r="T78" s="188" t="e">
        <f t="shared" si="11"/>
        <v>#DIV/0!</v>
      </c>
      <c r="U78" s="188" t="e">
        <f t="shared" si="9"/>
        <v>#DIV/0!</v>
      </c>
      <c r="V78" s="172"/>
      <c r="W78" s="172"/>
      <c r="X78" s="172"/>
      <c r="Y78" s="560">
        <f t="shared" si="10"/>
        <v>0</v>
      </c>
      <c r="Z78" s="476"/>
    </row>
    <row r="79" spans="1:26" s="101" customFormat="1" ht="54.75" customHeight="1">
      <c r="A79" s="463"/>
      <c r="B79" s="470"/>
      <c r="C79" s="476"/>
      <c r="D79" s="476"/>
      <c r="E79" s="578"/>
      <c r="F79" s="462"/>
      <c r="G79" s="457"/>
      <c r="H79" s="499" t="s">
        <v>868</v>
      </c>
      <c r="I79" s="220" t="s">
        <v>1028</v>
      </c>
      <c r="J79" s="220" t="s">
        <v>820</v>
      </c>
      <c r="K79" s="114">
        <v>1</v>
      </c>
      <c r="L79" s="407" t="s">
        <v>2252</v>
      </c>
      <c r="M79" s="559" t="s">
        <v>2335</v>
      </c>
      <c r="N79" s="559" t="s">
        <v>2335</v>
      </c>
      <c r="O79" s="559" t="s">
        <v>2335</v>
      </c>
      <c r="P79" s="559" t="s">
        <v>2335</v>
      </c>
      <c r="Q79" s="108">
        <v>1000</v>
      </c>
      <c r="R79" s="108"/>
      <c r="S79" s="108">
        <v>0</v>
      </c>
      <c r="T79" s="188" t="e">
        <f t="shared" si="11"/>
        <v>#DIV/0!</v>
      </c>
      <c r="U79" s="188">
        <f t="shared" si="9"/>
        <v>0</v>
      </c>
      <c r="V79" s="172"/>
      <c r="W79" s="172"/>
      <c r="X79" s="172"/>
      <c r="Y79" s="559">
        <f t="shared" si="10"/>
        <v>0</v>
      </c>
      <c r="Z79" s="476" t="s">
        <v>719</v>
      </c>
    </row>
    <row r="80" spans="1:26" s="101" customFormat="1" ht="75" customHeight="1">
      <c r="A80" s="463"/>
      <c r="B80" s="470"/>
      <c r="C80" s="476"/>
      <c r="D80" s="476"/>
      <c r="E80" s="578"/>
      <c r="F80" s="462"/>
      <c r="G80" s="457"/>
      <c r="H80" s="499"/>
      <c r="I80" s="134" t="s">
        <v>1029</v>
      </c>
      <c r="J80" s="134" t="s">
        <v>821</v>
      </c>
      <c r="K80" s="114"/>
      <c r="L80" s="407" t="s">
        <v>2253</v>
      </c>
      <c r="M80" s="560"/>
      <c r="N80" s="560"/>
      <c r="O80" s="560"/>
      <c r="P80" s="560"/>
      <c r="Q80" s="108"/>
      <c r="R80" s="108"/>
      <c r="S80" s="108">
        <v>0</v>
      </c>
      <c r="T80" s="188" t="e">
        <f t="shared" si="11"/>
        <v>#DIV/0!</v>
      </c>
      <c r="U80" s="188" t="e">
        <f t="shared" si="9"/>
        <v>#DIV/0!</v>
      </c>
      <c r="V80" s="172"/>
      <c r="W80" s="172"/>
      <c r="X80" s="172"/>
      <c r="Y80" s="560">
        <f t="shared" si="10"/>
        <v>0</v>
      </c>
      <c r="Z80" s="476"/>
    </row>
    <row r="81" spans="1:26" s="101" customFormat="1" ht="90.75" customHeight="1">
      <c r="A81" s="463"/>
      <c r="B81" s="470"/>
      <c r="C81" s="476"/>
      <c r="D81" s="476"/>
      <c r="E81" s="578"/>
      <c r="F81" s="462"/>
      <c r="G81" s="457"/>
      <c r="H81" s="499" t="s">
        <v>869</v>
      </c>
      <c r="I81" s="134" t="s">
        <v>1234</v>
      </c>
      <c r="J81" s="134" t="s">
        <v>1629</v>
      </c>
      <c r="K81" s="119">
        <v>1</v>
      </c>
      <c r="L81" s="570" t="s">
        <v>2254</v>
      </c>
      <c r="M81" s="561" t="s">
        <v>2335</v>
      </c>
      <c r="N81" s="561" t="s">
        <v>2335</v>
      </c>
      <c r="O81" s="561" t="s">
        <v>2335</v>
      </c>
      <c r="P81" s="561" t="s">
        <v>2335</v>
      </c>
      <c r="Q81" s="108">
        <v>1000</v>
      </c>
      <c r="R81" s="108"/>
      <c r="S81" s="108">
        <v>0</v>
      </c>
      <c r="T81" s="188" t="e">
        <f t="shared" si="11"/>
        <v>#DIV/0!</v>
      </c>
      <c r="U81" s="188">
        <f t="shared" si="9"/>
        <v>0</v>
      </c>
      <c r="V81" s="172"/>
      <c r="W81" s="172"/>
      <c r="X81" s="172"/>
      <c r="Y81" s="561">
        <f t="shared" si="10"/>
        <v>0</v>
      </c>
      <c r="Z81" s="476" t="s">
        <v>719</v>
      </c>
    </row>
    <row r="82" spans="1:26" s="101" customFormat="1" ht="70.5" customHeight="1">
      <c r="A82" s="463"/>
      <c r="B82" s="470"/>
      <c r="C82" s="476"/>
      <c r="D82" s="476"/>
      <c r="E82" s="578"/>
      <c r="F82" s="462"/>
      <c r="G82" s="457"/>
      <c r="H82" s="499"/>
      <c r="I82" s="134" t="s">
        <v>1630</v>
      </c>
      <c r="J82" s="134" t="s">
        <v>1631</v>
      </c>
      <c r="K82" s="114"/>
      <c r="L82" s="571"/>
      <c r="M82" s="562"/>
      <c r="N82" s="562"/>
      <c r="O82" s="562"/>
      <c r="P82" s="562"/>
      <c r="Q82" s="108"/>
      <c r="R82" s="108"/>
      <c r="S82" s="108">
        <v>0</v>
      </c>
      <c r="T82" s="188" t="e">
        <f t="shared" si="11"/>
        <v>#DIV/0!</v>
      </c>
      <c r="U82" s="188" t="e">
        <f t="shared" si="9"/>
        <v>#DIV/0!</v>
      </c>
      <c r="V82" s="172"/>
      <c r="W82" s="172"/>
      <c r="X82" s="172"/>
      <c r="Y82" s="562">
        <f t="shared" si="10"/>
        <v>0</v>
      </c>
      <c r="Z82" s="476"/>
    </row>
    <row r="83" spans="1:26" s="101" customFormat="1" ht="63.75" customHeight="1">
      <c r="A83" s="463"/>
      <c r="B83" s="470"/>
      <c r="C83" s="476"/>
      <c r="D83" s="476"/>
      <c r="E83" s="578"/>
      <c r="F83" s="462"/>
      <c r="G83" s="457"/>
      <c r="H83" s="242" t="s">
        <v>870</v>
      </c>
      <c r="I83" s="134" t="s">
        <v>1632</v>
      </c>
      <c r="J83" s="134" t="s">
        <v>1030</v>
      </c>
      <c r="K83" s="114">
        <v>1</v>
      </c>
      <c r="L83" s="407" t="s">
        <v>2255</v>
      </c>
      <c r="M83" s="289"/>
      <c r="N83" s="289" t="s">
        <v>2335</v>
      </c>
      <c r="O83" s="289"/>
      <c r="P83" s="289"/>
      <c r="Q83" s="108">
        <v>1000</v>
      </c>
      <c r="R83" s="108"/>
      <c r="S83" s="108">
        <v>0</v>
      </c>
      <c r="T83" s="188" t="e">
        <f t="shared" si="11"/>
        <v>#DIV/0!</v>
      </c>
      <c r="U83" s="188">
        <f t="shared" si="9"/>
        <v>0</v>
      </c>
      <c r="V83" s="172"/>
      <c r="W83" s="172"/>
      <c r="X83" s="172"/>
      <c r="Y83" s="172">
        <f t="shared" si="10"/>
        <v>0</v>
      </c>
      <c r="Z83" s="94" t="s">
        <v>719</v>
      </c>
    </row>
    <row r="84" spans="1:26" s="101" customFormat="1" ht="61.5" customHeight="1">
      <c r="A84" s="463"/>
      <c r="B84" s="470"/>
      <c r="C84" s="476"/>
      <c r="D84" s="476"/>
      <c r="E84" s="578"/>
      <c r="F84" s="462"/>
      <c r="G84" s="457"/>
      <c r="H84" s="242" t="s">
        <v>871</v>
      </c>
      <c r="I84" s="134" t="s">
        <v>1235</v>
      </c>
      <c r="J84" s="134" t="s">
        <v>822</v>
      </c>
      <c r="K84" s="114">
        <v>1</v>
      </c>
      <c r="L84" s="407" t="s">
        <v>2256</v>
      </c>
      <c r="M84" s="289"/>
      <c r="N84" s="289" t="s">
        <v>2335</v>
      </c>
      <c r="O84" s="289" t="s">
        <v>2335</v>
      </c>
      <c r="P84" s="289"/>
      <c r="Q84" s="108">
        <v>1000</v>
      </c>
      <c r="R84" s="108"/>
      <c r="S84" s="108">
        <v>0</v>
      </c>
      <c r="T84" s="188" t="e">
        <f t="shared" si="11"/>
        <v>#DIV/0!</v>
      </c>
      <c r="U84" s="188">
        <f t="shared" si="9"/>
        <v>0</v>
      </c>
      <c r="V84" s="172"/>
      <c r="W84" s="172"/>
      <c r="X84" s="172"/>
      <c r="Y84" s="172">
        <f t="shared" si="10"/>
        <v>0</v>
      </c>
      <c r="Z84" s="222" t="s">
        <v>719</v>
      </c>
    </row>
    <row r="85" spans="1:26" s="101" customFormat="1" ht="79.5" customHeight="1">
      <c r="A85" s="463"/>
      <c r="B85" s="470"/>
      <c r="C85" s="476"/>
      <c r="D85" s="476"/>
      <c r="E85" s="578"/>
      <c r="F85" s="462"/>
      <c r="G85" s="457"/>
      <c r="H85" s="242" t="s">
        <v>102</v>
      </c>
      <c r="I85" s="134" t="s">
        <v>1633</v>
      </c>
      <c r="J85" s="134" t="s">
        <v>1634</v>
      </c>
      <c r="K85" s="114">
        <v>1</v>
      </c>
      <c r="L85" s="407" t="s">
        <v>2257</v>
      </c>
      <c r="M85" s="289" t="s">
        <v>2335</v>
      </c>
      <c r="N85" s="289"/>
      <c r="O85" s="289"/>
      <c r="P85" s="289"/>
      <c r="Q85" s="108">
        <v>1000</v>
      </c>
      <c r="R85" s="108"/>
      <c r="S85" s="108">
        <v>0</v>
      </c>
      <c r="T85" s="188" t="e">
        <f t="shared" si="11"/>
        <v>#DIV/0!</v>
      </c>
      <c r="U85" s="188">
        <f t="shared" si="9"/>
        <v>0</v>
      </c>
      <c r="V85" s="172"/>
      <c r="W85" s="172"/>
      <c r="X85" s="172"/>
      <c r="Y85" s="172">
        <f t="shared" si="10"/>
        <v>0</v>
      </c>
      <c r="Z85" s="222" t="s">
        <v>719</v>
      </c>
    </row>
    <row r="86" spans="1:26" s="101" customFormat="1" ht="75.75" customHeight="1">
      <c r="A86" s="463"/>
      <c r="B86" s="470"/>
      <c r="C86" s="476"/>
      <c r="D86" s="476"/>
      <c r="E86" s="578"/>
      <c r="F86" s="462"/>
      <c r="G86" s="457" t="s">
        <v>717</v>
      </c>
      <c r="H86" s="242" t="s">
        <v>872</v>
      </c>
      <c r="I86" s="134" t="s">
        <v>1031</v>
      </c>
      <c r="J86" s="134" t="s">
        <v>807</v>
      </c>
      <c r="K86" s="114">
        <v>15</v>
      </c>
      <c r="L86" s="314" t="s">
        <v>2258</v>
      </c>
      <c r="M86" s="289" t="s">
        <v>2335</v>
      </c>
      <c r="N86" s="289" t="s">
        <v>2335</v>
      </c>
      <c r="O86" s="289"/>
      <c r="P86" s="289"/>
      <c r="Q86" s="108">
        <v>1000</v>
      </c>
      <c r="R86" s="108"/>
      <c r="S86" s="108">
        <v>0</v>
      </c>
      <c r="T86" s="188" t="e">
        <f t="shared" si="11"/>
        <v>#DIV/0!</v>
      </c>
      <c r="U86" s="188">
        <f t="shared" si="9"/>
        <v>0</v>
      </c>
      <c r="V86" s="172"/>
      <c r="W86" s="172"/>
      <c r="X86" s="172"/>
      <c r="Y86" s="172">
        <f t="shared" si="10"/>
        <v>0</v>
      </c>
      <c r="Z86" s="222" t="s">
        <v>719</v>
      </c>
    </row>
    <row r="87" spans="1:26" s="101" customFormat="1" ht="79.5" customHeight="1">
      <c r="A87" s="463"/>
      <c r="B87" s="470"/>
      <c r="C87" s="476"/>
      <c r="D87" s="476"/>
      <c r="E87" s="578"/>
      <c r="F87" s="462"/>
      <c r="G87" s="457"/>
      <c r="H87" s="390" t="s">
        <v>2336</v>
      </c>
      <c r="I87" s="134" t="s">
        <v>823</v>
      </c>
      <c r="J87" s="134" t="s">
        <v>824</v>
      </c>
      <c r="K87" s="114">
        <v>26</v>
      </c>
      <c r="L87" s="314" t="s">
        <v>2259</v>
      </c>
      <c r="M87" s="289" t="s">
        <v>2335</v>
      </c>
      <c r="N87" s="289" t="s">
        <v>2335</v>
      </c>
      <c r="O87" s="289"/>
      <c r="P87" s="289"/>
      <c r="Q87" s="108">
        <v>1000</v>
      </c>
      <c r="R87" s="108"/>
      <c r="S87" s="108">
        <v>0</v>
      </c>
      <c r="T87" s="188" t="e">
        <f t="shared" si="11"/>
        <v>#DIV/0!</v>
      </c>
      <c r="U87" s="188">
        <f t="shared" si="9"/>
        <v>0</v>
      </c>
      <c r="V87" s="172"/>
      <c r="W87" s="172"/>
      <c r="X87" s="172"/>
      <c r="Y87" s="172">
        <f t="shared" si="10"/>
        <v>0</v>
      </c>
      <c r="Z87" s="222" t="s">
        <v>719</v>
      </c>
    </row>
    <row r="88" spans="1:26" s="101" customFormat="1" ht="66.75" customHeight="1">
      <c r="A88" s="463"/>
      <c r="B88" s="470"/>
      <c r="C88" s="476"/>
      <c r="D88" s="476"/>
      <c r="E88" s="578"/>
      <c r="F88" s="462"/>
      <c r="G88" s="235" t="s">
        <v>718</v>
      </c>
      <c r="H88" s="242" t="s">
        <v>873</v>
      </c>
      <c r="I88" s="134" t="s">
        <v>1635</v>
      </c>
      <c r="J88" s="134" t="s">
        <v>1032</v>
      </c>
      <c r="K88" s="114">
        <v>250000</v>
      </c>
      <c r="L88" s="314" t="s">
        <v>2260</v>
      </c>
      <c r="M88" s="289" t="s">
        <v>2335</v>
      </c>
      <c r="N88" s="289"/>
      <c r="O88" s="289"/>
      <c r="P88" s="289"/>
      <c r="Q88" s="108">
        <v>1000</v>
      </c>
      <c r="R88" s="108"/>
      <c r="S88" s="108">
        <v>0</v>
      </c>
      <c r="T88" s="188" t="e">
        <f t="shared" si="11"/>
        <v>#DIV/0!</v>
      </c>
      <c r="U88" s="188">
        <f t="shared" si="9"/>
        <v>0</v>
      </c>
      <c r="V88" s="172"/>
      <c r="W88" s="172"/>
      <c r="X88" s="172"/>
      <c r="Y88" s="172">
        <f t="shared" si="10"/>
        <v>0</v>
      </c>
      <c r="Z88" s="222" t="s">
        <v>719</v>
      </c>
    </row>
    <row r="89" spans="1:26" s="101" customFormat="1" ht="96" customHeight="1">
      <c r="A89" s="464"/>
      <c r="B89" s="470"/>
      <c r="C89" s="476"/>
      <c r="D89" s="476"/>
      <c r="E89" s="578"/>
      <c r="F89" s="462"/>
      <c r="G89" s="235" t="s">
        <v>103</v>
      </c>
      <c r="H89" s="242" t="s">
        <v>338</v>
      </c>
      <c r="I89" s="134" t="s">
        <v>1636</v>
      </c>
      <c r="J89" s="134" t="s">
        <v>1624</v>
      </c>
      <c r="K89" s="114">
        <v>1</v>
      </c>
      <c r="L89" s="413" t="s">
        <v>2261</v>
      </c>
      <c r="M89" s="289" t="s">
        <v>2335</v>
      </c>
      <c r="N89" s="289" t="s">
        <v>2335</v>
      </c>
      <c r="O89" s="289"/>
      <c r="P89" s="289"/>
      <c r="Q89" s="108">
        <v>1000</v>
      </c>
      <c r="R89" s="108"/>
      <c r="S89" s="108">
        <v>0</v>
      </c>
      <c r="T89" s="188" t="e">
        <f t="shared" si="11"/>
        <v>#DIV/0!</v>
      </c>
      <c r="U89" s="188">
        <f t="shared" si="9"/>
        <v>0</v>
      </c>
      <c r="V89" s="172"/>
      <c r="W89" s="172"/>
      <c r="X89" s="172"/>
      <c r="Y89" s="172">
        <f t="shared" si="10"/>
        <v>0</v>
      </c>
      <c r="Z89" s="222" t="s">
        <v>719</v>
      </c>
    </row>
    <row r="90" spans="1:26" ht="12" customHeight="1">
      <c r="A90" s="6"/>
      <c r="B90" s="7"/>
      <c r="C90" s="7"/>
      <c r="D90" s="7"/>
      <c r="E90" s="7"/>
      <c r="F90" s="7"/>
      <c r="G90" s="7"/>
      <c r="H90" s="7"/>
      <c r="I90" s="7"/>
      <c r="J90" s="63"/>
      <c r="K90" s="64"/>
      <c r="L90" s="414"/>
      <c r="M90" s="64"/>
      <c r="N90" s="64"/>
      <c r="O90" s="64"/>
      <c r="P90" s="64"/>
      <c r="Q90" s="66">
        <f aca="true" t="shared" si="12" ref="Q90:Y90">SUM(Q40:Q89)</f>
        <v>627527</v>
      </c>
      <c r="R90" s="66"/>
      <c r="S90" s="66">
        <f>SUM(S40:S89)</f>
        <v>129838.00212</v>
      </c>
      <c r="T90" s="247" t="e">
        <f>SUM(T40:T89)</f>
        <v>#DIV/0!</v>
      </c>
      <c r="U90" s="247" t="e">
        <f>SUM(U40:U89)</f>
        <v>#DIV/0!</v>
      </c>
      <c r="V90" s="77">
        <f t="shared" si="12"/>
        <v>135407.2369</v>
      </c>
      <c r="W90" s="77">
        <f t="shared" si="12"/>
        <v>0</v>
      </c>
      <c r="X90" s="77">
        <f t="shared" si="12"/>
        <v>0</v>
      </c>
      <c r="Y90" s="77">
        <f t="shared" si="12"/>
        <v>135407.2369</v>
      </c>
      <c r="Z90" s="7"/>
    </row>
    <row r="91" spans="1:26" s="101" customFormat="1" ht="77.25" customHeight="1">
      <c r="A91" s="463" t="s">
        <v>285</v>
      </c>
      <c r="B91" s="457" t="s">
        <v>311</v>
      </c>
      <c r="C91" s="476" t="s">
        <v>1278</v>
      </c>
      <c r="D91" s="476" t="s">
        <v>27</v>
      </c>
      <c r="E91" s="485">
        <v>0.09</v>
      </c>
      <c r="F91" s="485">
        <v>0.75</v>
      </c>
      <c r="G91" s="457" t="s">
        <v>476</v>
      </c>
      <c r="H91" s="242" t="s">
        <v>874</v>
      </c>
      <c r="I91" s="134" t="s">
        <v>1682</v>
      </c>
      <c r="J91" s="180" t="s">
        <v>1683</v>
      </c>
      <c r="K91" s="180">
        <v>1</v>
      </c>
      <c r="L91" s="314" t="s">
        <v>2262</v>
      </c>
      <c r="M91" s="342" t="s">
        <v>2335</v>
      </c>
      <c r="N91" s="342"/>
      <c r="O91" s="342"/>
      <c r="P91" s="342"/>
      <c r="Q91" s="108">
        <v>15000</v>
      </c>
      <c r="R91" s="108"/>
      <c r="S91" s="108">
        <v>0</v>
      </c>
      <c r="T91" s="188">
        <f aca="true" t="shared" si="13" ref="T91:T121">R91/F91</f>
        <v>0</v>
      </c>
      <c r="U91" s="188">
        <f aca="true" t="shared" si="14" ref="U91:U121">S91/Q91</f>
        <v>0</v>
      </c>
      <c r="V91" s="172"/>
      <c r="W91" s="172"/>
      <c r="X91" s="172"/>
      <c r="Y91" s="172">
        <f>SUM(V91:X91)</f>
        <v>0</v>
      </c>
      <c r="Z91" s="222" t="s">
        <v>334</v>
      </c>
    </row>
    <row r="92" spans="1:26" s="101" customFormat="1" ht="66" customHeight="1">
      <c r="A92" s="463"/>
      <c r="B92" s="457"/>
      <c r="C92" s="476"/>
      <c r="D92" s="476"/>
      <c r="E92" s="485"/>
      <c r="F92" s="485"/>
      <c r="G92" s="457"/>
      <c r="H92" s="242" t="s">
        <v>875</v>
      </c>
      <c r="I92" s="134" t="s">
        <v>1684</v>
      </c>
      <c r="J92" s="180" t="s">
        <v>1683</v>
      </c>
      <c r="K92" s="180">
        <v>1</v>
      </c>
      <c r="L92" s="314" t="s">
        <v>2262</v>
      </c>
      <c r="M92" s="342" t="s">
        <v>2335</v>
      </c>
      <c r="N92" s="342" t="s">
        <v>2335</v>
      </c>
      <c r="O92" s="342"/>
      <c r="P92" s="342"/>
      <c r="Q92" s="108">
        <v>15000</v>
      </c>
      <c r="R92" s="108"/>
      <c r="S92" s="108">
        <v>0</v>
      </c>
      <c r="T92" s="188" t="e">
        <f t="shared" si="13"/>
        <v>#DIV/0!</v>
      </c>
      <c r="U92" s="188">
        <f t="shared" si="14"/>
        <v>0</v>
      </c>
      <c r="V92" s="172"/>
      <c r="W92" s="172"/>
      <c r="X92" s="172"/>
      <c r="Y92" s="172">
        <f>SUM(V92:X92)</f>
        <v>0</v>
      </c>
      <c r="Z92" s="222" t="s">
        <v>334</v>
      </c>
    </row>
    <row r="93" spans="1:26" s="101" customFormat="1" ht="69.75" customHeight="1">
      <c r="A93" s="463"/>
      <c r="B93" s="470" t="s">
        <v>311</v>
      </c>
      <c r="C93" s="476" t="s">
        <v>1033</v>
      </c>
      <c r="D93" s="476" t="s">
        <v>28</v>
      </c>
      <c r="E93" s="577"/>
      <c r="F93" s="526">
        <v>1</v>
      </c>
      <c r="G93" s="457" t="s">
        <v>696</v>
      </c>
      <c r="H93" s="242" t="s">
        <v>876</v>
      </c>
      <c r="I93" s="235" t="s">
        <v>1037</v>
      </c>
      <c r="J93" s="181" t="s">
        <v>1939</v>
      </c>
      <c r="K93" s="180"/>
      <c r="L93" s="415" t="s">
        <v>2263</v>
      </c>
      <c r="M93" s="342"/>
      <c r="N93" s="342" t="s">
        <v>2335</v>
      </c>
      <c r="O93" s="342" t="s">
        <v>2335</v>
      </c>
      <c r="P93" s="342"/>
      <c r="Q93" s="108"/>
      <c r="R93" s="108"/>
      <c r="S93" s="108">
        <v>0</v>
      </c>
      <c r="T93" s="188">
        <f t="shared" si="13"/>
        <v>0</v>
      </c>
      <c r="U93" s="188" t="e">
        <f t="shared" si="14"/>
        <v>#DIV/0!</v>
      </c>
      <c r="V93" s="172"/>
      <c r="W93" s="172"/>
      <c r="X93" s="172"/>
      <c r="Y93" s="172">
        <f>SUM(V93:X93)</f>
        <v>0</v>
      </c>
      <c r="Z93" s="222" t="s">
        <v>104</v>
      </c>
    </row>
    <row r="94" spans="1:26" s="101" customFormat="1" ht="59.25" customHeight="1">
      <c r="A94" s="463"/>
      <c r="B94" s="470"/>
      <c r="C94" s="476"/>
      <c r="D94" s="476"/>
      <c r="E94" s="577"/>
      <c r="F94" s="476"/>
      <c r="G94" s="457"/>
      <c r="H94" s="242" t="s">
        <v>877</v>
      </c>
      <c r="I94" s="235" t="s">
        <v>1038</v>
      </c>
      <c r="J94" s="181" t="s">
        <v>1685</v>
      </c>
      <c r="K94" s="180"/>
      <c r="L94" s="314" t="s">
        <v>2262</v>
      </c>
      <c r="M94" s="342" t="s">
        <v>2335</v>
      </c>
      <c r="N94" s="342" t="s">
        <v>2335</v>
      </c>
      <c r="O94" s="342" t="s">
        <v>2335</v>
      </c>
      <c r="P94" s="342"/>
      <c r="Q94" s="108"/>
      <c r="R94" s="108"/>
      <c r="S94" s="108">
        <v>0</v>
      </c>
      <c r="T94" s="188" t="e">
        <f t="shared" si="13"/>
        <v>#DIV/0!</v>
      </c>
      <c r="U94" s="188" t="e">
        <f t="shared" si="14"/>
        <v>#DIV/0!</v>
      </c>
      <c r="V94" s="172"/>
      <c r="W94" s="172"/>
      <c r="X94" s="172"/>
      <c r="Y94" s="172">
        <f aca="true" t="shared" si="15" ref="Y94:Y106">SUM(V94:X94)</f>
        <v>0</v>
      </c>
      <c r="Z94" s="222" t="s">
        <v>104</v>
      </c>
    </row>
    <row r="95" spans="1:26" s="101" customFormat="1" ht="63.75" customHeight="1">
      <c r="A95" s="463"/>
      <c r="B95" s="470"/>
      <c r="C95" s="476"/>
      <c r="D95" s="476"/>
      <c r="E95" s="577"/>
      <c r="F95" s="476"/>
      <c r="G95" s="457"/>
      <c r="H95" s="242" t="s">
        <v>878</v>
      </c>
      <c r="I95" s="235" t="s">
        <v>1039</v>
      </c>
      <c r="J95" s="181" t="s">
        <v>1686</v>
      </c>
      <c r="K95" s="180"/>
      <c r="L95" s="314" t="s">
        <v>2262</v>
      </c>
      <c r="M95" s="342"/>
      <c r="N95" s="342" t="s">
        <v>2335</v>
      </c>
      <c r="O95" s="342" t="s">
        <v>2335</v>
      </c>
      <c r="P95" s="342" t="s">
        <v>2335</v>
      </c>
      <c r="Q95" s="108"/>
      <c r="R95" s="108"/>
      <c r="S95" s="108">
        <v>0</v>
      </c>
      <c r="T95" s="188" t="e">
        <f t="shared" si="13"/>
        <v>#DIV/0!</v>
      </c>
      <c r="U95" s="188" t="e">
        <f t="shared" si="14"/>
        <v>#DIV/0!</v>
      </c>
      <c r="V95" s="172"/>
      <c r="W95" s="172"/>
      <c r="X95" s="172"/>
      <c r="Y95" s="172">
        <f t="shared" si="15"/>
        <v>0</v>
      </c>
      <c r="Z95" s="222" t="s">
        <v>104</v>
      </c>
    </row>
    <row r="96" spans="1:26" s="101" customFormat="1" ht="63.75" customHeight="1">
      <c r="A96" s="463"/>
      <c r="B96" s="470"/>
      <c r="C96" s="476"/>
      <c r="D96" s="476"/>
      <c r="E96" s="577"/>
      <c r="F96" s="476"/>
      <c r="G96" s="457"/>
      <c r="H96" s="242" t="s">
        <v>879</v>
      </c>
      <c r="I96" s="235" t="s">
        <v>31</v>
      </c>
      <c r="J96" s="181" t="s">
        <v>30</v>
      </c>
      <c r="K96" s="180"/>
      <c r="L96" s="314" t="s">
        <v>2262</v>
      </c>
      <c r="M96" s="342"/>
      <c r="N96" s="342" t="s">
        <v>2335</v>
      </c>
      <c r="O96" s="342" t="s">
        <v>2335</v>
      </c>
      <c r="P96" s="342"/>
      <c r="Q96" s="108"/>
      <c r="R96" s="108"/>
      <c r="S96" s="108">
        <v>0</v>
      </c>
      <c r="T96" s="188" t="e">
        <f t="shared" si="13"/>
        <v>#DIV/0!</v>
      </c>
      <c r="U96" s="188" t="e">
        <f t="shared" si="14"/>
        <v>#DIV/0!</v>
      </c>
      <c r="V96" s="172"/>
      <c r="W96" s="172"/>
      <c r="X96" s="172"/>
      <c r="Y96" s="172">
        <f t="shared" si="15"/>
        <v>0</v>
      </c>
      <c r="Z96" s="222" t="s">
        <v>104</v>
      </c>
    </row>
    <row r="97" spans="1:26" s="101" customFormat="1" ht="57.75" customHeight="1">
      <c r="A97" s="463"/>
      <c r="B97" s="470"/>
      <c r="C97" s="476"/>
      <c r="D97" s="476"/>
      <c r="E97" s="577"/>
      <c r="F97" s="476"/>
      <c r="G97" s="457"/>
      <c r="H97" s="242" t="s">
        <v>880</v>
      </c>
      <c r="I97" s="235" t="s">
        <v>1687</v>
      </c>
      <c r="J97" s="181" t="s">
        <v>1688</v>
      </c>
      <c r="K97" s="180"/>
      <c r="L97" s="314" t="s">
        <v>2262</v>
      </c>
      <c r="M97" s="342" t="s">
        <v>2335</v>
      </c>
      <c r="N97" s="342" t="s">
        <v>2335</v>
      </c>
      <c r="O97" s="342"/>
      <c r="P97" s="342"/>
      <c r="Q97" s="108"/>
      <c r="R97" s="108"/>
      <c r="S97" s="108">
        <v>0</v>
      </c>
      <c r="T97" s="188" t="e">
        <f t="shared" si="13"/>
        <v>#DIV/0!</v>
      </c>
      <c r="U97" s="188" t="e">
        <f t="shared" si="14"/>
        <v>#DIV/0!</v>
      </c>
      <c r="V97" s="172"/>
      <c r="W97" s="172"/>
      <c r="X97" s="172"/>
      <c r="Y97" s="172">
        <f t="shared" si="15"/>
        <v>0</v>
      </c>
      <c r="Z97" s="222" t="s">
        <v>104</v>
      </c>
    </row>
    <row r="98" spans="1:26" s="101" customFormat="1" ht="78" customHeight="1">
      <c r="A98" s="463"/>
      <c r="B98" s="470"/>
      <c r="C98" s="476"/>
      <c r="D98" s="476"/>
      <c r="E98" s="577"/>
      <c r="F98" s="476"/>
      <c r="G98" s="235" t="s">
        <v>697</v>
      </c>
      <c r="H98" s="242" t="s">
        <v>881</v>
      </c>
      <c r="I98" s="235" t="s">
        <v>1689</v>
      </c>
      <c r="J98" s="183" t="s">
        <v>32</v>
      </c>
      <c r="K98" s="180"/>
      <c r="L98" s="314" t="s">
        <v>2262</v>
      </c>
      <c r="M98" s="342" t="s">
        <v>2335</v>
      </c>
      <c r="N98" s="342" t="s">
        <v>2335</v>
      </c>
      <c r="O98" s="342" t="s">
        <v>2335</v>
      </c>
      <c r="P98" s="342"/>
      <c r="Q98" s="108"/>
      <c r="R98" s="108"/>
      <c r="S98" s="108">
        <v>0</v>
      </c>
      <c r="T98" s="188" t="e">
        <f t="shared" si="13"/>
        <v>#DIV/0!</v>
      </c>
      <c r="U98" s="188" t="e">
        <f t="shared" si="14"/>
        <v>#DIV/0!</v>
      </c>
      <c r="V98" s="172"/>
      <c r="W98" s="172"/>
      <c r="X98" s="172"/>
      <c r="Y98" s="172">
        <f t="shared" si="15"/>
        <v>0</v>
      </c>
      <c r="Z98" s="222" t="s">
        <v>104</v>
      </c>
    </row>
    <row r="99" spans="1:26" s="2" customFormat="1" ht="70.5" customHeight="1">
      <c r="A99" s="463"/>
      <c r="B99" s="457" t="s">
        <v>698</v>
      </c>
      <c r="C99" s="476" t="s">
        <v>1034</v>
      </c>
      <c r="D99" s="476" t="s">
        <v>29</v>
      </c>
      <c r="E99" s="577"/>
      <c r="F99" s="526">
        <v>0.2</v>
      </c>
      <c r="G99" s="557" t="s">
        <v>699</v>
      </c>
      <c r="H99" s="286" t="s">
        <v>882</v>
      </c>
      <c r="I99" s="333" t="s">
        <v>33</v>
      </c>
      <c r="J99" s="362" t="s">
        <v>1690</v>
      </c>
      <c r="K99" s="363">
        <v>2400</v>
      </c>
      <c r="L99" s="416" t="s">
        <v>2264</v>
      </c>
      <c r="M99" s="364"/>
      <c r="N99" s="364" t="s">
        <v>2335</v>
      </c>
      <c r="O99" s="364" t="s">
        <v>2335</v>
      </c>
      <c r="P99" s="364"/>
      <c r="Q99" s="365">
        <v>50000</v>
      </c>
      <c r="R99" s="349">
        <v>2400</v>
      </c>
      <c r="S99" s="349">
        <v>5000</v>
      </c>
      <c r="T99" s="350">
        <f t="shared" si="13"/>
        <v>12000</v>
      </c>
      <c r="U99" s="350">
        <f t="shared" si="14"/>
        <v>0.1</v>
      </c>
      <c r="V99" s="351"/>
      <c r="W99" s="351">
        <v>10000</v>
      </c>
      <c r="X99" s="351"/>
      <c r="Y99" s="355">
        <f>SUM(V99:X99)</f>
        <v>10000</v>
      </c>
      <c r="Z99" s="223" t="s">
        <v>104</v>
      </c>
    </row>
    <row r="100" spans="1:26" s="2" customFormat="1" ht="70.5" customHeight="1">
      <c r="A100" s="463"/>
      <c r="B100" s="457"/>
      <c r="C100" s="476"/>
      <c r="D100" s="476"/>
      <c r="E100" s="577"/>
      <c r="F100" s="526"/>
      <c r="G100" s="557"/>
      <c r="H100" s="286" t="s">
        <v>883</v>
      </c>
      <c r="I100" s="333" t="s">
        <v>1691</v>
      </c>
      <c r="J100" s="366" t="s">
        <v>1692</v>
      </c>
      <c r="K100" s="363">
        <v>300</v>
      </c>
      <c r="L100" s="416" t="s">
        <v>2265</v>
      </c>
      <c r="M100" s="364"/>
      <c r="N100" s="364" t="s">
        <v>2335</v>
      </c>
      <c r="O100" s="364" t="s">
        <v>2335</v>
      </c>
      <c r="P100" s="364" t="s">
        <v>2335</v>
      </c>
      <c r="Q100" s="349">
        <v>48701</v>
      </c>
      <c r="R100" s="349"/>
      <c r="S100" s="349">
        <v>0</v>
      </c>
      <c r="T100" s="350" t="e">
        <f t="shared" si="13"/>
        <v>#DIV/0!</v>
      </c>
      <c r="U100" s="350">
        <f t="shared" si="14"/>
        <v>0</v>
      </c>
      <c r="V100" s="351"/>
      <c r="W100" s="351"/>
      <c r="X100" s="351"/>
      <c r="Y100" s="351">
        <f>SUM(V100:X100)</f>
        <v>0</v>
      </c>
      <c r="Z100" s="223" t="s">
        <v>104</v>
      </c>
    </row>
    <row r="101" spans="1:26" s="2" customFormat="1" ht="63.75">
      <c r="A101" s="463"/>
      <c r="B101" s="457"/>
      <c r="C101" s="476"/>
      <c r="D101" s="476"/>
      <c r="E101" s="577"/>
      <c r="F101" s="526"/>
      <c r="G101" s="457" t="s">
        <v>700</v>
      </c>
      <c r="H101" s="286" t="s">
        <v>884</v>
      </c>
      <c r="I101" s="333" t="s">
        <v>1693</v>
      </c>
      <c r="J101" s="366" t="s">
        <v>1694</v>
      </c>
      <c r="K101" s="363">
        <v>300</v>
      </c>
      <c r="L101" s="416" t="s">
        <v>2266</v>
      </c>
      <c r="M101" s="364" t="s">
        <v>2335</v>
      </c>
      <c r="N101" s="364"/>
      <c r="O101" s="364"/>
      <c r="P101" s="364"/>
      <c r="Q101" s="349">
        <v>25000</v>
      </c>
      <c r="R101" s="349">
        <v>300</v>
      </c>
      <c r="S101" s="349">
        <v>150000</v>
      </c>
      <c r="T101" s="350" t="e">
        <f t="shared" si="13"/>
        <v>#DIV/0!</v>
      </c>
      <c r="U101" s="350">
        <f t="shared" si="14"/>
        <v>6</v>
      </c>
      <c r="V101" s="351">
        <v>150000</v>
      </c>
      <c r="W101" s="351"/>
      <c r="X101" s="351"/>
      <c r="Y101" s="351">
        <f>SUM(V101:X101)</f>
        <v>150000</v>
      </c>
      <c r="Z101" s="223" t="s">
        <v>104</v>
      </c>
    </row>
    <row r="102" spans="1:26" s="101" customFormat="1" ht="63.75">
      <c r="A102" s="463"/>
      <c r="B102" s="457"/>
      <c r="C102" s="476"/>
      <c r="D102" s="476"/>
      <c r="E102" s="577"/>
      <c r="F102" s="526"/>
      <c r="G102" s="457"/>
      <c r="H102" s="242" t="s">
        <v>885</v>
      </c>
      <c r="I102" s="235" t="s">
        <v>1696</v>
      </c>
      <c r="J102" s="183" t="s">
        <v>1695</v>
      </c>
      <c r="K102" s="180"/>
      <c r="L102" s="415" t="s">
        <v>2267</v>
      </c>
      <c r="M102" s="342"/>
      <c r="N102" s="342" t="s">
        <v>2335</v>
      </c>
      <c r="O102" s="342" t="s">
        <v>2335</v>
      </c>
      <c r="P102" s="342"/>
      <c r="Q102" s="108"/>
      <c r="R102" s="108"/>
      <c r="S102" s="108">
        <v>0</v>
      </c>
      <c r="T102" s="188" t="e">
        <f t="shared" si="13"/>
        <v>#DIV/0!</v>
      </c>
      <c r="U102" s="188" t="e">
        <f t="shared" si="14"/>
        <v>#DIV/0!</v>
      </c>
      <c r="V102" s="172"/>
      <c r="W102" s="172"/>
      <c r="X102" s="172"/>
      <c r="Y102" s="172">
        <f t="shared" si="15"/>
        <v>0</v>
      </c>
      <c r="Z102" s="222" t="s">
        <v>104</v>
      </c>
    </row>
    <row r="103" spans="1:26" s="101" customFormat="1" ht="63" customHeight="1">
      <c r="A103" s="463"/>
      <c r="B103" s="457"/>
      <c r="C103" s="476"/>
      <c r="D103" s="476"/>
      <c r="E103" s="577"/>
      <c r="F103" s="526"/>
      <c r="G103" s="457"/>
      <c r="H103" s="242" t="s">
        <v>886</v>
      </c>
      <c r="I103" s="235" t="s">
        <v>1040</v>
      </c>
      <c r="J103" s="181" t="s">
        <v>36</v>
      </c>
      <c r="K103" s="180">
        <v>48</v>
      </c>
      <c r="L103" s="415" t="s">
        <v>2268</v>
      </c>
      <c r="M103" s="342"/>
      <c r="N103" s="342" t="s">
        <v>2335</v>
      </c>
      <c r="O103" s="342" t="s">
        <v>2335</v>
      </c>
      <c r="P103" s="342" t="s">
        <v>2335</v>
      </c>
      <c r="Q103" s="108">
        <v>25000</v>
      </c>
      <c r="R103" s="108"/>
      <c r="S103" s="108">
        <v>0</v>
      </c>
      <c r="T103" s="188" t="e">
        <f t="shared" si="13"/>
        <v>#DIV/0!</v>
      </c>
      <c r="U103" s="188">
        <f t="shared" si="14"/>
        <v>0</v>
      </c>
      <c r="V103" s="172"/>
      <c r="W103" s="172"/>
      <c r="X103" s="172"/>
      <c r="Y103" s="184">
        <f>SUM(V103:X103)</f>
        <v>0</v>
      </c>
      <c r="Z103" s="222" t="s">
        <v>104</v>
      </c>
    </row>
    <row r="104" spans="1:26" s="101" customFormat="1" ht="80.25" customHeight="1">
      <c r="A104" s="463"/>
      <c r="B104" s="457"/>
      <c r="C104" s="476"/>
      <c r="D104" s="476"/>
      <c r="E104" s="577"/>
      <c r="F104" s="526"/>
      <c r="G104" s="457"/>
      <c r="H104" s="242" t="s">
        <v>586</v>
      </c>
      <c r="I104" s="235" t="s">
        <v>34</v>
      </c>
      <c r="J104" s="181" t="s">
        <v>35</v>
      </c>
      <c r="K104" s="180"/>
      <c r="L104" s="415" t="s">
        <v>2269</v>
      </c>
      <c r="M104" s="342" t="s">
        <v>2335</v>
      </c>
      <c r="N104" s="342" t="s">
        <v>2335</v>
      </c>
      <c r="O104" s="342"/>
      <c r="P104" s="342"/>
      <c r="Q104" s="108"/>
      <c r="R104" s="108"/>
      <c r="S104" s="108">
        <v>0</v>
      </c>
      <c r="T104" s="188" t="e">
        <f t="shared" si="13"/>
        <v>#DIV/0!</v>
      </c>
      <c r="U104" s="188" t="e">
        <f t="shared" si="14"/>
        <v>#DIV/0!</v>
      </c>
      <c r="V104" s="172"/>
      <c r="W104" s="172"/>
      <c r="X104" s="172"/>
      <c r="Y104" s="172">
        <f t="shared" si="15"/>
        <v>0</v>
      </c>
      <c r="Z104" s="222" t="s">
        <v>104</v>
      </c>
    </row>
    <row r="105" spans="1:26" s="101" customFormat="1" ht="42.75" customHeight="1">
      <c r="A105" s="463"/>
      <c r="B105" s="457"/>
      <c r="C105" s="476"/>
      <c r="D105" s="476"/>
      <c r="E105" s="577"/>
      <c r="F105" s="526"/>
      <c r="G105" s="457"/>
      <c r="H105" s="242" t="s">
        <v>587</v>
      </c>
      <c r="I105" s="235" t="s">
        <v>1041</v>
      </c>
      <c r="J105" s="183" t="s">
        <v>37</v>
      </c>
      <c r="K105" s="182"/>
      <c r="L105" s="415" t="s">
        <v>2270</v>
      </c>
      <c r="M105" s="175"/>
      <c r="N105" s="175"/>
      <c r="O105" s="175" t="s">
        <v>2335</v>
      </c>
      <c r="P105" s="175" t="s">
        <v>2335</v>
      </c>
      <c r="Q105" s="108"/>
      <c r="R105" s="108"/>
      <c r="S105" s="108">
        <v>0</v>
      </c>
      <c r="T105" s="188" t="e">
        <f t="shared" si="13"/>
        <v>#DIV/0!</v>
      </c>
      <c r="U105" s="188" t="e">
        <f t="shared" si="14"/>
        <v>#DIV/0!</v>
      </c>
      <c r="V105" s="172"/>
      <c r="W105" s="172"/>
      <c r="X105" s="172"/>
      <c r="Y105" s="172">
        <f t="shared" si="15"/>
        <v>0</v>
      </c>
      <c r="Z105" s="222" t="s">
        <v>104</v>
      </c>
    </row>
    <row r="106" spans="1:26" s="101" customFormat="1" ht="66" customHeight="1">
      <c r="A106" s="463"/>
      <c r="B106" s="457"/>
      <c r="C106" s="476"/>
      <c r="D106" s="476"/>
      <c r="E106" s="577"/>
      <c r="F106" s="526"/>
      <c r="G106" s="216" t="s">
        <v>105</v>
      </c>
      <c r="H106" s="242" t="s">
        <v>106</v>
      </c>
      <c r="I106" s="235" t="s">
        <v>1697</v>
      </c>
      <c r="J106" s="181" t="s">
        <v>38</v>
      </c>
      <c r="K106" s="180"/>
      <c r="L106" s="401" t="s">
        <v>2271</v>
      </c>
      <c r="M106" s="342"/>
      <c r="N106" s="342" t="s">
        <v>2335</v>
      </c>
      <c r="O106" s="342" t="s">
        <v>2335</v>
      </c>
      <c r="P106" s="342"/>
      <c r="Q106" s="108"/>
      <c r="R106" s="108"/>
      <c r="S106" s="108">
        <v>0</v>
      </c>
      <c r="T106" s="188" t="e">
        <f t="shared" si="13"/>
        <v>#DIV/0!</v>
      </c>
      <c r="U106" s="188" t="e">
        <f t="shared" si="14"/>
        <v>#DIV/0!</v>
      </c>
      <c r="V106" s="172"/>
      <c r="W106" s="172"/>
      <c r="X106" s="172"/>
      <c r="Y106" s="172">
        <f t="shared" si="15"/>
        <v>0</v>
      </c>
      <c r="Z106" s="222" t="s">
        <v>104</v>
      </c>
    </row>
    <row r="107" spans="1:26" s="101" customFormat="1" ht="63" customHeight="1">
      <c r="A107" s="463"/>
      <c r="B107" s="470" t="s">
        <v>701</v>
      </c>
      <c r="C107" s="476" t="s">
        <v>39</v>
      </c>
      <c r="D107" s="476" t="s">
        <v>40</v>
      </c>
      <c r="E107" s="485"/>
      <c r="F107" s="526">
        <v>1</v>
      </c>
      <c r="G107" s="235" t="s">
        <v>702</v>
      </c>
      <c r="H107" s="242" t="s">
        <v>588</v>
      </c>
      <c r="I107" s="235" t="s">
        <v>1698</v>
      </c>
      <c r="J107" s="181" t="s">
        <v>1699</v>
      </c>
      <c r="K107" s="180">
        <v>1</v>
      </c>
      <c r="L107" s="401" t="s">
        <v>2271</v>
      </c>
      <c r="M107" s="342"/>
      <c r="N107" s="342" t="s">
        <v>2335</v>
      </c>
      <c r="O107" s="342"/>
      <c r="P107" s="342"/>
      <c r="Q107" s="108">
        <v>2000</v>
      </c>
      <c r="R107" s="108"/>
      <c r="S107" s="108">
        <v>0</v>
      </c>
      <c r="T107" s="188">
        <f t="shared" si="13"/>
        <v>0</v>
      </c>
      <c r="U107" s="188">
        <f t="shared" si="14"/>
        <v>0</v>
      </c>
      <c r="V107" s="172"/>
      <c r="W107" s="172"/>
      <c r="X107" s="172"/>
      <c r="Y107" s="184">
        <f>SUM(V107:X107)</f>
        <v>0</v>
      </c>
      <c r="Z107" s="222" t="s">
        <v>104</v>
      </c>
    </row>
    <row r="108" spans="1:26" s="2" customFormat="1" ht="64.5" customHeight="1">
      <c r="A108" s="463"/>
      <c r="B108" s="470"/>
      <c r="C108" s="476"/>
      <c r="D108" s="476"/>
      <c r="E108" s="485"/>
      <c r="F108" s="526"/>
      <c r="G108" s="456" t="s">
        <v>703</v>
      </c>
      <c r="H108" s="286" t="s">
        <v>589</v>
      </c>
      <c r="I108" s="333" t="s">
        <v>96</v>
      </c>
      <c r="J108" s="362" t="s">
        <v>1700</v>
      </c>
      <c r="K108" s="363">
        <v>8</v>
      </c>
      <c r="L108" s="416" t="s">
        <v>2272</v>
      </c>
      <c r="M108" s="364" t="s">
        <v>2335</v>
      </c>
      <c r="N108" s="364"/>
      <c r="O108" s="364"/>
      <c r="P108" s="364"/>
      <c r="Q108" s="349">
        <v>5000</v>
      </c>
      <c r="R108" s="349">
        <v>8</v>
      </c>
      <c r="S108" s="349">
        <v>40900</v>
      </c>
      <c r="T108" s="350" t="e">
        <f t="shared" si="13"/>
        <v>#DIV/0!</v>
      </c>
      <c r="U108" s="350">
        <f t="shared" si="14"/>
        <v>8.18</v>
      </c>
      <c r="V108" s="351"/>
      <c r="W108" s="351">
        <v>40900</v>
      </c>
      <c r="X108" s="351"/>
      <c r="Y108" s="367">
        <f aca="true" t="shared" si="16" ref="Y108:Y113">SUM(V108:X108)</f>
        <v>40900</v>
      </c>
      <c r="Z108" s="223" t="s">
        <v>104</v>
      </c>
    </row>
    <row r="109" spans="1:26" s="2" customFormat="1" ht="81.75" customHeight="1">
      <c r="A109" s="463"/>
      <c r="B109" s="470"/>
      <c r="C109" s="476"/>
      <c r="D109" s="476"/>
      <c r="E109" s="485"/>
      <c r="F109" s="526"/>
      <c r="G109" s="456"/>
      <c r="H109" s="286" t="s">
        <v>590</v>
      </c>
      <c r="I109" s="333" t="s">
        <v>1701</v>
      </c>
      <c r="J109" s="366" t="s">
        <v>1702</v>
      </c>
      <c r="K109" s="363">
        <v>8</v>
      </c>
      <c r="L109" s="416" t="s">
        <v>2273</v>
      </c>
      <c r="M109" s="364"/>
      <c r="N109" s="364"/>
      <c r="O109" s="364"/>
      <c r="P109" s="364" t="s">
        <v>2335</v>
      </c>
      <c r="Q109" s="349">
        <v>3000</v>
      </c>
      <c r="R109" s="349">
        <v>8</v>
      </c>
      <c r="S109" s="349">
        <v>10400</v>
      </c>
      <c r="T109" s="350" t="e">
        <f t="shared" si="13"/>
        <v>#DIV/0!</v>
      </c>
      <c r="U109" s="350">
        <f t="shared" si="14"/>
        <v>3.466666666666667</v>
      </c>
      <c r="V109" s="351">
        <v>31000</v>
      </c>
      <c r="W109" s="351"/>
      <c r="X109" s="351"/>
      <c r="Y109" s="367">
        <f t="shared" si="16"/>
        <v>31000</v>
      </c>
      <c r="Z109" s="223" t="s">
        <v>104</v>
      </c>
    </row>
    <row r="110" spans="1:26" s="2" customFormat="1" ht="65.25" customHeight="1">
      <c r="A110" s="463"/>
      <c r="B110" s="470"/>
      <c r="C110" s="476"/>
      <c r="D110" s="476"/>
      <c r="E110" s="485"/>
      <c r="F110" s="526"/>
      <c r="G110" s="456"/>
      <c r="H110" s="286" t="s">
        <v>591</v>
      </c>
      <c r="I110" s="333" t="s">
        <v>1247</v>
      </c>
      <c r="J110" s="362" t="s">
        <v>1703</v>
      </c>
      <c r="K110" s="363">
        <v>12</v>
      </c>
      <c r="L110" s="402" t="s">
        <v>2271</v>
      </c>
      <c r="M110" s="364" t="s">
        <v>2335</v>
      </c>
      <c r="N110" s="364" t="s">
        <v>2335</v>
      </c>
      <c r="O110" s="364" t="s">
        <v>2335</v>
      </c>
      <c r="P110" s="364" t="s">
        <v>2335</v>
      </c>
      <c r="Q110" s="349">
        <v>2670</v>
      </c>
      <c r="R110" s="349"/>
      <c r="S110" s="349">
        <v>0</v>
      </c>
      <c r="T110" s="350" t="e">
        <f t="shared" si="13"/>
        <v>#DIV/0!</v>
      </c>
      <c r="U110" s="350">
        <f t="shared" si="14"/>
        <v>0</v>
      </c>
      <c r="V110" s="351"/>
      <c r="W110" s="351"/>
      <c r="X110" s="351"/>
      <c r="Y110" s="367">
        <f t="shared" si="16"/>
        <v>0</v>
      </c>
      <c r="Z110" s="223" t="s">
        <v>104</v>
      </c>
    </row>
    <row r="111" spans="1:26" s="2" customFormat="1" ht="65.25" customHeight="1">
      <c r="A111" s="463"/>
      <c r="B111" s="470"/>
      <c r="C111" s="476"/>
      <c r="D111" s="476"/>
      <c r="E111" s="485"/>
      <c r="F111" s="526"/>
      <c r="G111" s="333" t="s">
        <v>704</v>
      </c>
      <c r="H111" s="286" t="s">
        <v>2008</v>
      </c>
      <c r="I111" s="333" t="s">
        <v>1042</v>
      </c>
      <c r="J111" s="362" t="s">
        <v>1704</v>
      </c>
      <c r="K111" s="363">
        <v>8</v>
      </c>
      <c r="L111" s="416" t="s">
        <v>2274</v>
      </c>
      <c r="M111" s="364" t="s">
        <v>2335</v>
      </c>
      <c r="N111" s="364"/>
      <c r="O111" s="364"/>
      <c r="P111" s="364"/>
      <c r="Q111" s="349">
        <v>3000</v>
      </c>
      <c r="R111" s="349">
        <v>8</v>
      </c>
      <c r="S111" s="349">
        <v>22999.998</v>
      </c>
      <c r="T111" s="350" t="e">
        <f t="shared" si="13"/>
        <v>#DIV/0!</v>
      </c>
      <c r="U111" s="350">
        <f t="shared" si="14"/>
        <v>7.666666</v>
      </c>
      <c r="V111" s="351"/>
      <c r="W111" s="351">
        <v>22999.998</v>
      </c>
      <c r="X111" s="351"/>
      <c r="Y111" s="367">
        <f t="shared" si="16"/>
        <v>22999.998</v>
      </c>
      <c r="Z111" s="223" t="s">
        <v>104</v>
      </c>
    </row>
    <row r="112" spans="1:26" s="101" customFormat="1" ht="125.25" customHeight="1">
      <c r="A112" s="463"/>
      <c r="B112" s="470"/>
      <c r="C112" s="476"/>
      <c r="D112" s="476"/>
      <c r="E112" s="485"/>
      <c r="F112" s="526"/>
      <c r="G112" s="235" t="s">
        <v>705</v>
      </c>
      <c r="H112" s="242" t="s">
        <v>592</v>
      </c>
      <c r="I112" s="235" t="s">
        <v>97</v>
      </c>
      <c r="J112" s="181" t="s">
        <v>1248</v>
      </c>
      <c r="K112" s="180">
        <v>16</v>
      </c>
      <c r="L112" s="415" t="s">
        <v>2275</v>
      </c>
      <c r="M112" s="342"/>
      <c r="N112" s="342" t="s">
        <v>2335</v>
      </c>
      <c r="O112" s="342"/>
      <c r="P112" s="342"/>
      <c r="Q112" s="108">
        <v>1000</v>
      </c>
      <c r="R112" s="108"/>
      <c r="S112" s="108">
        <v>0</v>
      </c>
      <c r="T112" s="188" t="e">
        <f t="shared" si="13"/>
        <v>#DIV/0!</v>
      </c>
      <c r="U112" s="188">
        <f t="shared" si="14"/>
        <v>0</v>
      </c>
      <c r="V112" s="172"/>
      <c r="W112" s="172"/>
      <c r="X112" s="172"/>
      <c r="Y112" s="184">
        <f t="shared" si="16"/>
        <v>0</v>
      </c>
      <c r="Z112" s="222" t="s">
        <v>104</v>
      </c>
    </row>
    <row r="113" spans="1:26" s="101" customFormat="1" ht="64.5" customHeight="1">
      <c r="A113" s="463"/>
      <c r="B113" s="470" t="s">
        <v>726</v>
      </c>
      <c r="C113" s="233" t="s">
        <v>1035</v>
      </c>
      <c r="D113" s="233" t="s">
        <v>42</v>
      </c>
      <c r="E113" s="222" t="s">
        <v>98</v>
      </c>
      <c r="F113" s="230">
        <v>1</v>
      </c>
      <c r="G113" s="235" t="s">
        <v>727</v>
      </c>
      <c r="H113" s="242" t="s">
        <v>593</v>
      </c>
      <c r="I113" s="233" t="s">
        <v>1705</v>
      </c>
      <c r="J113" s="185" t="s">
        <v>1249</v>
      </c>
      <c r="K113" s="180"/>
      <c r="L113" s="138" t="s">
        <v>593</v>
      </c>
      <c r="M113" s="342" t="s">
        <v>2335</v>
      </c>
      <c r="N113" s="342"/>
      <c r="O113" s="342"/>
      <c r="P113" s="342"/>
      <c r="Q113" s="108"/>
      <c r="R113" s="108"/>
      <c r="S113" s="108">
        <v>0</v>
      </c>
      <c r="T113" s="188">
        <f t="shared" si="13"/>
        <v>0</v>
      </c>
      <c r="U113" s="188" t="e">
        <f t="shared" si="14"/>
        <v>#DIV/0!</v>
      </c>
      <c r="V113" s="172"/>
      <c r="W113" s="172"/>
      <c r="X113" s="172"/>
      <c r="Y113" s="172">
        <f t="shared" si="16"/>
        <v>0</v>
      </c>
      <c r="Z113" s="222" t="s">
        <v>733</v>
      </c>
    </row>
    <row r="114" spans="1:26" s="2" customFormat="1" ht="92.25" customHeight="1">
      <c r="A114" s="463"/>
      <c r="B114" s="470"/>
      <c r="C114" s="575" t="s">
        <v>1036</v>
      </c>
      <c r="D114" s="575" t="s">
        <v>41</v>
      </c>
      <c r="E114" s="476" t="s">
        <v>98</v>
      </c>
      <c r="F114" s="476" t="s">
        <v>651</v>
      </c>
      <c r="G114" s="457" t="s">
        <v>728</v>
      </c>
      <c r="H114" s="286" t="s">
        <v>594</v>
      </c>
      <c r="I114" s="333" t="s">
        <v>1706</v>
      </c>
      <c r="J114" s="362" t="s">
        <v>1707</v>
      </c>
      <c r="K114" s="363">
        <v>1</v>
      </c>
      <c r="L114" s="402" t="s">
        <v>2276</v>
      </c>
      <c r="M114" s="364"/>
      <c r="N114" s="364" t="s">
        <v>2335</v>
      </c>
      <c r="O114" s="364" t="s">
        <v>2335</v>
      </c>
      <c r="P114" s="364" t="s">
        <v>2335</v>
      </c>
      <c r="Q114" s="349">
        <v>361000</v>
      </c>
      <c r="R114" s="349">
        <v>1</v>
      </c>
      <c r="S114" s="349">
        <v>0</v>
      </c>
      <c r="T114" s="350">
        <f t="shared" si="13"/>
        <v>1</v>
      </c>
      <c r="U114" s="350">
        <f t="shared" si="14"/>
        <v>0</v>
      </c>
      <c r="V114" s="351">
        <v>342000</v>
      </c>
      <c r="W114" s="351"/>
      <c r="X114" s="351"/>
      <c r="Y114" s="367">
        <f>SUM(V114:X114)</f>
        <v>342000</v>
      </c>
      <c r="Z114" s="223" t="s">
        <v>733</v>
      </c>
    </row>
    <row r="115" spans="1:26" s="101" customFormat="1" ht="92.25" customHeight="1" hidden="1">
      <c r="A115" s="463"/>
      <c r="B115" s="470"/>
      <c r="C115" s="575"/>
      <c r="D115" s="575"/>
      <c r="E115" s="476"/>
      <c r="F115" s="476"/>
      <c r="G115" s="457"/>
      <c r="H115" s="242" t="s">
        <v>1298</v>
      </c>
      <c r="I115" s="235" t="s">
        <v>1708</v>
      </c>
      <c r="J115" s="181" t="s">
        <v>1709</v>
      </c>
      <c r="K115" s="180"/>
      <c r="L115" s="401" t="s">
        <v>2279</v>
      </c>
      <c r="M115" s="342"/>
      <c r="N115" s="342"/>
      <c r="O115" s="342"/>
      <c r="P115" s="342"/>
      <c r="Q115" s="108"/>
      <c r="R115" s="108"/>
      <c r="S115" s="108">
        <v>274000</v>
      </c>
      <c r="T115" s="188" t="e">
        <f t="shared" si="13"/>
        <v>#DIV/0!</v>
      </c>
      <c r="U115" s="188" t="e">
        <f t="shared" si="14"/>
        <v>#DIV/0!</v>
      </c>
      <c r="V115" s="172"/>
      <c r="W115" s="172"/>
      <c r="X115" s="172"/>
      <c r="Y115" s="172">
        <f aca="true" t="shared" si="17" ref="Y115:Y121">SUM(V115:X115)</f>
        <v>0</v>
      </c>
      <c r="Z115" s="222"/>
    </row>
    <row r="116" spans="1:26" s="101" customFormat="1" ht="51" customHeight="1" hidden="1">
      <c r="A116" s="463"/>
      <c r="B116" s="470"/>
      <c r="C116" s="575"/>
      <c r="D116" s="575"/>
      <c r="E116" s="476"/>
      <c r="F116" s="476" t="s">
        <v>651</v>
      </c>
      <c r="G116" s="457"/>
      <c r="H116" s="242" t="s">
        <v>595</v>
      </c>
      <c r="I116" s="235" t="s">
        <v>1710</v>
      </c>
      <c r="J116" s="181" t="s">
        <v>1627</v>
      </c>
      <c r="K116" s="180"/>
      <c r="L116" s="415" t="s">
        <v>2278</v>
      </c>
      <c r="M116" s="342"/>
      <c r="N116" s="342"/>
      <c r="O116" s="342"/>
      <c r="P116" s="342"/>
      <c r="Q116" s="108"/>
      <c r="R116" s="108"/>
      <c r="S116" s="108">
        <v>0</v>
      </c>
      <c r="T116" s="188">
        <f t="shared" si="13"/>
        <v>0</v>
      </c>
      <c r="U116" s="188" t="e">
        <f t="shared" si="14"/>
        <v>#DIV/0!</v>
      </c>
      <c r="V116" s="172"/>
      <c r="W116" s="172"/>
      <c r="X116" s="172"/>
      <c r="Y116" s="172">
        <f t="shared" si="17"/>
        <v>0</v>
      </c>
      <c r="Z116" s="222" t="s">
        <v>733</v>
      </c>
    </row>
    <row r="117" spans="1:26" s="101" customFormat="1" ht="57" customHeight="1" hidden="1">
      <c r="A117" s="463"/>
      <c r="B117" s="470"/>
      <c r="C117" s="575"/>
      <c r="D117" s="476" t="s">
        <v>1711</v>
      </c>
      <c r="E117" s="526"/>
      <c r="F117" s="526">
        <v>1</v>
      </c>
      <c r="G117" s="457" t="s">
        <v>729</v>
      </c>
      <c r="H117" s="242" t="s">
        <v>596</v>
      </c>
      <c r="I117" s="233" t="s">
        <v>1713</v>
      </c>
      <c r="J117" s="185" t="s">
        <v>1712</v>
      </c>
      <c r="K117" s="180"/>
      <c r="L117" s="410" t="s">
        <v>2244</v>
      </c>
      <c r="M117" s="342"/>
      <c r="N117" s="342"/>
      <c r="O117" s="342"/>
      <c r="P117" s="342"/>
      <c r="Q117" s="108"/>
      <c r="R117" s="108"/>
      <c r="S117" s="108">
        <v>0</v>
      </c>
      <c r="T117" s="188">
        <f t="shared" si="13"/>
        <v>0</v>
      </c>
      <c r="U117" s="188" t="e">
        <f t="shared" si="14"/>
        <v>#DIV/0!</v>
      </c>
      <c r="V117" s="172"/>
      <c r="W117" s="172"/>
      <c r="X117" s="172"/>
      <c r="Y117" s="172">
        <f t="shared" si="17"/>
        <v>0</v>
      </c>
      <c r="Z117" s="222" t="s">
        <v>733</v>
      </c>
    </row>
    <row r="118" spans="1:26" s="101" customFormat="1" ht="72.75" customHeight="1" hidden="1">
      <c r="A118" s="463"/>
      <c r="B118" s="470"/>
      <c r="C118" s="575"/>
      <c r="D118" s="476"/>
      <c r="E118" s="526"/>
      <c r="F118" s="526"/>
      <c r="G118" s="457"/>
      <c r="H118" s="242" t="s">
        <v>597</v>
      </c>
      <c r="I118" s="233" t="s">
        <v>1714</v>
      </c>
      <c r="J118" s="185" t="s">
        <v>1715</v>
      </c>
      <c r="K118" s="180"/>
      <c r="L118" s="415" t="s">
        <v>2278</v>
      </c>
      <c r="M118" s="342"/>
      <c r="N118" s="342"/>
      <c r="O118" s="342"/>
      <c r="P118" s="342"/>
      <c r="Q118" s="108"/>
      <c r="R118" s="108"/>
      <c r="S118" s="108">
        <v>0</v>
      </c>
      <c r="T118" s="188" t="e">
        <f t="shared" si="13"/>
        <v>#DIV/0!</v>
      </c>
      <c r="U118" s="188" t="e">
        <f t="shared" si="14"/>
        <v>#DIV/0!</v>
      </c>
      <c r="V118" s="172"/>
      <c r="W118" s="172"/>
      <c r="X118" s="172"/>
      <c r="Y118" s="172">
        <f t="shared" si="17"/>
        <v>0</v>
      </c>
      <c r="Z118" s="222" t="s">
        <v>733</v>
      </c>
    </row>
    <row r="119" spans="1:26" s="101" customFormat="1" ht="51" customHeight="1" hidden="1">
      <c r="A119" s="463"/>
      <c r="B119" s="470"/>
      <c r="C119" s="233" t="s">
        <v>1997</v>
      </c>
      <c r="D119" s="233" t="s">
        <v>43</v>
      </c>
      <c r="E119" s="222"/>
      <c r="F119" s="186"/>
      <c r="G119" s="235" t="s">
        <v>730</v>
      </c>
      <c r="H119" s="242" t="s">
        <v>598</v>
      </c>
      <c r="I119" s="233" t="s">
        <v>1716</v>
      </c>
      <c r="J119" s="185" t="s">
        <v>1717</v>
      </c>
      <c r="K119" s="180"/>
      <c r="L119" s="415" t="s">
        <v>2277</v>
      </c>
      <c r="M119" s="342"/>
      <c r="N119" s="342"/>
      <c r="O119" s="342"/>
      <c r="P119" s="342"/>
      <c r="Q119" s="108"/>
      <c r="R119" s="108"/>
      <c r="S119" s="108">
        <v>0</v>
      </c>
      <c r="T119" s="188" t="e">
        <f t="shared" si="13"/>
        <v>#DIV/0!</v>
      </c>
      <c r="U119" s="188" t="e">
        <f t="shared" si="14"/>
        <v>#DIV/0!</v>
      </c>
      <c r="V119" s="172"/>
      <c r="W119" s="172"/>
      <c r="X119" s="172"/>
      <c r="Y119" s="172">
        <f t="shared" si="17"/>
        <v>0</v>
      </c>
      <c r="Z119" s="222" t="s">
        <v>733</v>
      </c>
    </row>
    <row r="120" spans="1:26" s="101" customFormat="1" ht="25.5" customHeight="1" hidden="1">
      <c r="A120" s="463"/>
      <c r="B120" s="457" t="s">
        <v>731</v>
      </c>
      <c r="C120" s="476" t="s">
        <v>1250</v>
      </c>
      <c r="D120" s="476" t="s">
        <v>1251</v>
      </c>
      <c r="E120" s="476"/>
      <c r="F120" s="485">
        <v>1</v>
      </c>
      <c r="G120" s="457" t="s">
        <v>732</v>
      </c>
      <c r="H120" s="242" t="s">
        <v>599</v>
      </c>
      <c r="I120" s="233" t="s">
        <v>45</v>
      </c>
      <c r="J120" s="185" t="s">
        <v>46</v>
      </c>
      <c r="K120" s="180"/>
      <c r="L120" s="138" t="s">
        <v>599</v>
      </c>
      <c r="M120" s="342"/>
      <c r="N120" s="342"/>
      <c r="O120" s="342"/>
      <c r="P120" s="342"/>
      <c r="Q120" s="108"/>
      <c r="R120" s="108"/>
      <c r="S120" s="108">
        <v>0</v>
      </c>
      <c r="T120" s="188">
        <f t="shared" si="13"/>
        <v>0</v>
      </c>
      <c r="U120" s="188" t="e">
        <f t="shared" si="14"/>
        <v>#DIV/0!</v>
      </c>
      <c r="V120" s="172"/>
      <c r="W120" s="172"/>
      <c r="X120" s="172"/>
      <c r="Y120" s="172">
        <f t="shared" si="17"/>
        <v>0</v>
      </c>
      <c r="Z120" s="222" t="s">
        <v>733</v>
      </c>
    </row>
    <row r="121" spans="1:26" s="101" customFormat="1" ht="86.25" customHeight="1" hidden="1">
      <c r="A121" s="463"/>
      <c r="B121" s="457"/>
      <c r="C121" s="476"/>
      <c r="D121" s="476"/>
      <c r="E121" s="476"/>
      <c r="F121" s="485">
        <v>0.25</v>
      </c>
      <c r="G121" s="457"/>
      <c r="H121" s="242" t="s">
        <v>600</v>
      </c>
      <c r="I121" s="233" t="s">
        <v>1719</v>
      </c>
      <c r="J121" s="185" t="s">
        <v>1718</v>
      </c>
      <c r="K121" s="180"/>
      <c r="L121" s="138" t="s">
        <v>600</v>
      </c>
      <c r="M121" s="342"/>
      <c r="N121" s="342"/>
      <c r="O121" s="342"/>
      <c r="P121" s="342"/>
      <c r="Q121" s="108"/>
      <c r="R121" s="108"/>
      <c r="S121" s="108">
        <v>0</v>
      </c>
      <c r="T121" s="188">
        <f t="shared" si="13"/>
        <v>0</v>
      </c>
      <c r="U121" s="188" t="e">
        <f t="shared" si="14"/>
        <v>#DIV/0!</v>
      </c>
      <c r="V121" s="172"/>
      <c r="W121" s="172"/>
      <c r="X121" s="172"/>
      <c r="Y121" s="172">
        <f t="shared" si="17"/>
        <v>0</v>
      </c>
      <c r="Z121" s="222" t="s">
        <v>733</v>
      </c>
    </row>
    <row r="122" spans="1:26" ht="12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53"/>
      <c r="L122" s="53"/>
      <c r="M122" s="53"/>
      <c r="N122" s="53"/>
      <c r="O122" s="53"/>
      <c r="P122" s="53"/>
      <c r="Q122" s="66">
        <f aca="true" t="shared" si="18" ref="Q122:Y122">SUM(Q91:Q121)</f>
        <v>556371</v>
      </c>
      <c r="R122" s="66"/>
      <c r="S122" s="66">
        <f>SUM(S91:S121)</f>
        <v>503299.998</v>
      </c>
      <c r="T122" s="66" t="e">
        <f>SUM(T91:T121)</f>
        <v>#DIV/0!</v>
      </c>
      <c r="U122" s="66" t="e">
        <f>SUM(U91:U121)</f>
        <v>#DIV/0!</v>
      </c>
      <c r="V122" s="77">
        <f t="shared" si="18"/>
        <v>523000</v>
      </c>
      <c r="W122" s="77">
        <f t="shared" si="18"/>
        <v>73899.99799999999</v>
      </c>
      <c r="X122" s="77">
        <f t="shared" si="18"/>
        <v>0</v>
      </c>
      <c r="Y122" s="77">
        <f t="shared" si="18"/>
        <v>596899.998</v>
      </c>
      <c r="Z122" s="7"/>
    </row>
    <row r="123" spans="1:26" ht="13.5" customHeight="1" thickBot="1">
      <c r="A123" s="31" t="s">
        <v>65</v>
      </c>
      <c r="B123" s="32"/>
      <c r="C123" s="588" t="s">
        <v>68</v>
      </c>
      <c r="D123" s="588"/>
      <c r="E123" s="588"/>
      <c r="F123" s="588"/>
      <c r="G123" s="588"/>
      <c r="H123" s="588"/>
      <c r="I123" s="588"/>
      <c r="J123" s="588"/>
      <c r="K123" s="39"/>
      <c r="L123" s="39"/>
      <c r="M123" s="39"/>
      <c r="N123" s="39"/>
      <c r="O123" s="39"/>
      <c r="P123" s="39"/>
      <c r="Q123" s="48">
        <f aca="true" t="shared" si="19" ref="Q123:Y123">Q27+Q39+Q90+Q122</f>
        <v>1768398</v>
      </c>
      <c r="R123" s="48"/>
      <c r="S123" s="48">
        <f>S27+S39+S90+S122</f>
        <v>837202.22312</v>
      </c>
      <c r="T123" s="48" t="e">
        <f>T27+T39+T90+T122</f>
        <v>#DIV/0!</v>
      </c>
      <c r="U123" s="48" t="e">
        <f>U27+U39+U90+U122</f>
        <v>#DIV/0!</v>
      </c>
      <c r="V123" s="74">
        <f t="shared" si="19"/>
        <v>686407.2369</v>
      </c>
      <c r="W123" s="74">
        <f t="shared" si="19"/>
        <v>288061.024</v>
      </c>
      <c r="X123" s="74">
        <f t="shared" si="19"/>
        <v>0</v>
      </c>
      <c r="Y123" s="74">
        <f t="shared" si="19"/>
        <v>974468.2609</v>
      </c>
      <c r="Z123" s="17">
        <f>SUM(Z8:Z121)</f>
        <v>0</v>
      </c>
    </row>
    <row r="124" spans="1:26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40"/>
      <c r="L124" s="40"/>
      <c r="M124" s="40"/>
      <c r="N124" s="40"/>
      <c r="O124" s="40"/>
      <c r="P124" s="40"/>
      <c r="Q124" s="58"/>
      <c r="R124" s="58"/>
      <c r="S124" s="58"/>
      <c r="T124" s="58"/>
      <c r="U124" s="58"/>
      <c r="V124" s="75"/>
      <c r="W124" s="75"/>
      <c r="X124" s="75"/>
      <c r="Y124" s="75"/>
      <c r="Z124" s="18"/>
    </row>
  </sheetData>
  <sheetProtection/>
  <mergeCells count="140">
    <mergeCell ref="G46:G54"/>
    <mergeCell ref="G55:G63"/>
    <mergeCell ref="G14:G18"/>
    <mergeCell ref="J6:J7"/>
    <mergeCell ref="H79:H80"/>
    <mergeCell ref="H75:H78"/>
    <mergeCell ref="H81:H82"/>
    <mergeCell ref="G114:G116"/>
    <mergeCell ref="G101:G105"/>
    <mergeCell ref="D120:D121"/>
    <mergeCell ref="D93:D98"/>
    <mergeCell ref="Z75:Z78"/>
    <mergeCell ref="Z79:Z80"/>
    <mergeCell ref="G86:G87"/>
    <mergeCell ref="C99:C106"/>
    <mergeCell ref="Z81:Z82"/>
    <mergeCell ref="J5:K5"/>
    <mergeCell ref="D5:F5"/>
    <mergeCell ref="B21:B22"/>
    <mergeCell ref="K6:K7"/>
    <mergeCell ref="Y6:Y7"/>
    <mergeCell ref="C123:J123"/>
    <mergeCell ref="C91:C92"/>
    <mergeCell ref="D91:D92"/>
    <mergeCell ref="G120:G121"/>
    <mergeCell ref="D74:D89"/>
    <mergeCell ref="I5:I7"/>
    <mergeCell ref="A5:A7"/>
    <mergeCell ref="B28:B38"/>
    <mergeCell ref="A28:A38"/>
    <mergeCell ref="H16:H18"/>
    <mergeCell ref="G23:G26"/>
    <mergeCell ref="A8:A26"/>
    <mergeCell ref="B23:B26"/>
    <mergeCell ref="E6:E7"/>
    <mergeCell ref="E36:E37"/>
    <mergeCell ref="G5:G7"/>
    <mergeCell ref="H5:H7"/>
    <mergeCell ref="A40:A89"/>
    <mergeCell ref="F69:F70"/>
    <mergeCell ref="C35:C37"/>
    <mergeCell ref="C69:C70"/>
    <mergeCell ref="B40:B67"/>
    <mergeCell ref="D35:D37"/>
    <mergeCell ref="B68:B73"/>
    <mergeCell ref="G21:G22"/>
    <mergeCell ref="B5:B7"/>
    <mergeCell ref="C5:C7"/>
    <mergeCell ref="G8:G13"/>
    <mergeCell ref="F6:F7"/>
    <mergeCell ref="B8:B20"/>
    <mergeCell ref="D6:D7"/>
    <mergeCell ref="A91:A121"/>
    <mergeCell ref="B120:B121"/>
    <mergeCell ref="B91:B92"/>
    <mergeCell ref="E74:E89"/>
    <mergeCell ref="E93:E98"/>
    <mergeCell ref="B107:B112"/>
    <mergeCell ref="B74:B89"/>
    <mergeCell ref="B99:B106"/>
    <mergeCell ref="B93:B98"/>
    <mergeCell ref="B113:B119"/>
    <mergeCell ref="C71:C73"/>
    <mergeCell ref="C74:C89"/>
    <mergeCell ref="C107:C112"/>
    <mergeCell ref="E69:E70"/>
    <mergeCell ref="E120:E121"/>
    <mergeCell ref="E117:E118"/>
    <mergeCell ref="D69:D70"/>
    <mergeCell ref="D107:D112"/>
    <mergeCell ref="E99:E106"/>
    <mergeCell ref="E91:E92"/>
    <mergeCell ref="D99:D106"/>
    <mergeCell ref="C114:C118"/>
    <mergeCell ref="C93:C98"/>
    <mergeCell ref="G36:G37"/>
    <mergeCell ref="G66:G67"/>
    <mergeCell ref="G99:G100"/>
    <mergeCell ref="G74:G85"/>
    <mergeCell ref="F93:F98"/>
    <mergeCell ref="F91:F92"/>
    <mergeCell ref="F74:F89"/>
    <mergeCell ref="G91:G92"/>
    <mergeCell ref="G40:G45"/>
    <mergeCell ref="G68:G73"/>
    <mergeCell ref="G108:G110"/>
    <mergeCell ref="F117:F118"/>
    <mergeCell ref="D114:D116"/>
    <mergeCell ref="D117:D118"/>
    <mergeCell ref="E114:E116"/>
    <mergeCell ref="G117:G118"/>
    <mergeCell ref="F107:F112"/>
    <mergeCell ref="E107:E112"/>
    <mergeCell ref="C120:C121"/>
    <mergeCell ref="F120:F121"/>
    <mergeCell ref="F114:F116"/>
    <mergeCell ref="G28:G29"/>
    <mergeCell ref="G30:G31"/>
    <mergeCell ref="G32:G35"/>
    <mergeCell ref="G64:G65"/>
    <mergeCell ref="G93:G97"/>
    <mergeCell ref="F99:F106"/>
    <mergeCell ref="Q6:Q7"/>
    <mergeCell ref="R6:R7"/>
    <mergeCell ref="S6:S7"/>
    <mergeCell ref="Z16:Z18"/>
    <mergeCell ref="Q5:U5"/>
    <mergeCell ref="V5:Y5"/>
    <mergeCell ref="V6:V7"/>
    <mergeCell ref="W6:W7"/>
    <mergeCell ref="X6:X7"/>
    <mergeCell ref="Z5:Z7"/>
    <mergeCell ref="L16:L18"/>
    <mergeCell ref="L81:L82"/>
    <mergeCell ref="L5:L7"/>
    <mergeCell ref="M5:P5"/>
    <mergeCell ref="M6:M7"/>
    <mergeCell ref="N6:N7"/>
    <mergeCell ref="O6:O7"/>
    <mergeCell ref="P6:P7"/>
    <mergeCell ref="M16:M18"/>
    <mergeCell ref="N16:N18"/>
    <mergeCell ref="O16:O18"/>
    <mergeCell ref="P16:P18"/>
    <mergeCell ref="Y16:Y18"/>
    <mergeCell ref="M75:M78"/>
    <mergeCell ref="N75:N78"/>
    <mergeCell ref="O75:O78"/>
    <mergeCell ref="P75:P78"/>
    <mergeCell ref="Y75:Y78"/>
    <mergeCell ref="M79:M80"/>
    <mergeCell ref="N79:N80"/>
    <mergeCell ref="O79:O80"/>
    <mergeCell ref="P79:P80"/>
    <mergeCell ref="Y79:Y80"/>
    <mergeCell ref="M81:M82"/>
    <mergeCell ref="N81:N82"/>
    <mergeCell ref="O81:O82"/>
    <mergeCell ref="P81:P82"/>
    <mergeCell ref="Y81:Y82"/>
  </mergeCells>
  <printOptions/>
  <pageMargins left="0.35433070866141736" right="0.31496062992125984" top="0.5118110236220472" bottom="0.5511811023622047" header="0" footer="0"/>
  <pageSetup horizontalDpi="300" verticalDpi="300" orientation="landscape" paperSize="5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9.7109375" style="1" customWidth="1"/>
    <col min="3" max="3" width="17.00390625" style="1" hidden="1" customWidth="1"/>
    <col min="4" max="4" width="11.8515625" style="1" hidden="1" customWidth="1"/>
    <col min="5" max="6" width="7.7109375" style="1" hidden="1" customWidth="1"/>
    <col min="7" max="7" width="23.8515625" style="1" hidden="1" customWidth="1"/>
    <col min="8" max="8" width="11.7109375" style="1" customWidth="1"/>
    <col min="9" max="9" width="18.28125" style="1" hidden="1" customWidth="1"/>
    <col min="10" max="10" width="12.140625" style="1" hidden="1" customWidth="1"/>
    <col min="11" max="11" width="9.421875" style="1" hidden="1" customWidth="1"/>
    <col min="12" max="12" width="13.421875" style="1" bestFit="1" customWidth="1"/>
    <col min="13" max="16" width="13.421875" style="1" customWidth="1"/>
    <col min="17" max="17" width="15.421875" style="56" customWidth="1"/>
    <col min="18" max="21" width="14.28125" style="56" customWidth="1"/>
    <col min="22" max="24" width="18.57421875" style="72" customWidth="1"/>
    <col min="25" max="25" width="20.140625" style="72" bestFit="1" customWidth="1"/>
    <col min="26" max="26" width="28.140625" style="1" customWidth="1"/>
    <col min="27" max="16384" width="11.421875" style="1" customWidth="1"/>
  </cols>
  <sheetData>
    <row r="1" spans="1:26" s="22" customFormat="1" ht="20.25">
      <c r="A1" s="22" t="s">
        <v>667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55"/>
      <c r="R1" s="55"/>
      <c r="S1" s="55"/>
      <c r="T1" s="55"/>
      <c r="U1" s="55"/>
      <c r="V1" s="71"/>
      <c r="W1" s="71"/>
      <c r="X1" s="71"/>
      <c r="Y1" s="71"/>
      <c r="Z1" s="24"/>
    </row>
    <row r="2" spans="1:26" s="22" customFormat="1" ht="20.25">
      <c r="A2" s="22" t="s">
        <v>2334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55"/>
      <c r="R2" s="55"/>
      <c r="S2" s="55"/>
      <c r="T2" s="55"/>
      <c r="U2" s="55"/>
      <c r="V2" s="71"/>
      <c r="W2" s="71"/>
      <c r="X2" s="71"/>
      <c r="Y2" s="71"/>
      <c r="Z2" s="24"/>
    </row>
    <row r="3" ht="12.75">
      <c r="A3" s="4"/>
    </row>
    <row r="4" ht="13.5" thickBot="1">
      <c r="A4" s="4"/>
    </row>
    <row r="5" spans="1:26" ht="13.5" customHeight="1" thickBot="1">
      <c r="A5" s="539" t="s">
        <v>896</v>
      </c>
      <c r="B5" s="539" t="s">
        <v>890</v>
      </c>
      <c r="C5" s="539" t="s">
        <v>893</v>
      </c>
      <c r="D5" s="549" t="s">
        <v>894</v>
      </c>
      <c r="E5" s="550"/>
      <c r="F5" s="551"/>
      <c r="G5" s="539" t="s">
        <v>891</v>
      </c>
      <c r="H5" s="539" t="s">
        <v>892</v>
      </c>
      <c r="I5" s="539" t="s">
        <v>233</v>
      </c>
      <c r="J5" s="549" t="s">
        <v>234</v>
      </c>
      <c r="K5" s="551"/>
      <c r="L5" s="478" t="s">
        <v>2015</v>
      </c>
      <c r="M5" s="496" t="s">
        <v>2016</v>
      </c>
      <c r="N5" s="497"/>
      <c r="O5" s="497"/>
      <c r="P5" s="498"/>
      <c r="Q5" s="572" t="s">
        <v>2013</v>
      </c>
      <c r="R5" s="573"/>
      <c r="S5" s="573"/>
      <c r="T5" s="573"/>
      <c r="U5" s="573"/>
      <c r="V5" s="573" t="s">
        <v>2012</v>
      </c>
      <c r="W5" s="573"/>
      <c r="X5" s="573"/>
      <c r="Y5" s="574"/>
      <c r="Z5" s="539" t="s">
        <v>290</v>
      </c>
    </row>
    <row r="6" spans="1:26" ht="39" customHeight="1">
      <c r="A6" s="541"/>
      <c r="B6" s="541"/>
      <c r="C6" s="541"/>
      <c r="D6" s="539" t="s">
        <v>887</v>
      </c>
      <c r="E6" s="539" t="s">
        <v>888</v>
      </c>
      <c r="F6" s="539">
        <v>2011</v>
      </c>
      <c r="G6" s="541"/>
      <c r="H6" s="541"/>
      <c r="I6" s="541"/>
      <c r="J6" s="539" t="s">
        <v>887</v>
      </c>
      <c r="K6" s="539">
        <v>2011</v>
      </c>
      <c r="L6" s="487"/>
      <c r="M6" s="500" t="s">
        <v>2017</v>
      </c>
      <c r="N6" s="500" t="s">
        <v>2018</v>
      </c>
      <c r="O6" s="500" t="s">
        <v>2019</v>
      </c>
      <c r="P6" s="500" t="s">
        <v>2020</v>
      </c>
      <c r="Q6" s="458" t="s">
        <v>2014</v>
      </c>
      <c r="R6" s="460" t="s">
        <v>1999</v>
      </c>
      <c r="S6" s="458" t="s">
        <v>2000</v>
      </c>
      <c r="T6" s="217" t="s">
        <v>1284</v>
      </c>
      <c r="U6" s="217" t="s">
        <v>1286</v>
      </c>
      <c r="V6" s="515" t="s">
        <v>2001</v>
      </c>
      <c r="W6" s="515" t="s">
        <v>2002</v>
      </c>
      <c r="X6" s="515" t="s">
        <v>2003</v>
      </c>
      <c r="Y6" s="515" t="s">
        <v>774</v>
      </c>
      <c r="Z6" s="541"/>
    </row>
    <row r="7" spans="1:26" ht="13.5" thickBot="1">
      <c r="A7" s="540"/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488"/>
      <c r="M7" s="501"/>
      <c r="N7" s="501"/>
      <c r="O7" s="501"/>
      <c r="P7" s="501"/>
      <c r="Q7" s="459"/>
      <c r="R7" s="461"/>
      <c r="S7" s="459"/>
      <c r="T7" s="218" t="s">
        <v>1285</v>
      </c>
      <c r="U7" s="218" t="s">
        <v>1287</v>
      </c>
      <c r="V7" s="516"/>
      <c r="W7" s="516"/>
      <c r="X7" s="516"/>
      <c r="Y7" s="516"/>
      <c r="Z7" s="540"/>
    </row>
    <row r="8" spans="1:26" s="101" customFormat="1" ht="104.25" customHeight="1">
      <c r="A8" s="590" t="s">
        <v>286</v>
      </c>
      <c r="B8" s="106" t="s">
        <v>744</v>
      </c>
      <c r="C8" s="106" t="s">
        <v>486</v>
      </c>
      <c r="D8" s="106" t="s">
        <v>1060</v>
      </c>
      <c r="E8" s="426">
        <v>0.1</v>
      </c>
      <c r="F8" s="426">
        <v>0.2</v>
      </c>
      <c r="G8" s="312" t="s">
        <v>742</v>
      </c>
      <c r="H8" s="312" t="s">
        <v>618</v>
      </c>
      <c r="I8" s="427" t="s">
        <v>1101</v>
      </c>
      <c r="J8" s="106" t="s">
        <v>1637</v>
      </c>
      <c r="K8" s="106">
        <v>820</v>
      </c>
      <c r="L8" s="116" t="s">
        <v>2280</v>
      </c>
      <c r="M8" s="106" t="s">
        <v>2335</v>
      </c>
      <c r="N8" s="106"/>
      <c r="O8" s="106"/>
      <c r="P8" s="106"/>
      <c r="Q8" s="108">
        <v>5000</v>
      </c>
      <c r="R8" s="108">
        <v>820</v>
      </c>
      <c r="S8" s="108">
        <v>16845</v>
      </c>
      <c r="T8" s="107">
        <f>R8/K8</f>
        <v>1</v>
      </c>
      <c r="U8" s="107">
        <f>S8/Q8</f>
        <v>3.369</v>
      </c>
      <c r="V8" s="172"/>
      <c r="W8" s="172">
        <v>22460</v>
      </c>
      <c r="X8" s="172"/>
      <c r="Y8" s="184">
        <f aca="true" t="shared" si="0" ref="Y8:Y18">SUM(V8:X8)</f>
        <v>22460</v>
      </c>
      <c r="Z8" s="307" t="s">
        <v>750</v>
      </c>
    </row>
    <row r="9" spans="1:26" s="101" customFormat="1" ht="75" customHeight="1" hidden="1">
      <c r="A9" s="591"/>
      <c r="B9" s="493" t="s">
        <v>743</v>
      </c>
      <c r="C9" s="201" t="s">
        <v>1236</v>
      </c>
      <c r="D9" s="201" t="s">
        <v>1237</v>
      </c>
      <c r="E9" s="202">
        <v>0.2</v>
      </c>
      <c r="F9" s="202">
        <v>0.2</v>
      </c>
      <c r="G9" s="586" t="s">
        <v>745</v>
      </c>
      <c r="H9" s="213" t="s">
        <v>601</v>
      </c>
      <c r="I9" s="106" t="s">
        <v>1639</v>
      </c>
      <c r="J9" s="106" t="s">
        <v>1638</v>
      </c>
      <c r="K9" s="106">
        <v>2</v>
      </c>
      <c r="L9" s="116" t="s">
        <v>2281</v>
      </c>
      <c r="M9" s="106"/>
      <c r="N9" s="106"/>
      <c r="O9" s="106"/>
      <c r="P9" s="106"/>
      <c r="Q9" s="108">
        <v>75000</v>
      </c>
      <c r="R9" s="108"/>
      <c r="S9" s="108">
        <v>0</v>
      </c>
      <c r="T9" s="188">
        <f>R9/K9</f>
        <v>0</v>
      </c>
      <c r="U9" s="188">
        <f>S9/Q9</f>
        <v>0</v>
      </c>
      <c r="V9" s="172"/>
      <c r="W9" s="172"/>
      <c r="X9" s="172"/>
      <c r="Y9" s="190">
        <f t="shared" si="0"/>
        <v>0</v>
      </c>
      <c r="Z9" s="191" t="s">
        <v>750</v>
      </c>
    </row>
    <row r="10" spans="1:26" s="101" customFormat="1" ht="83.25" customHeight="1" hidden="1">
      <c r="A10" s="591"/>
      <c r="B10" s="457"/>
      <c r="C10" s="199" t="s">
        <v>1043</v>
      </c>
      <c r="D10" s="199" t="s">
        <v>1044</v>
      </c>
      <c r="E10" s="200">
        <v>0.7</v>
      </c>
      <c r="F10" s="200"/>
      <c r="G10" s="457"/>
      <c r="H10" s="210" t="s">
        <v>602</v>
      </c>
      <c r="I10" s="171" t="s">
        <v>1644</v>
      </c>
      <c r="J10" s="199" t="s">
        <v>1640</v>
      </c>
      <c r="K10" s="199">
        <v>25</v>
      </c>
      <c r="L10" s="317" t="s">
        <v>2282</v>
      </c>
      <c r="M10" s="282"/>
      <c r="N10" s="282"/>
      <c r="O10" s="282"/>
      <c r="P10" s="282"/>
      <c r="Q10" s="209">
        <v>10000</v>
      </c>
      <c r="R10" s="209"/>
      <c r="S10" s="209">
        <v>0</v>
      </c>
      <c r="T10" s="188">
        <f aca="true" t="shared" si="1" ref="T10:T18">R10/K10</f>
        <v>0</v>
      </c>
      <c r="U10" s="188">
        <f aca="true" t="shared" si="2" ref="U10:U18">S10/Q10</f>
        <v>0</v>
      </c>
      <c r="V10" s="189"/>
      <c r="W10" s="189"/>
      <c r="X10" s="189"/>
      <c r="Y10" s="190">
        <f t="shared" si="0"/>
        <v>0</v>
      </c>
      <c r="Z10" s="211" t="s">
        <v>750</v>
      </c>
    </row>
    <row r="11" spans="1:26" s="101" customFormat="1" ht="99.75" customHeight="1">
      <c r="A11" s="591"/>
      <c r="B11" s="457"/>
      <c r="C11" s="302" t="s">
        <v>1045</v>
      </c>
      <c r="D11" s="302" t="s">
        <v>1238</v>
      </c>
      <c r="E11" s="303">
        <v>0</v>
      </c>
      <c r="F11" s="303">
        <v>0.25</v>
      </c>
      <c r="G11" s="457"/>
      <c r="H11" s="308" t="s">
        <v>603</v>
      </c>
      <c r="I11" s="305" t="s">
        <v>1645</v>
      </c>
      <c r="J11" s="302" t="s">
        <v>1641</v>
      </c>
      <c r="K11" s="302">
        <v>1</v>
      </c>
      <c r="L11" s="117" t="s">
        <v>2283</v>
      </c>
      <c r="M11" s="302"/>
      <c r="N11" s="371" t="s">
        <v>2335</v>
      </c>
      <c r="O11" s="371" t="s">
        <v>2335</v>
      </c>
      <c r="P11" s="302"/>
      <c r="Q11" s="243">
        <v>48000</v>
      </c>
      <c r="R11" s="243">
        <v>1</v>
      </c>
      <c r="S11" s="243">
        <v>0</v>
      </c>
      <c r="T11" s="188">
        <f t="shared" si="1"/>
        <v>1</v>
      </c>
      <c r="U11" s="188">
        <f t="shared" si="2"/>
        <v>0</v>
      </c>
      <c r="V11" s="189">
        <v>280000</v>
      </c>
      <c r="W11" s="189"/>
      <c r="X11" s="189"/>
      <c r="Y11" s="190">
        <f t="shared" si="0"/>
        <v>280000</v>
      </c>
      <c r="Z11" s="309" t="s">
        <v>750</v>
      </c>
    </row>
    <row r="12" spans="1:26" s="101" customFormat="1" ht="88.5" customHeight="1">
      <c r="A12" s="591"/>
      <c r="B12" s="457"/>
      <c r="C12" s="302" t="s">
        <v>1046</v>
      </c>
      <c r="D12" s="302" t="s">
        <v>1239</v>
      </c>
      <c r="E12" s="303">
        <v>0</v>
      </c>
      <c r="F12" s="303">
        <v>0.2</v>
      </c>
      <c r="G12" s="457"/>
      <c r="H12" s="308" t="s">
        <v>604</v>
      </c>
      <c r="I12" s="187" t="s">
        <v>1646</v>
      </c>
      <c r="J12" s="302" t="s">
        <v>1647</v>
      </c>
      <c r="K12" s="302">
        <v>1</v>
      </c>
      <c r="L12" s="117" t="s">
        <v>2284</v>
      </c>
      <c r="M12" s="371" t="s">
        <v>2335</v>
      </c>
      <c r="N12" s="302"/>
      <c r="O12" s="302"/>
      <c r="P12" s="302"/>
      <c r="Q12" s="243">
        <v>20000</v>
      </c>
      <c r="R12" s="243">
        <v>1</v>
      </c>
      <c r="S12" s="243">
        <v>23951.4</v>
      </c>
      <c r="T12" s="188">
        <f t="shared" si="1"/>
        <v>1</v>
      </c>
      <c r="U12" s="188">
        <f t="shared" si="2"/>
        <v>1.19757</v>
      </c>
      <c r="V12" s="189"/>
      <c r="W12" s="189">
        <v>23951.4</v>
      </c>
      <c r="X12" s="189"/>
      <c r="Y12" s="190">
        <f t="shared" si="0"/>
        <v>23951.4</v>
      </c>
      <c r="Z12" s="309" t="s">
        <v>750</v>
      </c>
    </row>
    <row r="13" spans="1:26" s="101" customFormat="1" ht="115.5" customHeight="1" hidden="1">
      <c r="A13" s="591"/>
      <c r="B13" s="457"/>
      <c r="C13" s="199" t="s">
        <v>1370</v>
      </c>
      <c r="D13" s="199" t="s">
        <v>1047</v>
      </c>
      <c r="E13" s="200">
        <v>0</v>
      </c>
      <c r="F13" s="200">
        <v>0.25</v>
      </c>
      <c r="G13" s="457"/>
      <c r="H13" s="210" t="s">
        <v>605</v>
      </c>
      <c r="I13" s="199" t="s">
        <v>1648</v>
      </c>
      <c r="J13" s="199" t="s">
        <v>1642</v>
      </c>
      <c r="K13" s="199">
        <v>1</v>
      </c>
      <c r="L13" s="117" t="s">
        <v>2285</v>
      </c>
      <c r="M13" s="282"/>
      <c r="N13" s="282"/>
      <c r="O13" s="282"/>
      <c r="P13" s="282"/>
      <c r="Q13" s="209">
        <v>80000</v>
      </c>
      <c r="R13" s="209"/>
      <c r="S13" s="209">
        <v>0</v>
      </c>
      <c r="T13" s="188">
        <f t="shared" si="1"/>
        <v>0</v>
      </c>
      <c r="U13" s="188">
        <f t="shared" si="2"/>
        <v>0</v>
      </c>
      <c r="V13" s="189"/>
      <c r="W13" s="189"/>
      <c r="X13" s="189"/>
      <c r="Y13" s="190">
        <f t="shared" si="0"/>
        <v>0</v>
      </c>
      <c r="Z13" s="211" t="s">
        <v>750</v>
      </c>
    </row>
    <row r="14" spans="1:26" s="101" customFormat="1" ht="83.25" customHeight="1">
      <c r="A14" s="591"/>
      <c r="B14" s="457"/>
      <c r="C14" s="302" t="s">
        <v>1240</v>
      </c>
      <c r="D14" s="302" t="s">
        <v>1048</v>
      </c>
      <c r="E14" s="303">
        <v>0</v>
      </c>
      <c r="F14" s="303">
        <v>0.25</v>
      </c>
      <c r="G14" s="553" t="s">
        <v>746</v>
      </c>
      <c r="H14" s="308" t="s">
        <v>606</v>
      </c>
      <c r="I14" s="187" t="s">
        <v>1649</v>
      </c>
      <c r="J14" s="302" t="s">
        <v>1650</v>
      </c>
      <c r="K14" s="302">
        <v>5</v>
      </c>
      <c r="L14" s="117" t="s">
        <v>2286</v>
      </c>
      <c r="M14" s="302"/>
      <c r="N14" s="302"/>
      <c r="O14" s="371" t="s">
        <v>2335</v>
      </c>
      <c r="P14" s="302"/>
      <c r="Q14" s="243">
        <v>1000</v>
      </c>
      <c r="R14" s="243">
        <v>5</v>
      </c>
      <c r="S14" s="243">
        <v>0</v>
      </c>
      <c r="T14" s="188">
        <f t="shared" si="1"/>
        <v>1</v>
      </c>
      <c r="U14" s="188">
        <f t="shared" si="2"/>
        <v>0</v>
      </c>
      <c r="V14" s="189"/>
      <c r="W14" s="189">
        <v>35000</v>
      </c>
      <c r="X14" s="189"/>
      <c r="Y14" s="190">
        <f t="shared" si="0"/>
        <v>35000</v>
      </c>
      <c r="Z14" s="309" t="s">
        <v>750</v>
      </c>
    </row>
    <row r="15" spans="1:26" s="101" customFormat="1" ht="69.75" customHeight="1" hidden="1">
      <c r="A15" s="591"/>
      <c r="B15" s="457"/>
      <c r="C15" s="199" t="s">
        <v>1241</v>
      </c>
      <c r="D15" s="199" t="s">
        <v>1049</v>
      </c>
      <c r="E15" s="200">
        <v>0</v>
      </c>
      <c r="F15" s="200">
        <v>0.25</v>
      </c>
      <c r="G15" s="553"/>
      <c r="H15" s="210" t="s">
        <v>607</v>
      </c>
      <c r="I15" s="187" t="s">
        <v>1651</v>
      </c>
      <c r="J15" s="199" t="s">
        <v>1652</v>
      </c>
      <c r="K15" s="199"/>
      <c r="L15" s="117" t="s">
        <v>2287</v>
      </c>
      <c r="M15" s="282"/>
      <c r="N15" s="282"/>
      <c r="O15" s="282"/>
      <c r="P15" s="282"/>
      <c r="Q15" s="209"/>
      <c r="R15" s="209"/>
      <c r="S15" s="209">
        <v>0</v>
      </c>
      <c r="T15" s="188" t="e">
        <f t="shared" si="1"/>
        <v>#DIV/0!</v>
      </c>
      <c r="U15" s="188" t="e">
        <f t="shared" si="2"/>
        <v>#DIV/0!</v>
      </c>
      <c r="V15" s="189"/>
      <c r="W15" s="189"/>
      <c r="X15" s="189"/>
      <c r="Y15" s="189">
        <f t="shared" si="0"/>
        <v>0</v>
      </c>
      <c r="Z15" s="211" t="s">
        <v>750</v>
      </c>
    </row>
    <row r="16" spans="1:26" s="101" customFormat="1" ht="143.25" customHeight="1" hidden="1">
      <c r="A16" s="591"/>
      <c r="B16" s="457" t="s">
        <v>747</v>
      </c>
      <c r="C16" s="199" t="s">
        <v>1242</v>
      </c>
      <c r="D16" s="199" t="s">
        <v>1050</v>
      </c>
      <c r="E16" s="200">
        <v>0.05</v>
      </c>
      <c r="F16" s="200">
        <v>0.8</v>
      </c>
      <c r="G16" s="553" t="s">
        <v>748</v>
      </c>
      <c r="H16" s="210" t="s">
        <v>609</v>
      </c>
      <c r="I16" s="171" t="s">
        <v>1653</v>
      </c>
      <c r="J16" s="199" t="s">
        <v>1643</v>
      </c>
      <c r="K16" s="199">
        <v>1</v>
      </c>
      <c r="L16" s="317" t="s">
        <v>2288</v>
      </c>
      <c r="M16" s="282"/>
      <c r="N16" s="282"/>
      <c r="O16" s="282"/>
      <c r="P16" s="282"/>
      <c r="Q16" s="209">
        <v>60000</v>
      </c>
      <c r="R16" s="209"/>
      <c r="S16" s="209">
        <v>0</v>
      </c>
      <c r="T16" s="188">
        <f t="shared" si="1"/>
        <v>0</v>
      </c>
      <c r="U16" s="188">
        <f t="shared" si="2"/>
        <v>0</v>
      </c>
      <c r="V16" s="189"/>
      <c r="W16" s="189"/>
      <c r="X16" s="189"/>
      <c r="Y16" s="190">
        <f t="shared" si="0"/>
        <v>0</v>
      </c>
      <c r="Z16" s="211" t="s">
        <v>750</v>
      </c>
    </row>
    <row r="17" spans="1:26" s="101" customFormat="1" ht="102.75" customHeight="1" hidden="1">
      <c r="A17" s="591"/>
      <c r="B17" s="457"/>
      <c r="C17" s="199" t="s">
        <v>1243</v>
      </c>
      <c r="D17" s="199" t="s">
        <v>1057</v>
      </c>
      <c r="E17" s="200">
        <v>0</v>
      </c>
      <c r="F17" s="200">
        <v>0.25</v>
      </c>
      <c r="G17" s="553"/>
      <c r="H17" s="210" t="s">
        <v>610</v>
      </c>
      <c r="I17" s="199" t="s">
        <v>1654</v>
      </c>
      <c r="J17" s="199" t="s">
        <v>1655</v>
      </c>
      <c r="K17" s="199">
        <v>3</v>
      </c>
      <c r="L17" s="317" t="s">
        <v>2289</v>
      </c>
      <c r="M17" s="282"/>
      <c r="N17" s="282"/>
      <c r="O17" s="282"/>
      <c r="P17" s="282"/>
      <c r="Q17" s="209">
        <v>38494</v>
      </c>
      <c r="R17" s="209"/>
      <c r="S17" s="209">
        <v>0</v>
      </c>
      <c r="T17" s="188">
        <f t="shared" si="1"/>
        <v>0</v>
      </c>
      <c r="U17" s="188">
        <f t="shared" si="2"/>
        <v>0</v>
      </c>
      <c r="V17" s="189"/>
      <c r="W17" s="189"/>
      <c r="X17" s="189"/>
      <c r="Y17" s="190">
        <f t="shared" si="0"/>
        <v>0</v>
      </c>
      <c r="Z17" s="211" t="s">
        <v>750</v>
      </c>
    </row>
    <row r="18" spans="1:26" s="101" customFormat="1" ht="118.5" customHeight="1" hidden="1" thickBot="1">
      <c r="A18" s="592"/>
      <c r="B18" s="593"/>
      <c r="C18" s="253" t="s">
        <v>1051</v>
      </c>
      <c r="D18" s="253" t="s">
        <v>1058</v>
      </c>
      <c r="E18" s="254">
        <v>0</v>
      </c>
      <c r="F18" s="254">
        <v>0.2</v>
      </c>
      <c r="G18" s="255" t="s">
        <v>749</v>
      </c>
      <c r="H18" s="256" t="s">
        <v>608</v>
      </c>
      <c r="I18" s="257" t="s">
        <v>1656</v>
      </c>
      <c r="J18" s="253" t="s">
        <v>1181</v>
      </c>
      <c r="K18" s="253"/>
      <c r="L18" s="317" t="s">
        <v>2290</v>
      </c>
      <c r="M18" s="253"/>
      <c r="N18" s="253"/>
      <c r="O18" s="253"/>
      <c r="P18" s="253"/>
      <c r="Q18" s="259"/>
      <c r="R18" s="259"/>
      <c r="S18" s="259">
        <v>0</v>
      </c>
      <c r="T18" s="258" t="e">
        <f t="shared" si="1"/>
        <v>#DIV/0!</v>
      </c>
      <c r="U18" s="258" t="e">
        <f t="shared" si="2"/>
        <v>#DIV/0!</v>
      </c>
      <c r="V18" s="260"/>
      <c r="W18" s="260"/>
      <c r="X18" s="260"/>
      <c r="Y18" s="261">
        <f t="shared" si="0"/>
        <v>0</v>
      </c>
      <c r="Z18" s="262" t="s">
        <v>750</v>
      </c>
    </row>
    <row r="19" spans="1:26" ht="12.75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50"/>
      <c r="L19" s="421"/>
      <c r="M19" s="250"/>
      <c r="N19" s="250"/>
      <c r="O19" s="250"/>
      <c r="P19" s="250"/>
      <c r="Q19" s="251">
        <f aca="true" t="shared" si="3" ref="Q19:Y19">SUM(Q8:Q18)</f>
        <v>337494</v>
      </c>
      <c r="R19" s="251">
        <f t="shared" si="3"/>
        <v>827</v>
      </c>
      <c r="S19" s="251">
        <f>SUM(S8:S18)</f>
        <v>40796.4</v>
      </c>
      <c r="T19" s="251" t="e">
        <f>SUM(T8:T18)</f>
        <v>#DIV/0!</v>
      </c>
      <c r="U19" s="251" t="e">
        <f>SUM(U8:U18)</f>
        <v>#DIV/0!</v>
      </c>
      <c r="V19" s="252">
        <f t="shared" si="3"/>
        <v>280000</v>
      </c>
      <c r="W19" s="252">
        <f t="shared" si="3"/>
        <v>81411.4</v>
      </c>
      <c r="X19" s="252">
        <f t="shared" si="3"/>
        <v>0</v>
      </c>
      <c r="Y19" s="252">
        <f t="shared" si="3"/>
        <v>361411.4</v>
      </c>
      <c r="Z19" s="249"/>
    </row>
    <row r="20" spans="1:26" s="101" customFormat="1" ht="78.75" customHeight="1" hidden="1">
      <c r="A20" s="472" t="s">
        <v>278</v>
      </c>
      <c r="B20" s="457" t="s">
        <v>737</v>
      </c>
      <c r="C20" s="476" t="s">
        <v>481</v>
      </c>
      <c r="D20" s="476" t="s">
        <v>59</v>
      </c>
      <c r="E20" s="462"/>
      <c r="F20" s="462"/>
      <c r="G20" s="457" t="s">
        <v>738</v>
      </c>
      <c r="H20" s="210" t="s">
        <v>611</v>
      </c>
      <c r="I20" s="134" t="s">
        <v>1125</v>
      </c>
      <c r="J20" s="134" t="s">
        <v>1126</v>
      </c>
      <c r="K20" s="204"/>
      <c r="L20" s="317" t="s">
        <v>2291</v>
      </c>
      <c r="M20" s="283"/>
      <c r="N20" s="283"/>
      <c r="O20" s="283"/>
      <c r="P20" s="283"/>
      <c r="Q20" s="209"/>
      <c r="R20" s="209"/>
      <c r="S20" s="209"/>
      <c r="T20" s="188" t="e">
        <f aca="true" t="shared" si="4" ref="T20:T51">R20/K20</f>
        <v>#DIV/0!</v>
      </c>
      <c r="U20" s="188" t="e">
        <f aca="true" t="shared" si="5" ref="U20:U83">S20/Q20</f>
        <v>#DIV/0!</v>
      </c>
      <c r="V20" s="189"/>
      <c r="W20" s="189"/>
      <c r="X20" s="189"/>
      <c r="Y20" s="189">
        <f aca="true" t="shared" si="6" ref="Y20:Y83">SUM(V20:X20)</f>
        <v>0</v>
      </c>
      <c r="Z20" s="204" t="s">
        <v>334</v>
      </c>
    </row>
    <row r="21" spans="1:26" s="101" customFormat="1" ht="114.75" customHeight="1" hidden="1">
      <c r="A21" s="472"/>
      <c r="B21" s="457"/>
      <c r="C21" s="476"/>
      <c r="D21" s="476"/>
      <c r="E21" s="462"/>
      <c r="F21" s="462"/>
      <c r="G21" s="457"/>
      <c r="H21" s="210" t="s">
        <v>612</v>
      </c>
      <c r="I21" s="134" t="s">
        <v>1127</v>
      </c>
      <c r="J21" s="134" t="s">
        <v>1128</v>
      </c>
      <c r="K21" s="204"/>
      <c r="L21" s="317" t="s">
        <v>2291</v>
      </c>
      <c r="M21" s="283"/>
      <c r="N21" s="283"/>
      <c r="O21" s="283"/>
      <c r="P21" s="283"/>
      <c r="Q21" s="209"/>
      <c r="R21" s="209"/>
      <c r="S21" s="209"/>
      <c r="T21" s="188" t="e">
        <f t="shared" si="4"/>
        <v>#DIV/0!</v>
      </c>
      <c r="U21" s="188" t="e">
        <f t="shared" si="5"/>
        <v>#DIV/0!</v>
      </c>
      <c r="V21" s="189"/>
      <c r="W21" s="189"/>
      <c r="X21" s="189"/>
      <c r="Y21" s="189">
        <f t="shared" si="6"/>
        <v>0</v>
      </c>
      <c r="Z21" s="204" t="s">
        <v>334</v>
      </c>
    </row>
    <row r="22" spans="1:26" s="101" customFormat="1" ht="79.5" customHeight="1" hidden="1">
      <c r="A22" s="472"/>
      <c r="B22" s="457" t="s">
        <v>739</v>
      </c>
      <c r="C22" s="199" t="s">
        <v>1052</v>
      </c>
      <c r="D22" s="199" t="s">
        <v>1053</v>
      </c>
      <c r="E22" s="200"/>
      <c r="F22" s="200"/>
      <c r="G22" s="457" t="s">
        <v>740</v>
      </c>
      <c r="H22" s="210" t="s">
        <v>613</v>
      </c>
      <c r="I22" s="199" t="s">
        <v>487</v>
      </c>
      <c r="J22" s="199" t="s">
        <v>1099</v>
      </c>
      <c r="K22" s="199">
        <v>1</v>
      </c>
      <c r="L22" s="317" t="s">
        <v>2291</v>
      </c>
      <c r="M22" s="282"/>
      <c r="N22" s="282"/>
      <c r="O22" s="282"/>
      <c r="P22" s="282"/>
      <c r="Q22" s="209">
        <v>20000</v>
      </c>
      <c r="R22" s="209"/>
      <c r="S22" s="209"/>
      <c r="T22" s="188">
        <f t="shared" si="4"/>
        <v>0</v>
      </c>
      <c r="U22" s="188">
        <f t="shared" si="5"/>
        <v>0</v>
      </c>
      <c r="V22" s="189"/>
      <c r="W22" s="189"/>
      <c r="X22" s="189"/>
      <c r="Y22" s="189">
        <f t="shared" si="6"/>
        <v>0</v>
      </c>
      <c r="Z22" s="204" t="s">
        <v>750</v>
      </c>
    </row>
    <row r="23" spans="1:26" s="101" customFormat="1" ht="87" customHeight="1">
      <c r="A23" s="472"/>
      <c r="B23" s="457"/>
      <c r="C23" s="170" t="s">
        <v>1391</v>
      </c>
      <c r="D23" s="302" t="s">
        <v>1392</v>
      </c>
      <c r="E23" s="303"/>
      <c r="F23" s="303">
        <v>1</v>
      </c>
      <c r="G23" s="457"/>
      <c r="H23" s="308" t="s">
        <v>1299</v>
      </c>
      <c r="I23" s="302" t="s">
        <v>1393</v>
      </c>
      <c r="J23" s="302" t="s">
        <v>1985</v>
      </c>
      <c r="K23" s="302">
        <v>1</v>
      </c>
      <c r="L23" s="117" t="s">
        <v>2278</v>
      </c>
      <c r="M23" s="302"/>
      <c r="N23" s="371" t="s">
        <v>2335</v>
      </c>
      <c r="O23" s="371" t="s">
        <v>2335</v>
      </c>
      <c r="P23" s="371" t="s">
        <v>2335</v>
      </c>
      <c r="Q23" s="243">
        <v>132500</v>
      </c>
      <c r="R23" s="243">
        <v>1</v>
      </c>
      <c r="S23" s="243">
        <v>110248.046</v>
      </c>
      <c r="T23" s="188">
        <f t="shared" si="4"/>
        <v>1</v>
      </c>
      <c r="U23" s="188">
        <f t="shared" si="5"/>
        <v>0.8320607245283019</v>
      </c>
      <c r="V23" s="189"/>
      <c r="W23" s="189">
        <v>133114.104</v>
      </c>
      <c r="X23" s="189"/>
      <c r="Y23" s="189">
        <f t="shared" si="6"/>
        <v>133114.104</v>
      </c>
      <c r="Z23" s="306" t="s">
        <v>750</v>
      </c>
    </row>
    <row r="24" spans="1:26" s="101" customFormat="1" ht="88.5" customHeight="1">
      <c r="A24" s="472"/>
      <c r="B24" s="457"/>
      <c r="C24" s="302" t="s">
        <v>1054</v>
      </c>
      <c r="D24" s="302" t="s">
        <v>1129</v>
      </c>
      <c r="E24" s="303"/>
      <c r="F24" s="303">
        <v>0.1</v>
      </c>
      <c r="G24" s="457"/>
      <c r="H24" s="308" t="s">
        <v>614</v>
      </c>
      <c r="I24" s="302" t="s">
        <v>1100</v>
      </c>
      <c r="J24" s="302" t="s">
        <v>1394</v>
      </c>
      <c r="K24" s="302">
        <v>1</v>
      </c>
      <c r="L24" s="117" t="s">
        <v>2292</v>
      </c>
      <c r="M24" s="371" t="s">
        <v>2335</v>
      </c>
      <c r="N24" s="371" t="s">
        <v>2335</v>
      </c>
      <c r="O24" s="302"/>
      <c r="P24" s="302"/>
      <c r="Q24" s="243">
        <v>20000</v>
      </c>
      <c r="R24" s="243">
        <v>1</v>
      </c>
      <c r="S24" s="243">
        <v>0</v>
      </c>
      <c r="T24" s="188">
        <f t="shared" si="4"/>
        <v>1</v>
      </c>
      <c r="U24" s="188">
        <f t="shared" si="5"/>
        <v>0</v>
      </c>
      <c r="V24" s="189"/>
      <c r="W24" s="189">
        <v>23040</v>
      </c>
      <c r="X24" s="189"/>
      <c r="Y24" s="189">
        <f t="shared" si="6"/>
        <v>23040</v>
      </c>
      <c r="Z24" s="306" t="s">
        <v>750</v>
      </c>
    </row>
    <row r="25" spans="1:26" s="101" customFormat="1" ht="79.5" customHeight="1" hidden="1">
      <c r="A25" s="472"/>
      <c r="B25" s="476" t="s">
        <v>744</v>
      </c>
      <c r="C25" s="170" t="s">
        <v>482</v>
      </c>
      <c r="D25" s="199" t="s">
        <v>1061</v>
      </c>
      <c r="E25" s="203"/>
      <c r="F25" s="203">
        <v>0.25</v>
      </c>
      <c r="G25" s="584" t="s">
        <v>741</v>
      </c>
      <c r="H25" s="210" t="s">
        <v>2009</v>
      </c>
      <c r="I25" s="187" t="s">
        <v>488</v>
      </c>
      <c r="J25" s="199" t="s">
        <v>1396</v>
      </c>
      <c r="K25" s="199">
        <v>4</v>
      </c>
      <c r="L25" s="317" t="s">
        <v>2293</v>
      </c>
      <c r="M25" s="282"/>
      <c r="N25" s="282"/>
      <c r="O25" s="282"/>
      <c r="P25" s="282"/>
      <c r="Q25" s="209">
        <v>5000</v>
      </c>
      <c r="R25" s="209"/>
      <c r="S25" s="209">
        <v>23040</v>
      </c>
      <c r="T25" s="188">
        <f t="shared" si="4"/>
        <v>0</v>
      </c>
      <c r="U25" s="188">
        <f t="shared" si="5"/>
        <v>4.608</v>
      </c>
      <c r="V25" s="189"/>
      <c r="W25" s="189"/>
      <c r="X25" s="189"/>
      <c r="Y25" s="189">
        <f t="shared" si="6"/>
        <v>0</v>
      </c>
      <c r="Z25" s="204" t="s">
        <v>750</v>
      </c>
    </row>
    <row r="26" spans="1:26" s="101" customFormat="1" ht="84" customHeight="1">
      <c r="A26" s="472"/>
      <c r="B26" s="476"/>
      <c r="C26" s="302" t="s">
        <v>483</v>
      </c>
      <c r="D26" s="302" t="s">
        <v>1059</v>
      </c>
      <c r="E26" s="303"/>
      <c r="F26" s="303">
        <v>0.2</v>
      </c>
      <c r="G26" s="585"/>
      <c r="H26" s="308" t="s">
        <v>615</v>
      </c>
      <c r="I26" s="302" t="s">
        <v>489</v>
      </c>
      <c r="J26" s="302" t="s">
        <v>1395</v>
      </c>
      <c r="K26" s="302">
        <v>1</v>
      </c>
      <c r="L26" s="117" t="s">
        <v>2294</v>
      </c>
      <c r="M26" s="371" t="s">
        <v>2335</v>
      </c>
      <c r="N26" s="302"/>
      <c r="O26" s="302"/>
      <c r="P26" s="302"/>
      <c r="Q26" s="243">
        <v>50000</v>
      </c>
      <c r="R26" s="243">
        <v>1</v>
      </c>
      <c r="S26" s="243">
        <v>61540</v>
      </c>
      <c r="T26" s="188">
        <f t="shared" si="4"/>
        <v>1</v>
      </c>
      <c r="U26" s="188">
        <f t="shared" si="5"/>
        <v>1.2308</v>
      </c>
      <c r="V26" s="189"/>
      <c r="W26" s="189">
        <v>67520</v>
      </c>
      <c r="X26" s="189"/>
      <c r="Y26" s="189">
        <f t="shared" si="6"/>
        <v>67520</v>
      </c>
      <c r="Z26" s="306" t="s">
        <v>750</v>
      </c>
    </row>
    <row r="27" spans="1:26" s="101" customFormat="1" ht="75.75" customHeight="1" hidden="1">
      <c r="A27" s="472"/>
      <c r="B27" s="476"/>
      <c r="C27" s="199" t="s">
        <v>484</v>
      </c>
      <c r="D27" s="199" t="s">
        <v>1130</v>
      </c>
      <c r="E27" s="200"/>
      <c r="F27" s="200">
        <v>0.25</v>
      </c>
      <c r="G27" s="585"/>
      <c r="H27" s="210" t="s">
        <v>616</v>
      </c>
      <c r="I27" s="199" t="s">
        <v>490</v>
      </c>
      <c r="J27" s="199" t="s">
        <v>1397</v>
      </c>
      <c r="K27" s="199">
        <v>1</v>
      </c>
      <c r="L27" s="315" t="s">
        <v>2295</v>
      </c>
      <c r="M27" s="282"/>
      <c r="N27" s="282"/>
      <c r="O27" s="282"/>
      <c r="P27" s="282"/>
      <c r="Q27" s="209">
        <v>2000</v>
      </c>
      <c r="R27" s="209"/>
      <c r="S27" s="209">
        <v>0</v>
      </c>
      <c r="T27" s="188">
        <f t="shared" si="4"/>
        <v>0</v>
      </c>
      <c r="U27" s="188">
        <f t="shared" si="5"/>
        <v>0</v>
      </c>
      <c r="V27" s="189"/>
      <c r="W27" s="189"/>
      <c r="X27" s="189"/>
      <c r="Y27" s="189">
        <f t="shared" si="6"/>
        <v>0</v>
      </c>
      <c r="Z27" s="204" t="s">
        <v>750</v>
      </c>
    </row>
    <row r="28" spans="1:26" s="101" customFormat="1" ht="66.75" customHeight="1" hidden="1">
      <c r="A28" s="472"/>
      <c r="B28" s="476"/>
      <c r="C28" s="199" t="s">
        <v>485</v>
      </c>
      <c r="D28" s="199" t="s">
        <v>1371</v>
      </c>
      <c r="E28" s="200"/>
      <c r="F28" s="200">
        <v>0.25</v>
      </c>
      <c r="G28" s="586"/>
      <c r="H28" s="210" t="s">
        <v>617</v>
      </c>
      <c r="I28" s="187" t="s">
        <v>1131</v>
      </c>
      <c r="J28" s="199" t="s">
        <v>1398</v>
      </c>
      <c r="K28" s="199">
        <v>3</v>
      </c>
      <c r="L28" s="117" t="s">
        <v>2296</v>
      </c>
      <c r="M28" s="282"/>
      <c r="N28" s="282"/>
      <c r="O28" s="282"/>
      <c r="P28" s="282"/>
      <c r="Q28" s="209">
        <v>2000</v>
      </c>
      <c r="R28" s="209"/>
      <c r="S28" s="209">
        <v>0</v>
      </c>
      <c r="T28" s="188">
        <f t="shared" si="4"/>
        <v>0</v>
      </c>
      <c r="U28" s="188">
        <f t="shared" si="5"/>
        <v>0</v>
      </c>
      <c r="V28" s="189"/>
      <c r="W28" s="189"/>
      <c r="X28" s="189"/>
      <c r="Y28" s="189">
        <f t="shared" si="6"/>
        <v>0</v>
      </c>
      <c r="Z28" s="204" t="s">
        <v>750</v>
      </c>
    </row>
    <row r="29" spans="1:26" s="101" customFormat="1" ht="65.25" customHeight="1" hidden="1">
      <c r="A29" s="472"/>
      <c r="B29" s="538" t="s">
        <v>759</v>
      </c>
      <c r="C29" s="538" t="s">
        <v>1132</v>
      </c>
      <c r="D29" s="476" t="s">
        <v>1133</v>
      </c>
      <c r="E29" s="526"/>
      <c r="F29" s="589">
        <v>0.25</v>
      </c>
      <c r="G29" s="594" t="s">
        <v>760</v>
      </c>
      <c r="H29" s="210" t="s">
        <v>619</v>
      </c>
      <c r="I29" s="204" t="s">
        <v>1971</v>
      </c>
      <c r="J29" s="94" t="s">
        <v>1399</v>
      </c>
      <c r="K29" s="135"/>
      <c r="L29" s="422" t="s">
        <v>2244</v>
      </c>
      <c r="M29" s="345"/>
      <c r="N29" s="135"/>
      <c r="O29" s="135"/>
      <c r="P29" s="135"/>
      <c r="Q29" s="209"/>
      <c r="R29" s="209"/>
      <c r="S29" s="209"/>
      <c r="T29" s="188" t="e">
        <f t="shared" si="4"/>
        <v>#DIV/0!</v>
      </c>
      <c r="U29" s="188" t="e">
        <f t="shared" si="5"/>
        <v>#DIV/0!</v>
      </c>
      <c r="V29" s="189"/>
      <c r="W29" s="189"/>
      <c r="X29" s="189"/>
      <c r="Y29" s="182">
        <f>SUM(V29:X29)</f>
        <v>0</v>
      </c>
      <c r="Z29" s="204" t="s">
        <v>492</v>
      </c>
    </row>
    <row r="30" spans="1:26" s="101" customFormat="1" ht="54" customHeight="1" hidden="1">
      <c r="A30" s="472"/>
      <c r="B30" s="466"/>
      <c r="C30" s="466"/>
      <c r="D30" s="476"/>
      <c r="E30" s="526"/>
      <c r="F30" s="589"/>
      <c r="G30" s="595"/>
      <c r="H30" s="210" t="s">
        <v>620</v>
      </c>
      <c r="I30" s="204" t="s">
        <v>1972</v>
      </c>
      <c r="J30" s="94" t="s">
        <v>1400</v>
      </c>
      <c r="K30" s="119"/>
      <c r="L30" s="422" t="s">
        <v>2244</v>
      </c>
      <c r="M30" s="119"/>
      <c r="N30" s="119"/>
      <c r="O30" s="119"/>
      <c r="P30" s="119"/>
      <c r="Q30" s="209"/>
      <c r="R30" s="209"/>
      <c r="S30" s="209"/>
      <c r="T30" s="188" t="e">
        <f t="shared" si="4"/>
        <v>#DIV/0!</v>
      </c>
      <c r="U30" s="188" t="e">
        <f t="shared" si="5"/>
        <v>#DIV/0!</v>
      </c>
      <c r="V30" s="189"/>
      <c r="W30" s="189"/>
      <c r="X30" s="189"/>
      <c r="Y30" s="189">
        <f t="shared" si="6"/>
        <v>0</v>
      </c>
      <c r="Z30" s="204" t="s">
        <v>492</v>
      </c>
    </row>
    <row r="31" spans="1:26" s="101" customFormat="1" ht="61.5" customHeight="1" hidden="1">
      <c r="A31" s="472"/>
      <c r="B31" s="466"/>
      <c r="C31" s="466"/>
      <c r="D31" s="476"/>
      <c r="E31" s="526"/>
      <c r="F31" s="589"/>
      <c r="G31" s="595"/>
      <c r="H31" s="210" t="s">
        <v>621</v>
      </c>
      <c r="I31" s="204" t="s">
        <v>1973</v>
      </c>
      <c r="J31" s="94" t="s">
        <v>1401</v>
      </c>
      <c r="K31" s="119"/>
      <c r="L31" s="422" t="s">
        <v>2244</v>
      </c>
      <c r="M31" s="119"/>
      <c r="N31" s="119"/>
      <c r="O31" s="119"/>
      <c r="P31" s="119"/>
      <c r="Q31" s="209"/>
      <c r="R31" s="209"/>
      <c r="S31" s="209"/>
      <c r="T31" s="188" t="e">
        <f t="shared" si="4"/>
        <v>#DIV/0!</v>
      </c>
      <c r="U31" s="188" t="e">
        <f t="shared" si="5"/>
        <v>#DIV/0!</v>
      </c>
      <c r="V31" s="189"/>
      <c r="W31" s="189"/>
      <c r="X31" s="189"/>
      <c r="Y31" s="189">
        <f t="shared" si="6"/>
        <v>0</v>
      </c>
      <c r="Z31" s="204" t="s">
        <v>492</v>
      </c>
    </row>
    <row r="32" spans="1:26" s="101" customFormat="1" ht="66.75" customHeight="1" hidden="1">
      <c r="A32" s="472"/>
      <c r="B32" s="466"/>
      <c r="C32" s="466"/>
      <c r="D32" s="476"/>
      <c r="E32" s="526"/>
      <c r="F32" s="589"/>
      <c r="G32" s="595"/>
      <c r="H32" s="210" t="s">
        <v>622</v>
      </c>
      <c r="I32" s="204" t="s">
        <v>1402</v>
      </c>
      <c r="J32" s="94" t="s">
        <v>1403</v>
      </c>
      <c r="K32" s="119"/>
      <c r="L32" s="368" t="s">
        <v>2297</v>
      </c>
      <c r="M32" s="345"/>
      <c r="N32" s="119">
        <f>LOWER(M32)</f>
      </c>
      <c r="O32" s="119"/>
      <c r="P32" s="119"/>
      <c r="Q32" s="209"/>
      <c r="R32" s="209"/>
      <c r="S32" s="209"/>
      <c r="T32" s="188" t="e">
        <f t="shared" si="4"/>
        <v>#DIV/0!</v>
      </c>
      <c r="U32" s="188" t="e">
        <f t="shared" si="5"/>
        <v>#DIV/0!</v>
      </c>
      <c r="V32" s="189"/>
      <c r="W32" s="189"/>
      <c r="X32" s="189"/>
      <c r="Y32" s="189">
        <f t="shared" si="6"/>
        <v>0</v>
      </c>
      <c r="Z32" s="204" t="s">
        <v>492</v>
      </c>
    </row>
    <row r="33" spans="1:26" s="101" customFormat="1" ht="70.5" customHeight="1" hidden="1">
      <c r="A33" s="472"/>
      <c r="B33" s="466"/>
      <c r="C33" s="467"/>
      <c r="D33" s="476"/>
      <c r="E33" s="526"/>
      <c r="F33" s="589"/>
      <c r="G33" s="596"/>
      <c r="H33" s="210" t="s">
        <v>623</v>
      </c>
      <c r="I33" s="204" t="s">
        <v>1404</v>
      </c>
      <c r="J33" s="94" t="s">
        <v>1405</v>
      </c>
      <c r="K33" s="119">
        <v>0.25</v>
      </c>
      <c r="L33" s="422" t="s">
        <v>2244</v>
      </c>
      <c r="M33" s="119"/>
      <c r="N33" s="119"/>
      <c r="O33" s="119"/>
      <c r="P33" s="119"/>
      <c r="Q33" s="209"/>
      <c r="R33" s="209"/>
      <c r="S33" s="209"/>
      <c r="T33" s="188">
        <f t="shared" si="4"/>
        <v>0</v>
      </c>
      <c r="U33" s="188" t="e">
        <f t="shared" si="5"/>
        <v>#DIV/0!</v>
      </c>
      <c r="V33" s="189"/>
      <c r="W33" s="189"/>
      <c r="X33" s="189"/>
      <c r="Y33" s="189">
        <f t="shared" si="6"/>
        <v>0</v>
      </c>
      <c r="Z33" s="204" t="s">
        <v>492</v>
      </c>
    </row>
    <row r="34" spans="1:26" s="101" customFormat="1" ht="66" customHeight="1">
      <c r="A34" s="472"/>
      <c r="B34" s="467"/>
      <c r="C34" s="373" t="s">
        <v>1372</v>
      </c>
      <c r="D34" s="373" t="s">
        <v>1373</v>
      </c>
      <c r="E34" s="381"/>
      <c r="F34" s="392"/>
      <c r="G34" s="390" t="s">
        <v>1966</v>
      </c>
      <c r="H34" s="390" t="s">
        <v>1303</v>
      </c>
      <c r="I34" s="373" t="s">
        <v>1406</v>
      </c>
      <c r="J34" s="94" t="s">
        <v>1407</v>
      </c>
      <c r="K34" s="119">
        <v>1</v>
      </c>
      <c r="L34" s="368" t="s">
        <v>2298</v>
      </c>
      <c r="M34" s="119"/>
      <c r="N34" s="119" t="s">
        <v>2335</v>
      </c>
      <c r="O34" s="119" t="s">
        <v>2335</v>
      </c>
      <c r="P34" s="119" t="s">
        <v>2335</v>
      </c>
      <c r="Q34" s="243">
        <v>20000000</v>
      </c>
      <c r="R34" s="428">
        <v>0.1</v>
      </c>
      <c r="S34" s="243">
        <v>556089.339</v>
      </c>
      <c r="T34" s="188">
        <f t="shared" si="4"/>
        <v>0.1</v>
      </c>
      <c r="U34" s="188">
        <f t="shared" si="5"/>
        <v>0.027804466950000002</v>
      </c>
      <c r="V34" s="189">
        <v>421205.532</v>
      </c>
      <c r="W34" s="189">
        <v>601654.519</v>
      </c>
      <c r="X34" s="189">
        <f>130489.339+425600</f>
        <v>556089.339</v>
      </c>
      <c r="Y34" s="189">
        <f t="shared" si="6"/>
        <v>1578949.3900000001</v>
      </c>
      <c r="Z34" s="373" t="s">
        <v>492</v>
      </c>
    </row>
    <row r="35" spans="1:26" s="101" customFormat="1" ht="127.5">
      <c r="A35" s="472"/>
      <c r="B35" s="457" t="s">
        <v>761</v>
      </c>
      <c r="C35" s="118" t="s">
        <v>1062</v>
      </c>
      <c r="D35" s="208" t="s">
        <v>1063</v>
      </c>
      <c r="E35" s="200"/>
      <c r="F35" s="200">
        <v>0.21</v>
      </c>
      <c r="G35" s="584" t="s">
        <v>762</v>
      </c>
      <c r="H35" s="210" t="s">
        <v>624</v>
      </c>
      <c r="I35" s="207" t="s">
        <v>1134</v>
      </c>
      <c r="J35" s="207" t="s">
        <v>1135</v>
      </c>
      <c r="K35" s="114">
        <v>0.21</v>
      </c>
      <c r="L35" s="317" t="s">
        <v>2299</v>
      </c>
      <c r="M35" s="114" t="s">
        <v>2335</v>
      </c>
      <c r="N35" s="114" t="s">
        <v>2335</v>
      </c>
      <c r="O35" s="114"/>
      <c r="P35" s="114"/>
      <c r="Q35" s="209"/>
      <c r="R35" s="209"/>
      <c r="S35" s="209">
        <v>0</v>
      </c>
      <c r="T35" s="188">
        <f t="shared" si="4"/>
        <v>0</v>
      </c>
      <c r="U35" s="188" t="e">
        <f t="shared" si="5"/>
        <v>#DIV/0!</v>
      </c>
      <c r="V35" s="189"/>
      <c r="W35" s="189"/>
      <c r="X35" s="189"/>
      <c r="Y35" s="189">
        <f t="shared" si="6"/>
        <v>0</v>
      </c>
      <c r="Z35" s="204" t="s">
        <v>734</v>
      </c>
    </row>
    <row r="36" spans="1:26" s="101" customFormat="1" ht="92.25" customHeight="1">
      <c r="A36" s="472"/>
      <c r="B36" s="457"/>
      <c r="C36" s="134" t="s">
        <v>1374</v>
      </c>
      <c r="D36" s="207" t="s">
        <v>1375</v>
      </c>
      <c r="E36" s="174"/>
      <c r="F36" s="200">
        <v>0.25</v>
      </c>
      <c r="G36" s="585"/>
      <c r="H36" s="210" t="s">
        <v>629</v>
      </c>
      <c r="I36" s="208" t="s">
        <v>1408</v>
      </c>
      <c r="J36" s="207" t="s">
        <v>1136</v>
      </c>
      <c r="K36" s="114">
        <v>0.25</v>
      </c>
      <c r="L36" s="317" t="s">
        <v>2300</v>
      </c>
      <c r="M36" s="114" t="s">
        <v>2335</v>
      </c>
      <c r="N36" s="114" t="s">
        <v>2335</v>
      </c>
      <c r="O36" s="114"/>
      <c r="P36" s="114"/>
      <c r="Q36" s="209"/>
      <c r="R36" s="209"/>
      <c r="S36" s="209">
        <v>0</v>
      </c>
      <c r="T36" s="188">
        <f t="shared" si="4"/>
        <v>0</v>
      </c>
      <c r="U36" s="188" t="e">
        <f t="shared" si="5"/>
        <v>#DIV/0!</v>
      </c>
      <c r="V36" s="189"/>
      <c r="W36" s="189"/>
      <c r="X36" s="189"/>
      <c r="Y36" s="189">
        <f t="shared" si="6"/>
        <v>0</v>
      </c>
      <c r="Z36" s="204" t="s">
        <v>734</v>
      </c>
    </row>
    <row r="37" spans="1:26" s="101" customFormat="1" ht="76.5">
      <c r="A37" s="472"/>
      <c r="B37" s="457"/>
      <c r="C37" s="118" t="s">
        <v>1064</v>
      </c>
      <c r="D37" s="208" t="s">
        <v>1065</v>
      </c>
      <c r="E37" s="174"/>
      <c r="F37" s="200">
        <v>0.2</v>
      </c>
      <c r="G37" s="585"/>
      <c r="H37" s="210" t="s">
        <v>630</v>
      </c>
      <c r="I37" s="207" t="s">
        <v>1409</v>
      </c>
      <c r="J37" s="208" t="s">
        <v>1137</v>
      </c>
      <c r="K37" s="114">
        <v>0.2</v>
      </c>
      <c r="L37" s="317" t="s">
        <v>2301</v>
      </c>
      <c r="M37" s="114"/>
      <c r="N37" s="114" t="s">
        <v>2335</v>
      </c>
      <c r="O37" s="114" t="s">
        <v>2335</v>
      </c>
      <c r="P37" s="114"/>
      <c r="Q37" s="209"/>
      <c r="R37" s="209"/>
      <c r="S37" s="209">
        <v>0</v>
      </c>
      <c r="T37" s="188">
        <f t="shared" si="4"/>
        <v>0</v>
      </c>
      <c r="U37" s="188" t="e">
        <f t="shared" si="5"/>
        <v>#DIV/0!</v>
      </c>
      <c r="V37" s="189"/>
      <c r="W37" s="189"/>
      <c r="X37" s="189"/>
      <c r="Y37" s="189">
        <f t="shared" si="6"/>
        <v>0</v>
      </c>
      <c r="Z37" s="204" t="s">
        <v>734</v>
      </c>
    </row>
    <row r="38" spans="1:26" s="101" customFormat="1" ht="63.75">
      <c r="A38" s="472"/>
      <c r="B38" s="457"/>
      <c r="C38" s="118" t="s">
        <v>1066</v>
      </c>
      <c r="D38" s="208" t="s">
        <v>1067</v>
      </c>
      <c r="E38" s="174"/>
      <c r="F38" s="200">
        <v>0.2</v>
      </c>
      <c r="G38" s="585"/>
      <c r="H38" s="210" t="s">
        <v>631</v>
      </c>
      <c r="I38" s="198" t="s">
        <v>1410</v>
      </c>
      <c r="J38" s="208" t="s">
        <v>1411</v>
      </c>
      <c r="K38" s="114">
        <v>0.2</v>
      </c>
      <c r="L38" s="317" t="s">
        <v>2302</v>
      </c>
      <c r="M38" s="114" t="s">
        <v>2335</v>
      </c>
      <c r="N38" s="114"/>
      <c r="O38" s="114"/>
      <c r="P38" s="114"/>
      <c r="Q38" s="209"/>
      <c r="R38" s="209"/>
      <c r="S38" s="209">
        <v>0</v>
      </c>
      <c r="T38" s="188">
        <f t="shared" si="4"/>
        <v>0</v>
      </c>
      <c r="U38" s="188" t="e">
        <f t="shared" si="5"/>
        <v>#DIV/0!</v>
      </c>
      <c r="V38" s="189"/>
      <c r="W38" s="189"/>
      <c r="X38" s="189"/>
      <c r="Y38" s="189">
        <f t="shared" si="6"/>
        <v>0</v>
      </c>
      <c r="Z38" s="204" t="s">
        <v>734</v>
      </c>
    </row>
    <row r="39" spans="1:26" s="101" customFormat="1" ht="76.5">
      <c r="A39" s="472"/>
      <c r="B39" s="457"/>
      <c r="C39" s="118" t="s">
        <v>1069</v>
      </c>
      <c r="D39" s="208" t="s">
        <v>1068</v>
      </c>
      <c r="E39" s="174"/>
      <c r="F39" s="200"/>
      <c r="G39" s="585"/>
      <c r="H39" s="210" t="s">
        <v>632</v>
      </c>
      <c r="I39" s="208" t="s">
        <v>1412</v>
      </c>
      <c r="J39" s="208" t="s">
        <v>60</v>
      </c>
      <c r="K39" s="114"/>
      <c r="L39" s="317" t="s">
        <v>2303</v>
      </c>
      <c r="M39" s="114" t="s">
        <v>2335</v>
      </c>
      <c r="N39" s="114" t="s">
        <v>2335</v>
      </c>
      <c r="O39" s="114"/>
      <c r="P39" s="114"/>
      <c r="Q39" s="209"/>
      <c r="R39" s="209"/>
      <c r="S39" s="209">
        <v>0</v>
      </c>
      <c r="T39" s="188" t="e">
        <f t="shared" si="4"/>
        <v>#DIV/0!</v>
      </c>
      <c r="U39" s="188" t="e">
        <f t="shared" si="5"/>
        <v>#DIV/0!</v>
      </c>
      <c r="V39" s="189"/>
      <c r="W39" s="189"/>
      <c r="X39" s="189"/>
      <c r="Y39" s="189">
        <f t="shared" si="6"/>
        <v>0</v>
      </c>
      <c r="Z39" s="204" t="s">
        <v>734</v>
      </c>
    </row>
    <row r="40" spans="1:26" s="101" customFormat="1" ht="63.75">
      <c r="A40" s="472"/>
      <c r="B40" s="457"/>
      <c r="C40" s="468" t="s">
        <v>1072</v>
      </c>
      <c r="D40" s="192" t="s">
        <v>1070</v>
      </c>
      <c r="E40" s="125">
        <v>0.961</v>
      </c>
      <c r="F40" s="125">
        <v>0.0125</v>
      </c>
      <c r="G40" s="585"/>
      <c r="H40" s="210" t="s">
        <v>633</v>
      </c>
      <c r="I40" s="192" t="s">
        <v>1102</v>
      </c>
      <c r="J40" s="208" t="s">
        <v>1413</v>
      </c>
      <c r="K40" s="114"/>
      <c r="L40" s="368" t="s">
        <v>2304</v>
      </c>
      <c r="M40" s="114"/>
      <c r="N40" s="114" t="s">
        <v>2335</v>
      </c>
      <c r="O40" s="114" t="s">
        <v>2335</v>
      </c>
      <c r="P40" s="114"/>
      <c r="Q40" s="209"/>
      <c r="R40" s="209"/>
      <c r="S40" s="209">
        <v>0</v>
      </c>
      <c r="T40" s="188" t="e">
        <f t="shared" si="4"/>
        <v>#DIV/0!</v>
      </c>
      <c r="U40" s="188" t="e">
        <f t="shared" si="5"/>
        <v>#DIV/0!</v>
      </c>
      <c r="V40" s="189"/>
      <c r="W40" s="189"/>
      <c r="X40" s="189"/>
      <c r="Y40" s="189">
        <f t="shared" si="6"/>
        <v>0</v>
      </c>
      <c r="Z40" s="204" t="s">
        <v>734</v>
      </c>
    </row>
    <row r="41" spans="1:26" s="101" customFormat="1" ht="63.75">
      <c r="A41" s="472"/>
      <c r="B41" s="457"/>
      <c r="C41" s="468"/>
      <c r="D41" s="192" t="s">
        <v>1071</v>
      </c>
      <c r="E41" s="125">
        <v>0.962</v>
      </c>
      <c r="F41" s="125">
        <v>0.0114</v>
      </c>
      <c r="G41" s="585"/>
      <c r="H41" s="210" t="s">
        <v>634</v>
      </c>
      <c r="I41" s="192" t="s">
        <v>1103</v>
      </c>
      <c r="J41" s="208" t="s">
        <v>1414</v>
      </c>
      <c r="K41" s="114"/>
      <c r="L41" s="368" t="s">
        <v>2304</v>
      </c>
      <c r="M41" s="114"/>
      <c r="N41" s="114"/>
      <c r="O41" s="114" t="s">
        <v>2335</v>
      </c>
      <c r="P41" s="114" t="s">
        <v>2335</v>
      </c>
      <c r="Q41" s="209"/>
      <c r="R41" s="209"/>
      <c r="S41" s="209">
        <v>0</v>
      </c>
      <c r="T41" s="188" t="e">
        <f t="shared" si="4"/>
        <v>#DIV/0!</v>
      </c>
      <c r="U41" s="188" t="e">
        <f t="shared" si="5"/>
        <v>#DIV/0!</v>
      </c>
      <c r="V41" s="189"/>
      <c r="W41" s="189"/>
      <c r="X41" s="189"/>
      <c r="Y41" s="189">
        <f t="shared" si="6"/>
        <v>0</v>
      </c>
      <c r="Z41" s="204" t="s">
        <v>734</v>
      </c>
    </row>
    <row r="42" spans="1:26" s="101" customFormat="1" ht="89.25">
      <c r="A42" s="472"/>
      <c r="B42" s="457"/>
      <c r="C42" s="118" t="s">
        <v>1376</v>
      </c>
      <c r="D42" s="208" t="s">
        <v>1377</v>
      </c>
      <c r="E42" s="193"/>
      <c r="F42" s="125"/>
      <c r="G42" s="585"/>
      <c r="H42" s="210" t="s">
        <v>635</v>
      </c>
      <c r="I42" s="208" t="s">
        <v>1415</v>
      </c>
      <c r="J42" s="208" t="s">
        <v>1416</v>
      </c>
      <c r="K42" s="114"/>
      <c r="L42" s="368" t="s">
        <v>2304</v>
      </c>
      <c r="M42" s="114"/>
      <c r="N42" s="114" t="s">
        <v>2335</v>
      </c>
      <c r="O42" s="114"/>
      <c r="P42" s="114"/>
      <c r="Q42" s="209"/>
      <c r="R42" s="209"/>
      <c r="S42" s="209">
        <v>0</v>
      </c>
      <c r="T42" s="188" t="e">
        <f t="shared" si="4"/>
        <v>#DIV/0!</v>
      </c>
      <c r="U42" s="188" t="e">
        <f t="shared" si="5"/>
        <v>#DIV/0!</v>
      </c>
      <c r="V42" s="189"/>
      <c r="W42" s="189"/>
      <c r="X42" s="189"/>
      <c r="Y42" s="189">
        <f t="shared" si="6"/>
        <v>0</v>
      </c>
      <c r="Z42" s="204" t="s">
        <v>734</v>
      </c>
    </row>
    <row r="43" spans="1:26" s="101" customFormat="1" ht="89.25">
      <c r="A43" s="472"/>
      <c r="B43" s="457"/>
      <c r="C43" s="118" t="s">
        <v>1074</v>
      </c>
      <c r="D43" s="208" t="s">
        <v>1073</v>
      </c>
      <c r="E43" s="193"/>
      <c r="F43" s="200">
        <v>0.25</v>
      </c>
      <c r="G43" s="585"/>
      <c r="H43" s="210" t="s">
        <v>636</v>
      </c>
      <c r="I43" s="208" t="s">
        <v>1138</v>
      </c>
      <c r="J43" s="208" t="s">
        <v>1139</v>
      </c>
      <c r="K43" s="114"/>
      <c r="L43" s="315" t="s">
        <v>2305</v>
      </c>
      <c r="M43" s="114" t="s">
        <v>2335</v>
      </c>
      <c r="N43" s="114"/>
      <c r="O43" s="114"/>
      <c r="P43" s="114"/>
      <c r="Q43" s="209"/>
      <c r="R43" s="209"/>
      <c r="S43" s="209">
        <v>0</v>
      </c>
      <c r="T43" s="188" t="e">
        <f t="shared" si="4"/>
        <v>#DIV/0!</v>
      </c>
      <c r="U43" s="188" t="e">
        <f t="shared" si="5"/>
        <v>#DIV/0!</v>
      </c>
      <c r="V43" s="189"/>
      <c r="W43" s="189"/>
      <c r="X43" s="189"/>
      <c r="Y43" s="189">
        <f t="shared" si="6"/>
        <v>0</v>
      </c>
      <c r="Z43" s="204" t="s">
        <v>734</v>
      </c>
    </row>
    <row r="44" spans="1:26" s="101" customFormat="1" ht="153">
      <c r="A44" s="472"/>
      <c r="B44" s="457"/>
      <c r="C44" s="118" t="s">
        <v>1075</v>
      </c>
      <c r="D44" s="192" t="s">
        <v>1076</v>
      </c>
      <c r="E44" s="125">
        <v>0.75</v>
      </c>
      <c r="F44" s="125">
        <v>0.075</v>
      </c>
      <c r="G44" s="586"/>
      <c r="H44" s="210" t="s">
        <v>637</v>
      </c>
      <c r="I44" s="192" t="s">
        <v>1418</v>
      </c>
      <c r="J44" s="208" t="s">
        <v>1417</v>
      </c>
      <c r="K44" s="114"/>
      <c r="L44" s="368" t="s">
        <v>2304</v>
      </c>
      <c r="M44" s="114" t="s">
        <v>2335</v>
      </c>
      <c r="N44" s="114"/>
      <c r="O44" s="114"/>
      <c r="P44" s="114"/>
      <c r="Q44" s="209"/>
      <c r="R44" s="209"/>
      <c r="S44" s="209">
        <v>0</v>
      </c>
      <c r="T44" s="188" t="e">
        <f t="shared" si="4"/>
        <v>#DIV/0!</v>
      </c>
      <c r="U44" s="188" t="e">
        <f t="shared" si="5"/>
        <v>#DIV/0!</v>
      </c>
      <c r="V44" s="189"/>
      <c r="W44" s="189"/>
      <c r="X44" s="189"/>
      <c r="Y44" s="189">
        <f t="shared" si="6"/>
        <v>0</v>
      </c>
      <c r="Z44" s="204" t="s">
        <v>734</v>
      </c>
    </row>
    <row r="45" spans="1:26" s="101" customFormat="1" ht="57.75" customHeight="1">
      <c r="A45" s="472"/>
      <c r="B45" s="457"/>
      <c r="C45" s="468" t="s">
        <v>1077</v>
      </c>
      <c r="D45" s="199" t="s">
        <v>1078</v>
      </c>
      <c r="E45" s="199">
        <v>0</v>
      </c>
      <c r="F45" s="199">
        <v>225</v>
      </c>
      <c r="G45" s="584" t="s">
        <v>763</v>
      </c>
      <c r="H45" s="210" t="s">
        <v>638</v>
      </c>
      <c r="I45" s="208" t="s">
        <v>1104</v>
      </c>
      <c r="J45" s="208" t="s">
        <v>1419</v>
      </c>
      <c r="K45" s="114"/>
      <c r="L45" s="317" t="s">
        <v>2306</v>
      </c>
      <c r="M45" s="114" t="s">
        <v>2335</v>
      </c>
      <c r="N45" s="114"/>
      <c r="O45" s="114"/>
      <c r="P45" s="114"/>
      <c r="Q45" s="209"/>
      <c r="R45" s="209"/>
      <c r="S45" s="209">
        <v>0</v>
      </c>
      <c r="T45" s="188" t="e">
        <f t="shared" si="4"/>
        <v>#DIV/0!</v>
      </c>
      <c r="U45" s="188" t="e">
        <f t="shared" si="5"/>
        <v>#DIV/0!</v>
      </c>
      <c r="V45" s="189"/>
      <c r="W45" s="189"/>
      <c r="X45" s="189"/>
      <c r="Y45" s="189">
        <f t="shared" si="6"/>
        <v>0</v>
      </c>
      <c r="Z45" s="204" t="s">
        <v>734</v>
      </c>
    </row>
    <row r="46" spans="1:26" s="101" customFormat="1" ht="56.25" customHeight="1">
      <c r="A46" s="472"/>
      <c r="B46" s="457"/>
      <c r="C46" s="468"/>
      <c r="D46" s="199" t="s">
        <v>1079</v>
      </c>
      <c r="E46" s="203">
        <v>0.93</v>
      </c>
      <c r="F46" s="203">
        <v>0.03</v>
      </c>
      <c r="G46" s="586"/>
      <c r="H46" s="210" t="s">
        <v>639</v>
      </c>
      <c r="I46" s="208" t="s">
        <v>1974</v>
      </c>
      <c r="J46" s="208" t="s">
        <v>1975</v>
      </c>
      <c r="K46" s="114"/>
      <c r="L46" s="317" t="s">
        <v>2306</v>
      </c>
      <c r="M46" s="114" t="s">
        <v>2335</v>
      </c>
      <c r="N46" s="114"/>
      <c r="O46" s="114"/>
      <c r="P46" s="114"/>
      <c r="Q46" s="209"/>
      <c r="R46" s="209"/>
      <c r="S46" s="209">
        <v>0</v>
      </c>
      <c r="T46" s="188" t="e">
        <f t="shared" si="4"/>
        <v>#DIV/0!</v>
      </c>
      <c r="U46" s="188" t="e">
        <f t="shared" si="5"/>
        <v>#DIV/0!</v>
      </c>
      <c r="V46" s="189"/>
      <c r="W46" s="189"/>
      <c r="X46" s="189"/>
      <c r="Y46" s="189">
        <f t="shared" si="6"/>
        <v>0</v>
      </c>
      <c r="Z46" s="204" t="s">
        <v>734</v>
      </c>
    </row>
    <row r="47" spans="1:26" s="101" customFormat="1" ht="76.5">
      <c r="A47" s="472"/>
      <c r="B47" s="457"/>
      <c r="C47" s="468" t="s">
        <v>1080</v>
      </c>
      <c r="D47" s="468" t="s">
        <v>1081</v>
      </c>
      <c r="E47" s="468"/>
      <c r="F47" s="468"/>
      <c r="G47" s="584" t="s">
        <v>764</v>
      </c>
      <c r="H47" s="210" t="s">
        <v>640</v>
      </c>
      <c r="I47" s="468" t="s">
        <v>1976</v>
      </c>
      <c r="J47" s="208" t="s">
        <v>1140</v>
      </c>
      <c r="K47" s="114">
        <v>0</v>
      </c>
      <c r="L47" s="423" t="s">
        <v>2309</v>
      </c>
      <c r="M47" s="114"/>
      <c r="N47" s="114" t="s">
        <v>2335</v>
      </c>
      <c r="O47" s="114" t="s">
        <v>2335</v>
      </c>
      <c r="P47" s="114"/>
      <c r="Q47" s="209"/>
      <c r="R47" s="209"/>
      <c r="S47" s="209">
        <v>0</v>
      </c>
      <c r="T47" s="188" t="e">
        <f t="shared" si="4"/>
        <v>#DIV/0!</v>
      </c>
      <c r="U47" s="188" t="e">
        <f t="shared" si="5"/>
        <v>#DIV/0!</v>
      </c>
      <c r="V47" s="189"/>
      <c r="W47" s="189"/>
      <c r="X47" s="189"/>
      <c r="Y47" s="189">
        <f t="shared" si="6"/>
        <v>0</v>
      </c>
      <c r="Z47" s="204" t="s">
        <v>734</v>
      </c>
    </row>
    <row r="48" spans="1:26" s="101" customFormat="1" ht="76.5">
      <c r="A48" s="472"/>
      <c r="B48" s="457"/>
      <c r="C48" s="468"/>
      <c r="D48" s="468"/>
      <c r="E48" s="468"/>
      <c r="F48" s="468"/>
      <c r="G48" s="585"/>
      <c r="H48" s="210" t="s">
        <v>641</v>
      </c>
      <c r="I48" s="468"/>
      <c r="J48" s="208" t="s">
        <v>1140</v>
      </c>
      <c r="K48" s="114"/>
      <c r="L48" s="423" t="s">
        <v>2307</v>
      </c>
      <c r="M48" s="114"/>
      <c r="N48" s="114" t="s">
        <v>2335</v>
      </c>
      <c r="O48" s="114" t="s">
        <v>2335</v>
      </c>
      <c r="P48" s="114"/>
      <c r="Q48" s="209"/>
      <c r="R48" s="209"/>
      <c r="S48" s="209">
        <v>0</v>
      </c>
      <c r="T48" s="188" t="e">
        <f t="shared" si="4"/>
        <v>#DIV/0!</v>
      </c>
      <c r="U48" s="188" t="e">
        <f t="shared" si="5"/>
        <v>#DIV/0!</v>
      </c>
      <c r="V48" s="189"/>
      <c r="W48" s="189"/>
      <c r="X48" s="189"/>
      <c r="Y48" s="189">
        <f t="shared" si="6"/>
        <v>0</v>
      </c>
      <c r="Z48" s="204" t="s">
        <v>734</v>
      </c>
    </row>
    <row r="49" spans="1:26" s="101" customFormat="1" ht="102">
      <c r="A49" s="472"/>
      <c r="B49" s="457"/>
      <c r="C49" s="468"/>
      <c r="D49" s="468"/>
      <c r="E49" s="468"/>
      <c r="F49" s="468"/>
      <c r="G49" s="585"/>
      <c r="H49" s="210" t="s">
        <v>642</v>
      </c>
      <c r="I49" s="468"/>
      <c r="J49" s="208" t="s">
        <v>1140</v>
      </c>
      <c r="K49" s="114"/>
      <c r="L49" s="423" t="s">
        <v>2308</v>
      </c>
      <c r="M49" s="114"/>
      <c r="N49" s="114" t="s">
        <v>2335</v>
      </c>
      <c r="O49" s="114" t="s">
        <v>2335</v>
      </c>
      <c r="P49" s="114"/>
      <c r="Q49" s="209"/>
      <c r="R49" s="209"/>
      <c r="S49" s="209">
        <v>0</v>
      </c>
      <c r="T49" s="188" t="e">
        <f t="shared" si="4"/>
        <v>#DIV/0!</v>
      </c>
      <c r="U49" s="188" t="e">
        <f t="shared" si="5"/>
        <v>#DIV/0!</v>
      </c>
      <c r="V49" s="189"/>
      <c r="W49" s="189"/>
      <c r="X49" s="189"/>
      <c r="Y49" s="189">
        <f t="shared" si="6"/>
        <v>0</v>
      </c>
      <c r="Z49" s="204" t="s">
        <v>734</v>
      </c>
    </row>
    <row r="50" spans="1:26" s="101" customFormat="1" ht="102">
      <c r="A50" s="472"/>
      <c r="B50" s="457"/>
      <c r="C50" s="468"/>
      <c r="D50" s="468"/>
      <c r="E50" s="468"/>
      <c r="F50" s="468"/>
      <c r="G50" s="585"/>
      <c r="H50" s="210" t="s">
        <v>643</v>
      </c>
      <c r="I50" s="468"/>
      <c r="J50" s="208" t="s">
        <v>1140</v>
      </c>
      <c r="K50" s="114"/>
      <c r="L50" s="423" t="s">
        <v>2308</v>
      </c>
      <c r="M50" s="114"/>
      <c r="N50" s="114" t="s">
        <v>2335</v>
      </c>
      <c r="O50" s="114" t="s">
        <v>2335</v>
      </c>
      <c r="P50" s="114"/>
      <c r="Q50" s="209"/>
      <c r="R50" s="209"/>
      <c r="S50" s="209">
        <v>0</v>
      </c>
      <c r="T50" s="188" t="e">
        <f t="shared" si="4"/>
        <v>#DIV/0!</v>
      </c>
      <c r="U50" s="188" t="e">
        <f t="shared" si="5"/>
        <v>#DIV/0!</v>
      </c>
      <c r="V50" s="189"/>
      <c r="W50" s="189"/>
      <c r="X50" s="189"/>
      <c r="Y50" s="189">
        <f t="shared" si="6"/>
        <v>0</v>
      </c>
      <c r="Z50" s="204" t="s">
        <v>734</v>
      </c>
    </row>
    <row r="51" spans="1:26" s="101" customFormat="1" ht="102">
      <c r="A51" s="472"/>
      <c r="B51" s="457"/>
      <c r="C51" s="468"/>
      <c r="D51" s="468"/>
      <c r="E51" s="468"/>
      <c r="F51" s="468"/>
      <c r="G51" s="585"/>
      <c r="H51" s="210" t="s">
        <v>644</v>
      </c>
      <c r="I51" s="468"/>
      <c r="J51" s="208" t="s">
        <v>1140</v>
      </c>
      <c r="K51" s="114"/>
      <c r="L51" s="423" t="s">
        <v>2308</v>
      </c>
      <c r="M51" s="114"/>
      <c r="N51" s="114" t="s">
        <v>2335</v>
      </c>
      <c r="O51" s="114" t="s">
        <v>2335</v>
      </c>
      <c r="P51" s="114"/>
      <c r="Q51" s="209"/>
      <c r="R51" s="209"/>
      <c r="S51" s="209">
        <v>0</v>
      </c>
      <c r="T51" s="188" t="e">
        <f t="shared" si="4"/>
        <v>#DIV/0!</v>
      </c>
      <c r="U51" s="188" t="e">
        <f t="shared" si="5"/>
        <v>#DIV/0!</v>
      </c>
      <c r="V51" s="189"/>
      <c r="W51" s="189"/>
      <c r="X51" s="189"/>
      <c r="Y51" s="189">
        <f t="shared" si="6"/>
        <v>0</v>
      </c>
      <c r="Z51" s="204" t="s">
        <v>734</v>
      </c>
    </row>
    <row r="52" spans="1:26" s="101" customFormat="1" ht="102">
      <c r="A52" s="472"/>
      <c r="B52" s="457"/>
      <c r="C52" s="468"/>
      <c r="D52" s="468"/>
      <c r="E52" s="468"/>
      <c r="F52" s="468"/>
      <c r="G52" s="586"/>
      <c r="H52" s="210" t="s">
        <v>645</v>
      </c>
      <c r="I52" s="468"/>
      <c r="J52" s="208" t="s">
        <v>1140</v>
      </c>
      <c r="K52" s="114"/>
      <c r="L52" s="423" t="s">
        <v>2308</v>
      </c>
      <c r="M52" s="114"/>
      <c r="N52" s="114" t="s">
        <v>2335</v>
      </c>
      <c r="O52" s="114" t="s">
        <v>2335</v>
      </c>
      <c r="P52" s="114"/>
      <c r="Q52" s="209"/>
      <c r="R52" s="209"/>
      <c r="S52" s="209">
        <v>0</v>
      </c>
      <c r="T52" s="188" t="e">
        <f aca="true" t="shared" si="7" ref="T52:T83">R52/K52</f>
        <v>#DIV/0!</v>
      </c>
      <c r="U52" s="188" t="e">
        <f t="shared" si="5"/>
        <v>#DIV/0!</v>
      </c>
      <c r="V52" s="189"/>
      <c r="W52" s="189"/>
      <c r="X52" s="189"/>
      <c r="Y52" s="189">
        <f t="shared" si="6"/>
        <v>0</v>
      </c>
      <c r="Z52" s="204" t="s">
        <v>734</v>
      </c>
    </row>
    <row r="53" spans="1:26" s="101" customFormat="1" ht="76.5">
      <c r="A53" s="472"/>
      <c r="B53" s="457" t="s">
        <v>766</v>
      </c>
      <c r="C53" s="468" t="s">
        <v>1055</v>
      </c>
      <c r="D53" s="199" t="s">
        <v>1056</v>
      </c>
      <c r="E53" s="199"/>
      <c r="F53" s="199"/>
      <c r="G53" s="584" t="s">
        <v>765</v>
      </c>
      <c r="H53" s="210" t="s">
        <v>646</v>
      </c>
      <c r="I53" s="199" t="s">
        <v>1421</v>
      </c>
      <c r="J53" s="199" t="s">
        <v>1438</v>
      </c>
      <c r="K53" s="114"/>
      <c r="L53" s="317" t="s">
        <v>2310</v>
      </c>
      <c r="M53" s="114"/>
      <c r="N53" s="114"/>
      <c r="O53" s="114"/>
      <c r="P53" s="114"/>
      <c r="Q53" s="209"/>
      <c r="R53" s="209"/>
      <c r="S53" s="209">
        <v>0</v>
      </c>
      <c r="T53" s="188" t="e">
        <f t="shared" si="7"/>
        <v>#DIV/0!</v>
      </c>
      <c r="U53" s="188" t="e">
        <f t="shared" si="5"/>
        <v>#DIV/0!</v>
      </c>
      <c r="V53" s="189"/>
      <c r="W53" s="189"/>
      <c r="X53" s="189"/>
      <c r="Y53" s="189">
        <f t="shared" si="6"/>
        <v>0</v>
      </c>
      <c r="Z53" s="204" t="s">
        <v>734</v>
      </c>
    </row>
    <row r="54" spans="1:26" s="101" customFormat="1" ht="76.5">
      <c r="A54" s="472"/>
      <c r="B54" s="457"/>
      <c r="C54" s="468"/>
      <c r="D54" s="199" t="s">
        <v>1082</v>
      </c>
      <c r="E54" s="199"/>
      <c r="F54" s="203">
        <v>0.36</v>
      </c>
      <c r="G54" s="585"/>
      <c r="H54" s="210" t="s">
        <v>647</v>
      </c>
      <c r="I54" s="199" t="s">
        <v>1422</v>
      </c>
      <c r="J54" s="199" t="s">
        <v>1435</v>
      </c>
      <c r="K54" s="114"/>
      <c r="L54" s="317" t="s">
        <v>2310</v>
      </c>
      <c r="M54" s="114"/>
      <c r="N54" s="114"/>
      <c r="O54" s="114" t="s">
        <v>2335</v>
      </c>
      <c r="P54" s="114" t="s">
        <v>2335</v>
      </c>
      <c r="Q54" s="209"/>
      <c r="R54" s="209"/>
      <c r="S54" s="209">
        <v>0</v>
      </c>
      <c r="T54" s="188" t="e">
        <f t="shared" si="7"/>
        <v>#DIV/0!</v>
      </c>
      <c r="U54" s="188" t="e">
        <f t="shared" si="5"/>
        <v>#DIV/0!</v>
      </c>
      <c r="V54" s="189"/>
      <c r="W54" s="189"/>
      <c r="X54" s="189"/>
      <c r="Y54" s="189">
        <f t="shared" si="6"/>
        <v>0</v>
      </c>
      <c r="Z54" s="204" t="s">
        <v>734</v>
      </c>
    </row>
    <row r="55" spans="1:26" s="101" customFormat="1" ht="76.5">
      <c r="A55" s="472"/>
      <c r="B55" s="457"/>
      <c r="C55" s="468"/>
      <c r="D55" s="199" t="s">
        <v>1082</v>
      </c>
      <c r="E55" s="199"/>
      <c r="F55" s="199"/>
      <c r="G55" s="585"/>
      <c r="H55" s="210" t="s">
        <v>648</v>
      </c>
      <c r="I55" s="199" t="s">
        <v>1423</v>
      </c>
      <c r="J55" s="199" t="s">
        <v>1435</v>
      </c>
      <c r="K55" s="114">
        <v>0</v>
      </c>
      <c r="L55" s="317" t="s">
        <v>2310</v>
      </c>
      <c r="M55" s="114"/>
      <c r="N55" s="114"/>
      <c r="O55" s="114" t="s">
        <v>2335</v>
      </c>
      <c r="P55" s="114" t="s">
        <v>2335</v>
      </c>
      <c r="Q55" s="209"/>
      <c r="R55" s="209"/>
      <c r="S55" s="209">
        <v>0</v>
      </c>
      <c r="T55" s="188" t="e">
        <f t="shared" si="7"/>
        <v>#DIV/0!</v>
      </c>
      <c r="U55" s="188" t="e">
        <f t="shared" si="5"/>
        <v>#DIV/0!</v>
      </c>
      <c r="V55" s="189"/>
      <c r="W55" s="189"/>
      <c r="X55" s="189"/>
      <c r="Y55" s="189">
        <f t="shared" si="6"/>
        <v>0</v>
      </c>
      <c r="Z55" s="204" t="s">
        <v>734</v>
      </c>
    </row>
    <row r="56" spans="1:26" s="101" customFormat="1" ht="76.5">
      <c r="A56" s="472"/>
      <c r="B56" s="457"/>
      <c r="C56" s="468"/>
      <c r="D56" s="199" t="s">
        <v>1082</v>
      </c>
      <c r="E56" s="199"/>
      <c r="F56" s="203">
        <v>0.33</v>
      </c>
      <c r="G56" s="585"/>
      <c r="H56" s="210" t="s">
        <v>649</v>
      </c>
      <c r="I56" s="199" t="s">
        <v>1424</v>
      </c>
      <c r="J56" s="199" t="s">
        <v>1435</v>
      </c>
      <c r="K56" s="114"/>
      <c r="L56" s="317" t="s">
        <v>2310</v>
      </c>
      <c r="M56" s="114"/>
      <c r="N56" s="114"/>
      <c r="O56" s="114" t="s">
        <v>2335</v>
      </c>
      <c r="P56" s="114" t="s">
        <v>2335</v>
      </c>
      <c r="Q56" s="209"/>
      <c r="R56" s="209"/>
      <c r="S56" s="209">
        <v>0</v>
      </c>
      <c r="T56" s="188" t="e">
        <f t="shared" si="7"/>
        <v>#DIV/0!</v>
      </c>
      <c r="U56" s="188" t="e">
        <f t="shared" si="5"/>
        <v>#DIV/0!</v>
      </c>
      <c r="V56" s="189"/>
      <c r="W56" s="189"/>
      <c r="X56" s="189"/>
      <c r="Y56" s="189">
        <f t="shared" si="6"/>
        <v>0</v>
      </c>
      <c r="Z56" s="204" t="s">
        <v>734</v>
      </c>
    </row>
    <row r="57" spans="1:26" s="101" customFormat="1" ht="76.5">
      <c r="A57" s="472"/>
      <c r="B57" s="457"/>
      <c r="C57" s="468"/>
      <c r="D57" s="199" t="s">
        <v>1082</v>
      </c>
      <c r="E57" s="199"/>
      <c r="F57" s="199"/>
      <c r="G57" s="585"/>
      <c r="H57" s="210" t="s">
        <v>109</v>
      </c>
      <c r="I57" s="199" t="s">
        <v>1425</v>
      </c>
      <c r="J57" s="199" t="s">
        <v>1435</v>
      </c>
      <c r="K57" s="114">
        <v>0</v>
      </c>
      <c r="L57" s="317" t="s">
        <v>2310</v>
      </c>
      <c r="M57" s="114"/>
      <c r="N57" s="114"/>
      <c r="O57" s="114" t="s">
        <v>2335</v>
      </c>
      <c r="P57" s="114" t="s">
        <v>2335</v>
      </c>
      <c r="Q57" s="209"/>
      <c r="R57" s="209"/>
      <c r="S57" s="209">
        <v>0</v>
      </c>
      <c r="T57" s="188" t="e">
        <f t="shared" si="7"/>
        <v>#DIV/0!</v>
      </c>
      <c r="U57" s="188" t="e">
        <f t="shared" si="5"/>
        <v>#DIV/0!</v>
      </c>
      <c r="V57" s="189"/>
      <c r="W57" s="189"/>
      <c r="X57" s="189"/>
      <c r="Y57" s="189">
        <f t="shared" si="6"/>
        <v>0</v>
      </c>
      <c r="Z57" s="204" t="s">
        <v>734</v>
      </c>
    </row>
    <row r="58" spans="1:26" s="101" customFormat="1" ht="76.5">
      <c r="A58" s="472"/>
      <c r="B58" s="457"/>
      <c r="C58" s="468"/>
      <c r="D58" s="199" t="s">
        <v>1082</v>
      </c>
      <c r="E58" s="199"/>
      <c r="F58" s="203">
        <v>0.33</v>
      </c>
      <c r="G58" s="585"/>
      <c r="H58" s="210" t="s">
        <v>110</v>
      </c>
      <c r="I58" s="199" t="s">
        <v>1105</v>
      </c>
      <c r="J58" s="199" t="s">
        <v>1435</v>
      </c>
      <c r="K58" s="114"/>
      <c r="L58" s="317" t="s">
        <v>2310</v>
      </c>
      <c r="M58" s="114"/>
      <c r="N58" s="114" t="s">
        <v>2335</v>
      </c>
      <c r="O58" s="114" t="s">
        <v>2335</v>
      </c>
      <c r="P58" s="114"/>
      <c r="Q58" s="209"/>
      <c r="R58" s="209"/>
      <c r="S58" s="209">
        <v>0</v>
      </c>
      <c r="T58" s="188" t="e">
        <f t="shared" si="7"/>
        <v>#DIV/0!</v>
      </c>
      <c r="U58" s="188" t="e">
        <f t="shared" si="5"/>
        <v>#DIV/0!</v>
      </c>
      <c r="V58" s="189"/>
      <c r="W58" s="189"/>
      <c r="X58" s="189"/>
      <c r="Y58" s="189">
        <f t="shared" si="6"/>
        <v>0</v>
      </c>
      <c r="Z58" s="204" t="s">
        <v>734</v>
      </c>
    </row>
    <row r="59" spans="1:26" s="101" customFormat="1" ht="76.5">
      <c r="A59" s="472"/>
      <c r="B59" s="457"/>
      <c r="C59" s="468" t="s">
        <v>1378</v>
      </c>
      <c r="D59" s="199" t="s">
        <v>1083</v>
      </c>
      <c r="E59" s="199"/>
      <c r="F59" s="203">
        <v>0.36</v>
      </c>
      <c r="G59" s="585"/>
      <c r="H59" s="210" t="s">
        <v>111</v>
      </c>
      <c r="I59" s="199" t="s">
        <v>1106</v>
      </c>
      <c r="J59" s="199" t="s">
        <v>1436</v>
      </c>
      <c r="K59" s="114"/>
      <c r="L59" s="317" t="s">
        <v>2310</v>
      </c>
      <c r="M59" s="114"/>
      <c r="N59" s="114"/>
      <c r="O59" s="114" t="s">
        <v>2335</v>
      </c>
      <c r="P59" s="114"/>
      <c r="Q59" s="209"/>
      <c r="R59" s="209"/>
      <c r="S59" s="209">
        <v>0</v>
      </c>
      <c r="T59" s="188" t="e">
        <f t="shared" si="7"/>
        <v>#DIV/0!</v>
      </c>
      <c r="U59" s="188" t="e">
        <f t="shared" si="5"/>
        <v>#DIV/0!</v>
      </c>
      <c r="V59" s="189"/>
      <c r="W59" s="189"/>
      <c r="X59" s="189"/>
      <c r="Y59" s="189">
        <f t="shared" si="6"/>
        <v>0</v>
      </c>
      <c r="Z59" s="204" t="s">
        <v>734</v>
      </c>
    </row>
    <row r="60" spans="1:26" s="101" customFormat="1" ht="76.5">
      <c r="A60" s="472"/>
      <c r="B60" s="457"/>
      <c r="C60" s="468"/>
      <c r="D60" s="199" t="s">
        <v>1084</v>
      </c>
      <c r="E60" s="199"/>
      <c r="F60" s="203">
        <v>0.34</v>
      </c>
      <c r="G60" s="585"/>
      <c r="H60" s="210" t="s">
        <v>112</v>
      </c>
      <c r="I60" s="199" t="s">
        <v>1426</v>
      </c>
      <c r="J60" s="199" t="s">
        <v>1436</v>
      </c>
      <c r="K60" s="114"/>
      <c r="L60" s="317" t="s">
        <v>2310</v>
      </c>
      <c r="M60" s="114"/>
      <c r="N60" s="114"/>
      <c r="O60" s="114" t="s">
        <v>2335</v>
      </c>
      <c r="P60" s="114" t="s">
        <v>2335</v>
      </c>
      <c r="Q60" s="209"/>
      <c r="R60" s="209"/>
      <c r="S60" s="209">
        <v>0</v>
      </c>
      <c r="T60" s="188" t="e">
        <f t="shared" si="7"/>
        <v>#DIV/0!</v>
      </c>
      <c r="U60" s="188" t="e">
        <f t="shared" si="5"/>
        <v>#DIV/0!</v>
      </c>
      <c r="V60" s="189"/>
      <c r="W60" s="189"/>
      <c r="X60" s="189"/>
      <c r="Y60" s="189">
        <f t="shared" si="6"/>
        <v>0</v>
      </c>
      <c r="Z60" s="204" t="s">
        <v>734</v>
      </c>
    </row>
    <row r="61" spans="1:26" s="101" customFormat="1" ht="76.5">
      <c r="A61" s="472"/>
      <c r="B61" s="457"/>
      <c r="C61" s="468"/>
      <c r="D61" s="199" t="s">
        <v>1083</v>
      </c>
      <c r="E61" s="199"/>
      <c r="F61" s="199"/>
      <c r="G61" s="585"/>
      <c r="H61" s="210" t="s">
        <v>113</v>
      </c>
      <c r="I61" s="199" t="s">
        <v>1427</v>
      </c>
      <c r="J61" s="199" t="s">
        <v>1436</v>
      </c>
      <c r="K61" s="114"/>
      <c r="L61" s="317" t="s">
        <v>2310</v>
      </c>
      <c r="M61" s="114"/>
      <c r="N61" s="114" t="s">
        <v>2335</v>
      </c>
      <c r="O61" s="114" t="s">
        <v>2335</v>
      </c>
      <c r="P61" s="114"/>
      <c r="Q61" s="209"/>
      <c r="R61" s="209"/>
      <c r="S61" s="209">
        <v>0</v>
      </c>
      <c r="T61" s="188" t="e">
        <f t="shared" si="7"/>
        <v>#DIV/0!</v>
      </c>
      <c r="U61" s="188" t="e">
        <f t="shared" si="5"/>
        <v>#DIV/0!</v>
      </c>
      <c r="V61" s="189"/>
      <c r="W61" s="189"/>
      <c r="X61" s="189"/>
      <c r="Y61" s="189">
        <f t="shared" si="6"/>
        <v>0</v>
      </c>
      <c r="Z61" s="204" t="s">
        <v>734</v>
      </c>
    </row>
    <row r="62" spans="1:26" s="101" customFormat="1" ht="76.5">
      <c r="A62" s="472"/>
      <c r="B62" s="457"/>
      <c r="C62" s="468"/>
      <c r="D62" s="199" t="s">
        <v>1083</v>
      </c>
      <c r="E62" s="199"/>
      <c r="F62" s="199"/>
      <c r="G62" s="585"/>
      <c r="H62" s="210" t="s">
        <v>114</v>
      </c>
      <c r="I62" s="199" t="s">
        <v>1428</v>
      </c>
      <c r="J62" s="199" t="s">
        <v>1436</v>
      </c>
      <c r="K62" s="114"/>
      <c r="L62" s="317" t="s">
        <v>2310</v>
      </c>
      <c r="M62" s="114"/>
      <c r="N62" s="114" t="s">
        <v>2335</v>
      </c>
      <c r="O62" s="114" t="s">
        <v>2335</v>
      </c>
      <c r="P62" s="114"/>
      <c r="Q62" s="209"/>
      <c r="R62" s="209"/>
      <c r="S62" s="209">
        <v>0</v>
      </c>
      <c r="T62" s="188" t="e">
        <f t="shared" si="7"/>
        <v>#DIV/0!</v>
      </c>
      <c r="U62" s="188" t="e">
        <f t="shared" si="5"/>
        <v>#DIV/0!</v>
      </c>
      <c r="V62" s="189"/>
      <c r="W62" s="189"/>
      <c r="X62" s="189"/>
      <c r="Y62" s="189">
        <f t="shared" si="6"/>
        <v>0</v>
      </c>
      <c r="Z62" s="204" t="s">
        <v>734</v>
      </c>
    </row>
    <row r="63" spans="1:26" s="101" customFormat="1" ht="76.5">
      <c r="A63" s="472"/>
      <c r="B63" s="457"/>
      <c r="C63" s="468"/>
      <c r="D63" s="199" t="s">
        <v>1083</v>
      </c>
      <c r="E63" s="199"/>
      <c r="F63" s="203">
        <v>1</v>
      </c>
      <c r="G63" s="585"/>
      <c r="H63" s="210" t="s">
        <v>115</v>
      </c>
      <c r="I63" s="199" t="s">
        <v>1107</v>
      </c>
      <c r="J63" s="199" t="s">
        <v>1436</v>
      </c>
      <c r="K63" s="114"/>
      <c r="L63" s="317" t="s">
        <v>2310</v>
      </c>
      <c r="M63" s="114"/>
      <c r="N63" s="114" t="s">
        <v>2335</v>
      </c>
      <c r="O63" s="114" t="s">
        <v>2335</v>
      </c>
      <c r="P63" s="114"/>
      <c r="Q63" s="209"/>
      <c r="R63" s="209"/>
      <c r="S63" s="209">
        <v>0</v>
      </c>
      <c r="T63" s="188" t="e">
        <f t="shared" si="7"/>
        <v>#DIV/0!</v>
      </c>
      <c r="U63" s="188" t="e">
        <f t="shared" si="5"/>
        <v>#DIV/0!</v>
      </c>
      <c r="V63" s="189"/>
      <c r="W63" s="189"/>
      <c r="X63" s="189"/>
      <c r="Y63" s="189">
        <f t="shared" si="6"/>
        <v>0</v>
      </c>
      <c r="Z63" s="204" t="s">
        <v>734</v>
      </c>
    </row>
    <row r="64" spans="1:26" s="101" customFormat="1" ht="76.5">
      <c r="A64" s="472"/>
      <c r="B64" s="457"/>
      <c r="C64" s="468"/>
      <c r="D64" s="199" t="s">
        <v>1083</v>
      </c>
      <c r="E64" s="199"/>
      <c r="F64" s="199"/>
      <c r="G64" s="585"/>
      <c r="H64" s="210" t="s">
        <v>116</v>
      </c>
      <c r="I64" s="199" t="s">
        <v>1429</v>
      </c>
      <c r="J64" s="199" t="s">
        <v>1436</v>
      </c>
      <c r="K64" s="114"/>
      <c r="L64" s="317" t="s">
        <v>2310</v>
      </c>
      <c r="M64" s="114"/>
      <c r="N64" s="114" t="s">
        <v>2335</v>
      </c>
      <c r="O64" s="114" t="s">
        <v>2335</v>
      </c>
      <c r="P64" s="114"/>
      <c r="Q64" s="209"/>
      <c r="R64" s="209"/>
      <c r="S64" s="209">
        <v>0</v>
      </c>
      <c r="T64" s="188" t="e">
        <f t="shared" si="7"/>
        <v>#DIV/0!</v>
      </c>
      <c r="U64" s="188" t="e">
        <f t="shared" si="5"/>
        <v>#DIV/0!</v>
      </c>
      <c r="V64" s="189"/>
      <c r="W64" s="189"/>
      <c r="X64" s="189"/>
      <c r="Y64" s="189">
        <f t="shared" si="6"/>
        <v>0</v>
      </c>
      <c r="Z64" s="204" t="s">
        <v>734</v>
      </c>
    </row>
    <row r="65" spans="1:26" s="101" customFormat="1" ht="76.5">
      <c r="A65" s="472"/>
      <c r="B65" s="457"/>
      <c r="C65" s="468"/>
      <c r="D65" s="199" t="s">
        <v>1083</v>
      </c>
      <c r="E65" s="199"/>
      <c r="F65" s="203">
        <v>1</v>
      </c>
      <c r="G65" s="585"/>
      <c r="H65" s="210" t="s">
        <v>117</v>
      </c>
      <c r="I65" s="199" t="s">
        <v>1430</v>
      </c>
      <c r="J65" s="199" t="s">
        <v>1436</v>
      </c>
      <c r="K65" s="114"/>
      <c r="L65" s="317" t="s">
        <v>2310</v>
      </c>
      <c r="M65" s="114"/>
      <c r="N65" s="114"/>
      <c r="O65" s="114" t="s">
        <v>2335</v>
      </c>
      <c r="P65" s="114" t="s">
        <v>2335</v>
      </c>
      <c r="Q65" s="209"/>
      <c r="R65" s="209"/>
      <c r="S65" s="209">
        <v>0</v>
      </c>
      <c r="T65" s="188" t="e">
        <f t="shared" si="7"/>
        <v>#DIV/0!</v>
      </c>
      <c r="U65" s="188" t="e">
        <f t="shared" si="5"/>
        <v>#DIV/0!</v>
      </c>
      <c r="V65" s="189"/>
      <c r="W65" s="189"/>
      <c r="X65" s="189"/>
      <c r="Y65" s="189">
        <f t="shared" si="6"/>
        <v>0</v>
      </c>
      <c r="Z65" s="204" t="s">
        <v>734</v>
      </c>
    </row>
    <row r="66" spans="1:26" s="101" customFormat="1" ht="76.5">
      <c r="A66" s="472"/>
      <c r="B66" s="457"/>
      <c r="C66" s="468"/>
      <c r="D66" s="199" t="s">
        <v>1083</v>
      </c>
      <c r="E66" s="199"/>
      <c r="F66" s="199"/>
      <c r="G66" s="585"/>
      <c r="H66" s="210" t="s">
        <v>118</v>
      </c>
      <c r="I66" s="199" t="s">
        <v>1431</v>
      </c>
      <c r="J66" s="199" t="s">
        <v>1436</v>
      </c>
      <c r="K66" s="114"/>
      <c r="L66" s="317" t="s">
        <v>2310</v>
      </c>
      <c r="M66" s="114"/>
      <c r="N66" s="114"/>
      <c r="O66" s="114" t="s">
        <v>2335</v>
      </c>
      <c r="P66" s="114" t="s">
        <v>2335</v>
      </c>
      <c r="Q66" s="209"/>
      <c r="R66" s="209"/>
      <c r="S66" s="209">
        <v>0</v>
      </c>
      <c r="T66" s="188" t="e">
        <f t="shared" si="7"/>
        <v>#DIV/0!</v>
      </c>
      <c r="U66" s="188" t="e">
        <f t="shared" si="5"/>
        <v>#DIV/0!</v>
      </c>
      <c r="V66" s="189"/>
      <c r="W66" s="189"/>
      <c r="X66" s="189"/>
      <c r="Y66" s="189">
        <f t="shared" si="6"/>
        <v>0</v>
      </c>
      <c r="Z66" s="204" t="s">
        <v>734</v>
      </c>
    </row>
    <row r="67" spans="1:26" s="101" customFormat="1" ht="76.5">
      <c r="A67" s="472"/>
      <c r="B67" s="457"/>
      <c r="C67" s="468"/>
      <c r="D67" s="199" t="s">
        <v>1083</v>
      </c>
      <c r="E67" s="199"/>
      <c r="F67" s="199"/>
      <c r="G67" s="585"/>
      <c r="H67" s="210" t="s">
        <v>119</v>
      </c>
      <c r="I67" s="199" t="s">
        <v>1432</v>
      </c>
      <c r="J67" s="199" t="s">
        <v>1436</v>
      </c>
      <c r="K67" s="114"/>
      <c r="L67" s="317" t="s">
        <v>2310</v>
      </c>
      <c r="M67" s="114"/>
      <c r="N67" s="114"/>
      <c r="O67" s="114" t="s">
        <v>2335</v>
      </c>
      <c r="P67" s="114" t="s">
        <v>2335</v>
      </c>
      <c r="Q67" s="209"/>
      <c r="R67" s="209"/>
      <c r="S67" s="209">
        <v>0</v>
      </c>
      <c r="T67" s="188" t="e">
        <f t="shared" si="7"/>
        <v>#DIV/0!</v>
      </c>
      <c r="U67" s="188" t="e">
        <f t="shared" si="5"/>
        <v>#DIV/0!</v>
      </c>
      <c r="V67" s="189"/>
      <c r="W67" s="189"/>
      <c r="X67" s="189"/>
      <c r="Y67" s="189">
        <f t="shared" si="6"/>
        <v>0</v>
      </c>
      <c r="Z67" s="204" t="s">
        <v>734</v>
      </c>
    </row>
    <row r="68" spans="1:26" s="101" customFormat="1" ht="76.5">
      <c r="A68" s="472"/>
      <c r="B68" s="457"/>
      <c r="C68" s="468"/>
      <c r="D68" s="199" t="s">
        <v>1083</v>
      </c>
      <c r="E68" s="199"/>
      <c r="F68" s="199"/>
      <c r="G68" s="585"/>
      <c r="H68" s="210" t="s">
        <v>120</v>
      </c>
      <c r="I68" s="199" t="s">
        <v>1433</v>
      </c>
      <c r="J68" s="199" t="s">
        <v>1436</v>
      </c>
      <c r="K68" s="114"/>
      <c r="L68" s="317" t="s">
        <v>2310</v>
      </c>
      <c r="M68" s="114"/>
      <c r="N68" s="114"/>
      <c r="O68" s="114" t="s">
        <v>2335</v>
      </c>
      <c r="P68" s="114"/>
      <c r="Q68" s="209"/>
      <c r="R68" s="209"/>
      <c r="S68" s="209">
        <v>0</v>
      </c>
      <c r="T68" s="188" t="e">
        <f t="shared" si="7"/>
        <v>#DIV/0!</v>
      </c>
      <c r="U68" s="188" t="e">
        <f t="shared" si="5"/>
        <v>#DIV/0!</v>
      </c>
      <c r="V68" s="189"/>
      <c r="W68" s="189"/>
      <c r="X68" s="189"/>
      <c r="Y68" s="189">
        <f t="shared" si="6"/>
        <v>0</v>
      </c>
      <c r="Z68" s="204" t="s">
        <v>734</v>
      </c>
    </row>
    <row r="69" spans="1:26" s="101" customFormat="1" ht="89.25">
      <c r="A69" s="472"/>
      <c r="B69" s="457"/>
      <c r="C69" s="198" t="s">
        <v>1379</v>
      </c>
      <c r="D69" s="199" t="s">
        <v>1085</v>
      </c>
      <c r="E69" s="199"/>
      <c r="F69" s="200">
        <v>0.25</v>
      </c>
      <c r="G69" s="585"/>
      <c r="H69" s="210" t="s">
        <v>121</v>
      </c>
      <c r="I69" s="199" t="s">
        <v>1434</v>
      </c>
      <c r="J69" s="199" t="s">
        <v>1437</v>
      </c>
      <c r="K69" s="114"/>
      <c r="L69" s="317" t="s">
        <v>2311</v>
      </c>
      <c r="M69" s="114"/>
      <c r="N69" s="114" t="s">
        <v>2335</v>
      </c>
      <c r="O69" s="114" t="s">
        <v>2335</v>
      </c>
      <c r="P69" s="114"/>
      <c r="Q69" s="209"/>
      <c r="R69" s="209"/>
      <c r="S69" s="209">
        <v>0</v>
      </c>
      <c r="T69" s="188" t="e">
        <f t="shared" si="7"/>
        <v>#DIV/0!</v>
      </c>
      <c r="U69" s="188" t="e">
        <f t="shared" si="5"/>
        <v>#DIV/0!</v>
      </c>
      <c r="V69" s="189"/>
      <c r="W69" s="189"/>
      <c r="X69" s="189"/>
      <c r="Y69" s="189">
        <f t="shared" si="6"/>
        <v>0</v>
      </c>
      <c r="Z69" s="204" t="s">
        <v>734</v>
      </c>
    </row>
    <row r="70" spans="1:26" s="101" customFormat="1" ht="102">
      <c r="A70" s="472"/>
      <c r="B70" s="457"/>
      <c r="C70" s="198" t="s">
        <v>1086</v>
      </c>
      <c r="D70" s="199" t="s">
        <v>1087</v>
      </c>
      <c r="E70" s="203">
        <v>0.6</v>
      </c>
      <c r="F70" s="203">
        <v>0.1</v>
      </c>
      <c r="G70" s="586"/>
      <c r="H70" s="210" t="s">
        <v>122</v>
      </c>
      <c r="I70" s="199" t="s">
        <v>1978</v>
      </c>
      <c r="J70" s="199" t="s">
        <v>1977</v>
      </c>
      <c r="K70" s="114"/>
      <c r="L70" s="317" t="s">
        <v>2312</v>
      </c>
      <c r="M70" s="114" t="s">
        <v>2335</v>
      </c>
      <c r="N70" s="114" t="s">
        <v>2335</v>
      </c>
      <c r="O70" s="114"/>
      <c r="P70" s="114"/>
      <c r="Q70" s="209"/>
      <c r="R70" s="209"/>
      <c r="S70" s="209">
        <v>0</v>
      </c>
      <c r="T70" s="188" t="e">
        <f t="shared" si="7"/>
        <v>#DIV/0!</v>
      </c>
      <c r="U70" s="188" t="e">
        <f t="shared" si="5"/>
        <v>#DIV/0!</v>
      </c>
      <c r="V70" s="189"/>
      <c r="W70" s="189"/>
      <c r="X70" s="189"/>
      <c r="Y70" s="189">
        <f t="shared" si="6"/>
        <v>0</v>
      </c>
      <c r="Z70" s="204" t="s">
        <v>734</v>
      </c>
    </row>
    <row r="71" spans="1:26" s="101" customFormat="1" ht="51">
      <c r="A71" s="472"/>
      <c r="B71" s="457"/>
      <c r="C71" s="468" t="s">
        <v>1089</v>
      </c>
      <c r="D71" s="199" t="s">
        <v>1088</v>
      </c>
      <c r="E71" s="199"/>
      <c r="F71" s="194">
        <v>0.334</v>
      </c>
      <c r="G71" s="584" t="s">
        <v>767</v>
      </c>
      <c r="H71" s="210" t="s">
        <v>123</v>
      </c>
      <c r="I71" s="208" t="s">
        <v>1108</v>
      </c>
      <c r="J71" s="208" t="s">
        <v>61</v>
      </c>
      <c r="K71" s="114"/>
      <c r="L71" s="315" t="s">
        <v>2313</v>
      </c>
      <c r="M71" s="114" t="s">
        <v>2335</v>
      </c>
      <c r="N71" s="114" t="s">
        <v>2335</v>
      </c>
      <c r="O71" s="114" t="s">
        <v>2335</v>
      </c>
      <c r="P71" s="114"/>
      <c r="Q71" s="209"/>
      <c r="R71" s="209"/>
      <c r="S71" s="209">
        <v>0</v>
      </c>
      <c r="T71" s="188" t="e">
        <f t="shared" si="7"/>
        <v>#DIV/0!</v>
      </c>
      <c r="U71" s="188" t="e">
        <f t="shared" si="5"/>
        <v>#DIV/0!</v>
      </c>
      <c r="V71" s="189"/>
      <c r="W71" s="189"/>
      <c r="X71" s="189"/>
      <c r="Y71" s="189">
        <f t="shared" si="6"/>
        <v>0</v>
      </c>
      <c r="Z71" s="204" t="s">
        <v>734</v>
      </c>
    </row>
    <row r="72" spans="1:26" s="101" customFormat="1" ht="63.75">
      <c r="A72" s="472"/>
      <c r="B72" s="457"/>
      <c r="C72" s="468"/>
      <c r="D72" s="199" t="s">
        <v>1090</v>
      </c>
      <c r="E72" s="203">
        <v>0.97</v>
      </c>
      <c r="F72" s="125">
        <v>0.01</v>
      </c>
      <c r="G72" s="585"/>
      <c r="H72" s="210" t="s">
        <v>124</v>
      </c>
      <c r="I72" s="208" t="s">
        <v>1109</v>
      </c>
      <c r="J72" s="208" t="s">
        <v>1420</v>
      </c>
      <c r="K72" s="114"/>
      <c r="L72" s="315" t="s">
        <v>2313</v>
      </c>
      <c r="M72" s="114" t="s">
        <v>2335</v>
      </c>
      <c r="N72" s="114" t="s">
        <v>2335</v>
      </c>
      <c r="O72" s="114" t="s">
        <v>2335</v>
      </c>
      <c r="P72" s="114"/>
      <c r="Q72" s="209"/>
      <c r="R72" s="209"/>
      <c r="S72" s="209">
        <v>0</v>
      </c>
      <c r="T72" s="188" t="e">
        <f t="shared" si="7"/>
        <v>#DIV/0!</v>
      </c>
      <c r="U72" s="188" t="e">
        <f t="shared" si="5"/>
        <v>#DIV/0!</v>
      </c>
      <c r="V72" s="189"/>
      <c r="W72" s="189"/>
      <c r="X72" s="189"/>
      <c r="Y72" s="189">
        <f t="shared" si="6"/>
        <v>0</v>
      </c>
      <c r="Z72" s="204" t="s">
        <v>734</v>
      </c>
    </row>
    <row r="73" spans="1:26" s="101" customFormat="1" ht="89.25">
      <c r="A73" s="472"/>
      <c r="B73" s="457"/>
      <c r="C73" s="208" t="s">
        <v>1091</v>
      </c>
      <c r="D73" s="199" t="s">
        <v>1092</v>
      </c>
      <c r="E73" s="199"/>
      <c r="F73" s="200">
        <v>0.25</v>
      </c>
      <c r="G73" s="585"/>
      <c r="H73" s="210" t="s">
        <v>125</v>
      </c>
      <c r="I73" s="208" t="s">
        <v>1110</v>
      </c>
      <c r="J73" s="208" t="s">
        <v>1420</v>
      </c>
      <c r="K73" s="114"/>
      <c r="L73" s="315" t="s">
        <v>2303</v>
      </c>
      <c r="M73" s="114" t="s">
        <v>2335</v>
      </c>
      <c r="N73" s="114" t="s">
        <v>2335</v>
      </c>
      <c r="O73" s="114"/>
      <c r="P73" s="114"/>
      <c r="Q73" s="209"/>
      <c r="R73" s="209"/>
      <c r="S73" s="209">
        <v>0</v>
      </c>
      <c r="T73" s="188" t="e">
        <f t="shared" si="7"/>
        <v>#DIV/0!</v>
      </c>
      <c r="U73" s="188" t="e">
        <f t="shared" si="5"/>
        <v>#DIV/0!</v>
      </c>
      <c r="V73" s="189"/>
      <c r="W73" s="189"/>
      <c r="X73" s="189"/>
      <c r="Y73" s="189">
        <f t="shared" si="6"/>
        <v>0</v>
      </c>
      <c r="Z73" s="204" t="s">
        <v>734</v>
      </c>
    </row>
    <row r="74" spans="1:26" s="101" customFormat="1" ht="76.5">
      <c r="A74" s="472"/>
      <c r="B74" s="457"/>
      <c r="C74" s="208" t="s">
        <v>1093</v>
      </c>
      <c r="D74" s="199" t="s">
        <v>1380</v>
      </c>
      <c r="E74" s="199"/>
      <c r="F74" s="199"/>
      <c r="G74" s="586"/>
      <c r="H74" s="210" t="s">
        <v>126</v>
      </c>
      <c r="I74" s="208" t="s">
        <v>1970</v>
      </c>
      <c r="J74" s="208" t="s">
        <v>1112</v>
      </c>
      <c r="K74" s="114"/>
      <c r="L74" s="368" t="s">
        <v>2244</v>
      </c>
      <c r="M74" s="345"/>
      <c r="N74" s="114" t="s">
        <v>2335</v>
      </c>
      <c r="O74" s="114" t="s">
        <v>2335</v>
      </c>
      <c r="P74" s="114"/>
      <c r="Q74" s="209"/>
      <c r="R74" s="209"/>
      <c r="S74" s="209">
        <v>0</v>
      </c>
      <c r="T74" s="188" t="e">
        <f t="shared" si="7"/>
        <v>#DIV/0!</v>
      </c>
      <c r="U74" s="188" t="e">
        <f t="shared" si="5"/>
        <v>#DIV/0!</v>
      </c>
      <c r="V74" s="189"/>
      <c r="W74" s="189"/>
      <c r="X74" s="189"/>
      <c r="Y74" s="189">
        <f t="shared" si="6"/>
        <v>0</v>
      </c>
      <c r="Z74" s="204" t="s">
        <v>734</v>
      </c>
    </row>
    <row r="75" spans="1:26" s="101" customFormat="1" ht="38.25" customHeight="1">
      <c r="A75" s="472"/>
      <c r="B75" s="457"/>
      <c r="C75" s="468" t="s">
        <v>1094</v>
      </c>
      <c r="D75" s="468" t="s">
        <v>1095</v>
      </c>
      <c r="E75" s="199"/>
      <c r="F75" s="199"/>
      <c r="G75" s="457" t="s">
        <v>768</v>
      </c>
      <c r="H75" s="210" t="s">
        <v>127</v>
      </c>
      <c r="I75" s="199" t="s">
        <v>1439</v>
      </c>
      <c r="J75" s="199" t="s">
        <v>1442</v>
      </c>
      <c r="K75" s="114"/>
      <c r="L75" s="368" t="s">
        <v>2244</v>
      </c>
      <c r="M75" s="114"/>
      <c r="N75" s="114" t="s">
        <v>2335</v>
      </c>
      <c r="O75" s="114"/>
      <c r="P75" s="114"/>
      <c r="Q75" s="209"/>
      <c r="R75" s="209"/>
      <c r="S75" s="209">
        <v>0</v>
      </c>
      <c r="T75" s="188" t="e">
        <f t="shared" si="7"/>
        <v>#DIV/0!</v>
      </c>
      <c r="U75" s="188" t="e">
        <f t="shared" si="5"/>
        <v>#DIV/0!</v>
      </c>
      <c r="V75" s="189"/>
      <c r="W75" s="189"/>
      <c r="X75" s="189"/>
      <c r="Y75" s="189">
        <f t="shared" si="6"/>
        <v>0</v>
      </c>
      <c r="Z75" s="204" t="s">
        <v>734</v>
      </c>
    </row>
    <row r="76" spans="1:26" s="101" customFormat="1" ht="76.5">
      <c r="A76" s="472"/>
      <c r="B76" s="457"/>
      <c r="C76" s="468"/>
      <c r="D76" s="468"/>
      <c r="E76" s="199"/>
      <c r="F76" s="203">
        <v>0.55</v>
      </c>
      <c r="G76" s="457"/>
      <c r="H76" s="210" t="s">
        <v>128</v>
      </c>
      <c r="I76" s="199" t="s">
        <v>1440</v>
      </c>
      <c r="J76" s="199" t="s">
        <v>1442</v>
      </c>
      <c r="K76" s="114"/>
      <c r="L76" s="368" t="s">
        <v>2244</v>
      </c>
      <c r="M76" s="114"/>
      <c r="N76" s="114" t="s">
        <v>2335</v>
      </c>
      <c r="O76" s="114" t="s">
        <v>2335</v>
      </c>
      <c r="P76" s="114"/>
      <c r="Q76" s="209"/>
      <c r="R76" s="209"/>
      <c r="S76" s="209">
        <v>0</v>
      </c>
      <c r="T76" s="188" t="e">
        <f t="shared" si="7"/>
        <v>#DIV/0!</v>
      </c>
      <c r="U76" s="188" t="e">
        <f t="shared" si="5"/>
        <v>#DIV/0!</v>
      </c>
      <c r="V76" s="189"/>
      <c r="W76" s="189"/>
      <c r="X76" s="189"/>
      <c r="Y76" s="189">
        <f t="shared" si="6"/>
        <v>0</v>
      </c>
      <c r="Z76" s="204" t="s">
        <v>734</v>
      </c>
    </row>
    <row r="77" spans="1:26" s="101" customFormat="1" ht="76.5">
      <c r="A77" s="472"/>
      <c r="B77" s="457"/>
      <c r="C77" s="468"/>
      <c r="D77" s="468"/>
      <c r="E77" s="199"/>
      <c r="F77" s="203">
        <v>1</v>
      </c>
      <c r="G77" s="457"/>
      <c r="H77" s="210" t="s">
        <v>129</v>
      </c>
      <c r="I77" s="199" t="s">
        <v>1441</v>
      </c>
      <c r="J77" s="199" t="s">
        <v>1442</v>
      </c>
      <c r="K77" s="114"/>
      <c r="L77" s="368" t="s">
        <v>2244</v>
      </c>
      <c r="M77" s="114"/>
      <c r="N77" s="114" t="s">
        <v>2335</v>
      </c>
      <c r="O77" s="114" t="s">
        <v>2335</v>
      </c>
      <c r="P77" s="114"/>
      <c r="Q77" s="209"/>
      <c r="R77" s="209"/>
      <c r="S77" s="209">
        <v>0</v>
      </c>
      <c r="T77" s="188" t="e">
        <f t="shared" si="7"/>
        <v>#DIV/0!</v>
      </c>
      <c r="U77" s="188" t="e">
        <f t="shared" si="5"/>
        <v>#DIV/0!</v>
      </c>
      <c r="V77" s="189"/>
      <c r="W77" s="189"/>
      <c r="X77" s="189"/>
      <c r="Y77" s="189">
        <f t="shared" si="6"/>
        <v>0</v>
      </c>
      <c r="Z77" s="204" t="s">
        <v>734</v>
      </c>
    </row>
    <row r="78" spans="1:26" s="101" customFormat="1" ht="47.25" customHeight="1">
      <c r="A78" s="472"/>
      <c r="B78" s="457"/>
      <c r="C78" s="468"/>
      <c r="D78" s="468" t="s">
        <v>1083</v>
      </c>
      <c r="E78" s="199"/>
      <c r="F78" s="199"/>
      <c r="G78" s="457"/>
      <c r="H78" s="210" t="s">
        <v>130</v>
      </c>
      <c r="I78" s="199" t="s">
        <v>1979</v>
      </c>
      <c r="J78" s="199" t="s">
        <v>1984</v>
      </c>
      <c r="K78" s="114"/>
      <c r="L78" s="368" t="s">
        <v>2244</v>
      </c>
      <c r="M78" s="114"/>
      <c r="N78" s="114"/>
      <c r="O78" s="114" t="s">
        <v>2335</v>
      </c>
      <c r="P78" s="114" t="s">
        <v>2335</v>
      </c>
      <c r="Q78" s="209"/>
      <c r="R78" s="209"/>
      <c r="S78" s="209">
        <v>0</v>
      </c>
      <c r="T78" s="188" t="e">
        <f t="shared" si="7"/>
        <v>#DIV/0!</v>
      </c>
      <c r="U78" s="188" t="e">
        <f t="shared" si="5"/>
        <v>#DIV/0!</v>
      </c>
      <c r="V78" s="189"/>
      <c r="W78" s="189"/>
      <c r="X78" s="189"/>
      <c r="Y78" s="189">
        <f t="shared" si="6"/>
        <v>0</v>
      </c>
      <c r="Z78" s="204" t="s">
        <v>734</v>
      </c>
    </row>
    <row r="79" spans="1:26" s="101" customFormat="1" ht="44.25" customHeight="1">
      <c r="A79" s="472"/>
      <c r="B79" s="457"/>
      <c r="C79" s="468"/>
      <c r="D79" s="468"/>
      <c r="E79" s="199"/>
      <c r="F79" s="199"/>
      <c r="G79" s="457"/>
      <c r="H79" s="210" t="s">
        <v>131</v>
      </c>
      <c r="I79" s="199" t="s">
        <v>1980</v>
      </c>
      <c r="J79" s="199" t="s">
        <v>1983</v>
      </c>
      <c r="K79" s="114"/>
      <c r="L79" s="368" t="s">
        <v>2244</v>
      </c>
      <c r="M79" s="114"/>
      <c r="N79" s="114" t="s">
        <v>2335</v>
      </c>
      <c r="O79" s="114" t="s">
        <v>2335</v>
      </c>
      <c r="P79" s="114"/>
      <c r="Q79" s="209"/>
      <c r="R79" s="209"/>
      <c r="S79" s="209">
        <v>0</v>
      </c>
      <c r="T79" s="188" t="e">
        <f t="shared" si="7"/>
        <v>#DIV/0!</v>
      </c>
      <c r="U79" s="188" t="e">
        <f t="shared" si="5"/>
        <v>#DIV/0!</v>
      </c>
      <c r="V79" s="189"/>
      <c r="W79" s="189"/>
      <c r="X79" s="189"/>
      <c r="Y79" s="189">
        <f t="shared" si="6"/>
        <v>0</v>
      </c>
      <c r="Z79" s="204" t="s">
        <v>734</v>
      </c>
    </row>
    <row r="80" spans="1:26" s="101" customFormat="1" ht="48" customHeight="1">
      <c r="A80" s="472"/>
      <c r="B80" s="457"/>
      <c r="C80" s="468"/>
      <c r="D80" s="468"/>
      <c r="E80" s="199"/>
      <c r="F80" s="199"/>
      <c r="G80" s="457"/>
      <c r="H80" s="210" t="s">
        <v>132</v>
      </c>
      <c r="I80" s="199" t="s">
        <v>1981</v>
      </c>
      <c r="J80" s="199" t="s">
        <v>1982</v>
      </c>
      <c r="K80" s="114"/>
      <c r="L80" s="368" t="s">
        <v>2244</v>
      </c>
      <c r="M80" s="114"/>
      <c r="N80" s="114"/>
      <c r="O80" s="114" t="s">
        <v>2335</v>
      </c>
      <c r="P80" s="114" t="s">
        <v>2335</v>
      </c>
      <c r="Q80" s="209"/>
      <c r="R80" s="209"/>
      <c r="S80" s="209">
        <v>0</v>
      </c>
      <c r="T80" s="188" t="e">
        <f t="shared" si="7"/>
        <v>#DIV/0!</v>
      </c>
      <c r="U80" s="188" t="e">
        <f t="shared" si="5"/>
        <v>#DIV/0!</v>
      </c>
      <c r="V80" s="189"/>
      <c r="W80" s="189"/>
      <c r="X80" s="189"/>
      <c r="Y80" s="189">
        <f t="shared" si="6"/>
        <v>0</v>
      </c>
      <c r="Z80" s="204" t="s">
        <v>734</v>
      </c>
    </row>
    <row r="81" spans="1:26" s="101" customFormat="1" ht="69.75" customHeight="1">
      <c r="A81" s="472"/>
      <c r="B81" s="457"/>
      <c r="C81" s="468" t="s">
        <v>1381</v>
      </c>
      <c r="D81" s="468" t="s">
        <v>1382</v>
      </c>
      <c r="E81" s="199"/>
      <c r="F81" s="199"/>
      <c r="G81" s="553" t="s">
        <v>769</v>
      </c>
      <c r="H81" s="210" t="s">
        <v>133</v>
      </c>
      <c r="I81" s="199" t="s">
        <v>1444</v>
      </c>
      <c r="J81" s="199" t="s">
        <v>1443</v>
      </c>
      <c r="K81" s="114"/>
      <c r="L81" s="368" t="s">
        <v>2244</v>
      </c>
      <c r="M81" s="114"/>
      <c r="N81" s="114" t="s">
        <v>2335</v>
      </c>
      <c r="O81" s="114" t="s">
        <v>2335</v>
      </c>
      <c r="P81" s="114"/>
      <c r="Q81" s="209"/>
      <c r="R81" s="209"/>
      <c r="S81" s="209">
        <v>0</v>
      </c>
      <c r="T81" s="188" t="e">
        <f t="shared" si="7"/>
        <v>#DIV/0!</v>
      </c>
      <c r="U81" s="188" t="e">
        <f t="shared" si="5"/>
        <v>#DIV/0!</v>
      </c>
      <c r="V81" s="189"/>
      <c r="W81" s="189"/>
      <c r="X81" s="189"/>
      <c r="Y81" s="189">
        <f t="shared" si="6"/>
        <v>0</v>
      </c>
      <c r="Z81" s="204" t="s">
        <v>734</v>
      </c>
    </row>
    <row r="82" spans="1:26" s="101" customFormat="1" ht="76.5">
      <c r="A82" s="472"/>
      <c r="B82" s="457"/>
      <c r="C82" s="468"/>
      <c r="D82" s="468"/>
      <c r="E82" s="199"/>
      <c r="F82" s="199"/>
      <c r="G82" s="553"/>
      <c r="H82" s="210" t="s">
        <v>134</v>
      </c>
      <c r="I82" s="199" t="s">
        <v>1445</v>
      </c>
      <c r="J82" s="199" t="s">
        <v>1443</v>
      </c>
      <c r="K82" s="114"/>
      <c r="L82" s="368" t="s">
        <v>2244</v>
      </c>
      <c r="M82" s="114" t="s">
        <v>2335</v>
      </c>
      <c r="N82" s="114" t="s">
        <v>2335</v>
      </c>
      <c r="O82" s="114"/>
      <c r="P82" s="114"/>
      <c r="Q82" s="209"/>
      <c r="R82" s="209"/>
      <c r="S82" s="209">
        <v>0</v>
      </c>
      <c r="T82" s="188" t="e">
        <f t="shared" si="7"/>
        <v>#DIV/0!</v>
      </c>
      <c r="U82" s="188" t="e">
        <f t="shared" si="5"/>
        <v>#DIV/0!</v>
      </c>
      <c r="V82" s="189"/>
      <c r="W82" s="189"/>
      <c r="X82" s="189"/>
      <c r="Y82" s="189">
        <f t="shared" si="6"/>
        <v>0</v>
      </c>
      <c r="Z82" s="204" t="s">
        <v>734</v>
      </c>
    </row>
    <row r="83" spans="1:26" s="101" customFormat="1" ht="76.5">
      <c r="A83" s="472"/>
      <c r="B83" s="457"/>
      <c r="C83" s="468"/>
      <c r="D83" s="468"/>
      <c r="E83" s="199"/>
      <c r="F83" s="203">
        <v>0.4</v>
      </c>
      <c r="G83" s="553"/>
      <c r="H83" s="210" t="s">
        <v>135</v>
      </c>
      <c r="I83" s="199" t="s">
        <v>1446</v>
      </c>
      <c r="J83" s="199" t="s">
        <v>1443</v>
      </c>
      <c r="K83" s="114"/>
      <c r="L83" s="368" t="s">
        <v>2244</v>
      </c>
      <c r="M83" s="114"/>
      <c r="N83" s="114" t="s">
        <v>2335</v>
      </c>
      <c r="O83" s="114" t="s">
        <v>2335</v>
      </c>
      <c r="P83" s="114"/>
      <c r="Q83" s="209"/>
      <c r="R83" s="209"/>
      <c r="S83" s="209">
        <v>0</v>
      </c>
      <c r="T83" s="188" t="e">
        <f t="shared" si="7"/>
        <v>#DIV/0!</v>
      </c>
      <c r="U83" s="188" t="e">
        <f t="shared" si="5"/>
        <v>#DIV/0!</v>
      </c>
      <c r="V83" s="189"/>
      <c r="W83" s="189"/>
      <c r="X83" s="189"/>
      <c r="Y83" s="189">
        <f t="shared" si="6"/>
        <v>0</v>
      </c>
      <c r="Z83" s="204" t="s">
        <v>734</v>
      </c>
    </row>
    <row r="84" spans="1:26" s="101" customFormat="1" ht="76.5">
      <c r="A84" s="472"/>
      <c r="B84" s="457"/>
      <c r="C84" s="468"/>
      <c r="D84" s="468"/>
      <c r="E84" s="199"/>
      <c r="F84" s="203">
        <v>0.5</v>
      </c>
      <c r="G84" s="553"/>
      <c r="H84" s="210" t="s">
        <v>136</v>
      </c>
      <c r="I84" s="199" t="s">
        <v>1447</v>
      </c>
      <c r="J84" s="199" t="s">
        <v>1443</v>
      </c>
      <c r="K84" s="114"/>
      <c r="L84" s="368" t="s">
        <v>2244</v>
      </c>
      <c r="M84" s="114"/>
      <c r="N84" s="114" t="s">
        <v>2335</v>
      </c>
      <c r="O84" s="114" t="s">
        <v>2335</v>
      </c>
      <c r="P84" s="114"/>
      <c r="Q84" s="209"/>
      <c r="R84" s="209"/>
      <c r="S84" s="209">
        <v>0</v>
      </c>
      <c r="T84" s="188" t="e">
        <f aca="true" t="shared" si="8" ref="T84:T93">R84/K84</f>
        <v>#DIV/0!</v>
      </c>
      <c r="U84" s="188" t="e">
        <f aca="true" t="shared" si="9" ref="U84:U93">S84/Q84</f>
        <v>#DIV/0!</v>
      </c>
      <c r="V84" s="189"/>
      <c r="W84" s="189"/>
      <c r="X84" s="189"/>
      <c r="Y84" s="189">
        <f aca="true" t="shared" si="10" ref="Y84:Y93">SUM(V84:X84)</f>
        <v>0</v>
      </c>
      <c r="Z84" s="204" t="s">
        <v>734</v>
      </c>
    </row>
    <row r="85" spans="1:26" s="101" customFormat="1" ht="76.5">
      <c r="A85" s="472"/>
      <c r="B85" s="457"/>
      <c r="C85" s="468"/>
      <c r="D85" s="468"/>
      <c r="E85" s="199"/>
      <c r="F85" s="199">
        <v>50</v>
      </c>
      <c r="G85" s="553"/>
      <c r="H85" s="210" t="s">
        <v>137</v>
      </c>
      <c r="I85" s="199" t="s">
        <v>1448</v>
      </c>
      <c r="J85" s="199" t="s">
        <v>1443</v>
      </c>
      <c r="K85" s="114"/>
      <c r="L85" s="368" t="s">
        <v>2244</v>
      </c>
      <c r="M85" s="114"/>
      <c r="N85" s="114" t="s">
        <v>2335</v>
      </c>
      <c r="O85" s="114" t="s">
        <v>2335</v>
      </c>
      <c r="P85" s="114"/>
      <c r="Q85" s="209"/>
      <c r="R85" s="209"/>
      <c r="S85" s="209">
        <v>0</v>
      </c>
      <c r="T85" s="188" t="e">
        <f t="shared" si="8"/>
        <v>#DIV/0!</v>
      </c>
      <c r="U85" s="188" t="e">
        <f t="shared" si="9"/>
        <v>#DIV/0!</v>
      </c>
      <c r="V85" s="189"/>
      <c r="W85" s="189"/>
      <c r="X85" s="189"/>
      <c r="Y85" s="189">
        <f t="shared" si="10"/>
        <v>0</v>
      </c>
      <c r="Z85" s="204" t="s">
        <v>734</v>
      </c>
    </row>
    <row r="86" spans="1:26" s="101" customFormat="1" ht="76.5">
      <c r="A86" s="472"/>
      <c r="B86" s="457"/>
      <c r="C86" s="468"/>
      <c r="D86" s="468"/>
      <c r="E86" s="199"/>
      <c r="F86" s="199"/>
      <c r="G86" s="553"/>
      <c r="H86" s="210" t="s">
        <v>138</v>
      </c>
      <c r="I86" s="199" t="s">
        <v>1449</v>
      </c>
      <c r="J86" s="199" t="s">
        <v>1443</v>
      </c>
      <c r="K86" s="114"/>
      <c r="L86" s="368" t="s">
        <v>2244</v>
      </c>
      <c r="M86" s="114"/>
      <c r="N86" s="114" t="s">
        <v>2335</v>
      </c>
      <c r="O86" s="114" t="s">
        <v>2335</v>
      </c>
      <c r="P86" s="114"/>
      <c r="Q86" s="209"/>
      <c r="R86" s="209"/>
      <c r="S86" s="209">
        <v>0</v>
      </c>
      <c r="T86" s="188" t="e">
        <f t="shared" si="8"/>
        <v>#DIV/0!</v>
      </c>
      <c r="U86" s="188" t="e">
        <f t="shared" si="9"/>
        <v>#DIV/0!</v>
      </c>
      <c r="V86" s="189"/>
      <c r="W86" s="189"/>
      <c r="X86" s="189"/>
      <c r="Y86" s="189">
        <f t="shared" si="10"/>
        <v>0</v>
      </c>
      <c r="Z86" s="204" t="s">
        <v>734</v>
      </c>
    </row>
    <row r="87" spans="1:26" s="101" customFormat="1" ht="76.5">
      <c r="A87" s="472"/>
      <c r="B87" s="457"/>
      <c r="C87" s="468"/>
      <c r="D87" s="468"/>
      <c r="E87" s="199"/>
      <c r="F87" s="203">
        <v>0.39</v>
      </c>
      <c r="G87" s="553"/>
      <c r="H87" s="210" t="s">
        <v>139</v>
      </c>
      <c r="I87" s="199" t="s">
        <v>1450</v>
      </c>
      <c r="J87" s="199" t="s">
        <v>1443</v>
      </c>
      <c r="K87" s="114"/>
      <c r="L87" s="368" t="s">
        <v>2244</v>
      </c>
      <c r="M87" s="114"/>
      <c r="N87" s="114" t="s">
        <v>2335</v>
      </c>
      <c r="O87" s="114" t="s">
        <v>2335</v>
      </c>
      <c r="P87" s="114"/>
      <c r="Q87" s="209"/>
      <c r="R87" s="209"/>
      <c r="S87" s="209">
        <v>0</v>
      </c>
      <c r="T87" s="188" t="e">
        <f t="shared" si="8"/>
        <v>#DIV/0!</v>
      </c>
      <c r="U87" s="188" t="e">
        <f t="shared" si="9"/>
        <v>#DIV/0!</v>
      </c>
      <c r="V87" s="189"/>
      <c r="W87" s="189"/>
      <c r="X87" s="189"/>
      <c r="Y87" s="189">
        <f t="shared" si="10"/>
        <v>0</v>
      </c>
      <c r="Z87" s="204" t="s">
        <v>734</v>
      </c>
    </row>
    <row r="88" spans="1:26" s="101" customFormat="1" ht="76.5">
      <c r="A88" s="472"/>
      <c r="B88" s="457"/>
      <c r="C88" s="468"/>
      <c r="D88" s="468"/>
      <c r="E88" s="199"/>
      <c r="F88" s="203">
        <v>0.34</v>
      </c>
      <c r="G88" s="553"/>
      <c r="H88" s="210" t="s">
        <v>140</v>
      </c>
      <c r="I88" s="199" t="s">
        <v>1451</v>
      </c>
      <c r="J88" s="199" t="s">
        <v>1443</v>
      </c>
      <c r="K88" s="114"/>
      <c r="L88" s="368" t="s">
        <v>2244</v>
      </c>
      <c r="M88" s="114"/>
      <c r="N88" s="114" t="s">
        <v>2335</v>
      </c>
      <c r="O88" s="114" t="s">
        <v>2335</v>
      </c>
      <c r="P88" s="114" t="s">
        <v>2335</v>
      </c>
      <c r="Q88" s="209"/>
      <c r="R88" s="209"/>
      <c r="S88" s="209">
        <v>0</v>
      </c>
      <c r="T88" s="188" t="e">
        <f t="shared" si="8"/>
        <v>#DIV/0!</v>
      </c>
      <c r="U88" s="188" t="e">
        <f t="shared" si="9"/>
        <v>#DIV/0!</v>
      </c>
      <c r="V88" s="189"/>
      <c r="W88" s="189"/>
      <c r="X88" s="189"/>
      <c r="Y88" s="189">
        <f t="shared" si="10"/>
        <v>0</v>
      </c>
      <c r="Z88" s="204" t="s">
        <v>734</v>
      </c>
    </row>
    <row r="89" spans="1:26" s="101" customFormat="1" ht="76.5">
      <c r="A89" s="472"/>
      <c r="B89" s="457"/>
      <c r="C89" s="468"/>
      <c r="D89" s="468"/>
      <c r="E89" s="199"/>
      <c r="F89" s="210"/>
      <c r="G89" s="553"/>
      <c r="H89" s="210" t="s">
        <v>141</v>
      </c>
      <c r="I89" s="199" t="s">
        <v>1452</v>
      </c>
      <c r="J89" s="199" t="s">
        <v>1443</v>
      </c>
      <c r="K89" s="114"/>
      <c r="L89" s="368" t="s">
        <v>2244</v>
      </c>
      <c r="M89" s="114"/>
      <c r="N89" s="114" t="s">
        <v>2335</v>
      </c>
      <c r="O89" s="114" t="s">
        <v>2335</v>
      </c>
      <c r="P89" s="114"/>
      <c r="Q89" s="209"/>
      <c r="R89" s="209"/>
      <c r="S89" s="209">
        <v>0</v>
      </c>
      <c r="T89" s="188" t="e">
        <f t="shared" si="8"/>
        <v>#DIV/0!</v>
      </c>
      <c r="U89" s="188" t="e">
        <f t="shared" si="9"/>
        <v>#DIV/0!</v>
      </c>
      <c r="V89" s="189"/>
      <c r="W89" s="189"/>
      <c r="X89" s="189"/>
      <c r="Y89" s="189">
        <f t="shared" si="10"/>
        <v>0</v>
      </c>
      <c r="Z89" s="204" t="s">
        <v>734</v>
      </c>
    </row>
    <row r="90" spans="1:26" s="101" customFormat="1" ht="89.25">
      <c r="A90" s="472"/>
      <c r="B90" s="457"/>
      <c r="C90" s="208" t="s">
        <v>1383</v>
      </c>
      <c r="D90" s="208" t="s">
        <v>1063</v>
      </c>
      <c r="E90" s="199"/>
      <c r="F90" s="203">
        <v>0.38</v>
      </c>
      <c r="G90" s="210" t="s">
        <v>770</v>
      </c>
      <c r="H90" s="204" t="s">
        <v>1941</v>
      </c>
      <c r="I90" s="208" t="s">
        <v>1141</v>
      </c>
      <c r="J90" s="208" t="s">
        <v>1142</v>
      </c>
      <c r="K90" s="114"/>
      <c r="L90" s="368" t="s">
        <v>2244</v>
      </c>
      <c r="M90" s="114" t="s">
        <v>2335</v>
      </c>
      <c r="N90" s="114"/>
      <c r="O90" s="114"/>
      <c r="P90" s="114"/>
      <c r="Q90" s="209"/>
      <c r="R90" s="209"/>
      <c r="S90" s="209">
        <v>0</v>
      </c>
      <c r="T90" s="188" t="e">
        <f t="shared" si="8"/>
        <v>#DIV/0!</v>
      </c>
      <c r="U90" s="188" t="e">
        <f t="shared" si="9"/>
        <v>#DIV/0!</v>
      </c>
      <c r="V90" s="189"/>
      <c r="W90" s="189"/>
      <c r="X90" s="189"/>
      <c r="Y90" s="189">
        <f t="shared" si="10"/>
        <v>0</v>
      </c>
      <c r="Z90" s="204" t="s">
        <v>734</v>
      </c>
    </row>
    <row r="91" spans="1:26" s="101" customFormat="1" ht="89.25">
      <c r="A91" s="472"/>
      <c r="B91" s="457"/>
      <c r="C91" s="195" t="s">
        <v>1096</v>
      </c>
      <c r="D91" s="199" t="s">
        <v>1384</v>
      </c>
      <c r="E91" s="199"/>
      <c r="F91" s="199"/>
      <c r="G91" s="553" t="s">
        <v>771</v>
      </c>
      <c r="H91" s="210" t="s">
        <v>142</v>
      </c>
      <c r="I91" s="195" t="s">
        <v>1111</v>
      </c>
      <c r="J91" s="195" t="s">
        <v>1453</v>
      </c>
      <c r="K91" s="93"/>
      <c r="L91" s="368" t="s">
        <v>2314</v>
      </c>
      <c r="M91" s="119" t="s">
        <v>2335</v>
      </c>
      <c r="N91" s="93"/>
      <c r="O91" s="93"/>
      <c r="P91" s="93"/>
      <c r="Q91" s="209"/>
      <c r="R91" s="209"/>
      <c r="S91" s="209">
        <v>0</v>
      </c>
      <c r="T91" s="188" t="e">
        <f t="shared" si="8"/>
        <v>#DIV/0!</v>
      </c>
      <c r="U91" s="188" t="e">
        <f t="shared" si="9"/>
        <v>#DIV/0!</v>
      </c>
      <c r="V91" s="189"/>
      <c r="W91" s="189"/>
      <c r="X91" s="189"/>
      <c r="Y91" s="189">
        <f t="shared" si="10"/>
        <v>0</v>
      </c>
      <c r="Z91" s="204" t="s">
        <v>734</v>
      </c>
    </row>
    <row r="92" spans="1:26" s="101" customFormat="1" ht="86.25" customHeight="1">
      <c r="A92" s="472"/>
      <c r="B92" s="457"/>
      <c r="C92" s="195" t="s">
        <v>1385</v>
      </c>
      <c r="D92" s="199" t="s">
        <v>1386</v>
      </c>
      <c r="E92" s="199"/>
      <c r="F92" s="199"/>
      <c r="G92" s="553"/>
      <c r="H92" s="210" t="s">
        <v>143</v>
      </c>
      <c r="I92" s="195" t="s">
        <v>1143</v>
      </c>
      <c r="J92" s="195" t="s">
        <v>1144</v>
      </c>
      <c r="K92" s="93"/>
      <c r="L92" s="368" t="s">
        <v>2315</v>
      </c>
      <c r="M92" s="119" t="s">
        <v>2335</v>
      </c>
      <c r="N92" s="119" t="s">
        <v>2335</v>
      </c>
      <c r="O92" s="93"/>
      <c r="P92" s="93"/>
      <c r="Q92" s="209"/>
      <c r="R92" s="209"/>
      <c r="S92" s="209">
        <v>0</v>
      </c>
      <c r="T92" s="188" t="e">
        <f t="shared" si="8"/>
        <v>#DIV/0!</v>
      </c>
      <c r="U92" s="188" t="e">
        <f t="shared" si="9"/>
        <v>#DIV/0!</v>
      </c>
      <c r="V92" s="189"/>
      <c r="W92" s="189"/>
      <c r="X92" s="189"/>
      <c r="Y92" s="189">
        <f t="shared" si="10"/>
        <v>0</v>
      </c>
      <c r="Z92" s="204" t="s">
        <v>734</v>
      </c>
    </row>
    <row r="93" spans="1:26" s="101" customFormat="1" ht="83.25" customHeight="1">
      <c r="A93" s="472"/>
      <c r="B93" s="134" t="s">
        <v>772</v>
      </c>
      <c r="C93" s="195" t="s">
        <v>1097</v>
      </c>
      <c r="D93" s="195" t="s">
        <v>1098</v>
      </c>
      <c r="E93" s="196">
        <v>0.476</v>
      </c>
      <c r="F93" s="196">
        <v>0.157</v>
      </c>
      <c r="G93" s="206" t="s">
        <v>773</v>
      </c>
      <c r="H93" s="210" t="s">
        <v>144</v>
      </c>
      <c r="I93" s="195" t="s">
        <v>1455</v>
      </c>
      <c r="J93" s="195" t="s">
        <v>1454</v>
      </c>
      <c r="K93" s="119">
        <v>15000</v>
      </c>
      <c r="L93" s="317" t="s">
        <v>2316</v>
      </c>
      <c r="M93" s="119"/>
      <c r="N93" s="119"/>
      <c r="O93" s="119" t="s">
        <v>2335</v>
      </c>
      <c r="P93" s="119"/>
      <c r="Q93" s="209">
        <v>157694</v>
      </c>
      <c r="R93" s="209"/>
      <c r="S93" s="209">
        <v>578031.539</v>
      </c>
      <c r="T93" s="188">
        <f t="shared" si="8"/>
        <v>0</v>
      </c>
      <c r="U93" s="188">
        <f t="shared" si="9"/>
        <v>3.665526519715398</v>
      </c>
      <c r="V93" s="189"/>
      <c r="W93" s="189"/>
      <c r="X93" s="189"/>
      <c r="Y93" s="189">
        <f t="shared" si="10"/>
        <v>0</v>
      </c>
      <c r="Z93" s="204" t="s">
        <v>734</v>
      </c>
    </row>
    <row r="94" spans="1:26" ht="12.75">
      <c r="A94" s="20"/>
      <c r="B94" s="21"/>
      <c r="C94" s="21"/>
      <c r="D94" s="21"/>
      <c r="E94" s="21"/>
      <c r="F94" s="21"/>
      <c r="G94" s="21"/>
      <c r="H94" s="21"/>
      <c r="I94" s="21"/>
      <c r="J94" s="21"/>
      <c r="K94" s="26"/>
      <c r="L94" s="424"/>
      <c r="M94" s="26"/>
      <c r="N94" s="26"/>
      <c r="O94" s="26"/>
      <c r="P94" s="26"/>
      <c r="Q94" s="67">
        <f aca="true" t="shared" si="11" ref="Q94:Y94">SUM(Q20:Q93)</f>
        <v>20389194</v>
      </c>
      <c r="R94" s="67"/>
      <c r="S94" s="67">
        <f>SUM(S20:S93)</f>
        <v>1328948.924</v>
      </c>
      <c r="T94" s="67" t="e">
        <f>SUM(T20:T93)</f>
        <v>#DIV/0!</v>
      </c>
      <c r="U94" s="67" t="e">
        <f>SUM(U20:U93)</f>
        <v>#DIV/0!</v>
      </c>
      <c r="V94" s="73">
        <f t="shared" si="11"/>
        <v>421205.532</v>
      </c>
      <c r="W94" s="73">
        <f t="shared" si="11"/>
        <v>825328.6229999999</v>
      </c>
      <c r="X94" s="73">
        <f t="shared" si="11"/>
        <v>556089.339</v>
      </c>
      <c r="Y94" s="73">
        <f t="shared" si="11"/>
        <v>1802623.4940000002</v>
      </c>
      <c r="Z94" s="21"/>
    </row>
    <row r="95" spans="1:26" s="101" customFormat="1" ht="38.25" customHeight="1">
      <c r="A95" s="464" t="s">
        <v>1283</v>
      </c>
      <c r="B95" s="457" t="s">
        <v>736</v>
      </c>
      <c r="C95" s="476" t="s">
        <v>327</v>
      </c>
      <c r="D95" s="476" t="s">
        <v>1387</v>
      </c>
      <c r="E95" s="485"/>
      <c r="F95" s="526">
        <v>0.7</v>
      </c>
      <c r="G95" s="457" t="s">
        <v>751</v>
      </c>
      <c r="H95" s="499" t="s">
        <v>145</v>
      </c>
      <c r="I95" s="134" t="s">
        <v>1113</v>
      </c>
      <c r="J95" s="373" t="s">
        <v>1657</v>
      </c>
      <c r="K95" s="373">
        <v>2</v>
      </c>
      <c r="L95" s="584" t="s">
        <v>2317</v>
      </c>
      <c r="M95" s="373"/>
      <c r="N95" s="373" t="s">
        <v>2335</v>
      </c>
      <c r="O95" s="373"/>
      <c r="P95" s="373"/>
      <c r="Q95" s="243">
        <v>2500</v>
      </c>
      <c r="R95" s="243">
        <v>2</v>
      </c>
      <c r="S95" s="243">
        <v>12328</v>
      </c>
      <c r="T95" s="188">
        <f aca="true" t="shared" si="12" ref="T95:T111">R95/K95</f>
        <v>1</v>
      </c>
      <c r="U95" s="188">
        <f aca="true" t="shared" si="13" ref="U95:U111">S95/Q95</f>
        <v>4.9312</v>
      </c>
      <c r="V95" s="189">
        <v>12328</v>
      </c>
      <c r="W95" s="189"/>
      <c r="X95" s="189"/>
      <c r="Y95" s="189">
        <f>SUM(V95:X95)</f>
        <v>12328</v>
      </c>
      <c r="Z95" s="243" t="s">
        <v>755</v>
      </c>
    </row>
    <row r="96" spans="1:26" s="101" customFormat="1" ht="38.25" customHeight="1" hidden="1">
      <c r="A96" s="463"/>
      <c r="B96" s="457"/>
      <c r="C96" s="476"/>
      <c r="D96" s="476"/>
      <c r="E96" s="485"/>
      <c r="F96" s="526"/>
      <c r="G96" s="457"/>
      <c r="H96" s="499"/>
      <c r="I96" s="134" t="s">
        <v>330</v>
      </c>
      <c r="J96" s="373" t="s">
        <v>802</v>
      </c>
      <c r="K96" s="373">
        <v>4</v>
      </c>
      <c r="L96" s="586"/>
      <c r="M96" s="431"/>
      <c r="N96" s="283"/>
      <c r="O96" s="283"/>
      <c r="P96" s="283"/>
      <c r="Q96" s="209"/>
      <c r="R96" s="209"/>
      <c r="S96" s="209">
        <v>0</v>
      </c>
      <c r="T96" s="188">
        <f t="shared" si="12"/>
        <v>0</v>
      </c>
      <c r="U96" s="188" t="e">
        <f t="shared" si="13"/>
        <v>#DIV/0!</v>
      </c>
      <c r="V96" s="189"/>
      <c r="W96" s="189"/>
      <c r="X96" s="189"/>
      <c r="Y96" s="189">
        <f aca="true" t="shared" si="14" ref="Y96:Y107">SUM(V96:X96)</f>
        <v>0</v>
      </c>
      <c r="Z96" s="209" t="s">
        <v>755</v>
      </c>
    </row>
    <row r="97" spans="1:26" s="101" customFormat="1" ht="38.25" customHeight="1" hidden="1">
      <c r="A97" s="463"/>
      <c r="B97" s="457"/>
      <c r="C97" s="476"/>
      <c r="D97" s="476"/>
      <c r="E97" s="485"/>
      <c r="F97" s="526"/>
      <c r="G97" s="457"/>
      <c r="H97" s="499" t="s">
        <v>146</v>
      </c>
      <c r="I97" s="134" t="s">
        <v>1661</v>
      </c>
      <c r="J97" s="204" t="s">
        <v>1662</v>
      </c>
      <c r="K97" s="204">
        <v>1</v>
      </c>
      <c r="L97" s="584" t="s">
        <v>2318</v>
      </c>
      <c r="M97" s="283"/>
      <c r="N97" s="283"/>
      <c r="O97" s="283"/>
      <c r="P97" s="283"/>
      <c r="Q97" s="209">
        <v>2500</v>
      </c>
      <c r="R97" s="209"/>
      <c r="S97" s="209">
        <v>0</v>
      </c>
      <c r="T97" s="188">
        <f t="shared" si="12"/>
        <v>0</v>
      </c>
      <c r="U97" s="188">
        <f t="shared" si="13"/>
        <v>0</v>
      </c>
      <c r="V97" s="189"/>
      <c r="W97" s="189"/>
      <c r="X97" s="189"/>
      <c r="Y97" s="189">
        <f t="shared" si="14"/>
        <v>0</v>
      </c>
      <c r="Z97" s="209" t="s">
        <v>755</v>
      </c>
    </row>
    <row r="98" spans="1:26" s="101" customFormat="1" ht="38.25" customHeight="1" hidden="1">
      <c r="A98" s="463"/>
      <c r="B98" s="457"/>
      <c r="C98" s="476"/>
      <c r="D98" s="476"/>
      <c r="E98" s="485"/>
      <c r="F98" s="526"/>
      <c r="G98" s="457"/>
      <c r="H98" s="499"/>
      <c r="I98" s="134" t="s">
        <v>1990</v>
      </c>
      <c r="J98" s="204" t="s">
        <v>1991</v>
      </c>
      <c r="K98" s="204">
        <v>1</v>
      </c>
      <c r="L98" s="586"/>
      <c r="M98" s="283"/>
      <c r="N98" s="283"/>
      <c r="O98" s="283"/>
      <c r="P98" s="283"/>
      <c r="Q98" s="209">
        <v>5000</v>
      </c>
      <c r="R98" s="209"/>
      <c r="S98" s="209">
        <v>0</v>
      </c>
      <c r="T98" s="188">
        <f t="shared" si="12"/>
        <v>0</v>
      </c>
      <c r="U98" s="188">
        <f t="shared" si="13"/>
        <v>0</v>
      </c>
      <c r="V98" s="189"/>
      <c r="W98" s="189"/>
      <c r="X98" s="189"/>
      <c r="Y98" s="189">
        <f t="shared" si="14"/>
        <v>0</v>
      </c>
      <c r="Z98" s="209"/>
    </row>
    <row r="99" spans="1:26" s="101" customFormat="1" ht="38.25" customHeight="1" hidden="1">
      <c r="A99" s="463"/>
      <c r="B99" s="457"/>
      <c r="C99" s="476"/>
      <c r="D99" s="476"/>
      <c r="E99" s="485"/>
      <c r="F99" s="526"/>
      <c r="G99" s="457"/>
      <c r="H99" s="210" t="s">
        <v>147</v>
      </c>
      <c r="I99" s="134" t="s">
        <v>1114</v>
      </c>
      <c r="J99" s="204" t="s">
        <v>1658</v>
      </c>
      <c r="K99" s="204">
        <v>1</v>
      </c>
      <c r="L99" s="304" t="s">
        <v>2319</v>
      </c>
      <c r="M99" s="283"/>
      <c r="N99" s="283"/>
      <c r="O99" s="283"/>
      <c r="P99" s="283"/>
      <c r="Q99" s="209">
        <v>5000</v>
      </c>
      <c r="R99" s="209"/>
      <c r="S99" s="209">
        <v>0</v>
      </c>
      <c r="T99" s="188">
        <f t="shared" si="12"/>
        <v>0</v>
      </c>
      <c r="U99" s="188">
        <f t="shared" si="13"/>
        <v>0</v>
      </c>
      <c r="V99" s="189"/>
      <c r="W99" s="189"/>
      <c r="X99" s="189"/>
      <c r="Y99" s="189">
        <f t="shared" si="14"/>
        <v>0</v>
      </c>
      <c r="Z99" s="134" t="s">
        <v>755</v>
      </c>
    </row>
    <row r="100" spans="1:26" s="101" customFormat="1" ht="39.75" customHeight="1" hidden="1">
      <c r="A100" s="463"/>
      <c r="B100" s="457"/>
      <c r="C100" s="212" t="s">
        <v>1388</v>
      </c>
      <c r="D100" s="204" t="s">
        <v>1389</v>
      </c>
      <c r="E100" s="204"/>
      <c r="F100" s="200">
        <v>1</v>
      </c>
      <c r="G100" s="457"/>
      <c r="H100" s="210" t="s">
        <v>148</v>
      </c>
      <c r="I100" s="134" t="s">
        <v>1663</v>
      </c>
      <c r="J100" s="204" t="s">
        <v>1664</v>
      </c>
      <c r="K100" s="204">
        <v>1</v>
      </c>
      <c r="L100" s="317" t="s">
        <v>2320</v>
      </c>
      <c r="M100" s="283"/>
      <c r="N100" s="283"/>
      <c r="O100" s="283"/>
      <c r="P100" s="283"/>
      <c r="Q100" s="209">
        <v>2000</v>
      </c>
      <c r="R100" s="209"/>
      <c r="S100" s="209">
        <v>0</v>
      </c>
      <c r="T100" s="188">
        <f t="shared" si="12"/>
        <v>0</v>
      </c>
      <c r="U100" s="188">
        <f t="shared" si="13"/>
        <v>0</v>
      </c>
      <c r="V100" s="189"/>
      <c r="W100" s="189"/>
      <c r="X100" s="189"/>
      <c r="Y100" s="189">
        <f t="shared" si="14"/>
        <v>0</v>
      </c>
      <c r="Z100" s="134" t="s">
        <v>755</v>
      </c>
    </row>
    <row r="101" spans="1:26" s="101" customFormat="1" ht="89.25" customHeight="1" hidden="1">
      <c r="A101" s="463"/>
      <c r="B101" s="457"/>
      <c r="C101" s="476" t="s">
        <v>329</v>
      </c>
      <c r="D101" s="476" t="s">
        <v>1998</v>
      </c>
      <c r="E101" s="476"/>
      <c r="F101" s="462">
        <v>0.8</v>
      </c>
      <c r="G101" s="457"/>
      <c r="H101" s="210" t="s">
        <v>149</v>
      </c>
      <c r="I101" s="134" t="s">
        <v>331</v>
      </c>
      <c r="J101" s="134" t="s">
        <v>1665</v>
      </c>
      <c r="K101" s="204"/>
      <c r="L101" s="317" t="s">
        <v>2321</v>
      </c>
      <c r="M101" s="283"/>
      <c r="N101" s="283"/>
      <c r="O101" s="283"/>
      <c r="P101" s="283"/>
      <c r="Q101" s="209"/>
      <c r="R101" s="209"/>
      <c r="S101" s="209">
        <v>0</v>
      </c>
      <c r="T101" s="188" t="e">
        <f t="shared" si="12"/>
        <v>#DIV/0!</v>
      </c>
      <c r="U101" s="188" t="e">
        <f t="shared" si="13"/>
        <v>#DIV/0!</v>
      </c>
      <c r="V101" s="189"/>
      <c r="W101" s="189"/>
      <c r="X101" s="189"/>
      <c r="Y101" s="189">
        <f t="shared" si="14"/>
        <v>0</v>
      </c>
      <c r="Z101" s="204" t="s">
        <v>755</v>
      </c>
    </row>
    <row r="102" spans="1:26" s="101" customFormat="1" ht="89.25" customHeight="1">
      <c r="A102" s="463"/>
      <c r="B102" s="457"/>
      <c r="C102" s="476"/>
      <c r="D102" s="476" t="s">
        <v>328</v>
      </c>
      <c r="E102" s="476"/>
      <c r="F102" s="462">
        <v>0.8</v>
      </c>
      <c r="G102" s="457"/>
      <c r="H102" s="308" t="s">
        <v>150</v>
      </c>
      <c r="I102" s="134" t="s">
        <v>332</v>
      </c>
      <c r="J102" s="134" t="s">
        <v>1659</v>
      </c>
      <c r="K102" s="306">
        <v>5</v>
      </c>
      <c r="L102" s="304" t="s">
        <v>2322</v>
      </c>
      <c r="M102" s="373" t="s">
        <v>2335</v>
      </c>
      <c r="N102" s="373" t="s">
        <v>2335</v>
      </c>
      <c r="O102" s="373" t="s">
        <v>2335</v>
      </c>
      <c r="P102" s="373" t="s">
        <v>2335</v>
      </c>
      <c r="Q102" s="243">
        <v>621109</v>
      </c>
      <c r="R102" s="243">
        <v>4</v>
      </c>
      <c r="S102" s="243">
        <v>379900.643</v>
      </c>
      <c r="T102" s="188">
        <f t="shared" si="12"/>
        <v>0.8</v>
      </c>
      <c r="U102" s="188">
        <f t="shared" si="13"/>
        <v>0.6116489102556878</v>
      </c>
      <c r="V102" s="189"/>
      <c r="W102" s="189"/>
      <c r="X102" s="189">
        <v>420638.834</v>
      </c>
      <c r="Y102" s="189">
        <f t="shared" si="14"/>
        <v>420638.834</v>
      </c>
      <c r="Z102" s="306" t="s">
        <v>755</v>
      </c>
    </row>
    <row r="103" spans="1:26" s="101" customFormat="1" ht="89.25" customHeight="1">
      <c r="A103" s="463"/>
      <c r="B103" s="457"/>
      <c r="C103" s="476"/>
      <c r="D103" s="476" t="s">
        <v>328</v>
      </c>
      <c r="E103" s="476"/>
      <c r="F103" s="462">
        <v>0.8</v>
      </c>
      <c r="G103" s="457" t="s">
        <v>752</v>
      </c>
      <c r="H103" s="308" t="s">
        <v>224</v>
      </c>
      <c r="I103" s="134" t="s">
        <v>1666</v>
      </c>
      <c r="J103" s="134" t="s">
        <v>1667</v>
      </c>
      <c r="K103" s="306">
        <v>12</v>
      </c>
      <c r="L103" s="117" t="s">
        <v>2323</v>
      </c>
      <c r="M103" s="306"/>
      <c r="N103" s="373" t="s">
        <v>2335</v>
      </c>
      <c r="O103" s="373" t="s">
        <v>2335</v>
      </c>
      <c r="P103" s="306"/>
      <c r="Q103" s="243">
        <v>20000</v>
      </c>
      <c r="R103" s="243">
        <v>12</v>
      </c>
      <c r="S103" s="243">
        <v>19327.499</v>
      </c>
      <c r="T103" s="188">
        <f t="shared" si="12"/>
        <v>1</v>
      </c>
      <c r="U103" s="188">
        <f t="shared" si="13"/>
        <v>0.96637495</v>
      </c>
      <c r="V103" s="189">
        <v>19327.499</v>
      </c>
      <c r="W103" s="189"/>
      <c r="X103" s="189"/>
      <c r="Y103" s="189">
        <f t="shared" si="14"/>
        <v>19327.499</v>
      </c>
      <c r="Z103" s="306" t="s">
        <v>755</v>
      </c>
    </row>
    <row r="104" spans="1:26" s="101" customFormat="1" ht="89.25" customHeight="1" hidden="1">
      <c r="A104" s="463"/>
      <c r="B104" s="457"/>
      <c r="C104" s="476"/>
      <c r="D104" s="476" t="s">
        <v>328</v>
      </c>
      <c r="E104" s="476"/>
      <c r="F104" s="462">
        <v>0.8</v>
      </c>
      <c r="G104" s="457"/>
      <c r="H104" s="210" t="s">
        <v>225</v>
      </c>
      <c r="I104" s="134" t="s">
        <v>1668</v>
      </c>
      <c r="J104" s="134" t="s">
        <v>1660</v>
      </c>
      <c r="K104" s="204">
        <v>6</v>
      </c>
      <c r="L104" s="317" t="s">
        <v>2324</v>
      </c>
      <c r="M104" s="283"/>
      <c r="N104" s="283"/>
      <c r="O104" s="283"/>
      <c r="P104" s="283"/>
      <c r="Q104" s="209">
        <v>1000</v>
      </c>
      <c r="R104" s="209"/>
      <c r="S104" s="209">
        <v>0</v>
      </c>
      <c r="T104" s="188">
        <f t="shared" si="12"/>
        <v>0</v>
      </c>
      <c r="U104" s="188">
        <f t="shared" si="13"/>
        <v>0</v>
      </c>
      <c r="V104" s="189"/>
      <c r="W104" s="189"/>
      <c r="X104" s="189"/>
      <c r="Y104" s="189">
        <f t="shared" si="14"/>
        <v>0</v>
      </c>
      <c r="Z104" s="204" t="s">
        <v>755</v>
      </c>
    </row>
    <row r="105" spans="1:26" s="101" customFormat="1" ht="89.25" customHeight="1">
      <c r="A105" s="463"/>
      <c r="B105" s="457"/>
      <c r="C105" s="476"/>
      <c r="D105" s="476" t="s">
        <v>328</v>
      </c>
      <c r="E105" s="476"/>
      <c r="F105" s="462">
        <v>0.8</v>
      </c>
      <c r="G105" s="235" t="s">
        <v>753</v>
      </c>
      <c r="H105" s="308" t="s">
        <v>226</v>
      </c>
      <c r="I105" s="134" t="s">
        <v>1669</v>
      </c>
      <c r="J105" s="134" t="s">
        <v>1670</v>
      </c>
      <c r="K105" s="306">
        <v>3</v>
      </c>
      <c r="L105" s="304" t="s">
        <v>2325</v>
      </c>
      <c r="M105" s="306"/>
      <c r="N105" s="306"/>
      <c r="O105" s="373" t="s">
        <v>2335</v>
      </c>
      <c r="P105" s="306"/>
      <c r="Q105" s="243">
        <v>1000</v>
      </c>
      <c r="R105" s="243">
        <v>3</v>
      </c>
      <c r="S105" s="243">
        <v>3000</v>
      </c>
      <c r="T105" s="188">
        <f t="shared" si="12"/>
        <v>1</v>
      </c>
      <c r="U105" s="188">
        <f t="shared" si="13"/>
        <v>3</v>
      </c>
      <c r="V105" s="189">
        <v>3000</v>
      </c>
      <c r="W105" s="189"/>
      <c r="X105" s="189"/>
      <c r="Y105" s="189">
        <f t="shared" si="14"/>
        <v>3000</v>
      </c>
      <c r="Z105" s="306" t="s">
        <v>755</v>
      </c>
    </row>
    <row r="106" spans="1:26" s="101" customFormat="1" ht="89.25" customHeight="1">
      <c r="A106" s="463"/>
      <c r="B106" s="457"/>
      <c r="C106" s="476"/>
      <c r="D106" s="476" t="s">
        <v>328</v>
      </c>
      <c r="E106" s="476"/>
      <c r="F106" s="462">
        <v>0.8</v>
      </c>
      <c r="G106" s="235" t="s">
        <v>754</v>
      </c>
      <c r="H106" s="308" t="s">
        <v>227</v>
      </c>
      <c r="I106" s="429" t="s">
        <v>1244</v>
      </c>
      <c r="J106" s="134" t="s">
        <v>1671</v>
      </c>
      <c r="K106" s="306">
        <v>1</v>
      </c>
      <c r="L106" s="117" t="s">
        <v>2326</v>
      </c>
      <c r="M106" s="306"/>
      <c r="N106" s="373" t="s">
        <v>2335</v>
      </c>
      <c r="O106" s="306"/>
      <c r="P106" s="306"/>
      <c r="Q106" s="243">
        <v>15000</v>
      </c>
      <c r="R106" s="243">
        <v>1</v>
      </c>
      <c r="S106" s="243">
        <v>0</v>
      </c>
      <c r="T106" s="188">
        <f t="shared" si="12"/>
        <v>1</v>
      </c>
      <c r="U106" s="188">
        <f t="shared" si="13"/>
        <v>0</v>
      </c>
      <c r="V106" s="189"/>
      <c r="W106" s="189"/>
      <c r="X106" s="430">
        <v>19999.452</v>
      </c>
      <c r="Y106" s="189">
        <f t="shared" si="14"/>
        <v>19999.452</v>
      </c>
      <c r="Z106" s="306" t="s">
        <v>755</v>
      </c>
    </row>
    <row r="107" spans="1:26" s="101" customFormat="1" ht="74.25" customHeight="1" hidden="1">
      <c r="A107" s="463"/>
      <c r="B107" s="457" t="s">
        <v>756</v>
      </c>
      <c r="C107" s="306" t="s">
        <v>1115</v>
      </c>
      <c r="D107" s="134" t="s">
        <v>1245</v>
      </c>
      <c r="E107" s="197"/>
      <c r="F107" s="178">
        <v>0.2748</v>
      </c>
      <c r="G107" s="457" t="s">
        <v>757</v>
      </c>
      <c r="H107" s="308" t="s">
        <v>228</v>
      </c>
      <c r="I107" s="306" t="s">
        <v>1672</v>
      </c>
      <c r="J107" s="134" t="s">
        <v>1673</v>
      </c>
      <c r="K107" s="313"/>
      <c r="L107" s="425" t="s">
        <v>2244</v>
      </c>
      <c r="M107" s="310"/>
      <c r="N107" s="313">
        <f>LOWER(M107)</f>
      </c>
      <c r="O107" s="313"/>
      <c r="P107" s="313"/>
      <c r="Q107" s="243"/>
      <c r="R107" s="243"/>
      <c r="S107" s="243">
        <v>0</v>
      </c>
      <c r="T107" s="188" t="e">
        <f t="shared" si="12"/>
        <v>#DIV/0!</v>
      </c>
      <c r="U107" s="188" t="e">
        <f t="shared" si="13"/>
        <v>#DIV/0!</v>
      </c>
      <c r="V107" s="189"/>
      <c r="W107" s="189"/>
      <c r="X107" s="189"/>
      <c r="Y107" s="189">
        <f t="shared" si="14"/>
        <v>0</v>
      </c>
      <c r="Z107" s="306" t="s">
        <v>492</v>
      </c>
    </row>
    <row r="108" spans="1:26" s="101" customFormat="1" ht="81.75" customHeight="1" hidden="1">
      <c r="A108" s="463"/>
      <c r="B108" s="457"/>
      <c r="C108" s="476" t="s">
        <v>1390</v>
      </c>
      <c r="D108" s="476" t="s">
        <v>62</v>
      </c>
      <c r="E108" s="485"/>
      <c r="F108" s="589">
        <v>0.25</v>
      </c>
      <c r="G108" s="457"/>
      <c r="H108" s="308" t="s">
        <v>229</v>
      </c>
      <c r="I108" s="306" t="s">
        <v>1674</v>
      </c>
      <c r="J108" s="134" t="s">
        <v>1675</v>
      </c>
      <c r="K108" s="313"/>
      <c r="L108" s="425" t="s">
        <v>2244</v>
      </c>
      <c r="M108" s="313"/>
      <c r="N108" s="313"/>
      <c r="O108" s="313"/>
      <c r="P108" s="313"/>
      <c r="Q108" s="243"/>
      <c r="R108" s="243"/>
      <c r="S108" s="243">
        <v>0</v>
      </c>
      <c r="T108" s="188" t="e">
        <f t="shared" si="12"/>
        <v>#DIV/0!</v>
      </c>
      <c r="U108" s="188" t="e">
        <f t="shared" si="13"/>
        <v>#DIV/0!</v>
      </c>
      <c r="V108" s="189"/>
      <c r="W108" s="189"/>
      <c r="X108" s="189"/>
      <c r="Y108" s="189">
        <f>SUM(V108:X108)</f>
        <v>0</v>
      </c>
      <c r="Z108" s="306" t="s">
        <v>492</v>
      </c>
    </row>
    <row r="109" spans="1:26" s="101" customFormat="1" ht="72" customHeight="1" hidden="1">
      <c r="A109" s="463"/>
      <c r="B109" s="457"/>
      <c r="C109" s="476"/>
      <c r="D109" s="476"/>
      <c r="E109" s="485"/>
      <c r="F109" s="589"/>
      <c r="G109" s="457"/>
      <c r="H109" s="210" t="s">
        <v>230</v>
      </c>
      <c r="I109" s="204" t="s">
        <v>1676</v>
      </c>
      <c r="J109" s="134" t="s">
        <v>1678</v>
      </c>
      <c r="K109" s="214"/>
      <c r="L109" s="425" t="s">
        <v>2244</v>
      </c>
      <c r="M109" s="288"/>
      <c r="N109" s="288"/>
      <c r="O109" s="288"/>
      <c r="P109" s="288"/>
      <c r="Q109" s="209"/>
      <c r="R109" s="209"/>
      <c r="S109" s="209">
        <v>0</v>
      </c>
      <c r="T109" s="188" t="e">
        <f t="shared" si="12"/>
        <v>#DIV/0!</v>
      </c>
      <c r="U109" s="188" t="e">
        <f t="shared" si="13"/>
        <v>#DIV/0!</v>
      </c>
      <c r="V109" s="189"/>
      <c r="W109" s="189"/>
      <c r="X109" s="189"/>
      <c r="Y109" s="189">
        <f>SUM(V109:X109)</f>
        <v>0</v>
      </c>
      <c r="Z109" s="204" t="s">
        <v>492</v>
      </c>
    </row>
    <row r="110" spans="1:26" s="101" customFormat="1" ht="82.5" customHeight="1" hidden="1">
      <c r="A110" s="463"/>
      <c r="B110" s="457"/>
      <c r="C110" s="476"/>
      <c r="D110" s="476"/>
      <c r="E110" s="485"/>
      <c r="F110" s="589"/>
      <c r="G110" s="457"/>
      <c r="H110" s="210" t="s">
        <v>231</v>
      </c>
      <c r="I110" s="204" t="s">
        <v>1677</v>
      </c>
      <c r="J110" s="134" t="s">
        <v>1679</v>
      </c>
      <c r="K110" s="214"/>
      <c r="L110" s="425" t="s">
        <v>2244</v>
      </c>
      <c r="M110" s="288"/>
      <c r="N110" s="288"/>
      <c r="O110" s="288"/>
      <c r="P110" s="288"/>
      <c r="Q110" s="209"/>
      <c r="R110" s="209"/>
      <c r="S110" s="209">
        <v>0</v>
      </c>
      <c r="T110" s="188" t="e">
        <f t="shared" si="12"/>
        <v>#DIV/0!</v>
      </c>
      <c r="U110" s="188" t="e">
        <f t="shared" si="13"/>
        <v>#DIV/0!</v>
      </c>
      <c r="V110" s="189"/>
      <c r="W110" s="189"/>
      <c r="X110" s="189"/>
      <c r="Y110" s="189">
        <f>SUM(V110:X110)</f>
        <v>0</v>
      </c>
      <c r="Z110" s="204" t="s">
        <v>492</v>
      </c>
    </row>
    <row r="111" spans="1:26" s="101" customFormat="1" ht="80.25" customHeight="1">
      <c r="A111" s="463"/>
      <c r="B111" s="457"/>
      <c r="C111" s="306" t="s">
        <v>1246</v>
      </c>
      <c r="D111" s="134" t="s">
        <v>63</v>
      </c>
      <c r="E111" s="197"/>
      <c r="F111" s="178">
        <v>0.25</v>
      </c>
      <c r="G111" s="235" t="s">
        <v>758</v>
      </c>
      <c r="H111" s="308" t="s">
        <v>232</v>
      </c>
      <c r="I111" s="306" t="s">
        <v>1680</v>
      </c>
      <c r="J111" s="134" t="s">
        <v>1681</v>
      </c>
      <c r="K111" s="119">
        <v>1</v>
      </c>
      <c r="L111" s="368" t="s">
        <v>2327</v>
      </c>
      <c r="M111" s="310"/>
      <c r="N111" s="119" t="s">
        <v>2335</v>
      </c>
      <c r="O111" s="119"/>
      <c r="P111" s="119"/>
      <c r="Q111" s="243">
        <v>10000</v>
      </c>
      <c r="R111" s="243">
        <v>1</v>
      </c>
      <c r="S111" s="243">
        <v>0</v>
      </c>
      <c r="T111" s="188">
        <f t="shared" si="12"/>
        <v>1</v>
      </c>
      <c r="U111" s="188">
        <f t="shared" si="13"/>
        <v>0</v>
      </c>
      <c r="V111" s="189">
        <v>6452.938</v>
      </c>
      <c r="W111" s="189"/>
      <c r="X111" s="189"/>
      <c r="Y111" s="189">
        <f>SUM(V111:X111)</f>
        <v>6452.938</v>
      </c>
      <c r="Z111" s="306" t="s">
        <v>492</v>
      </c>
    </row>
    <row r="112" spans="1:26" ht="17.25" customHeight="1">
      <c r="A112" s="6"/>
      <c r="B112" s="11"/>
      <c r="C112" s="11"/>
      <c r="D112" s="11"/>
      <c r="E112" s="13"/>
      <c r="F112" s="13"/>
      <c r="G112" s="13"/>
      <c r="H112" s="13"/>
      <c r="I112" s="11"/>
      <c r="J112" s="11"/>
      <c r="K112" s="13"/>
      <c r="L112" s="13"/>
      <c r="M112" s="13"/>
      <c r="N112" s="13"/>
      <c r="O112" s="13"/>
      <c r="P112" s="13"/>
      <c r="Q112" s="67">
        <f aca="true" t="shared" si="15" ref="Q112:Y112">SUM(Q95:Q111)</f>
        <v>685109</v>
      </c>
      <c r="R112" s="67"/>
      <c r="S112" s="67">
        <f>SUM(S95:S111)</f>
        <v>414556.142</v>
      </c>
      <c r="T112" s="67" t="e">
        <f>SUM(T95:T111)</f>
        <v>#DIV/0!</v>
      </c>
      <c r="U112" s="67" t="e">
        <f>SUM(U95:U111)</f>
        <v>#DIV/0!</v>
      </c>
      <c r="V112" s="73">
        <f t="shared" si="15"/>
        <v>41108.437</v>
      </c>
      <c r="W112" s="73">
        <f t="shared" si="15"/>
        <v>0</v>
      </c>
      <c r="X112" s="73">
        <f t="shared" si="15"/>
        <v>440638.28599999996</v>
      </c>
      <c r="Y112" s="73">
        <f t="shared" si="15"/>
        <v>481746.723</v>
      </c>
      <c r="Z112" s="14"/>
    </row>
    <row r="113" spans="1:26" ht="18" customHeight="1" thickBot="1">
      <c r="A113" s="31" t="s">
        <v>65</v>
      </c>
      <c r="B113" s="32"/>
      <c r="C113" s="588" t="s">
        <v>69</v>
      </c>
      <c r="D113" s="588"/>
      <c r="E113" s="588"/>
      <c r="F113" s="588"/>
      <c r="G113" s="588"/>
      <c r="H113" s="588"/>
      <c r="I113" s="16"/>
      <c r="J113" s="16"/>
      <c r="K113" s="16"/>
      <c r="L113" s="16"/>
      <c r="M113" s="16"/>
      <c r="N113" s="16"/>
      <c r="O113" s="16"/>
      <c r="P113" s="16"/>
      <c r="Q113" s="41">
        <f aca="true" t="shared" si="16" ref="Q113:Y113">Q19+Q94+Q112</f>
        <v>21411797</v>
      </c>
      <c r="R113" s="41"/>
      <c r="S113" s="41">
        <f>S19+S94+S112</f>
        <v>1784301.466</v>
      </c>
      <c r="T113" s="41" t="e">
        <f>T19+T94+T112</f>
        <v>#DIV/0!</v>
      </c>
      <c r="U113" s="41" t="e">
        <f>U19+U94+U112</f>
        <v>#DIV/0!</v>
      </c>
      <c r="V113" s="74">
        <f t="shared" si="16"/>
        <v>742313.969</v>
      </c>
      <c r="W113" s="74">
        <f t="shared" si="16"/>
        <v>906740.0229999999</v>
      </c>
      <c r="X113" s="74">
        <f>X19+X94+X112</f>
        <v>996727.625</v>
      </c>
      <c r="Y113" s="74">
        <f t="shared" si="16"/>
        <v>2645781.6170000006</v>
      </c>
      <c r="Z113" s="17"/>
    </row>
    <row r="114" spans="1:26" ht="12.75">
      <c r="A114" s="18"/>
      <c r="B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58"/>
      <c r="R114" s="58"/>
      <c r="S114" s="58"/>
      <c r="T114" s="58"/>
      <c r="U114" s="58"/>
      <c r="V114" s="75"/>
      <c r="W114" s="75"/>
      <c r="X114" s="75"/>
      <c r="Y114" s="75"/>
      <c r="Z114" s="18"/>
    </row>
    <row r="117" spans="17:25" ht="12.75">
      <c r="Q117" s="42"/>
      <c r="R117" s="42"/>
      <c r="S117" s="42"/>
      <c r="T117" s="42"/>
      <c r="U117" s="42"/>
      <c r="V117" s="76"/>
      <c r="W117" s="76"/>
      <c r="X117" s="76"/>
      <c r="Y117" s="76"/>
    </row>
    <row r="118" spans="10:25" ht="12.75">
      <c r="J118" s="33"/>
      <c r="Q118" s="42"/>
      <c r="R118" s="42"/>
      <c r="S118" s="42"/>
      <c r="T118" s="42"/>
      <c r="U118" s="42"/>
      <c r="V118" s="76"/>
      <c r="W118" s="76"/>
      <c r="X118" s="76"/>
      <c r="Y118" s="76"/>
    </row>
    <row r="119" spans="17:25" ht="12.75">
      <c r="Q119" s="42"/>
      <c r="R119" s="42"/>
      <c r="S119" s="42"/>
      <c r="T119" s="42"/>
      <c r="U119" s="42"/>
      <c r="V119" s="76"/>
      <c r="W119" s="76"/>
      <c r="X119" s="76"/>
      <c r="Y119" s="76"/>
    </row>
    <row r="120" spans="17:25" ht="12.75">
      <c r="Q120" s="42"/>
      <c r="R120" s="42"/>
      <c r="S120" s="42"/>
      <c r="T120" s="42"/>
      <c r="U120" s="42"/>
      <c r="V120" s="76"/>
      <c r="W120" s="76"/>
      <c r="X120" s="76"/>
      <c r="Y120" s="76"/>
    </row>
    <row r="121" spans="17:25" ht="12.75">
      <c r="Q121" s="42"/>
      <c r="R121" s="42"/>
      <c r="S121" s="42"/>
      <c r="T121" s="42"/>
      <c r="U121" s="42"/>
      <c r="V121" s="76"/>
      <c r="W121" s="76"/>
      <c r="X121" s="76"/>
      <c r="Y121" s="76"/>
    </row>
  </sheetData>
  <sheetProtection/>
  <mergeCells count="100">
    <mergeCell ref="G29:G33"/>
    <mergeCell ref="D20:D21"/>
    <mergeCell ref="I5:I7"/>
    <mergeCell ref="W6:W7"/>
    <mergeCell ref="X6:X7"/>
    <mergeCell ref="Y6:Y7"/>
    <mergeCell ref="J6:J7"/>
    <mergeCell ref="K6:K7"/>
    <mergeCell ref="N6:N7"/>
    <mergeCell ref="E29:E33"/>
    <mergeCell ref="G5:G7"/>
    <mergeCell ref="D6:D7"/>
    <mergeCell ref="F6:F7"/>
    <mergeCell ref="G14:G15"/>
    <mergeCell ref="C20:C21"/>
    <mergeCell ref="E20:E21"/>
    <mergeCell ref="E95:E99"/>
    <mergeCell ref="C53:C58"/>
    <mergeCell ref="D47:D52"/>
    <mergeCell ref="C81:C89"/>
    <mergeCell ref="D29:D33"/>
    <mergeCell ref="C29:C33"/>
    <mergeCell ref="B35:B52"/>
    <mergeCell ref="B53:B92"/>
    <mergeCell ref="G22:G24"/>
    <mergeCell ref="G91:G92"/>
    <mergeCell ref="G16:G17"/>
    <mergeCell ref="C108:C110"/>
    <mergeCell ref="D108:D110"/>
    <mergeCell ref="C113:H113"/>
    <mergeCell ref="C101:C106"/>
    <mergeCell ref="D101:D106"/>
    <mergeCell ref="E101:E106"/>
    <mergeCell ref="F47:F52"/>
    <mergeCell ref="F108:F110"/>
    <mergeCell ref="E108:E110"/>
    <mergeCell ref="D95:D99"/>
    <mergeCell ref="C95:C99"/>
    <mergeCell ref="C45:C46"/>
    <mergeCell ref="H97:H98"/>
    <mergeCell ref="F101:F106"/>
    <mergeCell ref="C71:C72"/>
    <mergeCell ref="C75:C80"/>
    <mergeCell ref="C47:C52"/>
    <mergeCell ref="Z5:Z7"/>
    <mergeCell ref="B16:B18"/>
    <mergeCell ref="H5:H7"/>
    <mergeCell ref="B5:B7"/>
    <mergeCell ref="L5:L7"/>
    <mergeCell ref="M5:P5"/>
    <mergeCell ref="M6:M7"/>
    <mergeCell ref="C5:C7"/>
    <mergeCell ref="A8:A18"/>
    <mergeCell ref="A95:A111"/>
    <mergeCell ref="A20:A93"/>
    <mergeCell ref="B25:B28"/>
    <mergeCell ref="B95:B106"/>
    <mergeCell ref="A5:A7"/>
    <mergeCell ref="B107:B111"/>
    <mergeCell ref="B29:B34"/>
    <mergeCell ref="G107:G110"/>
    <mergeCell ref="G71:G74"/>
    <mergeCell ref="G25:G28"/>
    <mergeCell ref="G35:G44"/>
    <mergeCell ref="G45:G46"/>
    <mergeCell ref="F29:F33"/>
    <mergeCell ref="F95:F99"/>
    <mergeCell ref="G103:G104"/>
    <mergeCell ref="G95:G102"/>
    <mergeCell ref="G53:G70"/>
    <mergeCell ref="B9:B15"/>
    <mergeCell ref="B20:B21"/>
    <mergeCell ref="B22:B24"/>
    <mergeCell ref="G75:G80"/>
    <mergeCell ref="G9:G13"/>
    <mergeCell ref="C40:C41"/>
    <mergeCell ref="C59:C68"/>
    <mergeCell ref="F20:F21"/>
    <mergeCell ref="G47:G52"/>
    <mergeCell ref="G20:G21"/>
    <mergeCell ref="V6:V7"/>
    <mergeCell ref="E6:E7"/>
    <mergeCell ref="O6:O7"/>
    <mergeCell ref="P6:P7"/>
    <mergeCell ref="H95:H96"/>
    <mergeCell ref="D81:D89"/>
    <mergeCell ref="D78:D80"/>
    <mergeCell ref="D75:D77"/>
    <mergeCell ref="E47:E52"/>
    <mergeCell ref="G81:G89"/>
    <mergeCell ref="L95:L96"/>
    <mergeCell ref="L97:L98"/>
    <mergeCell ref="I47:I52"/>
    <mergeCell ref="Q5:U5"/>
    <mergeCell ref="V5:Y5"/>
    <mergeCell ref="D5:F5"/>
    <mergeCell ref="J5:K5"/>
    <mergeCell ref="Q6:Q7"/>
    <mergeCell ref="R6:R7"/>
    <mergeCell ref="S6:S7"/>
  </mergeCells>
  <printOptions/>
  <pageMargins left="0.31496062992125984" right="0.3937007874015748" top="0.5905511811023623" bottom="0.4724409448818898" header="0" footer="0"/>
  <pageSetup horizontalDpi="300" verticalDpi="3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municipal Restrepo Valle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Planeación</dc:creator>
  <cp:keywords/>
  <dc:description/>
  <cp:lastModifiedBy>REGISBEDOYA</cp:lastModifiedBy>
  <cp:lastPrinted>2010-12-01T19:32:57Z</cp:lastPrinted>
  <dcterms:created xsi:type="dcterms:W3CDTF">2005-09-12T19:05:47Z</dcterms:created>
  <dcterms:modified xsi:type="dcterms:W3CDTF">2012-07-04T21:09:47Z</dcterms:modified>
  <cp:category/>
  <cp:version/>
  <cp:contentType/>
  <cp:contentStatus/>
</cp:coreProperties>
</file>