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4"/>
  </bookViews>
  <sheets>
    <sheet name="SOCIAL" sheetId="1" r:id="rId1"/>
    <sheet name="ECONOMICO" sheetId="2" r:id="rId2"/>
    <sheet name="MEDIO AMBIENTE" sheetId="3" r:id="rId3"/>
    <sheet name="INSTITUCIONAL" sheetId="4" r:id="rId4"/>
    <sheet name="COMPETITIVIDAD" sheetId="5" r:id="rId5"/>
  </sheets>
  <definedNames>
    <definedName name="_xlnm.Print_Area" localSheetId="4">'COMPETITIVIDAD'!$A$1:$X$6</definedName>
    <definedName name="_xlnm.Print_Area" localSheetId="1">'ECONOMICO'!$A$1:$X$31</definedName>
    <definedName name="_xlnm.Print_Area" localSheetId="3">'INSTITUCIONAL'!$A$1:$X$14</definedName>
    <definedName name="_xlnm.Print_Area" localSheetId="2">'MEDIO AMBIENTE'!$A$1:$X$8</definedName>
    <definedName name="_xlnm.Print_Area" localSheetId="0">'SOCIAL'!$A$1:$X$114</definedName>
    <definedName name="_xlnm.Print_Titles" localSheetId="4">'COMPETITIVIDAD'!$1:$2</definedName>
    <definedName name="_xlnm.Print_Titles" localSheetId="1">'ECONOMICO'!$1:$2</definedName>
    <definedName name="_xlnm.Print_Titles" localSheetId="3">'INSTITUCIONAL'!$1:$2</definedName>
    <definedName name="_xlnm.Print_Titles" localSheetId="2">'MEDIO AMBIENTE'!$1:$2</definedName>
    <definedName name="_xlnm.Print_Titles" localSheetId="0">'SOCIAL'!$1:$2</definedName>
  </definedNames>
  <calcPr fullCalcOnLoad="1"/>
</workbook>
</file>

<file path=xl/sharedStrings.xml><?xml version="1.0" encoding="utf-8"?>
<sst xmlns="http://schemas.openxmlformats.org/spreadsheetml/2006/main" count="850" uniqueCount="528">
  <si>
    <t>SALUD</t>
  </si>
  <si>
    <t>RECURSOS MILES DE $)</t>
  </si>
  <si>
    <t>RECURSOS     MILES DE $)</t>
  </si>
  <si>
    <t>Ampliar en 10 los estudiantes de basica primaria</t>
  </si>
  <si>
    <t>No de estudiantes</t>
  </si>
  <si>
    <t xml:space="preserve">Reponer 3 equipos </t>
  </si>
  <si>
    <t xml:space="preserve">EJE ESTRATÉGICO </t>
  </si>
  <si>
    <t>PESO EJE EN EL P.D. %</t>
  </si>
  <si>
    <t>SECTOR</t>
  </si>
  <si>
    <t>PESO SECTOR. EN EL EJE %</t>
  </si>
  <si>
    <t>PROGRAMAS</t>
  </si>
  <si>
    <t>PESO PROG. EN EL SECTOR. %</t>
  </si>
  <si>
    <t>METAS RESULTADO                                                  CUATRIENIO 2008 - 2011</t>
  </si>
  <si>
    <t>INDICADOR RESULTADO</t>
  </si>
  <si>
    <t>SUBPROGRAMA</t>
  </si>
  <si>
    <t>PESO SUBP EN EL PROG. %</t>
  </si>
  <si>
    <t>INDICADOR PRODUCTO</t>
  </si>
  <si>
    <t>FUNCIONARIO RESPONSABLE</t>
  </si>
  <si>
    <t>NOMBRE INDICADOR</t>
  </si>
  <si>
    <t>VALOR ACTUAL   31 DIC/07</t>
  </si>
  <si>
    <t>VALOR ESPERADO                                    31 DIC/11</t>
  </si>
  <si>
    <t>DESARROLLO SOCIAL</t>
  </si>
  <si>
    <t>EDUCACION</t>
  </si>
  <si>
    <t>COBERTURA EDUCATIVA</t>
  </si>
  <si>
    <t>Construcción de 8 Salones.</t>
  </si>
  <si>
    <t>Rehabilitación o Mantenimiento a 12 aulas</t>
  </si>
  <si>
    <t>Construcción de 8 unidades sanitarias.</t>
  </si>
  <si>
    <t>Mantenimiento a 12 Baterías Sanitarias</t>
  </si>
  <si>
    <t>Incentivar y facilitar la culminación de la primaria inicialmente a grupos por fuera  del rango tradicional de edad y nivel</t>
  </si>
  <si>
    <t>Transporte escolar.</t>
  </si>
  <si>
    <t>Ampliar en 60 alumnos los beneficiados con el transporte escolar</t>
  </si>
  <si>
    <t xml:space="preserve">Alimentación escolar </t>
  </si>
  <si>
    <t>Pasar de 1200 alumnos beneficiados con alimentación a 1400</t>
  </si>
  <si>
    <t xml:space="preserve">MEJORAMIENTO DE LA CALIDAD   </t>
  </si>
  <si>
    <t>70% de Estudiantes en Nivel de desempeño C</t>
  </si>
  <si>
    <t>70% de Estudiantes en Nivel de desempeño D</t>
  </si>
  <si>
    <t xml:space="preserve">Apoyo académico en General </t>
  </si>
  <si>
    <t>Ampliación de la oportunidad de educación, tecnológica, sistematizada y de bilingüismo</t>
  </si>
  <si>
    <t>Institucionalización de materias que permitan educar y culturizar a la población en lo Ambiental y ecológico a través del PRAE</t>
  </si>
  <si>
    <t xml:space="preserve">Apoyo  Psicológico y de orientación mediante escuela de padres.    </t>
  </si>
  <si>
    <t>CAPACITACION CONTINUADA Y EMPRENDIMIENTO</t>
  </si>
  <si>
    <t xml:space="preserve">Convenios con entidades que asesoren y capaciten a las comunidades. </t>
  </si>
  <si>
    <t>Creación de 4 Asociaciones o empresas</t>
  </si>
  <si>
    <t>Asesoria y Gestión  ante entidades como ICETEX  que garanticen la continuidad de los estudios</t>
  </si>
  <si>
    <t>100% Bachilleres orientados y asesorados para lograr la continuidad hacia la profesionalización</t>
  </si>
  <si>
    <t xml:space="preserve">SALUD </t>
  </si>
  <si>
    <t>ASEGURAMIENTO</t>
  </si>
  <si>
    <t>SALUD PUBLICA</t>
  </si>
  <si>
    <t>Promocion de estilos de vida saludables para la prevencion y control de las enfermedades cronicas y discapacidad-</t>
  </si>
  <si>
    <t>Salud mental</t>
  </si>
  <si>
    <t>Sivigila</t>
  </si>
  <si>
    <t>Aiepi</t>
  </si>
  <si>
    <t>Control social del dengue</t>
  </si>
  <si>
    <t>Fortalecimiento de los mecanismo de participacion en el sector salud.</t>
  </si>
  <si>
    <t xml:space="preserve"> salud oral</t>
  </si>
  <si>
    <t>Escuelas saludables por la paz</t>
  </si>
  <si>
    <t>Salud ocupacional</t>
  </si>
  <si>
    <t>PROMOCION SOCIAL</t>
  </si>
  <si>
    <t>Erradicar la pobreza extrema en familias beneficiadas</t>
  </si>
  <si>
    <t>Eliminacion del menor trabajador</t>
  </si>
  <si>
    <t>Disminucion de mortalidad materno infantil</t>
  </si>
  <si>
    <t xml:space="preserve">POBLACION VULNERABLE    </t>
  </si>
  <si>
    <t>ADULTO   MAYOR</t>
  </si>
  <si>
    <t>Vincular al 100% de los adultos mayores a Asociaciones y en actividades productivas</t>
  </si>
  <si>
    <t xml:space="preserve">Conformación de asociaciones que permita acceder a programas y beneficios a toda la Población Adulta Mayor </t>
  </si>
  <si>
    <t>Fortalecimiento del Programa y Asociación del Adulto</t>
  </si>
  <si>
    <t>Adelantar programas de  capacitación para integrarlo a actividades productivas</t>
  </si>
  <si>
    <t>Mantener inclusión en programas con subsidio a grupo vulnerable estrato 1</t>
  </si>
  <si>
    <t>Garantizar continuidad del subsidio de mercado al 100% de Adultos beneficiados del sector Rural.</t>
  </si>
  <si>
    <t>Garantizar continuidad del subsidio económico al 100% de Adultos beneficiados.</t>
  </si>
  <si>
    <t>NIÑEZ, INFANCIA, ADOLECENCIA Y FAMILIA</t>
  </si>
  <si>
    <t>Creación de la comisaría que permite atender al Grupo mediante programas y proyectos</t>
  </si>
  <si>
    <t>Apoyo Institucional contra la violencia y el maltrato infantil. Proceso Liderado por el Programa de Convivencia Ciudadana</t>
  </si>
  <si>
    <t>Programa dirigido al sector rural.</t>
  </si>
  <si>
    <t>Programa de seguimiento, valoración y apoyo Nutricional de la pareja</t>
  </si>
  <si>
    <t>Programas de entretenimiento y recreación en familia.</t>
  </si>
  <si>
    <t>Liderazgo de la administración y entidades afines para la sensibilización de la población y lucha frente a problemas comunes que afectan la niñez y la juventud.</t>
  </si>
  <si>
    <t xml:space="preserve">POBLACION EN SITUACION DE DESPLAZAMIENTO      </t>
  </si>
  <si>
    <t>Integración de la comunidad desplazada para acceder a programas gubernamentales</t>
  </si>
  <si>
    <t>POBLACION CON DISCAPACIDAD</t>
  </si>
  <si>
    <t xml:space="preserve">CALIDAD EN LOS SERVICIOS PUBLICOS DOMICILIARIOS          </t>
  </si>
  <si>
    <t>ACUEDUCTO</t>
  </si>
  <si>
    <t>Eficiencia en el servicio de Acueducto</t>
  </si>
  <si>
    <t>Construcción de los 13 sistemas rurales de captación, tratamiento y distribución</t>
  </si>
  <si>
    <t xml:space="preserve">ALCANTARILLADO    </t>
  </si>
  <si>
    <t>Implementación del PGIRS</t>
  </si>
  <si>
    <t>ENERGIA ELECTRICA Y GAS</t>
  </si>
  <si>
    <t>gas domiciliario para viviendas faltantes</t>
  </si>
  <si>
    <t>Electrificación rural</t>
  </si>
  <si>
    <t xml:space="preserve">           </t>
  </si>
  <si>
    <t xml:space="preserve">CONSTRUCCION Y MEJORAMIENTO DE VIVIENDA </t>
  </si>
  <si>
    <t>Aliviar en un 50% la necesidad de vivienda de interés social urbano</t>
  </si>
  <si>
    <t>Mejoramiento  de calidad de vivienda rural al 30% de la población necesitada</t>
  </si>
  <si>
    <t>Programa de Autoconstrucción de vivienda de    interés social</t>
  </si>
  <si>
    <t>Autoconstrucción de 48 viviendas de interés social en el sector urbano</t>
  </si>
  <si>
    <t>Remodelación y recuperación Viviendas destinada a servicios Sociales</t>
  </si>
  <si>
    <t>Adecuación para su uso de dos (2) viviendas destinadas para Servicios Sociales</t>
  </si>
  <si>
    <t>DEPORTE Y CULTURA</t>
  </si>
  <si>
    <t>Plan Municipal de Lectura y Bibliotecas</t>
  </si>
  <si>
    <t xml:space="preserve">Fortalecimiento del Sistema Municipal de Cultura      </t>
  </si>
  <si>
    <t>Medios Comunitarios y Ciudadanos</t>
  </si>
  <si>
    <t>Infraestructura Física para el Desarrollo Cultural</t>
  </si>
  <si>
    <t xml:space="preserve">RECREACION Y DEPORTE      </t>
  </si>
  <si>
    <t xml:space="preserve">Integrar a toda la comunidad (100%) en eventos Deportivos competitivos y Recreativos.                                         </t>
  </si>
  <si>
    <t>Fortalecimiento de la Ludoteca</t>
  </si>
  <si>
    <t>ECONOMICO</t>
  </si>
  <si>
    <t xml:space="preserve">AGROPECUARIO Y AGROINDUSTRIAL       </t>
  </si>
  <si>
    <t xml:space="preserve">FORTALECIMIENTO PRODUCTIVO DEL SECTOR   RURAL EN LUCHA CONTRA LA POBREZA         </t>
  </si>
  <si>
    <t xml:space="preserve">Asistencia con programas  y proyectos desde la UMATA.        </t>
  </si>
  <si>
    <t xml:space="preserve">Programación cíclica de vacunación Pecuaria.               </t>
  </si>
  <si>
    <t>Familias campesinas con producción en pequeña escala que garantice mínimo su sustento</t>
  </si>
  <si>
    <t>Fortalecer el vivero municipal</t>
  </si>
  <si>
    <t>Fortalecer  la Feria Ganadera</t>
  </si>
  <si>
    <t>Apoyo a la diversificación de cultivos de  pancoger, frutales, (Ciruela, noni, mamoncillo y cítricos)</t>
  </si>
  <si>
    <t>Promover rueda de negocios sobre los productos agroindustriales del municipio</t>
  </si>
  <si>
    <t>Tecnología, agroindustria y modernización en la elaboración de los diferentes productos</t>
  </si>
  <si>
    <t xml:space="preserve">Capacitación y organización de productores como empresarios   </t>
  </si>
  <si>
    <t xml:space="preserve">Promoción y capacitación de la producción limpia " Sin Químicos"  </t>
  </si>
  <si>
    <t xml:space="preserve">Ampliación de los volúmenes de exportación  de Panela que permita integrar a más regiones del Municipio </t>
  </si>
  <si>
    <t xml:space="preserve">        INFRAESTRUCTURA PARA  EL DESARROLLO   </t>
  </si>
  <si>
    <t xml:space="preserve">INFRAESTRUCTURA DE VIAS Y TRANSPORTE        </t>
  </si>
  <si>
    <t>Mantenimiento de caminos comunitarios y vías interveredales.</t>
  </si>
  <si>
    <t xml:space="preserve">Mantenimiento de la red terciaria municipal </t>
  </si>
  <si>
    <t>Tigrera - Sta. Rita  2 Kmts</t>
  </si>
  <si>
    <t xml:space="preserve">TURISMO </t>
  </si>
  <si>
    <t>Investigación y promoción de los destinos Turísticos a través de oficina de Cultura y Turismo</t>
  </si>
  <si>
    <t>OBRAS DE ORNATO</t>
  </si>
  <si>
    <t>Recuperación de la infraestructura física y parques del Municipio</t>
  </si>
  <si>
    <t>Numero de parques remodelados o embellecidos</t>
  </si>
  <si>
    <t>Adecuación de la Planta de Sacrificio para  proceso de reciclaje.</t>
  </si>
  <si>
    <t xml:space="preserve">                </t>
  </si>
  <si>
    <t>MEDIO AMBIENTE</t>
  </si>
  <si>
    <t xml:space="preserve">MEDIO AMBIENTE RESPONSABLIDAD DE TODOS            </t>
  </si>
  <si>
    <t>Construcción de  200 Pozos Sépticos para viviendas rurales</t>
  </si>
  <si>
    <t>Control a la deforestación, quemas, y otras formas irresponsables de agresión al medio ambiente</t>
  </si>
  <si>
    <t>Gestión ante entidades responsables para el control de suelos erosionados y de debilidad ambiental y ecológica</t>
  </si>
  <si>
    <t>PROGESO INSTITUCIONAL</t>
  </si>
  <si>
    <t xml:space="preserve">UNA  ADMINISTRACION EFICIENTE AL SERVICIO DE     LOS CIUDADANOS               </t>
  </si>
  <si>
    <t>MEJORAMIENTO POR LA CALIDAD Y LA TRANSPARENCIA</t>
  </si>
  <si>
    <t>Implementación de los instrumentos de Control y Seguimiento del desempeño. SGC</t>
  </si>
  <si>
    <t>Procedimientos para la Contratación claros y  transparentes.</t>
  </si>
  <si>
    <t>Control y seguimiento a los procesos</t>
  </si>
  <si>
    <t>Asistencia y solución a las diferentes necesidades comunitarias</t>
  </si>
  <si>
    <t>SEGURIDAD COMPROMISO DE TODOS</t>
  </si>
  <si>
    <t>SEGURIDAD Y CONVIVENCIA</t>
  </si>
  <si>
    <t>DESARROLLO CONSTRUCCION COLECTIVA</t>
  </si>
  <si>
    <t>COMUNIDADES ORGANIZADAS, CAPACITADAS Y PARTICIPATIVAS</t>
  </si>
  <si>
    <t>INTEGRACION REGIONAL HACIA LA  COMPETITIVIDAD</t>
  </si>
  <si>
    <t>FORTALECIMIENTO DE LA REGION CENTRO-NORTE</t>
  </si>
  <si>
    <t xml:space="preserve">PROCESOS DE CONCRECION Y MADURACION  CON EL LIDERAZGO DE LA UT  </t>
  </si>
  <si>
    <t>APOYO DECIDIDO A LOS PROYECTOS REGIONALES</t>
  </si>
  <si>
    <t>TALLERES DE EVALUACION Y SUSTENTACION   DEL DESARROLLO REGIONAL Y PRIORIZACION DE PROYECTOS E INVERSION</t>
  </si>
  <si>
    <t>Infraestructura educativa</t>
  </si>
  <si>
    <t>Dotacion educativa</t>
  </si>
  <si>
    <t xml:space="preserve">Integración de Grupos de seguimiento conformados  por la JUME y padres de familia </t>
  </si>
  <si>
    <t>No de salones construidos</t>
  </si>
  <si>
    <t>No de aluas mejoradas</t>
  </si>
  <si>
    <t>No de unidades sanitarias construidas</t>
  </si>
  <si>
    <t>No de baterias sanitarias mejoradas</t>
  </si>
  <si>
    <t>Sostener el numero de 432 estudiantes de edad mayor y promoverlo para su nivelación</t>
  </si>
  <si>
    <t>No de estudiantes promovidos</t>
  </si>
  <si>
    <t>No de alumnos beneficiados con transporte escolar</t>
  </si>
  <si>
    <t>No de alumnos beneficiados con alimentacion escolar</t>
  </si>
  <si>
    <t>No de instituciones dotadas</t>
  </si>
  <si>
    <t>No de estudiantes capacitados</t>
  </si>
  <si>
    <t>No de asociaciones creadas</t>
  </si>
  <si>
    <t>No de convenios realizados</t>
  </si>
  <si>
    <t>Ampliación de cobertura y continuidad en la afiliación de la seguridad social en salud</t>
  </si>
  <si>
    <t>No de capacitaciones</t>
  </si>
  <si>
    <t>Realizar  1 capacitación anual</t>
  </si>
  <si>
    <t>Garantizar continuidad del subsidio de alimentación al 100% de Adultos beneficiados.</t>
  </si>
  <si>
    <t>No de adultos mayores beneficiados</t>
  </si>
  <si>
    <t>Capacidad empresarial y laboral.</t>
  </si>
  <si>
    <t>Acompañamiento  institucional Administrativo y con crédito</t>
  </si>
  <si>
    <t xml:space="preserve">Realizar un censo para determinar las necesidades de la poblacion desplazada    </t>
  </si>
  <si>
    <t xml:space="preserve">Realizar un censo para determinar las necesidades de la poblacion discapacitada    </t>
  </si>
  <si>
    <t>Integración de la comunidad discapacitada para acceder a programas gubernamentales</t>
  </si>
  <si>
    <t>Acueducto ampliado</t>
  </si>
  <si>
    <t>Ampliación  del  acueducto del casco Urbano</t>
  </si>
  <si>
    <t>Censo realizado</t>
  </si>
  <si>
    <t>Madres cabeza de familia beneficiadas</t>
  </si>
  <si>
    <t>No de capacitaciones realizadas</t>
  </si>
  <si>
    <t>No de programas realizados</t>
  </si>
  <si>
    <t>No de sistemas mejorados</t>
  </si>
  <si>
    <t>No de sistemas construidos</t>
  </si>
  <si>
    <t>Mejorar los 9 sistemas de acueducto rurales de captación, tratamiento y distribución</t>
  </si>
  <si>
    <t>Eficiencia en el servicio de Alcantarillado</t>
  </si>
  <si>
    <t>Realizar el plan maestro de alcantarillado</t>
  </si>
  <si>
    <t>Plan maestro realizado</t>
  </si>
  <si>
    <t>Proyecto realizado</t>
  </si>
  <si>
    <t>Realizar un proyecto de Alcantarillado de Aguas Lluvias.</t>
  </si>
  <si>
    <t>No de pozos septicos con mantenimiento</t>
  </si>
  <si>
    <t>Eficiencia en el servicio de saneamiento basico</t>
  </si>
  <si>
    <t>Poner en funcionamiento el Relleno sanitario Regional</t>
  </si>
  <si>
    <t>Relleno sanitario en funcionamiento</t>
  </si>
  <si>
    <t>PGIRS implementado</t>
  </si>
  <si>
    <t>Crear una empresa para el manejo de las basuras</t>
  </si>
  <si>
    <t>Ampliar la cobertura de acueducto en 100%</t>
  </si>
  <si>
    <t>Ampliar al 100% la cobertura de alcantarillado en el municipio</t>
  </si>
  <si>
    <t>SANEAMIENTO BASICO Y RESIDUOS SÓLIDOS</t>
  </si>
  <si>
    <t>Ampliar al 100% la cobertura de saneamiento basico en el municipio</t>
  </si>
  <si>
    <t>Eficiencia en el servicio de alumbrado publico</t>
  </si>
  <si>
    <t>No de  viviendas beneficiada</t>
  </si>
  <si>
    <t>No de viviendas nuevas con gas</t>
  </si>
  <si>
    <t>No de viviendas autoconstruidas</t>
  </si>
  <si>
    <t>No de viviendas adecuadas</t>
  </si>
  <si>
    <t>No de baterias sanitarias construidas</t>
  </si>
  <si>
    <t>No de pozos septicos construidos</t>
  </si>
  <si>
    <t>No de viviendas mejoradas</t>
  </si>
  <si>
    <t xml:space="preserve">Crear una Emisora Cultural </t>
  </si>
  <si>
    <t>Emisora cultural creada</t>
  </si>
  <si>
    <t>Apoyo y consolidación del Consejo Municipal de Cultura</t>
  </si>
  <si>
    <t>Consejo municipal de cultura consolidado</t>
  </si>
  <si>
    <t>No de bibliotecas dotadas</t>
  </si>
  <si>
    <t>No de bibliotecarios capacitados</t>
  </si>
  <si>
    <t>Creación y apoyo al Plan Lector Municipal.</t>
  </si>
  <si>
    <t>Plan lector creado</t>
  </si>
  <si>
    <t xml:space="preserve">Construcción de identidad y sentido de pertenencia. </t>
  </si>
  <si>
    <t>No de actividades realizadas</t>
  </si>
  <si>
    <t>Infraestructura deportiva</t>
  </si>
  <si>
    <t>No de canchas multiples con mantenimiento</t>
  </si>
  <si>
    <t>No de parques infantiles construidos</t>
  </si>
  <si>
    <t>No de niños vinculados a la ludoteca</t>
  </si>
  <si>
    <t>No de campeonatos realizados</t>
  </si>
  <si>
    <t>Promulgación del intercambio deportivo</t>
  </si>
  <si>
    <t xml:space="preserve">Mejoramiento de  vivienda </t>
  </si>
  <si>
    <t xml:space="preserve">Realizar el desarrollo, seguimiento y evaluación al 100% de las intervenciones preventivas de tipo colectivo  </t>
  </si>
  <si>
    <t>Intervenciones preventivas de tipo colectivo con seguimiento y evaluación</t>
  </si>
  <si>
    <t>Adultos mayores vinculados</t>
  </si>
  <si>
    <t>Adultos mayores beneficiados</t>
  </si>
  <si>
    <t>Fortalecimiento al 100% de las asociaciones lideradas por madres cabeza de familia.</t>
  </si>
  <si>
    <r>
      <t>MADRES CABEZA DE</t>
    </r>
    <r>
      <rPr>
        <b/>
        <sz val="10"/>
        <color indexed="8"/>
        <rFont val="Arial"/>
        <family val="2"/>
      </rPr>
      <t xml:space="preserve"> FAMILIA    </t>
    </r>
  </si>
  <si>
    <t>ALVARADO PROMOTOR DEL ARTE Y LA CULTURA</t>
  </si>
  <si>
    <t>Realizar un Censo que muestre productores por renglón y rendimientos</t>
  </si>
  <si>
    <t>Censo  de Productores y sector o   renglón.</t>
  </si>
  <si>
    <t>No de productores apoyados</t>
  </si>
  <si>
    <t>Realizar un proyecto encaminado a la erradicacion de enfermedades y plagas del aguacate y el platano</t>
  </si>
  <si>
    <t xml:space="preserve">Apoyo interinstitucional de investigación y  aplicación de métodos contra problemas fitosanitarios que atacan el  Aguacate y el Plátano </t>
  </si>
  <si>
    <t>No de campañas realizadas</t>
  </si>
  <si>
    <t>Reacuperar el Vivero municipal  y con diversificación en la producción de material vegetal</t>
  </si>
  <si>
    <t>Viviero recuperado</t>
  </si>
  <si>
    <t>Evento realizado</t>
  </si>
  <si>
    <t>No de cultivos apoyados</t>
  </si>
  <si>
    <t>No de reudas de negocios realizadas</t>
  </si>
  <si>
    <t xml:space="preserve">Apoyo a la Construcción del Macroproyecto  Hático-Tamarindo   </t>
  </si>
  <si>
    <t xml:space="preserve">Realizar el Macroproyecto Hatico. Tamarindo que incluye el distrito de riego </t>
  </si>
  <si>
    <t>Macroproyecto realizado</t>
  </si>
  <si>
    <t>No de productos modernizados en su elaboracion</t>
  </si>
  <si>
    <t>No de organizaciones fortalecidas</t>
  </si>
  <si>
    <t>No de veredas integradas para el proceso de exportacion</t>
  </si>
  <si>
    <t>Km con mantenimiento</t>
  </si>
  <si>
    <t>No de destinos promocionados</t>
  </si>
  <si>
    <t>Equipamiento municipal</t>
  </si>
  <si>
    <t>Planta de sacrificio adecuada</t>
  </si>
  <si>
    <t>Equipos con mantenimiento</t>
  </si>
  <si>
    <t>Equipos repuestos</t>
  </si>
  <si>
    <t>No de arboles sembrados</t>
  </si>
  <si>
    <t>Productividad agropecuaria</t>
  </si>
  <si>
    <t>% de la malla vial  del municipio con mantenimiento y rehabilitación</t>
  </si>
  <si>
    <t>Procesos educativos de         concientizacion por la responsabilidad frente al Medio Ambiente</t>
  </si>
  <si>
    <t>Protección de  nacimientos.</t>
  </si>
  <si>
    <t>No de terrenos comprados</t>
  </si>
  <si>
    <t xml:space="preserve">Descontaminación de cuencas.
</t>
  </si>
  <si>
    <r>
      <t>DESARROLLO SOSTENIBLE</t>
    </r>
    <r>
      <rPr>
        <b/>
        <sz val="10"/>
        <color indexed="8"/>
        <rFont val="Arial"/>
        <family val="2"/>
      </rPr>
      <t xml:space="preserve">       </t>
    </r>
  </si>
  <si>
    <t>% de cuencas hidrográficas conservadas y recuperadas</t>
  </si>
  <si>
    <t>No de Has reforestadas</t>
  </si>
  <si>
    <t>SGC implementado</t>
  </si>
  <si>
    <t>Modernización en la infraestructura Administrativa</t>
  </si>
  <si>
    <t>No de oficinas adecuadas</t>
  </si>
  <si>
    <t>Renovación de funcionabilidad de la Inspección de Policía y  efectiva gestión pública.</t>
  </si>
  <si>
    <t>No de JAC fortalecidas</t>
  </si>
  <si>
    <t>Efectividad, rendimiento y productividad de los funcionarios municipales</t>
  </si>
  <si>
    <t>Contar con una Asesoria Jurídica Anual para la implementación de procesos de contratación  y asistencia en su aplicación para dar  cumplimiento a la Ley y al pacto por la transparencia.</t>
  </si>
  <si>
    <t>Asesoria juridica</t>
  </si>
  <si>
    <t>Aplicación del MECI</t>
  </si>
  <si>
    <t>MECI funcionando</t>
  </si>
  <si>
    <t>No de consejos comunales realizados</t>
  </si>
  <si>
    <t>Convivencia,  respeto, y promulgacion de valores para una seguridad armónica y necesaria para su desarrollo en Paz</t>
  </si>
  <si>
    <t>No de talleres realizados</t>
  </si>
  <si>
    <t>No de consejos de seguridad realizados</t>
  </si>
  <si>
    <t xml:space="preserve">Organizaciones comunitarias </t>
  </si>
  <si>
    <t>No de juntas capacitadas</t>
  </si>
  <si>
    <t>No de asociaciones capacitadas</t>
  </si>
  <si>
    <t>% Organizaciones comunales fortalecidas</t>
  </si>
  <si>
    <t>Fortalecer en un 100% organizaciones comunales para la participación en el desarrollo como política para dinamizar el Empleo</t>
  </si>
  <si>
    <t>Aumentar el nivel de satisfaccion ciudadana en los procesos administrativos del Municipio</t>
  </si>
  <si>
    <t>Usuarios satisfechos con el servicio administrativo</t>
  </si>
  <si>
    <t>NO</t>
  </si>
  <si>
    <t>SI</t>
  </si>
  <si>
    <r>
      <rPr>
        <sz val="10"/>
        <color indexed="8"/>
        <rFont val="Arial"/>
        <family val="2"/>
      </rPr>
      <t xml:space="preserve"> Implementación del SGC.</t>
    </r>
  </si>
  <si>
    <t>Desarrollo Regional.</t>
  </si>
  <si>
    <t>Participación de las Administraciones y  acompañamiento de las comunidades</t>
  </si>
  <si>
    <t>No de proyectos formulados</t>
  </si>
  <si>
    <t>Secretario de Gobierno</t>
  </si>
  <si>
    <t xml:space="preserve">Ampliar en un 11% la cobertura en preescolar pasar </t>
  </si>
  <si>
    <t>% Cobertura prescolar</t>
  </si>
  <si>
    <t>Dotar a 3 instituciones con material didáctico</t>
  </si>
  <si>
    <t>Realizar 1 dotacion anual de útiles a  alumnos</t>
  </si>
  <si>
    <t>No de dotaciones realizadas</t>
  </si>
  <si>
    <t>Capacitación  a 80 estudiantes aualmente a presentar pruebas</t>
  </si>
  <si>
    <t>Numero de sedes  con educandos capacitados.</t>
  </si>
  <si>
    <t>Posicionamiento de 30 sedes con educandos capacitados y comprometidos</t>
  </si>
  <si>
    <t>% Estudiantes con mejor Nivel de desempeño</t>
  </si>
  <si>
    <t>3 Instituciones regionales fortalecidas para  beneficio de las 30 sedes educativas con crecimiento y fortalecimiento de conocimiento tecnológico, en sistematización y bilingüismo</t>
  </si>
  <si>
    <t>No de sedes fortalecidas</t>
  </si>
  <si>
    <t>Capacitar a los estudiantes de las 3 instituciones  con miras a implementar los PGIRS</t>
  </si>
  <si>
    <t>No de instituciones con estudiantes capacitados</t>
  </si>
  <si>
    <t>Garantizar visitas y orientaciones para todo el Núcleo escolar en las 30 sedes educativas</t>
  </si>
  <si>
    <t>No de sedes con visitas</t>
  </si>
  <si>
    <t>Realizar una orientacion y/o asesoria a los Bachilleres para lograr la continuidad hacia la profesionalizacion.</t>
  </si>
  <si>
    <t>No de orientaciones realizadas</t>
  </si>
  <si>
    <t>Brindar acceso a la comunidad a las 3 instituciones educativas</t>
  </si>
  <si>
    <t xml:space="preserve">No de instituciones </t>
  </si>
  <si>
    <t>% Bachilleres asesorados</t>
  </si>
  <si>
    <t>Disminuir un 10% de 20,3% Analfabetismo en el sector rural y 13,1% urbano</t>
  </si>
  <si>
    <t>% de poblacion alfabetizada beneficiada.</t>
  </si>
  <si>
    <t>Salas y salones disponibles.</t>
  </si>
  <si>
    <t xml:space="preserve">Ampliar en 777 personas los afiliados al régimen subsidiado </t>
  </si>
  <si>
    <t xml:space="preserve">No de nuevos afiliados </t>
  </si>
  <si>
    <t>Dar Continuidad a 3791 personas afiliadas al régimen subsidiado</t>
  </si>
  <si>
    <t>No de personas con continuidad</t>
  </si>
  <si>
    <t>% de cobertura regimen subsidiado</t>
  </si>
  <si>
    <t xml:space="preserve">Aumentar la cobertura del  regimen subsidiado. </t>
  </si>
  <si>
    <t>No de reuniones realizadas</t>
  </si>
  <si>
    <t>No de UROCS dotadas</t>
  </si>
  <si>
    <t xml:space="preserve">Realizar dos reuniones de evaluacion y verificacion de las actividades realizadas por la IPS (conocer los resultados de encuestas y audiencias), SISBEN (adecuado manejo de la infromacion) ,PSP (actividades realizadas y asignacion de recursos). </t>
  </si>
  <si>
    <t xml:space="preserve">Organizar tres audiencias publicas e informes de gestion. </t>
  </si>
  <si>
    <t xml:space="preserve">Realizar 3  reuniones con los CTSSS y COPACOS, capacitarlos, definir reglamentos internos y efectuar campañas masivas de IEC.. </t>
  </si>
  <si>
    <t xml:space="preserve">Conformacion de 3 Alianzas de usuarios, comité de etica hospitalaria, veedurias en salud. </t>
  </si>
  <si>
    <t>No de alianzas realizadas</t>
  </si>
  <si>
    <t>No de reuniones anuales</t>
  </si>
  <si>
    <t>No de audiencias</t>
  </si>
  <si>
    <t xml:space="preserve">Listado del numero de empleados afiliados por  la empresa y por ARP. </t>
  </si>
  <si>
    <t xml:space="preserve">3 resumenes de la informacion de las ARP. </t>
  </si>
  <si>
    <t xml:space="preserve">Un mapa que visualice los riesgos laborales en el municipio. </t>
  </si>
  <si>
    <t>No de ARP</t>
  </si>
  <si>
    <t xml:space="preserve">1 ARP involucradas en las acciones de promocion y prevension. </t>
  </si>
  <si>
    <t xml:space="preserve"> ARP con planes de accion. </t>
  </si>
  <si>
    <t xml:space="preserve">Realizar Un censo </t>
  </si>
  <si>
    <t xml:space="preserve">Realizar Un informe de la actividad economica de las empresas. </t>
  </si>
  <si>
    <t>No de informes realizados</t>
  </si>
  <si>
    <t>Listado realizado</t>
  </si>
  <si>
    <t>No de resumenes realizados</t>
  </si>
  <si>
    <t>Mapa realizado</t>
  </si>
  <si>
    <t>Beneficiar a 515 familias</t>
  </si>
  <si>
    <t>No de falias beneficiadas</t>
  </si>
  <si>
    <t>3 Talleres en temas de: derechos, prevencion y enfermedades laborales,</t>
  </si>
  <si>
    <t xml:space="preserve">3 talleres dirigidos a padres y empleadores de menores sobre trabajo infantil y  las consecuencias que esto trae. </t>
  </si>
  <si>
    <t xml:space="preserve">Realizar 2 capacitaciones anuales de prevencion </t>
  </si>
  <si>
    <t>Atencion especial al 100% de la poblacion menor trabajadora y en condiciones de pobreza extrema</t>
  </si>
  <si>
    <t>% de atencion</t>
  </si>
  <si>
    <t>Numero de Adultos mayores asociados.</t>
  </si>
  <si>
    <t>Brindar el subsidio de alimentación (Almuerzo Caliente) 120 de Adultos mayores.</t>
  </si>
  <si>
    <t>Brindar subsidios en mercados a 71 Adultos adultos mayores del sector Rural.</t>
  </si>
  <si>
    <t>Dar subsidio económico 160 Adultos mayores</t>
  </si>
  <si>
    <t>Presencia institucional a través de 12 capacitaciones mensuales. Redes de buen trato</t>
  </si>
  <si>
    <t xml:space="preserve">Realizar un convenio anual entre la registrduria y el Hospital para expedir los registros civiles de todos lo niños que nazcan </t>
  </si>
  <si>
    <t>No de convenios</t>
  </si>
  <si>
    <t>Asistencia a 40 parejas de la población de niveles más bajos durante el primer semestre de nacido</t>
  </si>
  <si>
    <t>No de parejas asistidas</t>
  </si>
  <si>
    <t>Realizar 6 programas de esparcimiento para la familia</t>
  </si>
  <si>
    <t>Vigilancia y motivacion a los niños desertores de la educacion o en la vagancia.</t>
  </si>
  <si>
    <t>Numero de jovenes matriculados.</t>
  </si>
  <si>
    <t>Realizar 8 programas de capacitación orientados hacia la educación sexual y prevención de drogadicción, alcoholismo y delincuencia, y como aprovechamiento del tiempo libre</t>
  </si>
  <si>
    <t xml:space="preserve">Realizar capacitaciones a 60  madres cabeza de familia asociadas </t>
  </si>
  <si>
    <t>No de madres capacitadas</t>
  </si>
  <si>
    <t>Generación de empleo para 60 Madres Cabeza de Familia</t>
  </si>
  <si>
    <t>% Asociaciones fortalecidas</t>
  </si>
  <si>
    <t>Instalar 664 medidores</t>
  </si>
  <si>
    <t>No de medidores instalados</t>
  </si>
  <si>
    <t>% Cobertura de acueducto</t>
  </si>
  <si>
    <t>% Cobertura de alcantarillado</t>
  </si>
  <si>
    <t>Numero de viviendas beneficiadas.</t>
  </si>
  <si>
    <t>Construcción de  Alcantarillados y  Pozos Sépticos en 1100 viviendas el sector rural.</t>
  </si>
  <si>
    <t>4 Pozos Sépticos Colectivos con mantenimiento bianual</t>
  </si>
  <si>
    <t>Realizar 2 capacitaciones anuales sobre manejo de basuras</t>
  </si>
  <si>
    <t>Empresa creada y funcionando</t>
  </si>
  <si>
    <t>Mantenimiento de 100 luminarias de alumbrado publcio</t>
  </si>
  <si>
    <t>No de luminarias en buen estado</t>
  </si>
  <si>
    <t>150 Viviendas nuevas con gas</t>
  </si>
  <si>
    <t>Conectar a 87 viviendas del Municipio con energía</t>
  </si>
  <si>
    <t>% Cobertura de saneamiento basico</t>
  </si>
  <si>
    <t>Mantenimiento al 100% de la red de alumbrado público</t>
  </si>
  <si>
    <t>% de mantemiento</t>
  </si>
  <si>
    <t>Energía y gas para el 100% de las viviendas</t>
  </si>
  <si>
    <t>% de viviendas con el servicio</t>
  </si>
  <si>
    <t>% de necesidades</t>
  </si>
  <si>
    <t>% de mejoramiento</t>
  </si>
  <si>
    <t>Construcción de 60 Baterías Sanitarias.</t>
  </si>
  <si>
    <t>Construcción de 60 Pozos sépticos.</t>
  </si>
  <si>
    <t>60 Viviendas mejoradas en pisos, cocina o habitaciones</t>
  </si>
  <si>
    <t>Realizar 10 actividades para incentivar las manifestaciones culturales tradicionales.</t>
  </si>
  <si>
    <t>Construccion de la casa de la cultura</t>
  </si>
  <si>
    <t>Casa de la cultura en construida y funcionando</t>
  </si>
  <si>
    <t>Dotacion a la bibliotecas</t>
  </si>
  <si>
    <t xml:space="preserve">Capacitación al bibliotecario </t>
  </si>
  <si>
    <t xml:space="preserve">Reaizacion de una Investigación para el  Desarrollo de la Actividad Artística y Cultural      </t>
  </si>
  <si>
    <t>Construcción de 4 canchas múltiples en veredas</t>
  </si>
  <si>
    <t>No de canchas multiples construidas</t>
  </si>
  <si>
    <t>Mantenimiento de 4 Canchas múltiples deterioradas</t>
  </si>
  <si>
    <t>Construir 5 parques Infantiles para las veredas</t>
  </si>
  <si>
    <t xml:space="preserve">Vincular a 120 niños a la Ludoteca </t>
  </si>
  <si>
    <t xml:space="preserve">Realizar 4 campeonatos municipales </t>
  </si>
  <si>
    <t>% Comunidad integrada</t>
  </si>
  <si>
    <t>Fortalecer el plan municipal de lectura y bibliotecas en el 100% de las instituciones educativas del municipio</t>
  </si>
  <si>
    <t>% Instituciones educativas vinculadas al plan municipal del lectura y bibliotecas</t>
  </si>
  <si>
    <t>Coordinadora Salud publica</t>
  </si>
  <si>
    <t>Jefe servicios publicos</t>
  </si>
  <si>
    <t>Coordinador de vivienda</t>
  </si>
  <si>
    <t>Coordinador cultura</t>
  </si>
  <si>
    <t>Coordinador Deporte</t>
  </si>
  <si>
    <t>Apoyar a 478 productores con  asistencia técnica y en convenio con UT</t>
  </si>
  <si>
    <t>Realizar 2 campañas anuales de vacunación pecuaria</t>
  </si>
  <si>
    <t>Realizar programas de garantia alimentaria a 200 familias a traves huertas caseras, avicultura, piscicultura o porcicultura. Programa RESA</t>
  </si>
  <si>
    <t>No de familias beneficiadas</t>
  </si>
  <si>
    <t xml:space="preserve">Realizar 24 ferias ganadera anuales </t>
  </si>
  <si>
    <t>Dar apoyo y asistencia tecnica a 4 cultivos de la region</t>
  </si>
  <si>
    <t>Construcción del centro de comercializaciòn de productos Agropecuarios.</t>
  </si>
  <si>
    <t xml:space="preserve">Optimización  de  procesos de comercialización de productos Agropecuarios </t>
  </si>
  <si>
    <t>Centro construido</t>
  </si>
  <si>
    <t>Modernizar la elaboracion de panela</t>
  </si>
  <si>
    <t>Fortalecer la organización de 4 productores</t>
  </si>
  <si>
    <t>Realizar 2 capacitaciones a las comunidades</t>
  </si>
  <si>
    <t>Integrar a las veredas en la exportación de 40 toneladas de panela</t>
  </si>
  <si>
    <t>UMATA</t>
  </si>
  <si>
    <t>Aumentar la productividad Agropecuaria en 50%.</t>
  </si>
  <si>
    <t>Realizar mantenimiento a 100 Km de Vías con obras de arte</t>
  </si>
  <si>
    <t>Mantenimiento de 138 Km. de red</t>
  </si>
  <si>
    <t>Licencia de construccion de nuevas vías</t>
  </si>
  <si>
    <t>Licencia aprobada</t>
  </si>
  <si>
    <t>Licencia de la via Laguneta - La Caima-Violeta  8 Kmts</t>
  </si>
  <si>
    <t>Licencia de la via Tebaida - Chucuni  6 Kmts</t>
  </si>
  <si>
    <t>Licencia de la via Guasimos - Convenio   8 Kmts</t>
  </si>
  <si>
    <t>Licencia de la via Potrerito – Casitas 3 Kmts</t>
  </si>
  <si>
    <t>Licencia de la via Mercadillo - El Barro  8 Kmts</t>
  </si>
  <si>
    <t xml:space="preserve">Promocionar 8 Destinos turísticos </t>
  </si>
  <si>
    <t>Jefe Oficina Planeacion</t>
  </si>
  <si>
    <t>Remodelar 1 parque</t>
  </si>
  <si>
    <t>Siembra de 360 árboles en las vías principales y calles</t>
  </si>
  <si>
    <t>Realizar 8 capacitaciones a la comunidad en medio ambiente</t>
  </si>
  <si>
    <t>Compra de 3 terrenos donde nacen los acueductos veredales</t>
  </si>
  <si>
    <t>Reforestar 3 Has para la recuperación de las áreas sensibles donde  nacen los acueductos</t>
  </si>
  <si>
    <t>Realizar 1 capacitacion anual para  Control a la deforestación, quemas, y otras formas irresponsables de agresión al medio ambiente</t>
  </si>
  <si>
    <t>Realizar 1 convenio con Cortolima para la detección y protección de suelos erosionados</t>
  </si>
  <si>
    <t>Adecuación de 4 oficinas de la adminsitracion municipal</t>
  </si>
  <si>
    <t>Fortalecimiento a las 33 Juntas Comunales</t>
  </si>
  <si>
    <t>Realizar 6 capacitaciones y procesos de integración  entre los funcionarios</t>
  </si>
  <si>
    <t>Realizacion de 1 consejo comunal anual y de gobierno que permitan contacto directo con la comunidad y determinar avances de programas y proyectos</t>
  </si>
  <si>
    <t xml:space="preserve">Realizar 24 talleres y capacitaciones tanto con adultos  protagonistas, como comunidad en general   </t>
  </si>
  <si>
    <t>Realizar 24 talleres educativos en las Instituciones</t>
  </si>
  <si>
    <t>Realizar 12 consejos de Seguridad auales, Plan Integral de seguridad y Convivencia Ciudadana.</t>
  </si>
  <si>
    <t>Capacitar a  30 Juntas y líderes comunales para que ejerzan veedurías y control en las diferentes actividades que desarrolla  la alcaldía.</t>
  </si>
  <si>
    <t>Capacitar, Orientar y apoyar la 2 asociaciones para que sean motores de integración  y desarrollo comunitario.</t>
  </si>
  <si>
    <t>Jefe oficina planeacion</t>
  </si>
  <si>
    <t>Inspectora municipal</t>
  </si>
  <si>
    <t>Secretario de gobierno</t>
  </si>
  <si>
    <t>Disminucion del 20% de los problemas de inseguridad.</t>
  </si>
  <si>
    <t>% Disminucion de los problemas de inseguridad.</t>
  </si>
  <si>
    <t xml:space="preserve">Realizar 2 capacitaciones para dar solucion a los problemas regionales bajo la tutela de la UT.  </t>
  </si>
  <si>
    <t>Realizar 2 capacitaciones y mesas de trabajo para estudiar de los diferentes Planes de Desarrollo y detección de problemas que permitan encontrar soluciones regionales integrales.</t>
  </si>
  <si>
    <t>Crear 1 Comité de acuerdo a Áreas que permita el estudio especifico de problemas regionales.</t>
  </si>
  <si>
    <t>No de comites creados y funcionando</t>
  </si>
  <si>
    <t>Formular 2 proyectos de impulso al desarrollo regional</t>
  </si>
  <si>
    <t>Integracion Regional centro Norte.</t>
  </si>
  <si>
    <t>Municipios Integrados.</t>
  </si>
  <si>
    <t>Estudio que identifique los problemas comunes a los Municipios y sus posibles soluciones.</t>
  </si>
  <si>
    <t>Estudio avalado por la region y con el compromiso de ejecucion.</t>
  </si>
  <si>
    <t>Comisaria creada y en funcionamiento</t>
  </si>
  <si>
    <t>Conservación y recuperación del 60% de las cuencas hidrográficas existentes en el municipio.</t>
  </si>
  <si>
    <t>Control interno</t>
  </si>
  <si>
    <t>Manejo independiente de aguas negras y lluvias por medio de la puesta en funcionamiento del PTAR</t>
  </si>
  <si>
    <t>PTAR en funcionamiento</t>
  </si>
  <si>
    <t>TECHO DIGNO</t>
  </si>
  <si>
    <t xml:space="preserve">Atender al 100% de los casos que se presenten en infancia </t>
  </si>
  <si>
    <t>% de casos atendidos</t>
  </si>
  <si>
    <t>Implementar un sistema para la poblacion desplazada del municipio</t>
  </si>
  <si>
    <t>Sistema implementado</t>
  </si>
  <si>
    <t>No</t>
  </si>
  <si>
    <t>Si</t>
  </si>
  <si>
    <t>Implementar un sistema para la poblacion discapacitada del municipio</t>
  </si>
  <si>
    <t>Mantenimiento y rehabilitación del 80% de la malla vial  del municipio.</t>
  </si>
  <si>
    <t>Infraestructura recuperada</t>
  </si>
  <si>
    <t>Fortalecimiento de la oficina de cultura y turismo</t>
  </si>
  <si>
    <t>Oficina fortalecida</t>
  </si>
  <si>
    <t>Salud sexual y reproductiva</t>
  </si>
  <si>
    <t>Realizar 14 actividades de maternidad segura</t>
  </si>
  <si>
    <t>Realizar 11 actividades para la planificacion familiar y enfermedades de transmision sexual</t>
  </si>
  <si>
    <t>Implementar 12 actividades de prevencion de cancer de cuello uterino</t>
  </si>
  <si>
    <t>Realizar 10 actividades de salud sexual y reproductiva en adloescentes</t>
  </si>
  <si>
    <t>Diseñar estrategias IEC</t>
  </si>
  <si>
    <t>Estrategia implementada</t>
  </si>
  <si>
    <t>Mantenimiento de 8  equipamentos</t>
  </si>
  <si>
    <t>Realizar 5 actividades de la estrategia NIFUNITO</t>
  </si>
  <si>
    <t>Realizar 5 actividades de la estrategia CAMINO</t>
  </si>
  <si>
    <t>Realizar 5 actividades de la estrategia MESAS SALUDABLES</t>
  </si>
  <si>
    <t>Realizar 10 actividades de TBC y lepra</t>
  </si>
  <si>
    <t>Realizar 5 actividades de canalizacion</t>
  </si>
  <si>
    <t>Realizar 4 actividades de vacunacion</t>
  </si>
  <si>
    <t>PAI</t>
  </si>
  <si>
    <t>Desarrollar el componente de salud mental</t>
  </si>
  <si>
    <t>Componente realizado</t>
  </si>
  <si>
    <t>Desarrollar 5 actividades de notificacion obligatoria</t>
  </si>
  <si>
    <t>Realizar 4  capacitaciones</t>
  </si>
  <si>
    <t xml:space="preserve">Dotar a las 4 UROCS y UAIRAS con los insumos necesarios (acetaminofen, sueros, jarra y toalla y realizar monitoreos y seguimientos  a las unidades. </t>
  </si>
  <si>
    <t>Realizar 8 actividades de control social del dengue</t>
  </si>
  <si>
    <t>Realizar 3 actividades de salud oral</t>
  </si>
  <si>
    <t>Realizar 7 actividades de zoonosis y manipulacion de alimentos</t>
  </si>
  <si>
    <t>Zoonosis y manipulacion de alimentos</t>
  </si>
  <si>
    <t>Realizar 3 actividades de la LUDOMALOKA</t>
  </si>
  <si>
    <t>Realizar 5 actividades de  Ecoclubes</t>
  </si>
  <si>
    <t>Realizar 1 actividad de agua segura</t>
  </si>
  <si>
    <t>Realizar 1 actividad de Viva la salud</t>
  </si>
  <si>
    <t>Realizar 1 actividad de vivan mis dientes</t>
  </si>
  <si>
    <t>Realizacion de un censo de caracterizacio.</t>
  </si>
  <si>
    <t>Garantizar la plena educacion infanti de 264 jovenes.</t>
  </si>
  <si>
    <t>Realizar 1 rueda de negocios anuales</t>
  </si>
  <si>
    <t>comisaria</t>
  </si>
  <si>
    <t>METAS RESULTADO                                                  CUATRIENIO 2012 - 2015</t>
  </si>
  <si>
    <t>METAS PRODUCTO  CUATRIENIO 2012 - 2015</t>
  </si>
  <si>
    <t>VALOR ESPERADO                                    31 DIC/15</t>
  </si>
  <si>
    <t>VALOR ACTUAL  (31 DIC/11)</t>
  </si>
  <si>
    <t>VALOR ESPERADO (31 DIC/12)</t>
  </si>
  <si>
    <t>VALOR ESPERADO (31 DIC/13)</t>
  </si>
  <si>
    <t>VALOR ESPERADO (31 DIC/14)</t>
  </si>
  <si>
    <t>VALOR ESPERADO (31 DIC/15)</t>
  </si>
  <si>
    <t>VALOR ACTUAL   31 DIC/11</t>
  </si>
  <si>
    <t>METAS RESULTADO                                                  CUATRIENIO 20012- 2015</t>
  </si>
  <si>
    <t>METAS PRODUCTO  CUATRIENIO 2012- 2015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</si>
</sst>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#,##0.000"/>
    <numFmt numFmtId="187" formatCode="_ * #,##0_ ;_ * \-#,##0_ ;_ * &quot;-&quot;??_ ;_ @_ "/>
    <numFmt numFmtId="188" formatCode="0.0"/>
    <numFmt numFmtId="189" formatCode="_(* #,##0.0_);_(* \(#,##0.0\);_(* &quot;-&quot;??_);_(@_)"/>
    <numFmt numFmtId="190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90" fontId="4" fillId="0" borderId="11" xfId="42" applyNumberFormat="1" applyFont="1" applyFill="1" applyBorder="1" applyAlignment="1">
      <alignment horizontal="center" vertical="center"/>
    </xf>
    <xf numFmtId="190" fontId="5" fillId="0" borderId="11" xfId="42" applyNumberFormat="1" applyFont="1" applyBorder="1" applyAlignment="1">
      <alignment horizontal="center" vertical="center" wrapText="1"/>
    </xf>
    <xf numFmtId="190" fontId="4" fillId="0" borderId="11" xfId="42" applyNumberFormat="1" applyFont="1" applyBorder="1" applyAlignment="1">
      <alignment horizontal="center" vertical="center" wrapText="1"/>
    </xf>
    <xf numFmtId="190" fontId="5" fillId="0" borderId="11" xfId="42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0" fontId="5" fillId="0" borderId="13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190" fontId="5" fillId="0" borderId="15" xfId="42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190" fontId="4" fillId="0" borderId="11" xfId="42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190" fontId="4" fillId="0" borderId="15" xfId="4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shrinkToFit="1"/>
    </xf>
    <xf numFmtId="1" fontId="2" fillId="33" borderId="13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190" fontId="5" fillId="0" borderId="11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180" fontId="2" fillId="33" borderId="17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11.421875" defaultRowHeight="15"/>
  <cols>
    <col min="1" max="1" width="11.8515625" style="2" customWidth="1"/>
    <col min="2" max="2" width="5.140625" style="2" customWidth="1"/>
    <col min="3" max="3" width="9.00390625" style="2" customWidth="1"/>
    <col min="4" max="4" width="6.7109375" style="2" customWidth="1"/>
    <col min="5" max="5" width="13.57421875" style="28" customWidth="1"/>
    <col min="6" max="6" width="6.140625" style="2" customWidth="1"/>
    <col min="7" max="7" width="13.57421875" style="44" customWidth="1"/>
    <col min="8" max="8" width="14.00390625" style="44" customWidth="1"/>
    <col min="9" max="9" width="9.421875" style="44" customWidth="1"/>
    <col min="10" max="10" width="9.28125" style="44" customWidth="1"/>
    <col min="11" max="11" width="23.140625" style="45" customWidth="1"/>
    <col min="12" max="12" width="6.57421875" style="2" customWidth="1"/>
    <col min="13" max="13" width="26.421875" style="44" customWidth="1"/>
    <col min="14" max="14" width="20.7109375" style="44" customWidth="1"/>
    <col min="15" max="15" width="9.00390625" style="2" customWidth="1"/>
    <col min="16" max="16" width="9.57421875" style="2" customWidth="1"/>
    <col min="17" max="17" width="9.140625" style="2" customWidth="1"/>
    <col min="18" max="19" width="9.8515625" style="2" customWidth="1"/>
    <col min="20" max="23" width="8.7109375" style="2" bestFit="1" customWidth="1"/>
    <col min="24" max="24" width="12.28125" style="2" customWidth="1"/>
    <col min="25" max="16384" width="11.421875" style="2" customWidth="1"/>
  </cols>
  <sheetData>
    <row r="1" spans="1:25" ht="12.75" customHeight="1">
      <c r="A1" s="81" t="s">
        <v>6</v>
      </c>
      <c r="B1" s="73" t="s">
        <v>7</v>
      </c>
      <c r="C1" s="73" t="s">
        <v>8</v>
      </c>
      <c r="D1" s="75" t="s">
        <v>9</v>
      </c>
      <c r="E1" s="84" t="s">
        <v>10</v>
      </c>
      <c r="F1" s="75" t="s">
        <v>11</v>
      </c>
      <c r="G1" s="71" t="s">
        <v>517</v>
      </c>
      <c r="H1" s="71" t="s">
        <v>13</v>
      </c>
      <c r="I1" s="71"/>
      <c r="J1" s="71"/>
      <c r="K1" s="73" t="s">
        <v>14</v>
      </c>
      <c r="L1" s="75" t="s">
        <v>15</v>
      </c>
      <c r="M1" s="71" t="s">
        <v>518</v>
      </c>
      <c r="N1" s="71" t="s">
        <v>16</v>
      </c>
      <c r="O1" s="71"/>
      <c r="P1" s="71"/>
      <c r="Q1" s="71"/>
      <c r="R1" s="71"/>
      <c r="S1" s="71"/>
      <c r="T1" s="79" t="s">
        <v>1</v>
      </c>
      <c r="U1" s="79"/>
      <c r="V1" s="79"/>
      <c r="W1" s="79"/>
      <c r="X1" s="77" t="s">
        <v>17</v>
      </c>
      <c r="Y1" s="1"/>
    </row>
    <row r="2" spans="1:25" ht="42.75" thickBot="1">
      <c r="A2" s="82"/>
      <c r="B2" s="74"/>
      <c r="C2" s="74"/>
      <c r="D2" s="76"/>
      <c r="E2" s="85"/>
      <c r="F2" s="76"/>
      <c r="G2" s="72"/>
      <c r="H2" s="42" t="s">
        <v>18</v>
      </c>
      <c r="I2" s="42" t="s">
        <v>19</v>
      </c>
      <c r="J2" s="42" t="s">
        <v>519</v>
      </c>
      <c r="K2" s="74"/>
      <c r="L2" s="76"/>
      <c r="M2" s="72"/>
      <c r="N2" s="42" t="s">
        <v>18</v>
      </c>
      <c r="O2" s="42" t="s">
        <v>520</v>
      </c>
      <c r="P2" s="42" t="s">
        <v>521</v>
      </c>
      <c r="Q2" s="42" t="s">
        <v>522</v>
      </c>
      <c r="R2" s="42" t="s">
        <v>523</v>
      </c>
      <c r="S2" s="42" t="s">
        <v>524</v>
      </c>
      <c r="T2" s="43">
        <v>2012</v>
      </c>
      <c r="U2" s="43">
        <v>2013</v>
      </c>
      <c r="V2" s="43">
        <v>2014</v>
      </c>
      <c r="W2" s="43">
        <v>2015</v>
      </c>
      <c r="X2" s="78"/>
      <c r="Y2" s="1"/>
    </row>
    <row r="3" spans="1:25" ht="25.5" customHeight="1">
      <c r="A3" s="88" t="s">
        <v>21</v>
      </c>
      <c r="B3" s="58">
        <v>30</v>
      </c>
      <c r="C3" s="57" t="s">
        <v>22</v>
      </c>
      <c r="D3" s="58">
        <v>20</v>
      </c>
      <c r="E3" s="58" t="s">
        <v>23</v>
      </c>
      <c r="F3" s="68">
        <v>60</v>
      </c>
      <c r="G3" s="67" t="s">
        <v>294</v>
      </c>
      <c r="H3" s="67" t="s">
        <v>295</v>
      </c>
      <c r="I3" s="68">
        <v>59.5</v>
      </c>
      <c r="J3" s="68">
        <v>70.5</v>
      </c>
      <c r="K3" s="67" t="s">
        <v>152</v>
      </c>
      <c r="L3" s="68">
        <v>20</v>
      </c>
      <c r="M3" s="29" t="s">
        <v>24</v>
      </c>
      <c r="N3" s="29" t="s">
        <v>155</v>
      </c>
      <c r="O3" s="27">
        <v>0</v>
      </c>
      <c r="P3" s="27">
        <v>2</v>
      </c>
      <c r="Q3" s="27">
        <v>4</v>
      </c>
      <c r="R3" s="27">
        <v>6</v>
      </c>
      <c r="S3" s="27">
        <v>8</v>
      </c>
      <c r="T3" s="40">
        <v>60000</v>
      </c>
      <c r="U3" s="40">
        <v>28837</v>
      </c>
      <c r="V3" s="40">
        <v>26325</v>
      </c>
      <c r="W3" s="40">
        <v>24948</v>
      </c>
      <c r="X3" s="41" t="s">
        <v>293</v>
      </c>
      <c r="Y3" s="1"/>
    </row>
    <row r="4" spans="1:25" ht="25.5">
      <c r="A4" s="87"/>
      <c r="B4" s="55"/>
      <c r="C4" s="54"/>
      <c r="D4" s="55"/>
      <c r="E4" s="55"/>
      <c r="F4" s="56"/>
      <c r="G4" s="60"/>
      <c r="H4" s="60"/>
      <c r="I4" s="56"/>
      <c r="J4" s="56"/>
      <c r="K4" s="60"/>
      <c r="L4" s="56"/>
      <c r="M4" s="30" t="s">
        <v>25</v>
      </c>
      <c r="N4" s="30" t="s">
        <v>156</v>
      </c>
      <c r="O4" s="28">
        <v>0</v>
      </c>
      <c r="P4" s="28">
        <v>3</v>
      </c>
      <c r="Q4" s="28">
        <v>6</v>
      </c>
      <c r="R4" s="28">
        <v>9</v>
      </c>
      <c r="S4" s="28">
        <v>12</v>
      </c>
      <c r="T4" s="14">
        <v>30000</v>
      </c>
      <c r="U4" s="14">
        <v>33000</v>
      </c>
      <c r="V4" s="14">
        <v>36000</v>
      </c>
      <c r="W4" s="14">
        <v>33000</v>
      </c>
      <c r="X4" s="18" t="s">
        <v>293</v>
      </c>
      <c r="Y4" s="1"/>
    </row>
    <row r="5" spans="1:25" ht="30.75" customHeight="1">
      <c r="A5" s="87"/>
      <c r="B5" s="55"/>
      <c r="C5" s="54"/>
      <c r="D5" s="55"/>
      <c r="E5" s="55"/>
      <c r="F5" s="56"/>
      <c r="G5" s="60"/>
      <c r="H5" s="60"/>
      <c r="I5" s="56"/>
      <c r="J5" s="56"/>
      <c r="K5" s="60"/>
      <c r="L5" s="56"/>
      <c r="M5" s="30" t="s">
        <v>26</v>
      </c>
      <c r="N5" s="30" t="s">
        <v>157</v>
      </c>
      <c r="O5" s="28">
        <v>0</v>
      </c>
      <c r="P5" s="28">
        <v>2</v>
      </c>
      <c r="Q5" s="28">
        <v>4</v>
      </c>
      <c r="R5" s="28">
        <v>6</v>
      </c>
      <c r="S5" s="28">
        <v>8</v>
      </c>
      <c r="T5" s="14">
        <v>20000</v>
      </c>
      <c r="U5" s="14">
        <v>22000</v>
      </c>
      <c r="V5" s="14">
        <v>24200.000000000004</v>
      </c>
      <c r="W5" s="14">
        <v>31460.000000000007</v>
      </c>
      <c r="X5" s="18" t="s">
        <v>293</v>
      </c>
      <c r="Y5" s="1"/>
    </row>
    <row r="6" spans="1:25" ht="25.5">
      <c r="A6" s="87"/>
      <c r="B6" s="55"/>
      <c r="C6" s="54"/>
      <c r="D6" s="55"/>
      <c r="E6" s="55"/>
      <c r="F6" s="56"/>
      <c r="G6" s="60"/>
      <c r="H6" s="60"/>
      <c r="I6" s="56"/>
      <c r="J6" s="56"/>
      <c r="K6" s="60"/>
      <c r="L6" s="56"/>
      <c r="M6" s="30" t="s">
        <v>27</v>
      </c>
      <c r="N6" s="30" t="s">
        <v>158</v>
      </c>
      <c r="O6" s="28">
        <v>0</v>
      </c>
      <c r="P6" s="28">
        <v>3</v>
      </c>
      <c r="Q6" s="28">
        <v>6</v>
      </c>
      <c r="R6" s="28">
        <v>9</v>
      </c>
      <c r="S6" s="28">
        <v>12</v>
      </c>
      <c r="T6" s="14">
        <v>9000</v>
      </c>
      <c r="U6" s="14">
        <v>9900</v>
      </c>
      <c r="V6" s="14">
        <v>10890</v>
      </c>
      <c r="W6" s="14">
        <v>11979.000000000002</v>
      </c>
      <c r="X6" s="18" t="s">
        <v>293</v>
      </c>
      <c r="Y6" s="1"/>
    </row>
    <row r="7" spans="1:25" ht="38.25">
      <c r="A7" s="87"/>
      <c r="B7" s="55"/>
      <c r="C7" s="54"/>
      <c r="D7" s="55"/>
      <c r="E7" s="55"/>
      <c r="F7" s="56"/>
      <c r="G7" s="60"/>
      <c r="H7" s="60"/>
      <c r="I7" s="56"/>
      <c r="J7" s="56"/>
      <c r="K7" s="86" t="s">
        <v>28</v>
      </c>
      <c r="L7" s="83">
        <v>10</v>
      </c>
      <c r="M7" s="30" t="s">
        <v>159</v>
      </c>
      <c r="N7" s="30" t="s">
        <v>160</v>
      </c>
      <c r="O7" s="28">
        <v>432</v>
      </c>
      <c r="P7" s="28">
        <v>432</v>
      </c>
      <c r="Q7" s="28">
        <v>432</v>
      </c>
      <c r="R7" s="28">
        <v>432</v>
      </c>
      <c r="S7" s="28">
        <v>432</v>
      </c>
      <c r="T7" s="15">
        <v>1000</v>
      </c>
      <c r="U7" s="15">
        <v>527.6999999999999</v>
      </c>
      <c r="V7" s="15">
        <v>556.9345799999999</v>
      </c>
      <c r="W7" s="15">
        <v>587.7887557319998</v>
      </c>
      <c r="X7" s="18" t="s">
        <v>293</v>
      </c>
      <c r="Y7" s="1"/>
    </row>
    <row r="8" spans="1:25" ht="25.5">
      <c r="A8" s="87"/>
      <c r="B8" s="55"/>
      <c r="C8" s="54"/>
      <c r="D8" s="55"/>
      <c r="E8" s="55"/>
      <c r="F8" s="56"/>
      <c r="G8" s="60"/>
      <c r="H8" s="60"/>
      <c r="I8" s="56"/>
      <c r="J8" s="56"/>
      <c r="K8" s="67"/>
      <c r="L8" s="68"/>
      <c r="M8" s="30" t="s">
        <v>3</v>
      </c>
      <c r="N8" s="30" t="s">
        <v>4</v>
      </c>
      <c r="O8" s="28">
        <v>886</v>
      </c>
      <c r="P8" s="28">
        <v>886</v>
      </c>
      <c r="Q8" s="28">
        <v>903</v>
      </c>
      <c r="R8" s="28">
        <v>905</v>
      </c>
      <c r="S8" s="28">
        <v>906</v>
      </c>
      <c r="T8" s="15">
        <v>0</v>
      </c>
      <c r="U8" s="15">
        <v>527.6999999999999</v>
      </c>
      <c r="V8" s="15">
        <v>556.9345799999999</v>
      </c>
      <c r="W8" s="15">
        <v>587.7887557319998</v>
      </c>
      <c r="X8" s="18" t="s">
        <v>293</v>
      </c>
      <c r="Y8" s="1"/>
    </row>
    <row r="9" spans="1:25" ht="38.25">
      <c r="A9" s="87"/>
      <c r="B9" s="55"/>
      <c r="C9" s="54"/>
      <c r="D9" s="55"/>
      <c r="E9" s="55"/>
      <c r="F9" s="56"/>
      <c r="G9" s="60"/>
      <c r="H9" s="60"/>
      <c r="I9" s="56"/>
      <c r="J9" s="56"/>
      <c r="K9" s="30" t="s">
        <v>29</v>
      </c>
      <c r="L9" s="28">
        <v>30</v>
      </c>
      <c r="M9" s="30" t="s">
        <v>30</v>
      </c>
      <c r="N9" s="30" t="s">
        <v>161</v>
      </c>
      <c r="O9" s="28">
        <v>320</v>
      </c>
      <c r="P9" s="11">
        <v>335</v>
      </c>
      <c r="Q9" s="11">
        <f>SUM(P9)+15</f>
        <v>350</v>
      </c>
      <c r="R9" s="11">
        <f>SUM(Q9)+15</f>
        <v>365</v>
      </c>
      <c r="S9" s="11">
        <f>SUM(R9)+15</f>
        <v>380</v>
      </c>
      <c r="T9" s="15">
        <v>174469</v>
      </c>
      <c r="U9" s="15">
        <v>184134.5826</v>
      </c>
      <c r="V9" s="15">
        <v>194335.63847603998</v>
      </c>
      <c r="W9" s="15">
        <v>205101.8328476126</v>
      </c>
      <c r="X9" s="18" t="s">
        <v>293</v>
      </c>
      <c r="Y9" s="1"/>
    </row>
    <row r="10" spans="1:25" ht="38.25">
      <c r="A10" s="87"/>
      <c r="B10" s="55"/>
      <c r="C10" s="54"/>
      <c r="D10" s="55"/>
      <c r="E10" s="55"/>
      <c r="F10" s="56"/>
      <c r="G10" s="60"/>
      <c r="H10" s="60"/>
      <c r="I10" s="56"/>
      <c r="J10" s="56"/>
      <c r="K10" s="30" t="s">
        <v>31</v>
      </c>
      <c r="L10" s="28">
        <v>30</v>
      </c>
      <c r="M10" s="30" t="s">
        <v>32</v>
      </c>
      <c r="N10" s="30" t="s">
        <v>162</v>
      </c>
      <c r="O10" s="12">
        <v>1200</v>
      </c>
      <c r="P10" s="12">
        <v>1250</v>
      </c>
      <c r="Q10" s="12">
        <v>1300</v>
      </c>
      <c r="R10" s="12">
        <v>1350</v>
      </c>
      <c r="S10" s="12">
        <v>1400</v>
      </c>
      <c r="T10" s="14">
        <v>116325</v>
      </c>
      <c r="U10" s="14">
        <f>SUM(T10)*1.0554</f>
        <v>122769.40499999998</v>
      </c>
      <c r="V10" s="14">
        <f>SUM(U10)*1.0554</f>
        <v>129570.83003699996</v>
      </c>
      <c r="W10" s="14">
        <f>SUM(V10)*1.0554</f>
        <v>136749.05402104976</v>
      </c>
      <c r="X10" s="18" t="s">
        <v>293</v>
      </c>
      <c r="Y10" s="1"/>
    </row>
    <row r="11" spans="1:25" ht="25.5">
      <c r="A11" s="87"/>
      <c r="B11" s="55"/>
      <c r="C11" s="54"/>
      <c r="D11" s="55"/>
      <c r="E11" s="55"/>
      <c r="F11" s="56"/>
      <c r="G11" s="60"/>
      <c r="H11" s="60"/>
      <c r="I11" s="56"/>
      <c r="J11" s="56"/>
      <c r="K11" s="60" t="s">
        <v>153</v>
      </c>
      <c r="L11" s="56">
        <v>10</v>
      </c>
      <c r="M11" s="30" t="s">
        <v>296</v>
      </c>
      <c r="N11" s="30" t="s">
        <v>163</v>
      </c>
      <c r="O11" s="28">
        <v>3</v>
      </c>
      <c r="P11" s="28">
        <v>3</v>
      </c>
      <c r="Q11" s="28">
        <v>3</v>
      </c>
      <c r="R11" s="28">
        <v>3</v>
      </c>
      <c r="S11" s="28">
        <v>3</v>
      </c>
      <c r="T11" s="15">
        <v>62865</v>
      </c>
      <c r="U11" s="15">
        <v>66347.72099999999</v>
      </c>
      <c r="V11" s="15">
        <v>70023.38474339998</v>
      </c>
      <c r="W11" s="15">
        <v>73902.68025818432</v>
      </c>
      <c r="X11" s="18" t="s">
        <v>293</v>
      </c>
      <c r="Y11" s="1"/>
    </row>
    <row r="12" spans="1:25" ht="25.5">
      <c r="A12" s="87"/>
      <c r="B12" s="55"/>
      <c r="C12" s="54"/>
      <c r="D12" s="55"/>
      <c r="E12" s="55"/>
      <c r="F12" s="56"/>
      <c r="G12" s="60"/>
      <c r="H12" s="60"/>
      <c r="I12" s="56"/>
      <c r="J12" s="56"/>
      <c r="K12" s="60"/>
      <c r="L12" s="56"/>
      <c r="M12" s="30" t="s">
        <v>297</v>
      </c>
      <c r="N12" s="30" t="s">
        <v>298</v>
      </c>
      <c r="O12" s="28">
        <v>0</v>
      </c>
      <c r="P12" s="28">
        <v>1</v>
      </c>
      <c r="Q12" s="28">
        <v>1</v>
      </c>
      <c r="R12" s="28">
        <v>1</v>
      </c>
      <c r="S12" s="28">
        <v>1</v>
      </c>
      <c r="T12" s="15">
        <v>22000</v>
      </c>
      <c r="U12" s="15">
        <v>23218.8</v>
      </c>
      <c r="V12" s="15">
        <v>24505.121519999997</v>
      </c>
      <c r="W12" s="15">
        <v>25862.705252207994</v>
      </c>
      <c r="X12" s="18" t="s">
        <v>293</v>
      </c>
      <c r="Y12" s="1"/>
    </row>
    <row r="13" spans="1:25" ht="51">
      <c r="A13" s="87"/>
      <c r="B13" s="55"/>
      <c r="C13" s="54"/>
      <c r="D13" s="55"/>
      <c r="E13" s="55" t="s">
        <v>33</v>
      </c>
      <c r="F13" s="56">
        <v>20</v>
      </c>
      <c r="G13" s="60" t="s">
        <v>34</v>
      </c>
      <c r="H13" s="60" t="s">
        <v>302</v>
      </c>
      <c r="I13" s="56">
        <v>0</v>
      </c>
      <c r="J13" s="56">
        <v>70</v>
      </c>
      <c r="K13" s="30" t="s">
        <v>154</v>
      </c>
      <c r="L13" s="28">
        <v>20</v>
      </c>
      <c r="M13" s="30" t="s">
        <v>299</v>
      </c>
      <c r="N13" s="30" t="s">
        <v>164</v>
      </c>
      <c r="O13" s="28">
        <v>0</v>
      </c>
      <c r="P13" s="28">
        <v>80</v>
      </c>
      <c r="Q13" s="28">
        <v>80</v>
      </c>
      <c r="R13" s="28">
        <v>80</v>
      </c>
      <c r="S13" s="28">
        <v>80</v>
      </c>
      <c r="T13" s="15">
        <v>1000</v>
      </c>
      <c r="U13" s="15">
        <v>1055.3999999999999</v>
      </c>
      <c r="V13" s="15">
        <v>1113.8691599999997</v>
      </c>
      <c r="W13" s="15">
        <v>1175.5775114639996</v>
      </c>
      <c r="X13" s="18" t="s">
        <v>293</v>
      </c>
      <c r="Y13" s="1"/>
    </row>
    <row r="14" spans="1:25" ht="38.25">
      <c r="A14" s="87"/>
      <c r="B14" s="55"/>
      <c r="C14" s="54"/>
      <c r="D14" s="55"/>
      <c r="E14" s="55"/>
      <c r="F14" s="56"/>
      <c r="G14" s="60"/>
      <c r="H14" s="60"/>
      <c r="I14" s="56"/>
      <c r="J14" s="56"/>
      <c r="K14" s="30" t="s">
        <v>36</v>
      </c>
      <c r="L14" s="28">
        <v>20</v>
      </c>
      <c r="M14" s="30" t="s">
        <v>301</v>
      </c>
      <c r="N14" s="30" t="s">
        <v>300</v>
      </c>
      <c r="O14" s="28">
        <v>0</v>
      </c>
      <c r="P14" s="28">
        <v>7</v>
      </c>
      <c r="Q14" s="28">
        <v>15</v>
      </c>
      <c r="R14" s="28">
        <v>22</v>
      </c>
      <c r="S14" s="28">
        <v>30</v>
      </c>
      <c r="T14" s="15">
        <v>1000</v>
      </c>
      <c r="U14" s="15">
        <v>1055.3999999999999</v>
      </c>
      <c r="V14" s="15">
        <v>1113.8691599999997</v>
      </c>
      <c r="W14" s="15">
        <v>1175.5775114639996</v>
      </c>
      <c r="X14" s="18" t="s">
        <v>293</v>
      </c>
      <c r="Y14" s="1"/>
    </row>
    <row r="15" spans="1:25" ht="89.25">
      <c r="A15" s="87"/>
      <c r="B15" s="55"/>
      <c r="C15" s="54"/>
      <c r="D15" s="55"/>
      <c r="E15" s="55"/>
      <c r="F15" s="56"/>
      <c r="G15" s="60" t="s">
        <v>35</v>
      </c>
      <c r="H15" s="60" t="s">
        <v>302</v>
      </c>
      <c r="I15" s="56">
        <v>0</v>
      </c>
      <c r="J15" s="56">
        <v>70</v>
      </c>
      <c r="K15" s="30" t="s">
        <v>37</v>
      </c>
      <c r="L15" s="28">
        <v>20</v>
      </c>
      <c r="M15" s="30" t="s">
        <v>303</v>
      </c>
      <c r="N15" s="30" t="s">
        <v>304</v>
      </c>
      <c r="O15" s="28">
        <v>0</v>
      </c>
      <c r="P15" s="28">
        <v>3</v>
      </c>
      <c r="Q15" s="28">
        <v>3</v>
      </c>
      <c r="R15" s="28">
        <v>3</v>
      </c>
      <c r="S15" s="28">
        <v>3</v>
      </c>
      <c r="T15" s="15">
        <v>10000</v>
      </c>
      <c r="U15" s="15">
        <v>21900</v>
      </c>
      <c r="V15" s="15">
        <v>35090.00000000001</v>
      </c>
      <c r="W15" s="15">
        <v>38599.000000000015</v>
      </c>
      <c r="X15" s="18" t="s">
        <v>293</v>
      </c>
      <c r="Y15" s="1"/>
    </row>
    <row r="16" spans="1:25" ht="76.5">
      <c r="A16" s="87"/>
      <c r="B16" s="55"/>
      <c r="C16" s="54"/>
      <c r="D16" s="55"/>
      <c r="E16" s="55"/>
      <c r="F16" s="56"/>
      <c r="G16" s="60"/>
      <c r="H16" s="60"/>
      <c r="I16" s="56"/>
      <c r="J16" s="56"/>
      <c r="K16" s="30" t="s">
        <v>38</v>
      </c>
      <c r="L16" s="28">
        <v>20</v>
      </c>
      <c r="M16" s="30" t="s">
        <v>305</v>
      </c>
      <c r="N16" s="30" t="s">
        <v>306</v>
      </c>
      <c r="O16" s="28">
        <v>0</v>
      </c>
      <c r="P16" s="28">
        <v>3</v>
      </c>
      <c r="Q16" s="28">
        <v>3</v>
      </c>
      <c r="R16" s="28">
        <v>3</v>
      </c>
      <c r="S16" s="28">
        <v>3</v>
      </c>
      <c r="T16" s="15">
        <v>2000</v>
      </c>
      <c r="U16" s="15">
        <v>2110.7999999999997</v>
      </c>
      <c r="V16" s="15">
        <v>2227.7383199999995</v>
      </c>
      <c r="W16" s="15">
        <v>2351.155022927999</v>
      </c>
      <c r="X16" s="18" t="s">
        <v>293</v>
      </c>
      <c r="Y16" s="1"/>
    </row>
    <row r="17" spans="1:25" ht="51">
      <c r="A17" s="87"/>
      <c r="B17" s="55"/>
      <c r="C17" s="54"/>
      <c r="D17" s="55"/>
      <c r="E17" s="55"/>
      <c r="F17" s="56"/>
      <c r="G17" s="60"/>
      <c r="H17" s="60"/>
      <c r="I17" s="56"/>
      <c r="J17" s="56"/>
      <c r="K17" s="30" t="s">
        <v>39</v>
      </c>
      <c r="L17" s="28">
        <v>20</v>
      </c>
      <c r="M17" s="30" t="s">
        <v>307</v>
      </c>
      <c r="N17" s="30" t="s">
        <v>308</v>
      </c>
      <c r="O17" s="28">
        <v>0</v>
      </c>
      <c r="P17" s="28">
        <v>7</v>
      </c>
      <c r="Q17" s="28">
        <v>15</v>
      </c>
      <c r="R17" s="28">
        <v>22</v>
      </c>
      <c r="S17" s="28">
        <v>30</v>
      </c>
      <c r="T17" s="15">
        <v>1000</v>
      </c>
      <c r="U17" s="15">
        <v>1055.3999999999999</v>
      </c>
      <c r="V17" s="15">
        <v>1113.8691599999997</v>
      </c>
      <c r="W17" s="15">
        <v>1175.5775114639996</v>
      </c>
      <c r="X17" s="18" t="s">
        <v>293</v>
      </c>
      <c r="Y17" s="1"/>
    </row>
    <row r="18" spans="1:25" ht="90" customHeight="1">
      <c r="A18" s="87"/>
      <c r="B18" s="55"/>
      <c r="C18" s="54"/>
      <c r="D18" s="55"/>
      <c r="E18" s="55" t="s">
        <v>40</v>
      </c>
      <c r="F18" s="56">
        <v>20</v>
      </c>
      <c r="G18" s="60" t="s">
        <v>44</v>
      </c>
      <c r="H18" s="60" t="s">
        <v>313</v>
      </c>
      <c r="I18" s="56">
        <v>0</v>
      </c>
      <c r="J18" s="56">
        <v>100</v>
      </c>
      <c r="K18" s="30" t="s">
        <v>41</v>
      </c>
      <c r="L18" s="28">
        <v>40</v>
      </c>
      <c r="M18" s="30" t="s">
        <v>42</v>
      </c>
      <c r="N18" s="30" t="s">
        <v>165</v>
      </c>
      <c r="O18" s="28">
        <v>0</v>
      </c>
      <c r="P18" s="28">
        <v>1</v>
      </c>
      <c r="Q18" s="28">
        <v>2</v>
      </c>
      <c r="R18" s="28">
        <v>3</v>
      </c>
      <c r="S18" s="28">
        <v>4</v>
      </c>
      <c r="T18" s="15">
        <v>1000</v>
      </c>
      <c r="U18" s="15">
        <v>1055.3999999999999</v>
      </c>
      <c r="V18" s="15">
        <v>1113.8691599999997</v>
      </c>
      <c r="W18" s="15">
        <v>1175.5775114639996</v>
      </c>
      <c r="X18" s="18" t="s">
        <v>293</v>
      </c>
      <c r="Y18" s="1"/>
    </row>
    <row r="19" spans="1:25" ht="63.75">
      <c r="A19" s="87"/>
      <c r="B19" s="55"/>
      <c r="C19" s="54"/>
      <c r="D19" s="55"/>
      <c r="E19" s="55"/>
      <c r="F19" s="56"/>
      <c r="G19" s="60"/>
      <c r="H19" s="60"/>
      <c r="I19" s="56"/>
      <c r="J19" s="56"/>
      <c r="K19" s="30" t="s">
        <v>43</v>
      </c>
      <c r="L19" s="28">
        <v>30</v>
      </c>
      <c r="M19" s="35" t="s">
        <v>309</v>
      </c>
      <c r="N19" s="30" t="s">
        <v>310</v>
      </c>
      <c r="O19" s="28">
        <v>0</v>
      </c>
      <c r="P19" s="28">
        <v>1</v>
      </c>
      <c r="Q19" s="28">
        <v>1</v>
      </c>
      <c r="R19" s="28">
        <v>1</v>
      </c>
      <c r="S19" s="28">
        <v>1</v>
      </c>
      <c r="T19" s="15">
        <v>1000</v>
      </c>
      <c r="U19" s="15">
        <v>1055.3999999999999</v>
      </c>
      <c r="V19" s="15">
        <v>1113.8691599999997</v>
      </c>
      <c r="W19" s="15">
        <v>1175.5775114639996</v>
      </c>
      <c r="X19" s="18" t="s">
        <v>293</v>
      </c>
      <c r="Y19" s="1"/>
    </row>
    <row r="20" spans="1:25" ht="76.5">
      <c r="A20" s="87"/>
      <c r="B20" s="55"/>
      <c r="C20" s="54"/>
      <c r="D20" s="55"/>
      <c r="E20" s="55"/>
      <c r="F20" s="56"/>
      <c r="G20" s="36" t="s">
        <v>314</v>
      </c>
      <c r="H20" s="36" t="s">
        <v>315</v>
      </c>
      <c r="I20" s="28">
        <v>20.3</v>
      </c>
      <c r="J20" s="28">
        <v>10</v>
      </c>
      <c r="K20" s="30" t="s">
        <v>316</v>
      </c>
      <c r="L20" s="28">
        <v>30</v>
      </c>
      <c r="M20" s="36" t="s">
        <v>311</v>
      </c>
      <c r="N20" s="30" t="s">
        <v>312</v>
      </c>
      <c r="O20" s="28">
        <v>0</v>
      </c>
      <c r="P20" s="28">
        <v>3</v>
      </c>
      <c r="Q20" s="28">
        <v>3</v>
      </c>
      <c r="R20" s="28">
        <v>3</v>
      </c>
      <c r="S20" s="28">
        <v>3</v>
      </c>
      <c r="T20" s="15">
        <v>1000</v>
      </c>
      <c r="U20" s="15">
        <v>1055.3999999999999</v>
      </c>
      <c r="V20" s="15">
        <v>1113.8691599999997</v>
      </c>
      <c r="W20" s="15">
        <v>1175.5775114639996</v>
      </c>
      <c r="X20" s="18" t="s">
        <v>293</v>
      </c>
      <c r="Y20" s="1"/>
    </row>
    <row r="21" spans="1:25" ht="60" customHeight="1">
      <c r="A21" s="87" t="s">
        <v>21</v>
      </c>
      <c r="B21" s="55">
        <v>30</v>
      </c>
      <c r="C21" s="54" t="s">
        <v>45</v>
      </c>
      <c r="D21" s="55">
        <v>20</v>
      </c>
      <c r="E21" s="55" t="s">
        <v>46</v>
      </c>
      <c r="F21" s="56">
        <v>30</v>
      </c>
      <c r="G21" s="66" t="s">
        <v>322</v>
      </c>
      <c r="H21" s="66" t="s">
        <v>321</v>
      </c>
      <c r="I21" s="65">
        <v>0.3726</v>
      </c>
      <c r="J21" s="69">
        <v>0.5</v>
      </c>
      <c r="K21" s="60" t="s">
        <v>167</v>
      </c>
      <c r="L21" s="56">
        <v>100</v>
      </c>
      <c r="M21" s="6" t="s">
        <v>317</v>
      </c>
      <c r="N21" s="30" t="s">
        <v>318</v>
      </c>
      <c r="O21" s="10">
        <v>3791</v>
      </c>
      <c r="P21" s="13">
        <f>+O21+225</f>
        <v>4016</v>
      </c>
      <c r="Q21" s="13">
        <f>+P21+184</f>
        <v>4200</v>
      </c>
      <c r="R21" s="13">
        <f>+Q21+184</f>
        <v>4384</v>
      </c>
      <c r="S21" s="13">
        <f>+R21+184</f>
        <v>4568</v>
      </c>
      <c r="T21" s="15">
        <v>551230.5</v>
      </c>
      <c r="U21" s="15">
        <v>578792.025</v>
      </c>
      <c r="V21" s="15">
        <v>610625.586375</v>
      </c>
      <c r="W21" s="15">
        <v>647263.1215575</v>
      </c>
      <c r="X21" s="18" t="s">
        <v>293</v>
      </c>
      <c r="Y21" s="1"/>
    </row>
    <row r="22" spans="1:25" ht="38.25">
      <c r="A22" s="87"/>
      <c r="B22" s="55"/>
      <c r="C22" s="54"/>
      <c r="D22" s="55"/>
      <c r="E22" s="55"/>
      <c r="F22" s="56"/>
      <c r="G22" s="66"/>
      <c r="H22" s="66"/>
      <c r="I22" s="65"/>
      <c r="J22" s="69"/>
      <c r="K22" s="60"/>
      <c r="L22" s="56"/>
      <c r="M22" s="6" t="s">
        <v>319</v>
      </c>
      <c r="N22" s="30" t="s">
        <v>320</v>
      </c>
      <c r="O22" s="10">
        <v>3791</v>
      </c>
      <c r="P22" s="10">
        <v>3791</v>
      </c>
      <c r="Q22" s="28">
        <v>4016</v>
      </c>
      <c r="R22" s="28">
        <v>4200</v>
      </c>
      <c r="S22" s="28">
        <v>4384</v>
      </c>
      <c r="T22" s="15">
        <v>551230.5</v>
      </c>
      <c r="U22" s="15">
        <v>578792.025</v>
      </c>
      <c r="V22" s="15">
        <v>610625.586375</v>
      </c>
      <c r="W22" s="15">
        <v>647263.1215575</v>
      </c>
      <c r="X22" s="18" t="s">
        <v>293</v>
      </c>
      <c r="Y22" s="1"/>
    </row>
    <row r="23" spans="1:25" ht="30.75" customHeight="1">
      <c r="A23" s="87"/>
      <c r="B23" s="55"/>
      <c r="C23" s="54"/>
      <c r="D23" s="55"/>
      <c r="E23" s="55" t="s">
        <v>47</v>
      </c>
      <c r="F23" s="56">
        <v>40</v>
      </c>
      <c r="G23" s="56" t="s">
        <v>226</v>
      </c>
      <c r="H23" s="56" t="s">
        <v>227</v>
      </c>
      <c r="I23" s="56">
        <v>0</v>
      </c>
      <c r="J23" s="56">
        <v>100</v>
      </c>
      <c r="K23" s="90" t="s">
        <v>484</v>
      </c>
      <c r="L23" s="83">
        <v>10</v>
      </c>
      <c r="M23" s="52" t="s">
        <v>485</v>
      </c>
      <c r="N23" s="51" t="s">
        <v>218</v>
      </c>
      <c r="O23" s="28">
        <v>0</v>
      </c>
      <c r="P23" s="28">
        <v>14</v>
      </c>
      <c r="Q23" s="28">
        <v>14</v>
      </c>
      <c r="R23" s="28">
        <v>14</v>
      </c>
      <c r="S23" s="28">
        <v>14</v>
      </c>
      <c r="T23" s="15">
        <v>2000</v>
      </c>
      <c r="U23" s="15">
        <v>2050</v>
      </c>
      <c r="V23" s="15">
        <v>2215.5</v>
      </c>
      <c r="W23" s="15">
        <v>2348.4300000000003</v>
      </c>
      <c r="X23" s="18" t="s">
        <v>406</v>
      </c>
      <c r="Y23" s="1"/>
    </row>
    <row r="24" spans="1:25" ht="42" customHeight="1">
      <c r="A24" s="87"/>
      <c r="B24" s="55"/>
      <c r="C24" s="54"/>
      <c r="D24" s="55"/>
      <c r="E24" s="55"/>
      <c r="F24" s="56"/>
      <c r="G24" s="56"/>
      <c r="H24" s="56"/>
      <c r="I24" s="56"/>
      <c r="J24" s="56"/>
      <c r="K24" s="91"/>
      <c r="L24" s="92"/>
      <c r="M24" s="52" t="s">
        <v>486</v>
      </c>
      <c r="N24" s="51" t="s">
        <v>218</v>
      </c>
      <c r="O24" s="28">
        <v>0</v>
      </c>
      <c r="P24" s="28">
        <v>11</v>
      </c>
      <c r="Q24" s="28">
        <v>11</v>
      </c>
      <c r="R24" s="28">
        <v>11</v>
      </c>
      <c r="S24" s="28">
        <v>11</v>
      </c>
      <c r="T24" s="15">
        <v>2000</v>
      </c>
      <c r="U24" s="15">
        <v>2100</v>
      </c>
      <c r="V24" s="15">
        <v>2215.5</v>
      </c>
      <c r="W24" s="15">
        <v>2348.4300000000003</v>
      </c>
      <c r="X24" s="18" t="s">
        <v>406</v>
      </c>
      <c r="Y24" s="1"/>
    </row>
    <row r="25" spans="1:25" ht="38.25">
      <c r="A25" s="87"/>
      <c r="B25" s="55"/>
      <c r="C25" s="54"/>
      <c r="D25" s="55"/>
      <c r="E25" s="55"/>
      <c r="F25" s="56"/>
      <c r="G25" s="56"/>
      <c r="H25" s="56"/>
      <c r="I25" s="56"/>
      <c r="J25" s="56"/>
      <c r="K25" s="91"/>
      <c r="L25" s="92"/>
      <c r="M25" s="52" t="s">
        <v>487</v>
      </c>
      <c r="N25" s="51" t="s">
        <v>218</v>
      </c>
      <c r="O25" s="28">
        <v>0</v>
      </c>
      <c r="P25" s="28">
        <v>12</v>
      </c>
      <c r="Q25" s="28">
        <v>12</v>
      </c>
      <c r="R25" s="28">
        <v>12</v>
      </c>
      <c r="S25" s="28">
        <v>12</v>
      </c>
      <c r="T25" s="15">
        <v>1000</v>
      </c>
      <c r="U25" s="15">
        <v>1000</v>
      </c>
      <c r="V25" s="15">
        <v>1000</v>
      </c>
      <c r="W25" s="15">
        <v>1000</v>
      </c>
      <c r="X25" s="18" t="s">
        <v>406</v>
      </c>
      <c r="Y25" s="1"/>
    </row>
    <row r="26" spans="1:25" ht="38.25" customHeight="1">
      <c r="A26" s="87"/>
      <c r="B26" s="55"/>
      <c r="C26" s="54"/>
      <c r="D26" s="55"/>
      <c r="E26" s="55"/>
      <c r="F26" s="56"/>
      <c r="G26" s="56"/>
      <c r="H26" s="56"/>
      <c r="I26" s="56"/>
      <c r="J26" s="56"/>
      <c r="K26" s="91"/>
      <c r="L26" s="92"/>
      <c r="M26" s="52" t="s">
        <v>488</v>
      </c>
      <c r="N26" s="51" t="s">
        <v>218</v>
      </c>
      <c r="O26" s="28">
        <v>0</v>
      </c>
      <c r="P26" s="28">
        <v>10</v>
      </c>
      <c r="Q26" s="28">
        <v>10</v>
      </c>
      <c r="R26" s="28">
        <v>10</v>
      </c>
      <c r="S26" s="28">
        <v>10</v>
      </c>
      <c r="T26" s="15">
        <v>800</v>
      </c>
      <c r="U26" s="15">
        <v>1000</v>
      </c>
      <c r="V26" s="15">
        <v>1000</v>
      </c>
      <c r="W26" s="15">
        <v>1000</v>
      </c>
      <c r="X26" s="18" t="s">
        <v>406</v>
      </c>
      <c r="Y26" s="1"/>
    </row>
    <row r="27" spans="1:25" ht="25.5">
      <c r="A27" s="87"/>
      <c r="B27" s="55"/>
      <c r="C27" s="54"/>
      <c r="D27" s="55"/>
      <c r="E27" s="55"/>
      <c r="F27" s="56"/>
      <c r="G27" s="56"/>
      <c r="H27" s="56"/>
      <c r="I27" s="56"/>
      <c r="J27" s="56"/>
      <c r="K27" s="91"/>
      <c r="L27" s="68"/>
      <c r="M27" s="52" t="s">
        <v>489</v>
      </c>
      <c r="N27" s="51" t="s">
        <v>490</v>
      </c>
      <c r="O27" s="28">
        <v>0</v>
      </c>
      <c r="P27" s="28">
        <v>1</v>
      </c>
      <c r="Q27" s="28">
        <v>1</v>
      </c>
      <c r="R27" s="28">
        <v>1</v>
      </c>
      <c r="S27" s="28">
        <v>1</v>
      </c>
      <c r="T27" s="15">
        <v>200</v>
      </c>
      <c r="U27" s="15">
        <v>100</v>
      </c>
      <c r="V27" s="15">
        <v>216</v>
      </c>
      <c r="W27" s="15">
        <v>348</v>
      </c>
      <c r="X27" s="18" t="s">
        <v>406</v>
      </c>
      <c r="Y27" s="1"/>
    </row>
    <row r="28" spans="1:25" ht="25.5">
      <c r="A28" s="87" t="s">
        <v>21</v>
      </c>
      <c r="B28" s="55">
        <v>30</v>
      </c>
      <c r="C28" s="54" t="s">
        <v>0</v>
      </c>
      <c r="D28" s="55">
        <v>20</v>
      </c>
      <c r="E28" s="55" t="s">
        <v>47</v>
      </c>
      <c r="F28" s="56">
        <v>40</v>
      </c>
      <c r="G28" s="56" t="s">
        <v>226</v>
      </c>
      <c r="H28" s="56" t="s">
        <v>227</v>
      </c>
      <c r="I28" s="56">
        <v>0</v>
      </c>
      <c r="J28" s="56">
        <v>100</v>
      </c>
      <c r="K28" s="60" t="s">
        <v>48</v>
      </c>
      <c r="L28" s="56">
        <v>10</v>
      </c>
      <c r="M28" s="52" t="s">
        <v>492</v>
      </c>
      <c r="N28" s="51" t="s">
        <v>218</v>
      </c>
      <c r="O28" s="28">
        <v>0</v>
      </c>
      <c r="P28" s="28">
        <v>5</v>
      </c>
      <c r="Q28" s="28">
        <v>5</v>
      </c>
      <c r="R28" s="28">
        <v>5</v>
      </c>
      <c r="S28" s="28">
        <v>5</v>
      </c>
      <c r="T28" s="15">
        <v>1000</v>
      </c>
      <c r="U28" s="15">
        <v>1100</v>
      </c>
      <c r="V28" s="15">
        <v>1216</v>
      </c>
      <c r="W28" s="15">
        <v>1348</v>
      </c>
      <c r="X28" s="18" t="s">
        <v>406</v>
      </c>
      <c r="Y28" s="1"/>
    </row>
    <row r="29" spans="1:25" ht="25.5">
      <c r="A29" s="87"/>
      <c r="B29" s="55"/>
      <c r="C29" s="54"/>
      <c r="D29" s="55"/>
      <c r="E29" s="55"/>
      <c r="F29" s="56"/>
      <c r="G29" s="56"/>
      <c r="H29" s="56"/>
      <c r="I29" s="56"/>
      <c r="J29" s="56"/>
      <c r="K29" s="60"/>
      <c r="L29" s="56"/>
      <c r="M29" s="52" t="s">
        <v>493</v>
      </c>
      <c r="N29" s="51" t="s">
        <v>218</v>
      </c>
      <c r="O29" s="28">
        <v>0</v>
      </c>
      <c r="P29" s="28">
        <v>5</v>
      </c>
      <c r="Q29" s="28">
        <v>5</v>
      </c>
      <c r="R29" s="28">
        <v>5</v>
      </c>
      <c r="S29" s="28">
        <v>5</v>
      </c>
      <c r="T29" s="15">
        <v>500</v>
      </c>
      <c r="U29" s="15">
        <v>500</v>
      </c>
      <c r="V29" s="15">
        <v>500</v>
      </c>
      <c r="W29" s="15">
        <v>500</v>
      </c>
      <c r="X29" s="18" t="s">
        <v>406</v>
      </c>
      <c r="Y29" s="1"/>
    </row>
    <row r="30" spans="1:25" ht="38.25">
      <c r="A30" s="87"/>
      <c r="B30" s="55"/>
      <c r="C30" s="54"/>
      <c r="D30" s="55"/>
      <c r="E30" s="55"/>
      <c r="F30" s="56"/>
      <c r="G30" s="56"/>
      <c r="H30" s="56"/>
      <c r="I30" s="56"/>
      <c r="J30" s="56"/>
      <c r="K30" s="60"/>
      <c r="L30" s="56"/>
      <c r="M30" s="52" t="s">
        <v>494</v>
      </c>
      <c r="N30" s="51" t="s">
        <v>218</v>
      </c>
      <c r="O30" s="28">
        <v>0</v>
      </c>
      <c r="P30" s="28">
        <v>5</v>
      </c>
      <c r="Q30" s="28">
        <v>5</v>
      </c>
      <c r="R30" s="28">
        <v>5</v>
      </c>
      <c r="S30" s="28">
        <v>5</v>
      </c>
      <c r="T30" s="15">
        <v>500</v>
      </c>
      <c r="U30" s="15">
        <v>500</v>
      </c>
      <c r="V30" s="15">
        <v>500</v>
      </c>
      <c r="W30" s="15">
        <v>500</v>
      </c>
      <c r="X30" s="18" t="s">
        <v>406</v>
      </c>
      <c r="Y30" s="1"/>
    </row>
    <row r="31" spans="1:25" ht="25.5">
      <c r="A31" s="87"/>
      <c r="B31" s="55"/>
      <c r="C31" s="54"/>
      <c r="D31" s="55"/>
      <c r="E31" s="55"/>
      <c r="F31" s="56"/>
      <c r="G31" s="56"/>
      <c r="H31" s="56"/>
      <c r="I31" s="56"/>
      <c r="J31" s="56"/>
      <c r="K31" s="60"/>
      <c r="L31" s="56"/>
      <c r="M31" s="52" t="s">
        <v>489</v>
      </c>
      <c r="N31" s="51" t="s">
        <v>490</v>
      </c>
      <c r="O31" s="28">
        <v>0</v>
      </c>
      <c r="P31" s="28">
        <v>1</v>
      </c>
      <c r="Q31" s="28">
        <v>1</v>
      </c>
      <c r="R31" s="28">
        <v>1</v>
      </c>
      <c r="S31" s="28">
        <v>1</v>
      </c>
      <c r="T31" s="15">
        <v>1200</v>
      </c>
      <c r="U31" s="15">
        <v>1260</v>
      </c>
      <c r="V31" s="15">
        <v>1329.3</v>
      </c>
      <c r="W31" s="15">
        <v>1409.058</v>
      </c>
      <c r="X31" s="18" t="s">
        <v>406</v>
      </c>
      <c r="Y31" s="1"/>
    </row>
    <row r="32" spans="1:25" ht="25.5">
      <c r="A32" s="87"/>
      <c r="B32" s="55"/>
      <c r="C32" s="54"/>
      <c r="D32" s="55"/>
      <c r="E32" s="55"/>
      <c r="F32" s="56"/>
      <c r="G32" s="56"/>
      <c r="H32" s="56"/>
      <c r="I32" s="56"/>
      <c r="J32" s="56"/>
      <c r="K32" s="60"/>
      <c r="L32" s="56"/>
      <c r="M32" s="52" t="s">
        <v>495</v>
      </c>
      <c r="N32" s="51" t="s">
        <v>218</v>
      </c>
      <c r="O32" s="28">
        <v>0</v>
      </c>
      <c r="P32" s="28">
        <v>10</v>
      </c>
      <c r="Q32" s="28">
        <v>10</v>
      </c>
      <c r="R32" s="28">
        <v>10</v>
      </c>
      <c r="S32" s="28">
        <v>10</v>
      </c>
      <c r="T32" s="15">
        <v>800</v>
      </c>
      <c r="U32" s="15">
        <v>840</v>
      </c>
      <c r="V32" s="15">
        <v>886.1999999999999</v>
      </c>
      <c r="W32" s="15">
        <v>939.372</v>
      </c>
      <c r="X32" s="18" t="s">
        <v>406</v>
      </c>
      <c r="Y32" s="1"/>
    </row>
    <row r="33" spans="1:25" ht="25.5">
      <c r="A33" s="87"/>
      <c r="B33" s="55"/>
      <c r="C33" s="54"/>
      <c r="D33" s="55"/>
      <c r="E33" s="55"/>
      <c r="F33" s="56"/>
      <c r="G33" s="56"/>
      <c r="H33" s="56"/>
      <c r="I33" s="56"/>
      <c r="J33" s="56"/>
      <c r="K33" s="80" t="s">
        <v>498</v>
      </c>
      <c r="L33" s="56">
        <v>10</v>
      </c>
      <c r="M33" s="52" t="s">
        <v>496</v>
      </c>
      <c r="N33" s="51" t="s">
        <v>218</v>
      </c>
      <c r="O33" s="28">
        <v>0</v>
      </c>
      <c r="P33" s="28">
        <v>5</v>
      </c>
      <c r="Q33" s="28">
        <v>5</v>
      </c>
      <c r="R33" s="28">
        <v>5</v>
      </c>
      <c r="S33" s="28">
        <v>5</v>
      </c>
      <c r="T33" s="15">
        <v>1172.75</v>
      </c>
      <c r="U33" s="15">
        <v>1231.3875</v>
      </c>
      <c r="V33" s="15">
        <v>1299.1138125</v>
      </c>
      <c r="W33" s="15">
        <v>1377.0606412500001</v>
      </c>
      <c r="X33" s="18" t="s">
        <v>406</v>
      </c>
      <c r="Y33" s="1"/>
    </row>
    <row r="34" spans="1:25" ht="25.5">
      <c r="A34" s="87"/>
      <c r="B34" s="55"/>
      <c r="C34" s="54"/>
      <c r="D34" s="55"/>
      <c r="E34" s="55"/>
      <c r="F34" s="56"/>
      <c r="G34" s="56"/>
      <c r="H34" s="56"/>
      <c r="I34" s="56"/>
      <c r="J34" s="56"/>
      <c r="K34" s="60"/>
      <c r="L34" s="56"/>
      <c r="M34" s="52" t="s">
        <v>497</v>
      </c>
      <c r="N34" s="51" t="s">
        <v>218</v>
      </c>
      <c r="O34" s="28">
        <v>0</v>
      </c>
      <c r="P34" s="28">
        <v>4</v>
      </c>
      <c r="Q34" s="28">
        <v>4</v>
      </c>
      <c r="R34" s="28">
        <v>4</v>
      </c>
      <c r="S34" s="28">
        <v>4</v>
      </c>
      <c r="T34" s="15">
        <v>2345.5</v>
      </c>
      <c r="U34" s="15">
        <v>2462.775</v>
      </c>
      <c r="V34" s="15">
        <v>2598.227625</v>
      </c>
      <c r="W34" s="15">
        <v>2754.1212825000002</v>
      </c>
      <c r="X34" s="18" t="s">
        <v>406</v>
      </c>
      <c r="Y34" s="1"/>
    </row>
    <row r="35" spans="1:25" ht="25.5">
      <c r="A35" s="87"/>
      <c r="B35" s="55"/>
      <c r="C35" s="54"/>
      <c r="D35" s="55"/>
      <c r="E35" s="55"/>
      <c r="F35" s="56"/>
      <c r="G35" s="56"/>
      <c r="H35" s="56"/>
      <c r="I35" s="56"/>
      <c r="J35" s="56"/>
      <c r="K35" s="60"/>
      <c r="L35" s="56"/>
      <c r="M35" s="52" t="s">
        <v>489</v>
      </c>
      <c r="N35" s="51" t="s">
        <v>490</v>
      </c>
      <c r="O35" s="28">
        <v>0</v>
      </c>
      <c r="P35" s="28">
        <v>1</v>
      </c>
      <c r="Q35" s="28">
        <v>1</v>
      </c>
      <c r="R35" s="28">
        <v>1</v>
      </c>
      <c r="S35" s="28">
        <v>1</v>
      </c>
      <c r="T35" s="15">
        <v>1172.75</v>
      </c>
      <c r="U35" s="15">
        <v>1231.3875</v>
      </c>
      <c r="V35" s="15">
        <v>1299.1138125</v>
      </c>
      <c r="W35" s="15">
        <v>1377.0606412500001</v>
      </c>
      <c r="X35" s="18" t="s">
        <v>406</v>
      </c>
      <c r="Y35" s="1"/>
    </row>
    <row r="36" spans="1:25" ht="25.5">
      <c r="A36" s="87"/>
      <c r="B36" s="55"/>
      <c r="C36" s="54"/>
      <c r="D36" s="55"/>
      <c r="E36" s="55"/>
      <c r="F36" s="56"/>
      <c r="G36" s="56"/>
      <c r="H36" s="56"/>
      <c r="I36" s="56"/>
      <c r="J36" s="56"/>
      <c r="K36" s="30" t="s">
        <v>49</v>
      </c>
      <c r="L36" s="28">
        <v>10</v>
      </c>
      <c r="M36" s="52" t="s">
        <v>499</v>
      </c>
      <c r="N36" s="51" t="s">
        <v>500</v>
      </c>
      <c r="O36" s="28">
        <v>0</v>
      </c>
      <c r="P36" s="28">
        <v>1</v>
      </c>
      <c r="Q36" s="28">
        <v>1</v>
      </c>
      <c r="R36" s="28">
        <v>1</v>
      </c>
      <c r="S36" s="28">
        <v>1</v>
      </c>
      <c r="T36" s="15">
        <v>14000</v>
      </c>
      <c r="U36" s="15">
        <v>14700</v>
      </c>
      <c r="V36" s="15">
        <v>15508.5</v>
      </c>
      <c r="W36" s="15">
        <v>16439.01</v>
      </c>
      <c r="X36" s="18" t="s">
        <v>406</v>
      </c>
      <c r="Y36" s="1"/>
    </row>
    <row r="37" spans="1:25" ht="25.5">
      <c r="A37" s="87"/>
      <c r="B37" s="55"/>
      <c r="C37" s="54"/>
      <c r="D37" s="55"/>
      <c r="E37" s="55"/>
      <c r="F37" s="56"/>
      <c r="G37" s="56"/>
      <c r="H37" s="56"/>
      <c r="I37" s="56"/>
      <c r="J37" s="56"/>
      <c r="K37" s="30" t="s">
        <v>50</v>
      </c>
      <c r="L37" s="28">
        <v>5</v>
      </c>
      <c r="M37" s="52" t="s">
        <v>501</v>
      </c>
      <c r="N37" s="51" t="s">
        <v>218</v>
      </c>
      <c r="O37" s="28">
        <v>0</v>
      </c>
      <c r="P37" s="28">
        <v>5</v>
      </c>
      <c r="Q37" s="28">
        <v>5</v>
      </c>
      <c r="R37" s="28">
        <v>5</v>
      </c>
      <c r="S37" s="28">
        <v>5</v>
      </c>
      <c r="T37" s="15">
        <v>0</v>
      </c>
      <c r="U37" s="15">
        <v>0</v>
      </c>
      <c r="V37" s="15">
        <v>0</v>
      </c>
      <c r="W37" s="15">
        <v>0</v>
      </c>
      <c r="X37" s="18" t="s">
        <v>406</v>
      </c>
      <c r="Y37" s="1"/>
    </row>
    <row r="38" spans="1:25" ht="25.5">
      <c r="A38" s="87"/>
      <c r="B38" s="55"/>
      <c r="C38" s="54"/>
      <c r="D38" s="55"/>
      <c r="E38" s="55"/>
      <c r="F38" s="56"/>
      <c r="G38" s="56"/>
      <c r="H38" s="56"/>
      <c r="I38" s="56"/>
      <c r="J38" s="56"/>
      <c r="K38" s="60" t="s">
        <v>51</v>
      </c>
      <c r="L38" s="56">
        <v>10</v>
      </c>
      <c r="M38" s="52" t="s">
        <v>502</v>
      </c>
      <c r="N38" s="51" t="s">
        <v>168</v>
      </c>
      <c r="O38" s="28">
        <v>0</v>
      </c>
      <c r="P38" s="28">
        <v>4</v>
      </c>
      <c r="Q38" s="28">
        <v>4</v>
      </c>
      <c r="R38" s="28">
        <v>4</v>
      </c>
      <c r="S38" s="28">
        <v>4</v>
      </c>
      <c r="T38" s="15">
        <v>2500</v>
      </c>
      <c r="U38" s="15">
        <v>2625</v>
      </c>
      <c r="V38" s="15">
        <v>2769.375</v>
      </c>
      <c r="W38" s="15">
        <v>2935.5375000000004</v>
      </c>
      <c r="X38" s="18" t="s">
        <v>406</v>
      </c>
      <c r="Y38" s="1"/>
    </row>
    <row r="39" spans="1:25" ht="76.5">
      <c r="A39" s="87"/>
      <c r="B39" s="55"/>
      <c r="C39" s="54"/>
      <c r="D39" s="55"/>
      <c r="E39" s="55"/>
      <c r="F39" s="56"/>
      <c r="G39" s="56"/>
      <c r="H39" s="56"/>
      <c r="I39" s="56"/>
      <c r="J39" s="56"/>
      <c r="K39" s="60"/>
      <c r="L39" s="56"/>
      <c r="M39" s="52" t="s">
        <v>503</v>
      </c>
      <c r="N39" s="30" t="s">
        <v>324</v>
      </c>
      <c r="O39" s="28">
        <v>0</v>
      </c>
      <c r="P39" s="28">
        <v>4</v>
      </c>
      <c r="Q39" s="28">
        <v>4</v>
      </c>
      <c r="R39" s="28">
        <v>4</v>
      </c>
      <c r="S39" s="28">
        <v>4</v>
      </c>
      <c r="T39" s="15">
        <v>1500</v>
      </c>
      <c r="U39" s="15">
        <v>1575</v>
      </c>
      <c r="V39" s="15">
        <v>1661.625</v>
      </c>
      <c r="W39" s="15">
        <v>1761.3225</v>
      </c>
      <c r="X39" s="18" t="s">
        <v>406</v>
      </c>
      <c r="Y39" s="1"/>
    </row>
    <row r="40" spans="1:25" ht="25.5">
      <c r="A40" s="87"/>
      <c r="B40" s="55"/>
      <c r="C40" s="54"/>
      <c r="D40" s="55"/>
      <c r="E40" s="55"/>
      <c r="F40" s="56"/>
      <c r="G40" s="56"/>
      <c r="H40" s="56"/>
      <c r="I40" s="56"/>
      <c r="J40" s="56"/>
      <c r="K40" s="60"/>
      <c r="L40" s="56"/>
      <c r="M40" s="52" t="s">
        <v>489</v>
      </c>
      <c r="N40" s="51" t="s">
        <v>490</v>
      </c>
      <c r="O40" s="28">
        <v>0</v>
      </c>
      <c r="P40" s="28">
        <v>1</v>
      </c>
      <c r="Q40" s="28">
        <v>1</v>
      </c>
      <c r="R40" s="28">
        <v>1</v>
      </c>
      <c r="S40" s="28">
        <v>1</v>
      </c>
      <c r="T40" s="15">
        <v>1000</v>
      </c>
      <c r="U40" s="15">
        <v>1050</v>
      </c>
      <c r="V40" s="15">
        <v>1107.75</v>
      </c>
      <c r="W40" s="15">
        <v>1174.2150000000001</v>
      </c>
      <c r="X40" s="18" t="s">
        <v>406</v>
      </c>
      <c r="Y40" s="1"/>
    </row>
    <row r="41" spans="1:25" ht="25.5">
      <c r="A41" s="87" t="s">
        <v>21</v>
      </c>
      <c r="B41" s="55">
        <v>30</v>
      </c>
      <c r="C41" s="54" t="s">
        <v>0</v>
      </c>
      <c r="D41" s="55">
        <v>20</v>
      </c>
      <c r="E41" s="55" t="s">
        <v>47</v>
      </c>
      <c r="F41" s="56">
        <v>40</v>
      </c>
      <c r="G41" s="56" t="s">
        <v>226</v>
      </c>
      <c r="H41" s="56" t="s">
        <v>227</v>
      </c>
      <c r="I41" s="56">
        <v>0</v>
      </c>
      <c r="J41" s="56">
        <v>100</v>
      </c>
      <c r="K41" s="30" t="s">
        <v>52</v>
      </c>
      <c r="L41" s="28">
        <v>5</v>
      </c>
      <c r="M41" s="52" t="s">
        <v>504</v>
      </c>
      <c r="N41" s="51" t="s">
        <v>218</v>
      </c>
      <c r="O41" s="28">
        <v>0</v>
      </c>
      <c r="P41" s="28">
        <v>8</v>
      </c>
      <c r="Q41" s="28">
        <v>8</v>
      </c>
      <c r="R41" s="28">
        <v>8</v>
      </c>
      <c r="S41" s="28">
        <v>8</v>
      </c>
      <c r="T41" s="15">
        <v>6000</v>
      </c>
      <c r="U41" s="15">
        <v>6300</v>
      </c>
      <c r="V41" s="15">
        <v>6646.5</v>
      </c>
      <c r="W41" s="15">
        <v>7045.29</v>
      </c>
      <c r="X41" s="18" t="s">
        <v>406</v>
      </c>
      <c r="Y41" s="1"/>
    </row>
    <row r="42" spans="1:25" ht="76.5">
      <c r="A42" s="87"/>
      <c r="B42" s="55"/>
      <c r="C42" s="54"/>
      <c r="D42" s="55"/>
      <c r="E42" s="55"/>
      <c r="F42" s="56"/>
      <c r="G42" s="56"/>
      <c r="H42" s="56"/>
      <c r="I42" s="56"/>
      <c r="J42" s="56"/>
      <c r="K42" s="60" t="s">
        <v>53</v>
      </c>
      <c r="L42" s="56">
        <v>5</v>
      </c>
      <c r="M42" s="6" t="s">
        <v>327</v>
      </c>
      <c r="N42" s="30" t="s">
        <v>323</v>
      </c>
      <c r="O42" s="28">
        <v>0</v>
      </c>
      <c r="P42" s="28">
        <v>3</v>
      </c>
      <c r="Q42" s="28">
        <v>3</v>
      </c>
      <c r="R42" s="28">
        <v>3</v>
      </c>
      <c r="S42" s="28">
        <v>3</v>
      </c>
      <c r="T42" s="15">
        <v>0</v>
      </c>
      <c r="U42" s="15">
        <v>0</v>
      </c>
      <c r="V42" s="15">
        <v>0</v>
      </c>
      <c r="W42" s="15">
        <v>0</v>
      </c>
      <c r="X42" s="18" t="s">
        <v>406</v>
      </c>
      <c r="Y42" s="1"/>
    </row>
    <row r="43" spans="1:25" ht="51">
      <c r="A43" s="87"/>
      <c r="B43" s="55"/>
      <c r="C43" s="54"/>
      <c r="D43" s="55"/>
      <c r="E43" s="55"/>
      <c r="F43" s="56"/>
      <c r="G43" s="56"/>
      <c r="H43" s="56"/>
      <c r="I43" s="56"/>
      <c r="J43" s="56"/>
      <c r="K43" s="60"/>
      <c r="L43" s="56"/>
      <c r="M43" s="6" t="s">
        <v>328</v>
      </c>
      <c r="N43" s="30" t="s">
        <v>329</v>
      </c>
      <c r="O43" s="28">
        <v>0</v>
      </c>
      <c r="P43" s="28">
        <v>3</v>
      </c>
      <c r="Q43" s="28">
        <v>3</v>
      </c>
      <c r="R43" s="28">
        <v>3</v>
      </c>
      <c r="S43" s="28">
        <v>3</v>
      </c>
      <c r="T43" s="15">
        <v>0</v>
      </c>
      <c r="U43" s="15">
        <v>0</v>
      </c>
      <c r="V43" s="15">
        <v>0</v>
      </c>
      <c r="W43" s="15">
        <v>0</v>
      </c>
      <c r="X43" s="18" t="s">
        <v>406</v>
      </c>
      <c r="Y43" s="1"/>
    </row>
    <row r="44" spans="1:25" ht="114.75">
      <c r="A44" s="87"/>
      <c r="B44" s="55"/>
      <c r="C44" s="54"/>
      <c r="D44" s="55"/>
      <c r="E44" s="55"/>
      <c r="F44" s="56"/>
      <c r="G44" s="56"/>
      <c r="H44" s="56"/>
      <c r="I44" s="56"/>
      <c r="J44" s="56"/>
      <c r="K44" s="60"/>
      <c r="L44" s="56"/>
      <c r="M44" s="6" t="s">
        <v>325</v>
      </c>
      <c r="N44" s="30" t="s">
        <v>330</v>
      </c>
      <c r="O44" s="28">
        <v>0</v>
      </c>
      <c r="P44" s="28">
        <v>2</v>
      </c>
      <c r="Q44" s="28">
        <v>2</v>
      </c>
      <c r="R44" s="28">
        <v>2</v>
      </c>
      <c r="S44" s="28">
        <v>2</v>
      </c>
      <c r="T44" s="15">
        <v>0</v>
      </c>
      <c r="U44" s="15">
        <v>0</v>
      </c>
      <c r="V44" s="15">
        <v>0</v>
      </c>
      <c r="W44" s="15">
        <v>0</v>
      </c>
      <c r="X44" s="18" t="s">
        <v>406</v>
      </c>
      <c r="Y44" s="1"/>
    </row>
    <row r="45" spans="1:25" ht="38.25">
      <c r="A45" s="87"/>
      <c r="B45" s="55"/>
      <c r="C45" s="54"/>
      <c r="D45" s="55"/>
      <c r="E45" s="55"/>
      <c r="F45" s="56"/>
      <c r="G45" s="56"/>
      <c r="H45" s="56"/>
      <c r="I45" s="56"/>
      <c r="J45" s="56"/>
      <c r="K45" s="60"/>
      <c r="L45" s="56"/>
      <c r="M45" s="6" t="s">
        <v>326</v>
      </c>
      <c r="N45" s="30" t="s">
        <v>331</v>
      </c>
      <c r="O45" s="28">
        <v>0</v>
      </c>
      <c r="P45" s="28">
        <v>3</v>
      </c>
      <c r="Q45" s="28">
        <v>3</v>
      </c>
      <c r="R45" s="28">
        <v>3</v>
      </c>
      <c r="S45" s="28">
        <v>3</v>
      </c>
      <c r="T45" s="15">
        <v>0</v>
      </c>
      <c r="U45" s="15">
        <v>0</v>
      </c>
      <c r="V45" s="15">
        <v>0</v>
      </c>
      <c r="W45" s="15">
        <v>0</v>
      </c>
      <c r="X45" s="18" t="s">
        <v>406</v>
      </c>
      <c r="Y45" s="1"/>
    </row>
    <row r="46" spans="1:25" ht="25.5">
      <c r="A46" s="87"/>
      <c r="B46" s="55"/>
      <c r="C46" s="54"/>
      <c r="D46" s="55"/>
      <c r="E46" s="55"/>
      <c r="F46" s="56"/>
      <c r="G46" s="56"/>
      <c r="H46" s="56"/>
      <c r="I46" s="56"/>
      <c r="J46" s="56"/>
      <c r="K46" s="30" t="s">
        <v>54</v>
      </c>
      <c r="L46" s="28">
        <v>10</v>
      </c>
      <c r="M46" s="6" t="s">
        <v>505</v>
      </c>
      <c r="N46" s="51" t="s">
        <v>218</v>
      </c>
      <c r="O46" s="28">
        <v>0</v>
      </c>
      <c r="P46" s="28">
        <v>3</v>
      </c>
      <c r="Q46" s="28">
        <v>3</v>
      </c>
      <c r="R46" s="28">
        <v>3</v>
      </c>
      <c r="S46" s="28">
        <v>3</v>
      </c>
      <c r="T46" s="15">
        <v>0</v>
      </c>
      <c r="U46" s="15">
        <v>0</v>
      </c>
      <c r="V46" s="15">
        <v>0</v>
      </c>
      <c r="W46" s="15">
        <v>0</v>
      </c>
      <c r="X46" s="18" t="s">
        <v>406</v>
      </c>
      <c r="Y46" s="1"/>
    </row>
    <row r="47" spans="1:25" ht="38.25">
      <c r="A47" s="87"/>
      <c r="B47" s="55"/>
      <c r="C47" s="54"/>
      <c r="D47" s="55"/>
      <c r="E47" s="55"/>
      <c r="F47" s="56"/>
      <c r="G47" s="56"/>
      <c r="H47" s="56"/>
      <c r="I47" s="56"/>
      <c r="J47" s="56"/>
      <c r="K47" s="51" t="s">
        <v>507</v>
      </c>
      <c r="L47" s="28">
        <v>5</v>
      </c>
      <c r="M47" s="6" t="s">
        <v>506</v>
      </c>
      <c r="N47" s="30" t="s">
        <v>278</v>
      </c>
      <c r="O47" s="28">
        <v>0</v>
      </c>
      <c r="P47" s="28">
        <v>2</v>
      </c>
      <c r="Q47" s="28">
        <v>2</v>
      </c>
      <c r="R47" s="28">
        <v>2</v>
      </c>
      <c r="S47" s="28">
        <v>2</v>
      </c>
      <c r="T47" s="15">
        <v>1000</v>
      </c>
      <c r="U47" s="15">
        <v>1050</v>
      </c>
      <c r="V47" s="15">
        <v>1107.75</v>
      </c>
      <c r="W47" s="15">
        <v>1174.2150000000001</v>
      </c>
      <c r="X47" s="18" t="s">
        <v>406</v>
      </c>
      <c r="Y47" s="1"/>
    </row>
    <row r="48" spans="1:25" ht="25.5">
      <c r="A48" s="87" t="s">
        <v>21</v>
      </c>
      <c r="B48" s="55">
        <v>30</v>
      </c>
      <c r="C48" s="54" t="s">
        <v>0</v>
      </c>
      <c r="D48" s="55">
        <v>20</v>
      </c>
      <c r="E48" s="55" t="s">
        <v>47</v>
      </c>
      <c r="F48" s="56">
        <v>40</v>
      </c>
      <c r="G48" s="56" t="s">
        <v>226</v>
      </c>
      <c r="H48" s="56" t="s">
        <v>227</v>
      </c>
      <c r="I48" s="56">
        <v>0</v>
      </c>
      <c r="J48" s="56">
        <v>100</v>
      </c>
      <c r="K48" s="60" t="s">
        <v>55</v>
      </c>
      <c r="L48" s="56">
        <v>10</v>
      </c>
      <c r="M48" s="6" t="s">
        <v>508</v>
      </c>
      <c r="N48" s="30" t="s">
        <v>218</v>
      </c>
      <c r="O48" s="28">
        <v>0</v>
      </c>
      <c r="P48" s="28">
        <v>3</v>
      </c>
      <c r="Q48" s="28">
        <v>3</v>
      </c>
      <c r="R48" s="28">
        <v>3</v>
      </c>
      <c r="S48" s="28">
        <v>3</v>
      </c>
      <c r="T48" s="15">
        <v>2000</v>
      </c>
      <c r="U48" s="15">
        <v>2100</v>
      </c>
      <c r="V48" s="15">
        <v>2215.5</v>
      </c>
      <c r="W48" s="15">
        <v>2348.4300000000003</v>
      </c>
      <c r="X48" s="18" t="s">
        <v>406</v>
      </c>
      <c r="Y48" s="1"/>
    </row>
    <row r="49" spans="1:25" ht="25.5">
      <c r="A49" s="87"/>
      <c r="B49" s="55"/>
      <c r="C49" s="54"/>
      <c r="D49" s="55"/>
      <c r="E49" s="55"/>
      <c r="F49" s="56"/>
      <c r="G49" s="56"/>
      <c r="H49" s="56"/>
      <c r="I49" s="56"/>
      <c r="J49" s="56"/>
      <c r="K49" s="60"/>
      <c r="L49" s="56"/>
      <c r="M49" s="6" t="s">
        <v>509</v>
      </c>
      <c r="N49" s="30" t="s">
        <v>218</v>
      </c>
      <c r="O49" s="28">
        <v>0</v>
      </c>
      <c r="P49" s="28">
        <v>5</v>
      </c>
      <c r="Q49" s="28">
        <v>5</v>
      </c>
      <c r="R49" s="28">
        <v>5</v>
      </c>
      <c r="S49" s="28">
        <v>5</v>
      </c>
      <c r="T49" s="15">
        <v>500</v>
      </c>
      <c r="U49" s="15">
        <v>525</v>
      </c>
      <c r="V49" s="15">
        <v>553.875</v>
      </c>
      <c r="W49" s="15">
        <v>587.1075000000001</v>
      </c>
      <c r="X49" s="18" t="s">
        <v>406</v>
      </c>
      <c r="Y49" s="1"/>
    </row>
    <row r="50" spans="1:25" ht="25.5">
      <c r="A50" s="87"/>
      <c r="B50" s="55"/>
      <c r="C50" s="54"/>
      <c r="D50" s="55"/>
      <c r="E50" s="55"/>
      <c r="F50" s="56"/>
      <c r="G50" s="56"/>
      <c r="H50" s="56"/>
      <c r="I50" s="56"/>
      <c r="J50" s="56"/>
      <c r="K50" s="60"/>
      <c r="L50" s="56"/>
      <c r="M50" s="6" t="s">
        <v>510</v>
      </c>
      <c r="N50" s="30" t="s">
        <v>218</v>
      </c>
      <c r="O50" s="28">
        <v>0</v>
      </c>
      <c r="P50" s="28">
        <v>1</v>
      </c>
      <c r="Q50" s="28">
        <v>1</v>
      </c>
      <c r="R50" s="28">
        <v>1</v>
      </c>
      <c r="S50" s="28">
        <v>1</v>
      </c>
      <c r="T50" s="15">
        <v>500</v>
      </c>
      <c r="U50" s="15">
        <v>525</v>
      </c>
      <c r="V50" s="15">
        <v>553.875</v>
      </c>
      <c r="W50" s="15">
        <v>587.1075000000001</v>
      </c>
      <c r="X50" s="18" t="s">
        <v>406</v>
      </c>
      <c r="Y50" s="1"/>
    </row>
    <row r="51" spans="1:25" ht="25.5">
      <c r="A51" s="87"/>
      <c r="B51" s="55"/>
      <c r="C51" s="54"/>
      <c r="D51" s="55"/>
      <c r="E51" s="55"/>
      <c r="F51" s="56"/>
      <c r="G51" s="56"/>
      <c r="H51" s="56"/>
      <c r="I51" s="56"/>
      <c r="J51" s="56"/>
      <c r="K51" s="60"/>
      <c r="L51" s="56"/>
      <c r="M51" s="6" t="s">
        <v>511</v>
      </c>
      <c r="N51" s="30" t="s">
        <v>218</v>
      </c>
      <c r="O51" s="28">
        <v>0</v>
      </c>
      <c r="P51" s="28">
        <v>1</v>
      </c>
      <c r="Q51" s="28">
        <v>1</v>
      </c>
      <c r="R51" s="28">
        <v>1</v>
      </c>
      <c r="S51" s="28">
        <v>1</v>
      </c>
      <c r="T51" s="15">
        <v>500</v>
      </c>
      <c r="U51" s="15">
        <v>525</v>
      </c>
      <c r="V51" s="15">
        <v>553.875</v>
      </c>
      <c r="W51" s="15">
        <v>587.1075000000001</v>
      </c>
      <c r="X51" s="18" t="s">
        <v>406</v>
      </c>
      <c r="Y51" s="1"/>
    </row>
    <row r="52" spans="1:25" ht="25.5">
      <c r="A52" s="87"/>
      <c r="B52" s="55"/>
      <c r="C52" s="54"/>
      <c r="D52" s="55"/>
      <c r="E52" s="55"/>
      <c r="F52" s="56"/>
      <c r="G52" s="56"/>
      <c r="H52" s="56"/>
      <c r="I52" s="56"/>
      <c r="J52" s="56"/>
      <c r="K52" s="60"/>
      <c r="L52" s="56"/>
      <c r="M52" s="6" t="s">
        <v>512</v>
      </c>
      <c r="N52" s="30" t="s">
        <v>218</v>
      </c>
      <c r="O52" s="28">
        <v>0</v>
      </c>
      <c r="P52" s="28">
        <v>1</v>
      </c>
      <c r="Q52" s="28">
        <v>1</v>
      </c>
      <c r="R52" s="28">
        <v>1</v>
      </c>
      <c r="S52" s="28">
        <v>1</v>
      </c>
      <c r="T52" s="15">
        <v>1000</v>
      </c>
      <c r="U52" s="15">
        <v>1050</v>
      </c>
      <c r="V52" s="15">
        <v>1108</v>
      </c>
      <c r="W52" s="15">
        <v>1174</v>
      </c>
      <c r="X52" s="18" t="s">
        <v>406</v>
      </c>
      <c r="Y52" s="1"/>
    </row>
    <row r="53" spans="1:25" ht="38.25">
      <c r="A53" s="87"/>
      <c r="B53" s="55"/>
      <c r="C53" s="54"/>
      <c r="D53" s="55"/>
      <c r="E53" s="55"/>
      <c r="F53" s="56"/>
      <c r="G53" s="56"/>
      <c r="H53" s="56"/>
      <c r="I53" s="56"/>
      <c r="J53" s="56"/>
      <c r="K53" s="60" t="s">
        <v>56</v>
      </c>
      <c r="L53" s="56">
        <v>5</v>
      </c>
      <c r="M53" s="6" t="s">
        <v>336</v>
      </c>
      <c r="N53" s="30" t="s">
        <v>335</v>
      </c>
      <c r="O53" s="28">
        <v>0</v>
      </c>
      <c r="P53" s="28">
        <v>1</v>
      </c>
      <c r="Q53" s="28">
        <v>1</v>
      </c>
      <c r="R53" s="28">
        <v>1</v>
      </c>
      <c r="S53" s="28">
        <v>1</v>
      </c>
      <c r="T53" s="15">
        <v>0</v>
      </c>
      <c r="U53" s="15">
        <v>0</v>
      </c>
      <c r="V53" s="15">
        <v>0</v>
      </c>
      <c r="W53" s="15">
        <v>0</v>
      </c>
      <c r="X53" s="18" t="s">
        <v>293</v>
      </c>
      <c r="Y53" s="1"/>
    </row>
    <row r="54" spans="1:25" ht="25.5">
      <c r="A54" s="87"/>
      <c r="B54" s="55"/>
      <c r="C54" s="54"/>
      <c r="D54" s="55"/>
      <c r="E54" s="55"/>
      <c r="F54" s="56"/>
      <c r="G54" s="56"/>
      <c r="H54" s="56"/>
      <c r="I54" s="56"/>
      <c r="J54" s="56"/>
      <c r="K54" s="60"/>
      <c r="L54" s="56"/>
      <c r="M54" s="6" t="s">
        <v>337</v>
      </c>
      <c r="N54" s="30" t="s">
        <v>335</v>
      </c>
      <c r="O54" s="28">
        <v>0</v>
      </c>
      <c r="P54" s="28">
        <v>1</v>
      </c>
      <c r="Q54" s="28">
        <v>1</v>
      </c>
      <c r="R54" s="28">
        <v>1</v>
      </c>
      <c r="S54" s="28">
        <v>1</v>
      </c>
      <c r="T54" s="15">
        <v>0</v>
      </c>
      <c r="U54" s="15">
        <v>0</v>
      </c>
      <c r="V54" s="15">
        <v>0</v>
      </c>
      <c r="W54" s="15">
        <v>0</v>
      </c>
      <c r="X54" s="18" t="s">
        <v>293</v>
      </c>
      <c r="Y54" s="1"/>
    </row>
    <row r="55" spans="1:25" ht="25.5">
      <c r="A55" s="87"/>
      <c r="B55" s="55"/>
      <c r="C55" s="54"/>
      <c r="D55" s="55"/>
      <c r="E55" s="55"/>
      <c r="F55" s="56"/>
      <c r="G55" s="56"/>
      <c r="H55" s="56"/>
      <c r="I55" s="56"/>
      <c r="J55" s="56"/>
      <c r="K55" s="60"/>
      <c r="L55" s="56"/>
      <c r="M55" s="6" t="s">
        <v>338</v>
      </c>
      <c r="N55" s="30" t="s">
        <v>179</v>
      </c>
      <c r="O55" s="28">
        <v>0</v>
      </c>
      <c r="P55" s="28">
        <v>0</v>
      </c>
      <c r="Q55" s="28">
        <v>1</v>
      </c>
      <c r="R55" s="28">
        <v>0</v>
      </c>
      <c r="S55" s="28">
        <v>0</v>
      </c>
      <c r="T55" s="15">
        <v>0</v>
      </c>
      <c r="U55" s="15">
        <v>0</v>
      </c>
      <c r="V55" s="15">
        <v>0</v>
      </c>
      <c r="W55" s="15">
        <v>0</v>
      </c>
      <c r="X55" s="18" t="s">
        <v>293</v>
      </c>
      <c r="Y55" s="1"/>
    </row>
    <row r="56" spans="1:25" ht="38.25">
      <c r="A56" s="87"/>
      <c r="B56" s="55"/>
      <c r="C56" s="54"/>
      <c r="D56" s="55"/>
      <c r="E56" s="55"/>
      <c r="F56" s="56"/>
      <c r="G56" s="56"/>
      <c r="H56" s="56"/>
      <c r="I56" s="56"/>
      <c r="J56" s="56"/>
      <c r="K56" s="60"/>
      <c r="L56" s="56"/>
      <c r="M56" s="6" t="s">
        <v>339</v>
      </c>
      <c r="N56" s="30" t="s">
        <v>340</v>
      </c>
      <c r="O56" s="28">
        <v>0</v>
      </c>
      <c r="P56" s="28">
        <v>1</v>
      </c>
      <c r="Q56" s="28">
        <v>1</v>
      </c>
      <c r="R56" s="28">
        <v>1</v>
      </c>
      <c r="S56" s="28">
        <v>1</v>
      </c>
      <c r="T56" s="15">
        <v>0</v>
      </c>
      <c r="U56" s="15">
        <v>0</v>
      </c>
      <c r="V56" s="15">
        <v>0</v>
      </c>
      <c r="W56" s="15">
        <v>0</v>
      </c>
      <c r="X56" s="18" t="s">
        <v>293</v>
      </c>
      <c r="Y56" s="1"/>
    </row>
    <row r="57" spans="1:25" ht="38.25">
      <c r="A57" s="87"/>
      <c r="B57" s="55"/>
      <c r="C57" s="54"/>
      <c r="D57" s="55"/>
      <c r="E57" s="55"/>
      <c r="F57" s="56"/>
      <c r="G57" s="56"/>
      <c r="H57" s="56"/>
      <c r="I57" s="56"/>
      <c r="J57" s="56"/>
      <c r="K57" s="60"/>
      <c r="L57" s="56"/>
      <c r="M57" s="6" t="s">
        <v>332</v>
      </c>
      <c r="N57" s="30" t="s">
        <v>341</v>
      </c>
      <c r="O57" s="28">
        <v>0</v>
      </c>
      <c r="P57" s="28">
        <v>1</v>
      </c>
      <c r="Q57" s="28">
        <v>1</v>
      </c>
      <c r="R57" s="28">
        <v>1</v>
      </c>
      <c r="S57" s="28">
        <v>1</v>
      </c>
      <c r="T57" s="15">
        <v>0</v>
      </c>
      <c r="U57" s="15">
        <v>0</v>
      </c>
      <c r="V57" s="15">
        <v>0</v>
      </c>
      <c r="W57" s="15">
        <v>0</v>
      </c>
      <c r="X57" s="18" t="s">
        <v>293</v>
      </c>
      <c r="Y57" s="1"/>
    </row>
    <row r="58" spans="1:25" ht="25.5">
      <c r="A58" s="87"/>
      <c r="B58" s="55"/>
      <c r="C58" s="54"/>
      <c r="D58" s="55"/>
      <c r="E58" s="55"/>
      <c r="F58" s="56"/>
      <c r="G58" s="56"/>
      <c r="H58" s="56"/>
      <c r="I58" s="56"/>
      <c r="J58" s="56"/>
      <c r="K58" s="60"/>
      <c r="L58" s="56"/>
      <c r="M58" s="6" t="s">
        <v>333</v>
      </c>
      <c r="N58" s="30" t="s">
        <v>342</v>
      </c>
      <c r="O58" s="28">
        <v>0</v>
      </c>
      <c r="P58" s="28">
        <v>3</v>
      </c>
      <c r="Q58" s="28">
        <v>3</v>
      </c>
      <c r="R58" s="28">
        <v>3</v>
      </c>
      <c r="S58" s="28">
        <v>3</v>
      </c>
      <c r="T58" s="15">
        <v>0</v>
      </c>
      <c r="U58" s="15">
        <v>0</v>
      </c>
      <c r="V58" s="15">
        <v>0</v>
      </c>
      <c r="W58" s="15">
        <v>0</v>
      </c>
      <c r="X58" s="18" t="s">
        <v>293</v>
      </c>
      <c r="Y58" s="1"/>
    </row>
    <row r="59" spans="1:25" ht="38.25">
      <c r="A59" s="87"/>
      <c r="B59" s="55"/>
      <c r="C59" s="54"/>
      <c r="D59" s="55"/>
      <c r="E59" s="55"/>
      <c r="F59" s="56"/>
      <c r="G59" s="56"/>
      <c r="H59" s="56"/>
      <c r="I59" s="56"/>
      <c r="J59" s="56"/>
      <c r="K59" s="60"/>
      <c r="L59" s="56"/>
      <c r="M59" s="6" t="s">
        <v>334</v>
      </c>
      <c r="N59" s="30" t="s">
        <v>343</v>
      </c>
      <c r="O59" s="28">
        <v>0</v>
      </c>
      <c r="P59" s="28">
        <v>0</v>
      </c>
      <c r="Q59" s="28">
        <v>1</v>
      </c>
      <c r="R59" s="28">
        <v>0</v>
      </c>
      <c r="S59" s="28">
        <v>0</v>
      </c>
      <c r="T59" s="15">
        <v>0</v>
      </c>
      <c r="U59" s="15">
        <v>0</v>
      </c>
      <c r="V59" s="15">
        <v>0</v>
      </c>
      <c r="W59" s="15">
        <v>0</v>
      </c>
      <c r="X59" s="18" t="s">
        <v>293</v>
      </c>
      <c r="Y59" s="1"/>
    </row>
    <row r="60" spans="1:25" ht="63.75" customHeight="1">
      <c r="A60" s="87" t="s">
        <v>21</v>
      </c>
      <c r="B60" s="55">
        <v>30</v>
      </c>
      <c r="C60" s="54" t="s">
        <v>0</v>
      </c>
      <c r="D60" s="55">
        <v>20</v>
      </c>
      <c r="E60" s="55" t="s">
        <v>57</v>
      </c>
      <c r="F60" s="56">
        <v>30</v>
      </c>
      <c r="G60" s="56" t="s">
        <v>349</v>
      </c>
      <c r="H60" s="56" t="s">
        <v>350</v>
      </c>
      <c r="I60" s="56">
        <v>0</v>
      </c>
      <c r="J60" s="56">
        <v>100</v>
      </c>
      <c r="K60" s="32" t="s">
        <v>58</v>
      </c>
      <c r="L60" s="28">
        <v>30</v>
      </c>
      <c r="M60" s="30" t="s">
        <v>344</v>
      </c>
      <c r="N60" s="30" t="s">
        <v>345</v>
      </c>
      <c r="O60" s="28">
        <v>0</v>
      </c>
      <c r="P60" s="28">
        <v>308</v>
      </c>
      <c r="Q60" s="28">
        <v>515</v>
      </c>
      <c r="R60" s="28">
        <v>515</v>
      </c>
      <c r="S60" s="28">
        <v>515</v>
      </c>
      <c r="T60" s="15">
        <v>0</v>
      </c>
      <c r="U60" s="15">
        <v>0</v>
      </c>
      <c r="V60" s="15">
        <v>0</v>
      </c>
      <c r="W60" s="15">
        <v>0</v>
      </c>
      <c r="X60" s="18" t="s">
        <v>293</v>
      </c>
      <c r="Y60" s="1"/>
    </row>
    <row r="61" spans="1:25" ht="38.25">
      <c r="A61" s="87"/>
      <c r="B61" s="55"/>
      <c r="C61" s="54"/>
      <c r="D61" s="55"/>
      <c r="E61" s="55"/>
      <c r="F61" s="56"/>
      <c r="G61" s="56"/>
      <c r="H61" s="56"/>
      <c r="I61" s="56"/>
      <c r="J61" s="56"/>
      <c r="K61" s="70" t="s">
        <v>59</v>
      </c>
      <c r="L61" s="56">
        <v>60</v>
      </c>
      <c r="M61" s="30" t="s">
        <v>346</v>
      </c>
      <c r="N61" s="30" t="s">
        <v>278</v>
      </c>
      <c r="O61" s="28">
        <v>0</v>
      </c>
      <c r="P61" s="28">
        <v>3</v>
      </c>
      <c r="Q61" s="28">
        <v>3</v>
      </c>
      <c r="R61" s="28">
        <v>3</v>
      </c>
      <c r="S61" s="28">
        <v>3</v>
      </c>
      <c r="T61" s="15">
        <v>400</v>
      </c>
      <c r="U61" s="15">
        <v>420</v>
      </c>
      <c r="V61" s="15">
        <v>443.09999999999997</v>
      </c>
      <c r="W61" s="15">
        <v>469.686</v>
      </c>
      <c r="X61" s="18" t="s">
        <v>293</v>
      </c>
      <c r="Y61" s="1"/>
    </row>
    <row r="62" spans="1:25" ht="51">
      <c r="A62" s="87"/>
      <c r="B62" s="55"/>
      <c r="C62" s="54"/>
      <c r="D62" s="55"/>
      <c r="E62" s="55"/>
      <c r="F62" s="56"/>
      <c r="G62" s="56"/>
      <c r="H62" s="56"/>
      <c r="I62" s="56"/>
      <c r="J62" s="56"/>
      <c r="K62" s="70"/>
      <c r="L62" s="56"/>
      <c r="M62" s="30" t="s">
        <v>347</v>
      </c>
      <c r="N62" s="30" t="s">
        <v>278</v>
      </c>
      <c r="O62" s="28">
        <v>0</v>
      </c>
      <c r="P62" s="28">
        <v>3</v>
      </c>
      <c r="Q62" s="28">
        <v>3</v>
      </c>
      <c r="R62" s="28">
        <v>3</v>
      </c>
      <c r="S62" s="28">
        <v>3</v>
      </c>
      <c r="T62" s="15">
        <v>400</v>
      </c>
      <c r="U62" s="15">
        <v>420</v>
      </c>
      <c r="V62" s="15">
        <v>443.09999999999997</v>
      </c>
      <c r="W62" s="15">
        <v>469.686</v>
      </c>
      <c r="X62" s="18" t="s">
        <v>293</v>
      </c>
      <c r="Y62" s="1"/>
    </row>
    <row r="63" spans="1:25" ht="25.5">
      <c r="A63" s="87"/>
      <c r="B63" s="55"/>
      <c r="C63" s="54"/>
      <c r="D63" s="55"/>
      <c r="E63" s="55"/>
      <c r="F63" s="56"/>
      <c r="G63" s="56"/>
      <c r="H63" s="56"/>
      <c r="I63" s="56"/>
      <c r="J63" s="56"/>
      <c r="K63" s="70"/>
      <c r="L63" s="56"/>
      <c r="M63" s="51" t="s">
        <v>513</v>
      </c>
      <c r="N63" s="30" t="s">
        <v>179</v>
      </c>
      <c r="O63" s="28">
        <v>0</v>
      </c>
      <c r="P63" s="28">
        <v>1</v>
      </c>
      <c r="Q63" s="28">
        <v>1</v>
      </c>
      <c r="R63" s="28">
        <v>1</v>
      </c>
      <c r="S63" s="28">
        <v>1</v>
      </c>
      <c r="T63" s="15">
        <v>200</v>
      </c>
      <c r="U63" s="15">
        <v>210</v>
      </c>
      <c r="V63" s="15">
        <v>221.54999999999998</v>
      </c>
      <c r="W63" s="15">
        <v>234.843</v>
      </c>
      <c r="X63" s="18" t="s">
        <v>293</v>
      </c>
      <c r="Y63" s="1"/>
    </row>
    <row r="64" spans="1:25" ht="25.5">
      <c r="A64" s="87"/>
      <c r="B64" s="55"/>
      <c r="C64" s="54"/>
      <c r="D64" s="55"/>
      <c r="E64" s="55"/>
      <c r="F64" s="56"/>
      <c r="G64" s="56"/>
      <c r="H64" s="56"/>
      <c r="I64" s="56"/>
      <c r="J64" s="56"/>
      <c r="K64" s="32" t="s">
        <v>60</v>
      </c>
      <c r="L64" s="28">
        <v>40</v>
      </c>
      <c r="M64" s="30" t="s">
        <v>348</v>
      </c>
      <c r="N64" s="30" t="s">
        <v>168</v>
      </c>
      <c r="O64" s="28">
        <v>0</v>
      </c>
      <c r="P64" s="28">
        <v>2</v>
      </c>
      <c r="Q64" s="28">
        <v>2</v>
      </c>
      <c r="R64" s="28">
        <v>2</v>
      </c>
      <c r="S64" s="28">
        <v>2</v>
      </c>
      <c r="T64" s="15">
        <v>60000</v>
      </c>
      <c r="U64" s="15">
        <v>63000</v>
      </c>
      <c r="V64" s="15">
        <v>66465</v>
      </c>
      <c r="W64" s="15">
        <v>70452.90000000001</v>
      </c>
      <c r="X64" s="18" t="s">
        <v>406</v>
      </c>
      <c r="Y64" s="1"/>
    </row>
    <row r="65" spans="1:25" ht="102">
      <c r="A65" s="87" t="s">
        <v>21</v>
      </c>
      <c r="B65" s="55">
        <v>30</v>
      </c>
      <c r="C65" s="54" t="s">
        <v>61</v>
      </c>
      <c r="D65" s="55">
        <v>10</v>
      </c>
      <c r="E65" s="55" t="s">
        <v>62</v>
      </c>
      <c r="F65" s="56">
        <v>20</v>
      </c>
      <c r="G65" s="32" t="s">
        <v>63</v>
      </c>
      <c r="H65" s="30" t="s">
        <v>228</v>
      </c>
      <c r="I65" s="28">
        <v>100</v>
      </c>
      <c r="J65" s="28">
        <v>100</v>
      </c>
      <c r="K65" s="30" t="s">
        <v>64</v>
      </c>
      <c r="L65" s="28">
        <v>30</v>
      </c>
      <c r="M65" s="30" t="s">
        <v>65</v>
      </c>
      <c r="N65" s="30" t="s">
        <v>351</v>
      </c>
      <c r="O65" s="28">
        <v>351</v>
      </c>
      <c r="P65" s="28">
        <v>50</v>
      </c>
      <c r="Q65" s="28">
        <v>50</v>
      </c>
      <c r="R65" s="28">
        <v>50</v>
      </c>
      <c r="S65" s="28">
        <v>50</v>
      </c>
      <c r="T65" s="15">
        <v>5300</v>
      </c>
      <c r="U65" s="15">
        <v>5565</v>
      </c>
      <c r="V65" s="15">
        <v>5871.075</v>
      </c>
      <c r="W65" s="15">
        <v>6223.3395</v>
      </c>
      <c r="X65" s="18" t="s">
        <v>293</v>
      </c>
      <c r="Y65" s="1"/>
    </row>
    <row r="66" spans="1:25" ht="89.25">
      <c r="A66" s="87"/>
      <c r="B66" s="55"/>
      <c r="C66" s="54"/>
      <c r="D66" s="55"/>
      <c r="E66" s="55"/>
      <c r="F66" s="56"/>
      <c r="G66" s="30" t="s">
        <v>170</v>
      </c>
      <c r="H66" s="30" t="s">
        <v>229</v>
      </c>
      <c r="I66" s="28">
        <v>100</v>
      </c>
      <c r="J66" s="28">
        <v>100</v>
      </c>
      <c r="K66" s="30" t="s">
        <v>66</v>
      </c>
      <c r="L66" s="28">
        <v>30</v>
      </c>
      <c r="M66" s="30" t="s">
        <v>169</v>
      </c>
      <c r="N66" s="30" t="s">
        <v>168</v>
      </c>
      <c r="O66" s="28">
        <v>0</v>
      </c>
      <c r="P66" s="28">
        <v>1</v>
      </c>
      <c r="Q66" s="28">
        <v>1</v>
      </c>
      <c r="R66" s="28">
        <v>1</v>
      </c>
      <c r="S66" s="28">
        <v>1</v>
      </c>
      <c r="T66" s="15">
        <v>1706</v>
      </c>
      <c r="U66" s="15">
        <v>1791.3000000000002</v>
      </c>
      <c r="V66" s="15">
        <v>1889.8215</v>
      </c>
      <c r="W66" s="15">
        <v>2003.21079</v>
      </c>
      <c r="X66" s="18" t="s">
        <v>293</v>
      </c>
      <c r="Y66" s="1"/>
    </row>
    <row r="67" spans="1:25" ht="114.75">
      <c r="A67" s="87"/>
      <c r="B67" s="55"/>
      <c r="C67" s="54"/>
      <c r="D67" s="55"/>
      <c r="E67" s="55"/>
      <c r="F67" s="56"/>
      <c r="G67" s="30" t="s">
        <v>68</v>
      </c>
      <c r="H67" s="30" t="s">
        <v>229</v>
      </c>
      <c r="I67" s="28">
        <v>100</v>
      </c>
      <c r="J67" s="28">
        <v>100</v>
      </c>
      <c r="K67" s="60" t="s">
        <v>67</v>
      </c>
      <c r="L67" s="56">
        <v>40</v>
      </c>
      <c r="M67" s="30" t="s">
        <v>352</v>
      </c>
      <c r="N67" s="30" t="s">
        <v>171</v>
      </c>
      <c r="O67" s="28">
        <v>120</v>
      </c>
      <c r="P67" s="28">
        <v>120</v>
      </c>
      <c r="Q67" s="28">
        <v>120</v>
      </c>
      <c r="R67" s="28">
        <v>120</v>
      </c>
      <c r="S67" s="28">
        <v>120</v>
      </c>
      <c r="T67" s="15">
        <v>300</v>
      </c>
      <c r="U67" s="15">
        <v>315</v>
      </c>
      <c r="V67" s="15">
        <v>332.325</v>
      </c>
      <c r="W67" s="15">
        <v>352.2645</v>
      </c>
      <c r="X67" s="18" t="s">
        <v>293</v>
      </c>
      <c r="Y67" s="1"/>
    </row>
    <row r="68" spans="1:25" ht="75" customHeight="1">
      <c r="A68" s="87"/>
      <c r="B68" s="55"/>
      <c r="C68" s="54"/>
      <c r="D68" s="55"/>
      <c r="E68" s="55"/>
      <c r="F68" s="56"/>
      <c r="G68" s="60" t="s">
        <v>69</v>
      </c>
      <c r="H68" s="60" t="s">
        <v>229</v>
      </c>
      <c r="I68" s="56">
        <v>100</v>
      </c>
      <c r="J68" s="56">
        <v>100</v>
      </c>
      <c r="K68" s="60"/>
      <c r="L68" s="56"/>
      <c r="M68" s="30" t="s">
        <v>353</v>
      </c>
      <c r="N68" s="30" t="s">
        <v>171</v>
      </c>
      <c r="O68" s="28">
        <v>71</v>
      </c>
      <c r="P68" s="28">
        <v>71</v>
      </c>
      <c r="Q68" s="28">
        <v>71</v>
      </c>
      <c r="R68" s="28">
        <v>71</v>
      </c>
      <c r="S68" s="28">
        <v>71</v>
      </c>
      <c r="T68" s="15">
        <v>300</v>
      </c>
      <c r="U68" s="15">
        <v>315</v>
      </c>
      <c r="V68" s="15">
        <v>332.325</v>
      </c>
      <c r="W68" s="15">
        <v>352.2645</v>
      </c>
      <c r="X68" s="18" t="s">
        <v>293</v>
      </c>
      <c r="Y68" s="1"/>
    </row>
    <row r="69" spans="1:25" ht="25.5">
      <c r="A69" s="87"/>
      <c r="B69" s="55"/>
      <c r="C69" s="54"/>
      <c r="D69" s="55"/>
      <c r="E69" s="55"/>
      <c r="F69" s="56"/>
      <c r="G69" s="60"/>
      <c r="H69" s="60"/>
      <c r="I69" s="56"/>
      <c r="J69" s="56"/>
      <c r="K69" s="60"/>
      <c r="L69" s="56"/>
      <c r="M69" s="30" t="s">
        <v>354</v>
      </c>
      <c r="N69" s="30" t="s">
        <v>171</v>
      </c>
      <c r="O69" s="28">
        <v>160</v>
      </c>
      <c r="P69" s="28">
        <v>160</v>
      </c>
      <c r="Q69" s="28">
        <v>160</v>
      </c>
      <c r="R69" s="28">
        <v>160</v>
      </c>
      <c r="S69" s="28">
        <v>160</v>
      </c>
      <c r="T69" s="15">
        <v>400</v>
      </c>
      <c r="U69" s="15">
        <v>420</v>
      </c>
      <c r="V69" s="15">
        <v>443.09999999999997</v>
      </c>
      <c r="W69" s="15">
        <v>469.686</v>
      </c>
      <c r="X69" s="18" t="s">
        <v>293</v>
      </c>
      <c r="Y69" s="1"/>
    </row>
    <row r="70" spans="1:25" ht="105" customHeight="1">
      <c r="A70" s="87"/>
      <c r="B70" s="55"/>
      <c r="C70" s="54"/>
      <c r="D70" s="55"/>
      <c r="E70" s="55" t="s">
        <v>70</v>
      </c>
      <c r="F70" s="56">
        <v>20</v>
      </c>
      <c r="G70" s="56" t="s">
        <v>473</v>
      </c>
      <c r="H70" s="56" t="s">
        <v>474</v>
      </c>
      <c r="I70" s="56">
        <v>0</v>
      </c>
      <c r="J70" s="56">
        <v>100</v>
      </c>
      <c r="K70" s="60" t="s">
        <v>72</v>
      </c>
      <c r="L70" s="56">
        <v>10</v>
      </c>
      <c r="M70" s="30" t="s">
        <v>71</v>
      </c>
      <c r="N70" s="30" t="s">
        <v>467</v>
      </c>
      <c r="O70" s="28">
        <v>0</v>
      </c>
      <c r="P70" s="28">
        <v>1</v>
      </c>
      <c r="Q70" s="28">
        <v>1</v>
      </c>
      <c r="R70" s="28">
        <v>1</v>
      </c>
      <c r="S70" s="28">
        <v>1</v>
      </c>
      <c r="T70" s="15">
        <v>18000</v>
      </c>
      <c r="U70" s="15">
        <v>18000</v>
      </c>
      <c r="V70" s="15">
        <v>18000</v>
      </c>
      <c r="W70" s="15">
        <v>18000</v>
      </c>
      <c r="X70" s="18" t="s">
        <v>293</v>
      </c>
      <c r="Y70" s="1"/>
    </row>
    <row r="71" spans="1:25" ht="51">
      <c r="A71" s="87"/>
      <c r="B71" s="55"/>
      <c r="C71" s="54"/>
      <c r="D71" s="55"/>
      <c r="E71" s="55"/>
      <c r="F71" s="56"/>
      <c r="G71" s="56"/>
      <c r="H71" s="56"/>
      <c r="I71" s="56"/>
      <c r="J71" s="56"/>
      <c r="K71" s="60"/>
      <c r="L71" s="56"/>
      <c r="M71" s="30" t="s">
        <v>355</v>
      </c>
      <c r="N71" s="30" t="s">
        <v>168</v>
      </c>
      <c r="O71" s="28">
        <v>0</v>
      </c>
      <c r="P71" s="28">
        <v>12</v>
      </c>
      <c r="Q71" s="28">
        <v>12</v>
      </c>
      <c r="R71" s="28">
        <v>12</v>
      </c>
      <c r="S71" s="28">
        <v>12</v>
      </c>
      <c r="T71" s="15">
        <v>1166.6666666666667</v>
      </c>
      <c r="U71" s="15">
        <v>1375</v>
      </c>
      <c r="V71" s="15">
        <v>1615.625</v>
      </c>
      <c r="W71" s="15">
        <v>1892.5625</v>
      </c>
      <c r="X71" s="18" t="s">
        <v>516</v>
      </c>
      <c r="Y71" s="1"/>
    </row>
    <row r="72" spans="1:25" ht="63.75">
      <c r="A72" s="87"/>
      <c r="B72" s="55"/>
      <c r="C72" s="54"/>
      <c r="D72" s="55"/>
      <c r="E72" s="55"/>
      <c r="F72" s="56"/>
      <c r="G72" s="56"/>
      <c r="H72" s="56"/>
      <c r="I72" s="56"/>
      <c r="J72" s="56"/>
      <c r="K72" s="30" t="s">
        <v>73</v>
      </c>
      <c r="L72" s="28">
        <v>20</v>
      </c>
      <c r="M72" s="30" t="s">
        <v>356</v>
      </c>
      <c r="N72" s="30" t="s">
        <v>357</v>
      </c>
      <c r="O72" s="28">
        <v>0</v>
      </c>
      <c r="P72" s="28">
        <v>1</v>
      </c>
      <c r="Q72" s="28">
        <v>1</v>
      </c>
      <c r="R72" s="28">
        <v>1</v>
      </c>
      <c r="S72" s="28">
        <v>1</v>
      </c>
      <c r="T72" s="15">
        <v>1166.6666666666667</v>
      </c>
      <c r="U72" s="15">
        <v>1375</v>
      </c>
      <c r="V72" s="15">
        <v>1615.625</v>
      </c>
      <c r="W72" s="15">
        <v>1892.5625</v>
      </c>
      <c r="X72" s="18" t="s">
        <v>516</v>
      </c>
      <c r="Y72" s="1"/>
    </row>
    <row r="73" spans="1:25" ht="51">
      <c r="A73" s="87"/>
      <c r="B73" s="55"/>
      <c r="C73" s="54"/>
      <c r="D73" s="55"/>
      <c r="E73" s="55"/>
      <c r="F73" s="56"/>
      <c r="G73" s="56"/>
      <c r="H73" s="56"/>
      <c r="I73" s="56"/>
      <c r="J73" s="56"/>
      <c r="K73" s="30" t="s">
        <v>74</v>
      </c>
      <c r="L73" s="28">
        <v>20</v>
      </c>
      <c r="M73" s="30" t="s">
        <v>358</v>
      </c>
      <c r="N73" s="30" t="s">
        <v>359</v>
      </c>
      <c r="O73" s="28">
        <v>0</v>
      </c>
      <c r="P73" s="11">
        <v>10</v>
      </c>
      <c r="Q73" s="11">
        <v>20</v>
      </c>
      <c r="R73" s="11">
        <v>30</v>
      </c>
      <c r="S73" s="11">
        <v>40</v>
      </c>
      <c r="T73" s="15">
        <v>1166.6666666666667</v>
      </c>
      <c r="U73" s="15">
        <v>1375</v>
      </c>
      <c r="V73" s="15">
        <v>1615.625</v>
      </c>
      <c r="W73" s="15">
        <v>1892.5625</v>
      </c>
      <c r="X73" s="18" t="s">
        <v>516</v>
      </c>
      <c r="Y73" s="1"/>
    </row>
    <row r="74" spans="1:25" ht="38.25">
      <c r="A74" s="87"/>
      <c r="B74" s="55"/>
      <c r="C74" s="54"/>
      <c r="D74" s="55"/>
      <c r="E74" s="55"/>
      <c r="F74" s="56"/>
      <c r="G74" s="56"/>
      <c r="H74" s="56"/>
      <c r="I74" s="56"/>
      <c r="J74" s="56"/>
      <c r="K74" s="30" t="s">
        <v>75</v>
      </c>
      <c r="L74" s="28">
        <v>20</v>
      </c>
      <c r="M74" s="30" t="s">
        <v>360</v>
      </c>
      <c r="N74" s="30" t="s">
        <v>182</v>
      </c>
      <c r="O74" s="28">
        <v>0</v>
      </c>
      <c r="P74" s="28">
        <v>6</v>
      </c>
      <c r="Q74" s="28">
        <v>12</v>
      </c>
      <c r="R74" s="28">
        <v>18</v>
      </c>
      <c r="S74" s="28">
        <v>24</v>
      </c>
      <c r="T74" s="15">
        <f>1166.66666666667+1167</f>
        <v>2333.6666666666697</v>
      </c>
      <c r="U74" s="15">
        <v>1375</v>
      </c>
      <c r="V74" s="15">
        <v>1615.625</v>
      </c>
      <c r="W74" s="15">
        <v>1892.5625</v>
      </c>
      <c r="X74" s="18" t="s">
        <v>516</v>
      </c>
      <c r="Y74" s="1"/>
    </row>
    <row r="75" spans="1:25" ht="51">
      <c r="A75" s="87"/>
      <c r="B75" s="55"/>
      <c r="C75" s="54"/>
      <c r="D75" s="55"/>
      <c r="E75" s="55"/>
      <c r="F75" s="56"/>
      <c r="G75" s="56"/>
      <c r="H75" s="56"/>
      <c r="I75" s="56"/>
      <c r="J75" s="56"/>
      <c r="K75" s="35" t="s">
        <v>361</v>
      </c>
      <c r="L75" s="28">
        <v>10</v>
      </c>
      <c r="M75" s="35" t="s">
        <v>514</v>
      </c>
      <c r="N75" s="35" t="s">
        <v>362</v>
      </c>
      <c r="O75" s="11">
        <v>0</v>
      </c>
      <c r="P75" s="11">
        <v>0</v>
      </c>
      <c r="Q75" s="11">
        <v>132</v>
      </c>
      <c r="R75" s="11">
        <v>198</v>
      </c>
      <c r="S75" s="11">
        <v>264</v>
      </c>
      <c r="T75" s="15">
        <v>0</v>
      </c>
      <c r="U75" s="15">
        <v>1375</v>
      </c>
      <c r="V75" s="15">
        <v>1615.625</v>
      </c>
      <c r="W75" s="15">
        <v>1892.5625</v>
      </c>
      <c r="X75" s="18" t="s">
        <v>516</v>
      </c>
      <c r="Y75" s="1"/>
    </row>
    <row r="76" spans="1:25" ht="102">
      <c r="A76" s="87"/>
      <c r="B76" s="55"/>
      <c r="C76" s="54"/>
      <c r="D76" s="55"/>
      <c r="E76" s="55"/>
      <c r="F76" s="56"/>
      <c r="G76" s="56"/>
      <c r="H76" s="56"/>
      <c r="I76" s="56"/>
      <c r="J76" s="56"/>
      <c r="K76" s="30" t="s">
        <v>76</v>
      </c>
      <c r="L76" s="28">
        <v>20</v>
      </c>
      <c r="M76" s="30" t="s">
        <v>363</v>
      </c>
      <c r="N76" s="30" t="s">
        <v>182</v>
      </c>
      <c r="O76" s="28">
        <v>0</v>
      </c>
      <c r="P76" s="28">
        <v>2</v>
      </c>
      <c r="Q76" s="28">
        <v>4</v>
      </c>
      <c r="R76" s="28">
        <v>6</v>
      </c>
      <c r="S76" s="28">
        <v>8</v>
      </c>
      <c r="T76" s="15">
        <v>1166.6666666666667</v>
      </c>
      <c r="U76" s="15">
        <v>1375</v>
      </c>
      <c r="V76" s="15">
        <v>1615.625</v>
      </c>
      <c r="W76" s="15">
        <v>1892.5625</v>
      </c>
      <c r="X76" s="18" t="s">
        <v>516</v>
      </c>
      <c r="Y76" s="1"/>
    </row>
    <row r="77" spans="1:25" ht="75" customHeight="1">
      <c r="A77" s="87"/>
      <c r="B77" s="55"/>
      <c r="C77" s="54"/>
      <c r="D77" s="55"/>
      <c r="E77" s="55" t="s">
        <v>231</v>
      </c>
      <c r="F77" s="56">
        <v>20</v>
      </c>
      <c r="G77" s="70" t="s">
        <v>230</v>
      </c>
      <c r="H77" s="70" t="s">
        <v>367</v>
      </c>
      <c r="I77" s="64">
        <v>0</v>
      </c>
      <c r="J77" s="64">
        <v>100</v>
      </c>
      <c r="K77" s="30" t="s">
        <v>172</v>
      </c>
      <c r="L77" s="28">
        <v>50</v>
      </c>
      <c r="M77" s="30" t="s">
        <v>364</v>
      </c>
      <c r="N77" s="30" t="s">
        <v>365</v>
      </c>
      <c r="O77" s="28">
        <v>0</v>
      </c>
      <c r="P77" s="28">
        <v>60</v>
      </c>
      <c r="Q77" s="28">
        <v>60</v>
      </c>
      <c r="R77" s="28">
        <v>60</v>
      </c>
      <c r="S77" s="28">
        <v>60</v>
      </c>
      <c r="T77" s="15">
        <v>2000</v>
      </c>
      <c r="U77" s="15">
        <v>2100</v>
      </c>
      <c r="V77" s="15">
        <v>2215.5</v>
      </c>
      <c r="W77" s="15">
        <v>2348.4300000000003</v>
      </c>
      <c r="X77" s="18" t="s">
        <v>293</v>
      </c>
      <c r="Y77" s="1"/>
    </row>
    <row r="78" spans="1:25" ht="51">
      <c r="A78" s="87"/>
      <c r="B78" s="55"/>
      <c r="C78" s="54"/>
      <c r="D78" s="55"/>
      <c r="E78" s="55"/>
      <c r="F78" s="56"/>
      <c r="G78" s="70"/>
      <c r="H78" s="70"/>
      <c r="I78" s="64"/>
      <c r="J78" s="64"/>
      <c r="K78" s="30" t="s">
        <v>173</v>
      </c>
      <c r="L78" s="28">
        <v>50</v>
      </c>
      <c r="M78" s="30" t="s">
        <v>366</v>
      </c>
      <c r="N78" s="30" t="s">
        <v>180</v>
      </c>
      <c r="O78" s="28">
        <v>0</v>
      </c>
      <c r="P78" s="28">
        <v>60</v>
      </c>
      <c r="Q78" s="28">
        <v>60</v>
      </c>
      <c r="R78" s="28">
        <v>60</v>
      </c>
      <c r="S78" s="28">
        <v>60</v>
      </c>
      <c r="T78" s="15">
        <v>5500</v>
      </c>
      <c r="U78" s="15">
        <v>5775</v>
      </c>
      <c r="V78" s="15">
        <v>6092.625</v>
      </c>
      <c r="W78" s="15">
        <v>6458.1825</v>
      </c>
      <c r="X78" s="18" t="s">
        <v>293</v>
      </c>
      <c r="Y78" s="1"/>
    </row>
    <row r="79" spans="1:25" ht="76.5">
      <c r="A79" s="87"/>
      <c r="B79" s="55"/>
      <c r="C79" s="54"/>
      <c r="D79" s="55"/>
      <c r="E79" s="31" t="s">
        <v>77</v>
      </c>
      <c r="F79" s="28">
        <v>20</v>
      </c>
      <c r="G79" s="30" t="s">
        <v>475</v>
      </c>
      <c r="H79" s="30" t="s">
        <v>476</v>
      </c>
      <c r="I79" s="28" t="s">
        <v>477</v>
      </c>
      <c r="J79" s="28" t="s">
        <v>478</v>
      </c>
      <c r="K79" s="30" t="s">
        <v>78</v>
      </c>
      <c r="L79" s="28">
        <v>100</v>
      </c>
      <c r="M79" s="30" t="s">
        <v>174</v>
      </c>
      <c r="N79" s="30" t="s">
        <v>179</v>
      </c>
      <c r="O79" s="28">
        <v>0</v>
      </c>
      <c r="P79" s="28">
        <v>1</v>
      </c>
      <c r="Q79" s="28">
        <v>1</v>
      </c>
      <c r="R79" s="28">
        <v>1</v>
      </c>
      <c r="S79" s="28">
        <v>1</v>
      </c>
      <c r="T79" s="15">
        <v>5000</v>
      </c>
      <c r="U79" s="15">
        <v>5250</v>
      </c>
      <c r="V79" s="15">
        <v>5538.75</v>
      </c>
      <c r="W79" s="15">
        <v>5871.075000000001</v>
      </c>
      <c r="X79" s="18" t="s">
        <v>293</v>
      </c>
      <c r="Y79" s="1"/>
    </row>
    <row r="80" spans="1:25" ht="76.5">
      <c r="A80" s="87"/>
      <c r="B80" s="55"/>
      <c r="C80" s="54"/>
      <c r="D80" s="55"/>
      <c r="E80" s="31" t="s">
        <v>79</v>
      </c>
      <c r="F80" s="28">
        <v>20</v>
      </c>
      <c r="G80" s="30" t="s">
        <v>479</v>
      </c>
      <c r="H80" s="30" t="s">
        <v>476</v>
      </c>
      <c r="I80" s="28" t="s">
        <v>477</v>
      </c>
      <c r="J80" s="28" t="s">
        <v>478</v>
      </c>
      <c r="K80" s="30" t="s">
        <v>176</v>
      </c>
      <c r="L80" s="28">
        <v>100</v>
      </c>
      <c r="M80" s="53" t="s">
        <v>175</v>
      </c>
      <c r="N80" s="30" t="s">
        <v>179</v>
      </c>
      <c r="O80" s="28">
        <v>0</v>
      </c>
      <c r="P80" s="28">
        <v>1</v>
      </c>
      <c r="Q80" s="28">
        <v>1</v>
      </c>
      <c r="R80" s="28">
        <v>1</v>
      </c>
      <c r="S80" s="28">
        <v>1</v>
      </c>
      <c r="T80" s="15">
        <v>5000</v>
      </c>
      <c r="U80" s="15">
        <v>5250</v>
      </c>
      <c r="V80" s="15">
        <v>5538.75</v>
      </c>
      <c r="W80" s="15">
        <v>5871.075000000001</v>
      </c>
      <c r="X80" s="18" t="s">
        <v>406</v>
      </c>
      <c r="Y80" s="1"/>
    </row>
    <row r="81" spans="1:25" ht="25.5">
      <c r="A81" s="87" t="s">
        <v>21</v>
      </c>
      <c r="B81" s="55">
        <v>30</v>
      </c>
      <c r="C81" s="54" t="s">
        <v>80</v>
      </c>
      <c r="D81" s="55">
        <v>20</v>
      </c>
      <c r="E81" s="55" t="s">
        <v>81</v>
      </c>
      <c r="F81" s="56">
        <v>30</v>
      </c>
      <c r="G81" s="60" t="s">
        <v>197</v>
      </c>
      <c r="H81" s="60" t="s">
        <v>370</v>
      </c>
      <c r="I81" s="56">
        <v>90</v>
      </c>
      <c r="J81" s="56">
        <v>100</v>
      </c>
      <c r="K81" s="60" t="s">
        <v>82</v>
      </c>
      <c r="L81" s="56">
        <v>100</v>
      </c>
      <c r="M81" s="53" t="s">
        <v>178</v>
      </c>
      <c r="N81" s="30" t="s">
        <v>177</v>
      </c>
      <c r="O81" s="28">
        <v>0</v>
      </c>
      <c r="P81" s="28">
        <v>0</v>
      </c>
      <c r="Q81" s="28">
        <v>1</v>
      </c>
      <c r="R81" s="28">
        <v>1</v>
      </c>
      <c r="S81" s="28">
        <v>1</v>
      </c>
      <c r="T81" s="15"/>
      <c r="U81" s="15">
        <f>104231.4+99268</f>
        <v>203499.4</v>
      </c>
      <c r="V81" s="15">
        <v>109964.12700000001</v>
      </c>
      <c r="W81" s="15">
        <v>116561.97462000001</v>
      </c>
      <c r="X81" s="18" t="s">
        <v>407</v>
      </c>
      <c r="Y81" s="1"/>
    </row>
    <row r="82" spans="1:25" ht="25.5">
      <c r="A82" s="87"/>
      <c r="B82" s="55"/>
      <c r="C82" s="54"/>
      <c r="D82" s="55"/>
      <c r="E82" s="55"/>
      <c r="F82" s="56"/>
      <c r="G82" s="60"/>
      <c r="H82" s="60"/>
      <c r="I82" s="56"/>
      <c r="J82" s="56"/>
      <c r="K82" s="60"/>
      <c r="L82" s="56"/>
      <c r="M82" s="53" t="s">
        <v>368</v>
      </c>
      <c r="N82" s="30" t="s">
        <v>369</v>
      </c>
      <c r="O82" s="28">
        <v>0</v>
      </c>
      <c r="P82" s="28">
        <v>0</v>
      </c>
      <c r="Q82" s="28">
        <v>332</v>
      </c>
      <c r="R82" s="28">
        <v>498</v>
      </c>
      <c r="S82" s="28">
        <v>664</v>
      </c>
      <c r="T82" s="15"/>
      <c r="U82" s="15">
        <f>23100+22000</f>
        <v>45100</v>
      </c>
      <c r="V82" s="15">
        <v>24370.5</v>
      </c>
      <c r="W82" s="15">
        <v>25832.73</v>
      </c>
      <c r="X82" s="18" t="s">
        <v>407</v>
      </c>
      <c r="Y82" s="1"/>
    </row>
    <row r="83" spans="1:25" ht="51">
      <c r="A83" s="87"/>
      <c r="B83" s="55"/>
      <c r="C83" s="54"/>
      <c r="D83" s="55"/>
      <c r="E83" s="55"/>
      <c r="F83" s="56"/>
      <c r="G83" s="60"/>
      <c r="H83" s="60"/>
      <c r="I83" s="56"/>
      <c r="J83" s="56"/>
      <c r="K83" s="60"/>
      <c r="L83" s="56"/>
      <c r="M83" s="53" t="s">
        <v>185</v>
      </c>
      <c r="N83" s="30" t="s">
        <v>183</v>
      </c>
      <c r="O83" s="28">
        <v>0</v>
      </c>
      <c r="P83" s="28">
        <v>2</v>
      </c>
      <c r="Q83" s="28">
        <v>3</v>
      </c>
      <c r="R83" s="28">
        <v>6</v>
      </c>
      <c r="S83" s="28">
        <v>9</v>
      </c>
      <c r="T83" s="15">
        <v>35000</v>
      </c>
      <c r="U83" s="15">
        <v>36750</v>
      </c>
      <c r="V83" s="15">
        <v>38771.25</v>
      </c>
      <c r="W83" s="15">
        <v>41097.525</v>
      </c>
      <c r="X83" s="18" t="s">
        <v>407</v>
      </c>
      <c r="Y83" s="1"/>
    </row>
    <row r="84" spans="1:25" ht="51">
      <c r="A84" s="87"/>
      <c r="B84" s="55"/>
      <c r="C84" s="54"/>
      <c r="D84" s="55"/>
      <c r="E84" s="55"/>
      <c r="F84" s="56"/>
      <c r="G84" s="60"/>
      <c r="H84" s="60"/>
      <c r="I84" s="56"/>
      <c r="J84" s="56"/>
      <c r="K84" s="60"/>
      <c r="L84" s="56"/>
      <c r="M84" s="53" t="s">
        <v>83</v>
      </c>
      <c r="N84" s="30" t="s">
        <v>184</v>
      </c>
      <c r="O84" s="28">
        <v>0</v>
      </c>
      <c r="P84" s="28">
        <v>0</v>
      </c>
      <c r="Q84" s="28">
        <v>6</v>
      </c>
      <c r="R84" s="28">
        <v>9</v>
      </c>
      <c r="S84" s="28">
        <v>13</v>
      </c>
      <c r="T84" s="15"/>
      <c r="U84" s="15">
        <f>38650.5+36810</f>
        <v>75460.5</v>
      </c>
      <c r="V84" s="15">
        <v>40776.2775</v>
      </c>
      <c r="W84" s="15">
        <v>43222.85415</v>
      </c>
      <c r="X84" s="18" t="s">
        <v>407</v>
      </c>
      <c r="Y84" s="1"/>
    </row>
    <row r="85" spans="1:25" ht="60" customHeight="1">
      <c r="A85" s="87"/>
      <c r="B85" s="55"/>
      <c r="C85" s="54"/>
      <c r="D85" s="55"/>
      <c r="E85" s="55" t="s">
        <v>84</v>
      </c>
      <c r="F85" s="56">
        <v>30</v>
      </c>
      <c r="G85" s="60" t="s">
        <v>198</v>
      </c>
      <c r="H85" s="60" t="s">
        <v>371</v>
      </c>
      <c r="I85" s="56">
        <v>80</v>
      </c>
      <c r="J85" s="56">
        <v>100</v>
      </c>
      <c r="K85" s="60" t="s">
        <v>186</v>
      </c>
      <c r="L85" s="56">
        <v>100</v>
      </c>
      <c r="M85" s="53" t="s">
        <v>187</v>
      </c>
      <c r="N85" s="30" t="s">
        <v>188</v>
      </c>
      <c r="O85" s="28">
        <v>0</v>
      </c>
      <c r="P85" s="28">
        <v>0</v>
      </c>
      <c r="Q85" s="28">
        <v>1</v>
      </c>
      <c r="R85" s="28">
        <v>1</v>
      </c>
      <c r="S85" s="28">
        <v>1</v>
      </c>
      <c r="T85" s="15"/>
      <c r="U85" s="15">
        <f>36750+35000</f>
        <v>71750</v>
      </c>
      <c r="V85" s="15">
        <v>38771.25</v>
      </c>
      <c r="W85" s="15">
        <v>41097.525</v>
      </c>
      <c r="X85" s="18" t="s">
        <v>407</v>
      </c>
      <c r="Y85" s="1"/>
    </row>
    <row r="86" spans="1:25" ht="38.25">
      <c r="A86" s="87"/>
      <c r="B86" s="55"/>
      <c r="C86" s="54"/>
      <c r="D86" s="55"/>
      <c r="E86" s="55"/>
      <c r="F86" s="56"/>
      <c r="G86" s="60"/>
      <c r="H86" s="60"/>
      <c r="I86" s="56"/>
      <c r="J86" s="56"/>
      <c r="K86" s="60"/>
      <c r="L86" s="56"/>
      <c r="M86" s="53" t="s">
        <v>190</v>
      </c>
      <c r="N86" s="30" t="s">
        <v>189</v>
      </c>
      <c r="O86" s="28">
        <v>0</v>
      </c>
      <c r="P86" s="28">
        <v>0</v>
      </c>
      <c r="Q86" s="28">
        <v>1</v>
      </c>
      <c r="R86" s="28">
        <v>1</v>
      </c>
      <c r="S86" s="28">
        <v>1</v>
      </c>
      <c r="T86" s="15"/>
      <c r="U86" s="15">
        <f>63000+60000</f>
        <v>123000</v>
      </c>
      <c r="V86" s="15">
        <v>66465</v>
      </c>
      <c r="W86" s="15">
        <v>70452.90000000001</v>
      </c>
      <c r="X86" s="18" t="s">
        <v>407</v>
      </c>
      <c r="Y86" s="1"/>
    </row>
    <row r="87" spans="1:25" ht="51">
      <c r="A87" s="87"/>
      <c r="B87" s="55"/>
      <c r="C87" s="54"/>
      <c r="D87" s="55"/>
      <c r="E87" s="55"/>
      <c r="F87" s="56"/>
      <c r="G87" s="60"/>
      <c r="H87" s="60"/>
      <c r="I87" s="56"/>
      <c r="J87" s="56"/>
      <c r="K87" s="60"/>
      <c r="L87" s="56"/>
      <c r="M87" s="53" t="s">
        <v>470</v>
      </c>
      <c r="N87" s="30" t="s">
        <v>471</v>
      </c>
      <c r="O87" s="28">
        <v>0</v>
      </c>
      <c r="P87" s="28">
        <v>0</v>
      </c>
      <c r="Q87" s="28">
        <v>1</v>
      </c>
      <c r="R87" s="28">
        <v>1</v>
      </c>
      <c r="S87" s="28">
        <v>1</v>
      </c>
      <c r="T87" s="15"/>
      <c r="U87" s="15">
        <f>40978.35+39027</f>
        <v>80005.35</v>
      </c>
      <c r="V87" s="15">
        <v>43232.15925</v>
      </c>
      <c r="W87" s="15">
        <v>45826.088805</v>
      </c>
      <c r="X87" s="18" t="s">
        <v>407</v>
      </c>
      <c r="Y87" s="1"/>
    </row>
    <row r="88" spans="1:25" ht="51">
      <c r="A88" s="87"/>
      <c r="B88" s="55"/>
      <c r="C88" s="54"/>
      <c r="D88" s="55"/>
      <c r="E88" s="55"/>
      <c r="F88" s="56"/>
      <c r="G88" s="60"/>
      <c r="H88" s="60"/>
      <c r="I88" s="56"/>
      <c r="J88" s="56"/>
      <c r="K88" s="60"/>
      <c r="L88" s="56"/>
      <c r="M88" s="53" t="s">
        <v>373</v>
      </c>
      <c r="N88" s="26" t="s">
        <v>372</v>
      </c>
      <c r="O88" s="13">
        <v>504</v>
      </c>
      <c r="P88" s="13">
        <v>654</v>
      </c>
      <c r="Q88" s="13">
        <v>804</v>
      </c>
      <c r="R88" s="13">
        <v>954</v>
      </c>
      <c r="S88" s="13">
        <v>1100</v>
      </c>
      <c r="T88" s="37">
        <v>15000</v>
      </c>
      <c r="U88" s="16">
        <v>15750</v>
      </c>
      <c r="V88" s="16">
        <v>16616.25</v>
      </c>
      <c r="W88" s="16">
        <v>17613.225000000002</v>
      </c>
      <c r="X88" s="18" t="s">
        <v>407</v>
      </c>
      <c r="Y88" s="1"/>
    </row>
    <row r="89" spans="1:25" ht="25.5">
      <c r="A89" s="87"/>
      <c r="B89" s="55"/>
      <c r="C89" s="54"/>
      <c r="D89" s="55"/>
      <c r="E89" s="55"/>
      <c r="F89" s="56"/>
      <c r="G89" s="60"/>
      <c r="H89" s="60"/>
      <c r="I89" s="56"/>
      <c r="J89" s="56"/>
      <c r="K89" s="60"/>
      <c r="L89" s="56"/>
      <c r="M89" s="53" t="s">
        <v>374</v>
      </c>
      <c r="N89" s="30" t="s">
        <v>191</v>
      </c>
      <c r="O89" s="28">
        <v>0</v>
      </c>
      <c r="P89" s="28">
        <v>0</v>
      </c>
      <c r="Q89" s="28">
        <v>2</v>
      </c>
      <c r="R89" s="28">
        <v>3</v>
      </c>
      <c r="S89" s="28">
        <v>4</v>
      </c>
      <c r="T89" s="15">
        <v>0</v>
      </c>
      <c r="U89" s="15">
        <f>31500+30000</f>
        <v>61500</v>
      </c>
      <c r="V89" s="15">
        <v>33232.5</v>
      </c>
      <c r="W89" s="15">
        <v>35226.450000000004</v>
      </c>
      <c r="X89" s="18" t="s">
        <v>407</v>
      </c>
      <c r="Y89" s="1"/>
    </row>
    <row r="90" spans="1:25" ht="60" customHeight="1">
      <c r="A90" s="87"/>
      <c r="B90" s="55"/>
      <c r="C90" s="54"/>
      <c r="D90" s="55"/>
      <c r="E90" s="55" t="s">
        <v>199</v>
      </c>
      <c r="F90" s="56">
        <v>30</v>
      </c>
      <c r="G90" s="60" t="s">
        <v>200</v>
      </c>
      <c r="H90" s="60" t="s">
        <v>381</v>
      </c>
      <c r="I90" s="56">
        <v>65</v>
      </c>
      <c r="J90" s="56">
        <v>100</v>
      </c>
      <c r="K90" s="60" t="s">
        <v>192</v>
      </c>
      <c r="L90" s="56">
        <v>100</v>
      </c>
      <c r="M90" s="53" t="s">
        <v>193</v>
      </c>
      <c r="N90" s="30" t="s">
        <v>194</v>
      </c>
      <c r="O90" s="28">
        <v>0</v>
      </c>
      <c r="P90" s="28">
        <v>0</v>
      </c>
      <c r="Q90" s="28">
        <v>1</v>
      </c>
      <c r="R90" s="28">
        <v>1</v>
      </c>
      <c r="S90" s="28">
        <v>1</v>
      </c>
      <c r="T90" s="15">
        <v>0</v>
      </c>
      <c r="U90" s="15">
        <f>10500+10000</f>
        <v>20500</v>
      </c>
      <c r="V90" s="15">
        <v>11077.5</v>
      </c>
      <c r="W90" s="15">
        <v>11742.150000000001</v>
      </c>
      <c r="X90" s="18" t="s">
        <v>407</v>
      </c>
      <c r="Y90" s="1"/>
    </row>
    <row r="91" spans="1:25" ht="38.25">
      <c r="A91" s="87"/>
      <c r="B91" s="55"/>
      <c r="C91" s="54"/>
      <c r="D91" s="55"/>
      <c r="E91" s="55"/>
      <c r="F91" s="56"/>
      <c r="G91" s="60"/>
      <c r="H91" s="60"/>
      <c r="I91" s="56"/>
      <c r="J91" s="56"/>
      <c r="K91" s="60"/>
      <c r="L91" s="56"/>
      <c r="M91" s="53" t="s">
        <v>375</v>
      </c>
      <c r="N91" s="30" t="s">
        <v>181</v>
      </c>
      <c r="O91" s="28">
        <v>0</v>
      </c>
      <c r="P91" s="28">
        <v>2</v>
      </c>
      <c r="Q91" s="28">
        <v>2</v>
      </c>
      <c r="R91" s="28">
        <v>2</v>
      </c>
      <c r="S91" s="28">
        <v>2</v>
      </c>
      <c r="T91" s="15">
        <v>2000</v>
      </c>
      <c r="U91" s="15">
        <v>2100</v>
      </c>
      <c r="V91" s="15">
        <v>2215.5</v>
      </c>
      <c r="W91" s="15">
        <v>2348.4300000000003</v>
      </c>
      <c r="X91" s="18" t="s">
        <v>407</v>
      </c>
      <c r="Y91" s="1"/>
    </row>
    <row r="92" spans="1:25" ht="25.5">
      <c r="A92" s="87"/>
      <c r="B92" s="55"/>
      <c r="C92" s="54"/>
      <c r="D92" s="55"/>
      <c r="E92" s="55"/>
      <c r="F92" s="56"/>
      <c r="G92" s="60"/>
      <c r="H92" s="60"/>
      <c r="I92" s="56"/>
      <c r="J92" s="56"/>
      <c r="K92" s="60"/>
      <c r="L92" s="56"/>
      <c r="M92" s="53" t="s">
        <v>85</v>
      </c>
      <c r="N92" s="30" t="s">
        <v>195</v>
      </c>
      <c r="O92" s="28">
        <v>0</v>
      </c>
      <c r="P92" s="28">
        <v>0</v>
      </c>
      <c r="Q92" s="28">
        <v>1</v>
      </c>
      <c r="R92" s="28">
        <v>1</v>
      </c>
      <c r="S92" s="28">
        <v>1</v>
      </c>
      <c r="T92" s="15">
        <v>0</v>
      </c>
      <c r="U92" s="15">
        <f>3150+3000</f>
        <v>6150</v>
      </c>
      <c r="V92" s="15">
        <v>3323.25</v>
      </c>
      <c r="W92" s="15">
        <v>3522.645</v>
      </c>
      <c r="X92" s="18" t="s">
        <v>407</v>
      </c>
      <c r="Y92" s="1"/>
    </row>
    <row r="93" spans="1:25" ht="25.5">
      <c r="A93" s="87"/>
      <c r="B93" s="55"/>
      <c r="C93" s="54"/>
      <c r="D93" s="55"/>
      <c r="E93" s="55"/>
      <c r="F93" s="56"/>
      <c r="G93" s="60"/>
      <c r="H93" s="60"/>
      <c r="I93" s="56"/>
      <c r="J93" s="56"/>
      <c r="K93" s="60"/>
      <c r="L93" s="56"/>
      <c r="M93" s="53" t="s">
        <v>196</v>
      </c>
      <c r="N93" s="30" t="s">
        <v>376</v>
      </c>
      <c r="O93" s="28">
        <v>0</v>
      </c>
      <c r="P93" s="28">
        <v>0</v>
      </c>
      <c r="Q93" s="28">
        <v>1</v>
      </c>
      <c r="R93" s="28">
        <v>1</v>
      </c>
      <c r="S93" s="28">
        <v>1</v>
      </c>
      <c r="T93" s="15">
        <v>0</v>
      </c>
      <c r="U93" s="15">
        <f>5250+5000</f>
        <v>10250</v>
      </c>
      <c r="V93" s="15">
        <v>5538.75</v>
      </c>
      <c r="W93" s="15">
        <v>5871.075000000001</v>
      </c>
      <c r="X93" s="18" t="s">
        <v>407</v>
      </c>
      <c r="Y93" s="1"/>
    </row>
    <row r="94" spans="1:25" ht="63.75">
      <c r="A94" s="87"/>
      <c r="B94" s="55"/>
      <c r="C94" s="54"/>
      <c r="D94" s="55"/>
      <c r="E94" s="55" t="s">
        <v>86</v>
      </c>
      <c r="F94" s="56">
        <v>10</v>
      </c>
      <c r="G94" s="30" t="s">
        <v>382</v>
      </c>
      <c r="H94" s="30" t="s">
        <v>383</v>
      </c>
      <c r="I94" s="28">
        <v>100</v>
      </c>
      <c r="J94" s="28">
        <v>100</v>
      </c>
      <c r="K94" s="30" t="s">
        <v>201</v>
      </c>
      <c r="L94" s="28">
        <v>100</v>
      </c>
      <c r="M94" s="53" t="s">
        <v>377</v>
      </c>
      <c r="N94" s="30" t="s">
        <v>378</v>
      </c>
      <c r="O94" s="28">
        <v>0</v>
      </c>
      <c r="P94" s="28">
        <v>25</v>
      </c>
      <c r="Q94" s="28">
        <v>50</v>
      </c>
      <c r="R94" s="28">
        <v>75</v>
      </c>
      <c r="S94" s="28">
        <v>100</v>
      </c>
      <c r="T94" s="15">
        <v>40000</v>
      </c>
      <c r="U94" s="15">
        <v>42000</v>
      </c>
      <c r="V94" s="15">
        <v>44310</v>
      </c>
      <c r="W94" s="15">
        <v>46968.600000000006</v>
      </c>
      <c r="X94" s="18" t="s">
        <v>407</v>
      </c>
      <c r="Y94" s="1"/>
    </row>
    <row r="95" spans="1:25" ht="25.5">
      <c r="A95" s="87"/>
      <c r="B95" s="55"/>
      <c r="C95" s="54"/>
      <c r="D95" s="55"/>
      <c r="E95" s="55"/>
      <c r="F95" s="56"/>
      <c r="G95" s="60" t="s">
        <v>384</v>
      </c>
      <c r="H95" s="60" t="s">
        <v>385</v>
      </c>
      <c r="I95" s="56">
        <v>80</v>
      </c>
      <c r="J95" s="56">
        <v>100</v>
      </c>
      <c r="K95" s="30" t="s">
        <v>87</v>
      </c>
      <c r="L95" s="28">
        <v>50</v>
      </c>
      <c r="M95" s="53" t="s">
        <v>379</v>
      </c>
      <c r="N95" s="30" t="s">
        <v>203</v>
      </c>
      <c r="O95" s="28">
        <v>464</v>
      </c>
      <c r="P95" s="28">
        <v>489</v>
      </c>
      <c r="Q95" s="28">
        <v>514</v>
      </c>
      <c r="R95" s="28">
        <v>564</v>
      </c>
      <c r="S95" s="28">
        <v>614</v>
      </c>
      <c r="T95" s="15">
        <v>500</v>
      </c>
      <c r="U95" s="15">
        <v>525</v>
      </c>
      <c r="V95" s="15">
        <v>553.875</v>
      </c>
      <c r="W95" s="15">
        <v>587.1075000000001</v>
      </c>
      <c r="X95" s="18" t="s">
        <v>407</v>
      </c>
      <c r="Y95" s="1"/>
    </row>
    <row r="96" spans="1:25" ht="25.5">
      <c r="A96" s="87"/>
      <c r="B96" s="55"/>
      <c r="C96" s="54"/>
      <c r="D96" s="55"/>
      <c r="E96" s="55"/>
      <c r="F96" s="56"/>
      <c r="G96" s="60"/>
      <c r="H96" s="60"/>
      <c r="I96" s="56"/>
      <c r="J96" s="56"/>
      <c r="K96" s="30" t="s">
        <v>88</v>
      </c>
      <c r="L96" s="28">
        <v>50</v>
      </c>
      <c r="M96" s="30" t="s">
        <v>380</v>
      </c>
      <c r="N96" s="30" t="s">
        <v>202</v>
      </c>
      <c r="O96" s="28">
        <v>87</v>
      </c>
      <c r="P96" s="28">
        <v>87</v>
      </c>
      <c r="Q96" s="28">
        <f>+P96+35</f>
        <v>122</v>
      </c>
      <c r="R96" s="28">
        <v>142</v>
      </c>
      <c r="S96" s="28">
        <f>+R96+32</f>
        <v>174</v>
      </c>
      <c r="T96" s="15"/>
      <c r="U96" s="15">
        <v>10250</v>
      </c>
      <c r="V96" s="15">
        <v>5538.75</v>
      </c>
      <c r="W96" s="15">
        <v>5871.075000000001</v>
      </c>
      <c r="X96" s="18" t="s">
        <v>407</v>
      </c>
      <c r="Y96" s="1"/>
    </row>
    <row r="97" spans="1:25" ht="51">
      <c r="A97" s="87" t="s">
        <v>21</v>
      </c>
      <c r="B97" s="55">
        <v>30</v>
      </c>
      <c r="C97" s="54" t="s">
        <v>472</v>
      </c>
      <c r="D97" s="55">
        <v>20</v>
      </c>
      <c r="E97" s="55" t="s">
        <v>90</v>
      </c>
      <c r="F97" s="56">
        <v>100</v>
      </c>
      <c r="G97" s="60" t="s">
        <v>91</v>
      </c>
      <c r="H97" s="60" t="s">
        <v>386</v>
      </c>
      <c r="I97" s="56">
        <v>100</v>
      </c>
      <c r="J97" s="56">
        <v>50</v>
      </c>
      <c r="K97" s="30" t="s">
        <v>93</v>
      </c>
      <c r="L97" s="28">
        <v>50</v>
      </c>
      <c r="M97" s="30" t="s">
        <v>94</v>
      </c>
      <c r="N97" s="30" t="s">
        <v>204</v>
      </c>
      <c r="O97" s="28">
        <v>0</v>
      </c>
      <c r="P97" s="28">
        <v>0</v>
      </c>
      <c r="Q97" s="28">
        <v>20</v>
      </c>
      <c r="R97" s="28">
        <v>30</v>
      </c>
      <c r="S97" s="28">
        <v>48</v>
      </c>
      <c r="T97" s="15">
        <v>0</v>
      </c>
      <c r="U97" s="15">
        <v>41279.700000000004</v>
      </c>
      <c r="V97" s="15">
        <v>43550.0835</v>
      </c>
      <c r="W97" s="15">
        <v>46163.08851</v>
      </c>
      <c r="X97" s="18" t="s">
        <v>408</v>
      </c>
      <c r="Y97" s="1"/>
    </row>
    <row r="98" spans="1:25" ht="51">
      <c r="A98" s="87"/>
      <c r="B98" s="55"/>
      <c r="C98" s="54"/>
      <c r="D98" s="55"/>
      <c r="E98" s="55"/>
      <c r="F98" s="56"/>
      <c r="G98" s="60"/>
      <c r="H98" s="60"/>
      <c r="I98" s="56"/>
      <c r="J98" s="56"/>
      <c r="K98" s="30" t="s">
        <v>95</v>
      </c>
      <c r="L98" s="28">
        <v>50</v>
      </c>
      <c r="M98" s="30" t="s">
        <v>96</v>
      </c>
      <c r="N98" s="30" t="s">
        <v>205</v>
      </c>
      <c r="O98" s="28">
        <v>0</v>
      </c>
      <c r="P98" s="28">
        <v>1</v>
      </c>
      <c r="Q98" s="28">
        <v>1</v>
      </c>
      <c r="R98" s="28">
        <v>1</v>
      </c>
      <c r="S98" s="28">
        <v>2</v>
      </c>
      <c r="T98" s="15">
        <v>79314</v>
      </c>
      <c r="U98" s="15">
        <v>42000</v>
      </c>
      <c r="V98" s="15">
        <v>44310</v>
      </c>
      <c r="W98" s="15">
        <v>46968.600000000006</v>
      </c>
      <c r="X98" s="18" t="s">
        <v>408</v>
      </c>
      <c r="Y98" s="1"/>
    </row>
    <row r="99" spans="1:25" ht="60" customHeight="1">
      <c r="A99" s="87"/>
      <c r="B99" s="55"/>
      <c r="C99" s="54"/>
      <c r="D99" s="55"/>
      <c r="E99" s="55"/>
      <c r="F99" s="56"/>
      <c r="G99" s="60" t="s">
        <v>92</v>
      </c>
      <c r="H99" s="60" t="s">
        <v>387</v>
      </c>
      <c r="I99" s="56">
        <v>0</v>
      </c>
      <c r="J99" s="56">
        <v>30</v>
      </c>
      <c r="K99" s="60" t="s">
        <v>225</v>
      </c>
      <c r="L99" s="56">
        <v>100</v>
      </c>
      <c r="M99" s="30" t="s">
        <v>388</v>
      </c>
      <c r="N99" s="30" t="s">
        <v>206</v>
      </c>
      <c r="O99" s="28">
        <v>0</v>
      </c>
      <c r="P99" s="28">
        <v>15</v>
      </c>
      <c r="Q99" s="28">
        <v>30</v>
      </c>
      <c r="R99" s="28">
        <v>45</v>
      </c>
      <c r="S99" s="28">
        <v>60</v>
      </c>
      <c r="T99" s="15">
        <v>15000</v>
      </c>
      <c r="U99" s="15">
        <v>15750</v>
      </c>
      <c r="V99" s="15">
        <v>16616.25</v>
      </c>
      <c r="W99" s="15">
        <v>17613.225000000002</v>
      </c>
      <c r="X99" s="18" t="s">
        <v>408</v>
      </c>
      <c r="Y99" s="1"/>
    </row>
    <row r="100" spans="1:25" ht="25.5">
      <c r="A100" s="87"/>
      <c r="B100" s="55"/>
      <c r="C100" s="54"/>
      <c r="D100" s="55"/>
      <c r="E100" s="55"/>
      <c r="F100" s="56"/>
      <c r="G100" s="60"/>
      <c r="H100" s="60"/>
      <c r="I100" s="56"/>
      <c r="J100" s="56"/>
      <c r="K100" s="60"/>
      <c r="L100" s="56"/>
      <c r="M100" s="30" t="s">
        <v>389</v>
      </c>
      <c r="N100" s="30" t="s">
        <v>207</v>
      </c>
      <c r="O100" s="28">
        <v>0</v>
      </c>
      <c r="P100" s="28">
        <v>18</v>
      </c>
      <c r="Q100" s="28">
        <v>30</v>
      </c>
      <c r="R100" s="28">
        <v>45</v>
      </c>
      <c r="S100" s="28">
        <v>60</v>
      </c>
      <c r="T100" s="15">
        <v>15000</v>
      </c>
      <c r="U100" s="15">
        <v>15750</v>
      </c>
      <c r="V100" s="15">
        <v>16616.25</v>
      </c>
      <c r="W100" s="15">
        <v>17613.225000000002</v>
      </c>
      <c r="X100" s="18" t="s">
        <v>408</v>
      </c>
      <c r="Y100" s="1"/>
    </row>
    <row r="101" spans="1:25" ht="25.5">
      <c r="A101" s="87"/>
      <c r="B101" s="55"/>
      <c r="C101" s="54"/>
      <c r="D101" s="55"/>
      <c r="E101" s="55"/>
      <c r="F101" s="56"/>
      <c r="G101" s="60"/>
      <c r="H101" s="60"/>
      <c r="I101" s="56"/>
      <c r="J101" s="56"/>
      <c r="K101" s="60"/>
      <c r="L101" s="56"/>
      <c r="M101" s="30" t="s">
        <v>390</v>
      </c>
      <c r="N101" s="30" t="s">
        <v>208</v>
      </c>
      <c r="O101" s="28">
        <v>0</v>
      </c>
      <c r="P101" s="28">
        <v>15</v>
      </c>
      <c r="Q101" s="28">
        <v>30</v>
      </c>
      <c r="R101" s="28">
        <v>45</v>
      </c>
      <c r="S101" s="28">
        <v>60</v>
      </c>
      <c r="T101" s="15">
        <v>16300</v>
      </c>
      <c r="U101" s="15">
        <v>17115</v>
      </c>
      <c r="V101" s="15">
        <v>18056.325</v>
      </c>
      <c r="W101" s="15">
        <v>19139.704500000003</v>
      </c>
      <c r="X101" s="18" t="s">
        <v>408</v>
      </c>
      <c r="Y101" s="1"/>
    </row>
    <row r="102" spans="1:25" ht="63.75" customHeight="1">
      <c r="A102" s="87"/>
      <c r="B102" s="55"/>
      <c r="C102" s="54" t="s">
        <v>97</v>
      </c>
      <c r="D102" s="55">
        <v>10</v>
      </c>
      <c r="E102" s="55" t="s">
        <v>232</v>
      </c>
      <c r="F102" s="56">
        <v>50</v>
      </c>
      <c r="G102" s="56" t="s">
        <v>404</v>
      </c>
      <c r="H102" s="56" t="s">
        <v>405</v>
      </c>
      <c r="I102" s="56">
        <v>0</v>
      </c>
      <c r="J102" s="56">
        <v>100</v>
      </c>
      <c r="K102" s="60" t="s">
        <v>98</v>
      </c>
      <c r="L102" s="56">
        <v>20</v>
      </c>
      <c r="M102" s="30" t="s">
        <v>394</v>
      </c>
      <c r="N102" s="30" t="s">
        <v>213</v>
      </c>
      <c r="O102" s="28">
        <v>0</v>
      </c>
      <c r="P102" s="28">
        <v>1</v>
      </c>
      <c r="Q102" s="28">
        <v>1</v>
      </c>
      <c r="R102" s="28">
        <v>1</v>
      </c>
      <c r="S102" s="28">
        <v>1</v>
      </c>
      <c r="T102" s="15">
        <v>13928</v>
      </c>
      <c r="U102" s="15">
        <v>14624.400000000001</v>
      </c>
      <c r="V102" s="15">
        <v>15428.741999999998</v>
      </c>
      <c r="W102" s="15">
        <v>16354.466520000002</v>
      </c>
      <c r="X102" s="18" t="s">
        <v>409</v>
      </c>
      <c r="Y102" s="1"/>
    </row>
    <row r="103" spans="1:25" ht="25.5">
      <c r="A103" s="87"/>
      <c r="B103" s="55"/>
      <c r="C103" s="54"/>
      <c r="D103" s="55"/>
      <c r="E103" s="55"/>
      <c r="F103" s="56"/>
      <c r="G103" s="56"/>
      <c r="H103" s="56"/>
      <c r="I103" s="56"/>
      <c r="J103" s="56"/>
      <c r="K103" s="60"/>
      <c r="L103" s="56"/>
      <c r="M103" s="30" t="s">
        <v>395</v>
      </c>
      <c r="N103" s="30" t="s">
        <v>214</v>
      </c>
      <c r="O103" s="28">
        <v>0</v>
      </c>
      <c r="P103" s="28">
        <v>1</v>
      </c>
      <c r="Q103" s="28">
        <v>1</v>
      </c>
      <c r="R103" s="28">
        <v>1</v>
      </c>
      <c r="S103" s="28">
        <v>1</v>
      </c>
      <c r="T103" s="15">
        <v>13928</v>
      </c>
      <c r="U103" s="15">
        <v>14624.400000000001</v>
      </c>
      <c r="V103" s="15">
        <v>15428.741999999998</v>
      </c>
      <c r="W103" s="15">
        <v>16354.466520000002</v>
      </c>
      <c r="X103" s="18" t="s">
        <v>409</v>
      </c>
      <c r="Y103" s="1"/>
    </row>
    <row r="104" spans="1:25" ht="25.5">
      <c r="A104" s="87"/>
      <c r="B104" s="55"/>
      <c r="C104" s="54"/>
      <c r="D104" s="55"/>
      <c r="E104" s="55"/>
      <c r="F104" s="56"/>
      <c r="G104" s="56"/>
      <c r="H104" s="56"/>
      <c r="I104" s="56"/>
      <c r="J104" s="56"/>
      <c r="K104" s="60"/>
      <c r="L104" s="56"/>
      <c r="M104" s="6" t="s">
        <v>215</v>
      </c>
      <c r="N104" s="6" t="s">
        <v>216</v>
      </c>
      <c r="O104" s="28">
        <v>0</v>
      </c>
      <c r="P104" s="28">
        <v>1</v>
      </c>
      <c r="Q104" s="28">
        <v>1</v>
      </c>
      <c r="R104" s="28">
        <v>1</v>
      </c>
      <c r="S104" s="28">
        <v>1</v>
      </c>
      <c r="T104" s="15">
        <v>13928</v>
      </c>
      <c r="U104" s="15">
        <v>14624.400000000001</v>
      </c>
      <c r="V104" s="15">
        <v>15428.741999999998</v>
      </c>
      <c r="W104" s="15">
        <v>16354.466520000002</v>
      </c>
      <c r="X104" s="18" t="s">
        <v>409</v>
      </c>
      <c r="Y104" s="1"/>
    </row>
    <row r="105" spans="1:25" ht="38.25" customHeight="1">
      <c r="A105" s="87"/>
      <c r="B105" s="55"/>
      <c r="C105" s="54"/>
      <c r="D105" s="55"/>
      <c r="E105" s="55"/>
      <c r="F105" s="56"/>
      <c r="G105" s="56"/>
      <c r="H105" s="56"/>
      <c r="I105" s="56"/>
      <c r="J105" s="56"/>
      <c r="K105" s="56" t="s">
        <v>99</v>
      </c>
      <c r="L105" s="56">
        <v>20</v>
      </c>
      <c r="M105" s="6" t="s">
        <v>211</v>
      </c>
      <c r="N105" s="30" t="s">
        <v>212</v>
      </c>
      <c r="O105" s="28">
        <v>0</v>
      </c>
      <c r="P105" s="28">
        <v>1</v>
      </c>
      <c r="Q105" s="28">
        <v>1</v>
      </c>
      <c r="R105" s="28">
        <v>1</v>
      </c>
      <c r="S105" s="38">
        <v>1</v>
      </c>
      <c r="T105" s="15">
        <v>2000</v>
      </c>
      <c r="U105" s="15">
        <v>2100</v>
      </c>
      <c r="V105" s="15">
        <v>2215.5</v>
      </c>
      <c r="W105" s="15">
        <v>2348.4300000000003</v>
      </c>
      <c r="X105" s="18" t="s">
        <v>409</v>
      </c>
      <c r="Y105" s="1"/>
    </row>
    <row r="106" spans="1:25" ht="38.25">
      <c r="A106" s="87"/>
      <c r="B106" s="55"/>
      <c r="C106" s="54"/>
      <c r="D106" s="55"/>
      <c r="E106" s="55"/>
      <c r="F106" s="56"/>
      <c r="G106" s="56"/>
      <c r="H106" s="56"/>
      <c r="I106" s="56"/>
      <c r="J106" s="56"/>
      <c r="K106" s="56"/>
      <c r="L106" s="56"/>
      <c r="M106" s="30" t="s">
        <v>392</v>
      </c>
      <c r="N106" s="30" t="s">
        <v>393</v>
      </c>
      <c r="O106" s="28">
        <v>0</v>
      </c>
      <c r="P106" s="28">
        <v>1</v>
      </c>
      <c r="Q106" s="28">
        <v>1</v>
      </c>
      <c r="R106" s="28">
        <v>1</v>
      </c>
      <c r="S106" s="28">
        <v>1</v>
      </c>
      <c r="T106" s="15">
        <v>41340</v>
      </c>
      <c r="U106" s="15">
        <v>43407</v>
      </c>
      <c r="V106" s="15">
        <v>45794.384999999995</v>
      </c>
      <c r="W106" s="15">
        <v>48542.0481</v>
      </c>
      <c r="X106" s="18" t="s">
        <v>409</v>
      </c>
      <c r="Y106" s="1"/>
    </row>
    <row r="107" spans="1:25" ht="38.25">
      <c r="A107" s="87"/>
      <c r="B107" s="55"/>
      <c r="C107" s="54"/>
      <c r="D107" s="55"/>
      <c r="E107" s="55"/>
      <c r="F107" s="56"/>
      <c r="G107" s="56"/>
      <c r="H107" s="56"/>
      <c r="I107" s="56"/>
      <c r="J107" s="56"/>
      <c r="K107" s="30" t="s">
        <v>217</v>
      </c>
      <c r="L107" s="28">
        <v>20</v>
      </c>
      <c r="M107" s="7" t="s">
        <v>391</v>
      </c>
      <c r="N107" s="30" t="s">
        <v>218</v>
      </c>
      <c r="O107" s="28">
        <v>0</v>
      </c>
      <c r="P107" s="28">
        <v>10</v>
      </c>
      <c r="Q107" s="28">
        <v>10</v>
      </c>
      <c r="R107" s="28">
        <v>10</v>
      </c>
      <c r="S107" s="38">
        <v>10</v>
      </c>
      <c r="T107" s="15">
        <v>36476</v>
      </c>
      <c r="U107" s="15">
        <v>38299.8</v>
      </c>
      <c r="V107" s="15">
        <v>40406.289000000004</v>
      </c>
      <c r="W107" s="15">
        <v>42830.66634</v>
      </c>
      <c r="X107" s="18" t="s">
        <v>409</v>
      </c>
      <c r="Y107" s="1"/>
    </row>
    <row r="108" spans="1:25" ht="51">
      <c r="A108" s="87"/>
      <c r="B108" s="55"/>
      <c r="C108" s="54"/>
      <c r="D108" s="55"/>
      <c r="E108" s="55"/>
      <c r="F108" s="56"/>
      <c r="G108" s="56"/>
      <c r="H108" s="56"/>
      <c r="I108" s="56"/>
      <c r="J108" s="56"/>
      <c r="K108" s="30" t="s">
        <v>100</v>
      </c>
      <c r="L108" s="28">
        <v>20</v>
      </c>
      <c r="M108" s="30" t="s">
        <v>396</v>
      </c>
      <c r="N108" s="39" t="s">
        <v>189</v>
      </c>
      <c r="O108" s="28">
        <v>0</v>
      </c>
      <c r="P108" s="28">
        <v>0</v>
      </c>
      <c r="Q108" s="28">
        <v>1</v>
      </c>
      <c r="R108" s="28">
        <v>0</v>
      </c>
      <c r="S108" s="28">
        <v>0</v>
      </c>
      <c r="T108" s="15">
        <v>0</v>
      </c>
      <c r="U108" s="15">
        <v>0</v>
      </c>
      <c r="V108" s="15">
        <v>0</v>
      </c>
      <c r="W108" s="15">
        <v>0</v>
      </c>
      <c r="X108" s="18" t="s">
        <v>409</v>
      </c>
      <c r="Y108" s="1"/>
    </row>
    <row r="109" spans="1:25" ht="25.5">
      <c r="A109" s="87"/>
      <c r="B109" s="55"/>
      <c r="C109" s="54"/>
      <c r="D109" s="55"/>
      <c r="E109" s="55"/>
      <c r="F109" s="56"/>
      <c r="G109" s="56"/>
      <c r="H109" s="56"/>
      <c r="I109" s="56"/>
      <c r="J109" s="56"/>
      <c r="K109" s="30" t="s">
        <v>101</v>
      </c>
      <c r="L109" s="28">
        <v>20</v>
      </c>
      <c r="M109" s="30" t="s">
        <v>209</v>
      </c>
      <c r="N109" s="30" t="s">
        <v>210</v>
      </c>
      <c r="O109" s="28">
        <v>0</v>
      </c>
      <c r="P109" s="28">
        <v>1</v>
      </c>
      <c r="Q109" s="28">
        <v>1</v>
      </c>
      <c r="R109" s="28">
        <v>1</v>
      </c>
      <c r="S109" s="28">
        <v>1</v>
      </c>
      <c r="T109" s="15">
        <v>1000</v>
      </c>
      <c r="U109" s="15">
        <v>1050</v>
      </c>
      <c r="V109" s="15">
        <v>1107.75</v>
      </c>
      <c r="W109" s="15">
        <v>1174.2150000000001</v>
      </c>
      <c r="X109" s="18" t="s">
        <v>409</v>
      </c>
      <c r="Y109" s="1"/>
    </row>
    <row r="110" spans="1:25" ht="75" customHeight="1">
      <c r="A110" s="87"/>
      <c r="B110" s="55"/>
      <c r="C110" s="54"/>
      <c r="D110" s="55"/>
      <c r="E110" s="55" t="s">
        <v>102</v>
      </c>
      <c r="F110" s="56">
        <v>50</v>
      </c>
      <c r="G110" s="60" t="s">
        <v>103</v>
      </c>
      <c r="H110" s="60" t="s">
        <v>403</v>
      </c>
      <c r="I110" s="56">
        <v>0</v>
      </c>
      <c r="J110" s="56">
        <v>100</v>
      </c>
      <c r="K110" s="60" t="s">
        <v>219</v>
      </c>
      <c r="L110" s="56">
        <v>40</v>
      </c>
      <c r="M110" s="30" t="s">
        <v>397</v>
      </c>
      <c r="N110" s="30" t="s">
        <v>398</v>
      </c>
      <c r="O110" s="28">
        <v>5</v>
      </c>
      <c r="P110" s="28">
        <v>6</v>
      </c>
      <c r="Q110" s="28">
        <v>7</v>
      </c>
      <c r="R110" s="28">
        <v>8</v>
      </c>
      <c r="S110" s="28">
        <v>9</v>
      </c>
      <c r="T110" s="15">
        <v>37476.5</v>
      </c>
      <c r="U110" s="15">
        <v>39350.325000000004</v>
      </c>
      <c r="V110" s="15">
        <v>41514.592875</v>
      </c>
      <c r="W110" s="15">
        <v>44005.4684475</v>
      </c>
      <c r="X110" s="18" t="s">
        <v>410</v>
      </c>
      <c r="Y110" s="1"/>
    </row>
    <row r="111" spans="1:25" ht="38.25">
      <c r="A111" s="87"/>
      <c r="B111" s="55"/>
      <c r="C111" s="54"/>
      <c r="D111" s="55"/>
      <c r="E111" s="55"/>
      <c r="F111" s="56"/>
      <c r="G111" s="60"/>
      <c r="H111" s="60"/>
      <c r="I111" s="56"/>
      <c r="J111" s="56"/>
      <c r="K111" s="60"/>
      <c r="L111" s="56"/>
      <c r="M111" s="30" t="s">
        <v>399</v>
      </c>
      <c r="N111" s="30" t="s">
        <v>220</v>
      </c>
      <c r="O111" s="28">
        <v>5</v>
      </c>
      <c r="P111" s="28">
        <v>1</v>
      </c>
      <c r="Q111" s="28">
        <v>2</v>
      </c>
      <c r="R111" s="28">
        <v>3</v>
      </c>
      <c r="S111" s="28">
        <v>4</v>
      </c>
      <c r="T111" s="15">
        <v>5054.5</v>
      </c>
      <c r="U111" s="15">
        <v>5307.225</v>
      </c>
      <c r="V111" s="15">
        <v>5599.122375</v>
      </c>
      <c r="W111" s="15">
        <v>5935.0697175000005</v>
      </c>
      <c r="X111" s="18" t="s">
        <v>410</v>
      </c>
      <c r="Y111" s="1"/>
    </row>
    <row r="112" spans="1:25" ht="25.5">
      <c r="A112" s="87"/>
      <c r="B112" s="55"/>
      <c r="C112" s="54"/>
      <c r="D112" s="55"/>
      <c r="E112" s="55"/>
      <c r="F112" s="56"/>
      <c r="G112" s="60"/>
      <c r="H112" s="60"/>
      <c r="I112" s="56"/>
      <c r="J112" s="56"/>
      <c r="K112" s="60"/>
      <c r="L112" s="56"/>
      <c r="M112" s="30" t="s">
        <v>400</v>
      </c>
      <c r="N112" s="30" t="s">
        <v>221</v>
      </c>
      <c r="O112" s="28">
        <v>6</v>
      </c>
      <c r="P112" s="28">
        <v>7</v>
      </c>
      <c r="Q112" s="28">
        <v>8</v>
      </c>
      <c r="R112" s="28">
        <v>9</v>
      </c>
      <c r="S112" s="28">
        <v>11</v>
      </c>
      <c r="T112" s="15">
        <v>10000</v>
      </c>
      <c r="U112" s="15">
        <v>10500</v>
      </c>
      <c r="V112" s="15">
        <v>11077.5</v>
      </c>
      <c r="W112" s="15">
        <v>11742.150000000001</v>
      </c>
      <c r="X112" s="18" t="s">
        <v>410</v>
      </c>
      <c r="Y112" s="1"/>
    </row>
    <row r="113" spans="1:25" ht="25.5">
      <c r="A113" s="87"/>
      <c r="B113" s="55"/>
      <c r="C113" s="54"/>
      <c r="D113" s="55"/>
      <c r="E113" s="55"/>
      <c r="F113" s="56"/>
      <c r="G113" s="60"/>
      <c r="H113" s="60"/>
      <c r="I113" s="56"/>
      <c r="J113" s="56"/>
      <c r="K113" s="30" t="s">
        <v>104</v>
      </c>
      <c r="L113" s="28">
        <v>30</v>
      </c>
      <c r="M113" s="30" t="s">
        <v>401</v>
      </c>
      <c r="N113" s="30" t="s">
        <v>222</v>
      </c>
      <c r="O113" s="28">
        <v>0</v>
      </c>
      <c r="P113" s="28">
        <v>120</v>
      </c>
      <c r="Q113" s="28">
        <v>120</v>
      </c>
      <c r="R113" s="28">
        <v>120</v>
      </c>
      <c r="S113" s="28">
        <v>120</v>
      </c>
      <c r="T113" s="15">
        <v>2000</v>
      </c>
      <c r="U113" s="15">
        <v>2100</v>
      </c>
      <c r="V113" s="15">
        <v>2215.5</v>
      </c>
      <c r="W113" s="15">
        <v>2348.4300000000003</v>
      </c>
      <c r="X113" s="18" t="s">
        <v>410</v>
      </c>
      <c r="Y113" s="1"/>
    </row>
    <row r="114" spans="1:25" ht="26.25" thickBot="1">
      <c r="A114" s="89"/>
      <c r="B114" s="62"/>
      <c r="C114" s="61"/>
      <c r="D114" s="62"/>
      <c r="E114" s="62"/>
      <c r="F114" s="59"/>
      <c r="G114" s="63"/>
      <c r="H114" s="63"/>
      <c r="I114" s="59"/>
      <c r="J114" s="59"/>
      <c r="K114" s="34" t="s">
        <v>224</v>
      </c>
      <c r="L114" s="33">
        <v>30</v>
      </c>
      <c r="M114" s="34" t="s">
        <v>402</v>
      </c>
      <c r="N114" s="34" t="s">
        <v>223</v>
      </c>
      <c r="O114" s="33">
        <v>0</v>
      </c>
      <c r="P114" s="33">
        <v>4</v>
      </c>
      <c r="Q114" s="33">
        <v>4</v>
      </c>
      <c r="R114" s="33">
        <v>4</v>
      </c>
      <c r="S114" s="33">
        <v>4</v>
      </c>
      <c r="T114" s="19">
        <v>32020</v>
      </c>
      <c r="U114" s="19">
        <v>33621</v>
      </c>
      <c r="V114" s="19">
        <v>35470.155</v>
      </c>
      <c r="W114" s="19">
        <v>37598.3643</v>
      </c>
      <c r="X114" s="20" t="s">
        <v>410</v>
      </c>
      <c r="Y114" s="1"/>
    </row>
    <row r="115" spans="1:24" ht="15">
      <c r="A115" s="46"/>
      <c r="B115" s="46"/>
      <c r="C115" s="46"/>
      <c r="D115" s="46"/>
      <c r="E115" s="27"/>
      <c r="F115" s="46"/>
      <c r="G115" s="47"/>
      <c r="H115" s="47"/>
      <c r="I115" s="47"/>
      <c r="J115" s="47"/>
      <c r="K115" s="48"/>
      <c r="L115" s="46"/>
      <c r="M115" s="47"/>
      <c r="N115" s="47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</sheetData>
  <sheetProtection/>
  <mergeCells count="216">
    <mergeCell ref="A97:A114"/>
    <mergeCell ref="B97:B114"/>
    <mergeCell ref="K23:K27"/>
    <mergeCell ref="L23:L27"/>
    <mergeCell ref="C60:C64"/>
    <mergeCell ref="D60:D64"/>
    <mergeCell ref="A60:A64"/>
    <mergeCell ref="B60:B64"/>
    <mergeCell ref="A81:A96"/>
    <mergeCell ref="B81:B96"/>
    <mergeCell ref="H48:H59"/>
    <mergeCell ref="G70:G76"/>
    <mergeCell ref="F77:F78"/>
    <mergeCell ref="F70:F76"/>
    <mergeCell ref="F65:F69"/>
    <mergeCell ref="F60:F64"/>
    <mergeCell ref="G77:G78"/>
    <mergeCell ref="F48:F59"/>
    <mergeCell ref="H77:H78"/>
    <mergeCell ref="G48:G59"/>
    <mergeCell ref="C41:C47"/>
    <mergeCell ref="D41:D47"/>
    <mergeCell ref="C48:C59"/>
    <mergeCell ref="D48:D59"/>
    <mergeCell ref="B48:B59"/>
    <mergeCell ref="G60:G64"/>
    <mergeCell ref="B21:B27"/>
    <mergeCell ref="A21:A27"/>
    <mergeCell ref="B28:B40"/>
    <mergeCell ref="F41:F47"/>
    <mergeCell ref="A65:A80"/>
    <mergeCell ref="B65:B80"/>
    <mergeCell ref="C65:C80"/>
    <mergeCell ref="A48:A59"/>
    <mergeCell ref="A41:A47"/>
    <mergeCell ref="B41:B47"/>
    <mergeCell ref="D97:D101"/>
    <mergeCell ref="D102:D114"/>
    <mergeCell ref="E48:E59"/>
    <mergeCell ref="E90:E93"/>
    <mergeCell ref="E94:E96"/>
    <mergeCell ref="E70:E76"/>
    <mergeCell ref="D65:D80"/>
    <mergeCell ref="E60:E64"/>
    <mergeCell ref="L110:L112"/>
    <mergeCell ref="F110:F114"/>
    <mergeCell ref="F102:F109"/>
    <mergeCell ref="F97:F101"/>
    <mergeCell ref="K110:K112"/>
    <mergeCell ref="J110:J114"/>
    <mergeCell ref="J97:J98"/>
    <mergeCell ref="G99:G101"/>
    <mergeCell ref="K105:K106"/>
    <mergeCell ref="L102:L104"/>
    <mergeCell ref="L105:L106"/>
    <mergeCell ref="K99:K101"/>
    <mergeCell ref="K102:K104"/>
    <mergeCell ref="H102:H109"/>
    <mergeCell ref="H99:H101"/>
    <mergeCell ref="I99:I101"/>
    <mergeCell ref="J99:J101"/>
    <mergeCell ref="G102:G109"/>
    <mergeCell ref="I102:I109"/>
    <mergeCell ref="J102:J109"/>
    <mergeCell ref="L21:L22"/>
    <mergeCell ref="I23:I27"/>
    <mergeCell ref="H70:H76"/>
    <mergeCell ref="L81:L84"/>
    <mergeCell ref="I70:I76"/>
    <mergeCell ref="J70:J76"/>
    <mergeCell ref="L70:L71"/>
    <mergeCell ref="K81:K84"/>
    <mergeCell ref="I28:I40"/>
    <mergeCell ref="H41:H47"/>
    <mergeCell ref="E1:E2"/>
    <mergeCell ref="K53:K59"/>
    <mergeCell ref="K7:K8"/>
    <mergeCell ref="F1:F2"/>
    <mergeCell ref="H15:H17"/>
    <mergeCell ref="F18:F20"/>
    <mergeCell ref="F13:F17"/>
    <mergeCell ref="L61:L63"/>
    <mergeCell ref="L11:L12"/>
    <mergeCell ref="L67:L69"/>
    <mergeCell ref="L38:L40"/>
    <mergeCell ref="L33:L35"/>
    <mergeCell ref="L28:L32"/>
    <mergeCell ref="A1:A2"/>
    <mergeCell ref="B1:B2"/>
    <mergeCell ref="C1:C2"/>
    <mergeCell ref="D1:D2"/>
    <mergeCell ref="L7:L8"/>
    <mergeCell ref="L53:L59"/>
    <mergeCell ref="L48:L52"/>
    <mergeCell ref="A28:A40"/>
    <mergeCell ref="A3:A20"/>
    <mergeCell ref="B3:B20"/>
    <mergeCell ref="L3:L6"/>
    <mergeCell ref="I3:I12"/>
    <mergeCell ref="J3:J12"/>
    <mergeCell ref="H110:H114"/>
    <mergeCell ref="K28:K32"/>
    <mergeCell ref="K33:K35"/>
    <mergeCell ref="L42:L45"/>
    <mergeCell ref="L85:L89"/>
    <mergeCell ref="L90:L93"/>
    <mergeCell ref="K85:K89"/>
    <mergeCell ref="L1:L2"/>
    <mergeCell ref="K90:K93"/>
    <mergeCell ref="L99:L101"/>
    <mergeCell ref="K48:K52"/>
    <mergeCell ref="X1:X2"/>
    <mergeCell ref="M1:M2"/>
    <mergeCell ref="N1:S1"/>
    <mergeCell ref="T1:W1"/>
    <mergeCell ref="K70:K71"/>
    <mergeCell ref="K67:K69"/>
    <mergeCell ref="K3:K6"/>
    <mergeCell ref="K11:K12"/>
    <mergeCell ref="K21:K22"/>
    <mergeCell ref="K42:K45"/>
    <mergeCell ref="G1:G2"/>
    <mergeCell ref="H1:J1"/>
    <mergeCell ref="K1:K2"/>
    <mergeCell ref="K38:K40"/>
    <mergeCell ref="J28:J40"/>
    <mergeCell ref="J21:J22"/>
    <mergeCell ref="I18:I19"/>
    <mergeCell ref="J18:J19"/>
    <mergeCell ref="J23:J27"/>
    <mergeCell ref="K61:K63"/>
    <mergeCell ref="H3:H12"/>
    <mergeCell ref="F3:F12"/>
    <mergeCell ref="G15:G17"/>
    <mergeCell ref="J13:J14"/>
    <mergeCell ref="J15:J17"/>
    <mergeCell ref="E13:E17"/>
    <mergeCell ref="H13:H14"/>
    <mergeCell ref="E28:E40"/>
    <mergeCell ref="F28:F40"/>
    <mergeCell ref="G28:G40"/>
    <mergeCell ref="E23:E27"/>
    <mergeCell ref="F23:F27"/>
    <mergeCell ref="G3:G12"/>
    <mergeCell ref="H18:H19"/>
    <mergeCell ref="H23:H27"/>
    <mergeCell ref="G23:G27"/>
    <mergeCell ref="G41:G47"/>
    <mergeCell ref="E41:E47"/>
    <mergeCell ref="E21:E22"/>
    <mergeCell ref="G21:G22"/>
    <mergeCell ref="H21:H22"/>
    <mergeCell ref="H28:H40"/>
    <mergeCell ref="F21:F22"/>
    <mergeCell ref="H60:H64"/>
    <mergeCell ref="I60:I64"/>
    <mergeCell ref="J60:J64"/>
    <mergeCell ref="J48:J59"/>
    <mergeCell ref="I41:I47"/>
    <mergeCell ref="G13:G14"/>
    <mergeCell ref="I13:I14"/>
    <mergeCell ref="I21:I22"/>
    <mergeCell ref="I15:I17"/>
    <mergeCell ref="G18:G19"/>
    <mergeCell ref="G85:G89"/>
    <mergeCell ref="H85:H89"/>
    <mergeCell ref="I85:I89"/>
    <mergeCell ref="J85:J89"/>
    <mergeCell ref="J41:J47"/>
    <mergeCell ref="I48:I59"/>
    <mergeCell ref="G68:G69"/>
    <mergeCell ref="H68:H69"/>
    <mergeCell ref="I68:I69"/>
    <mergeCell ref="J68:J69"/>
    <mergeCell ref="I77:I78"/>
    <mergeCell ref="J77:J78"/>
    <mergeCell ref="G81:G84"/>
    <mergeCell ref="H81:H84"/>
    <mergeCell ref="I81:I84"/>
    <mergeCell ref="J81:J84"/>
    <mergeCell ref="G90:G93"/>
    <mergeCell ref="H90:H93"/>
    <mergeCell ref="I90:I93"/>
    <mergeCell ref="J90:J93"/>
    <mergeCell ref="G95:G96"/>
    <mergeCell ref="H95:H96"/>
    <mergeCell ref="I95:I96"/>
    <mergeCell ref="J95:J96"/>
    <mergeCell ref="I110:I114"/>
    <mergeCell ref="C97:C101"/>
    <mergeCell ref="E97:E101"/>
    <mergeCell ref="G97:G98"/>
    <mergeCell ref="H97:H98"/>
    <mergeCell ref="I97:I98"/>
    <mergeCell ref="C102:C114"/>
    <mergeCell ref="E102:E109"/>
    <mergeCell ref="E110:E114"/>
    <mergeCell ref="G110:G114"/>
    <mergeCell ref="E18:E20"/>
    <mergeCell ref="E77:E78"/>
    <mergeCell ref="E65:E69"/>
    <mergeCell ref="C3:C20"/>
    <mergeCell ref="E3:E12"/>
    <mergeCell ref="D3:D20"/>
    <mergeCell ref="D21:D27"/>
    <mergeCell ref="C21:C27"/>
    <mergeCell ref="D28:D40"/>
    <mergeCell ref="C28:C40"/>
    <mergeCell ref="C81:C96"/>
    <mergeCell ref="E85:E89"/>
    <mergeCell ref="F94:F96"/>
    <mergeCell ref="F90:F93"/>
    <mergeCell ref="D81:D96"/>
    <mergeCell ref="F85:F89"/>
    <mergeCell ref="E81:E84"/>
    <mergeCell ref="F81:F84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300" verticalDpi="300" orientation="landscape" paperSize="5" scale="49" r:id="rId1"/>
  <rowBreaks count="6" manualBreakCount="6">
    <brk id="20" max="23" man="1"/>
    <brk id="40" max="23" man="1"/>
    <brk id="59" max="23" man="1"/>
    <brk id="64" max="23" man="1"/>
    <brk id="80" max="23" man="1"/>
    <brk id="9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X1" sqref="X1:X2"/>
    </sheetView>
  </sheetViews>
  <sheetFormatPr defaultColWidth="11.421875" defaultRowHeight="15"/>
  <cols>
    <col min="1" max="1" width="12.00390625" style="5" customWidth="1"/>
    <col min="2" max="2" width="5.140625" style="5" customWidth="1"/>
    <col min="3" max="3" width="9.00390625" style="5" customWidth="1"/>
    <col min="4" max="4" width="6.421875" style="5" customWidth="1"/>
    <col min="5" max="5" width="13.00390625" style="5" customWidth="1"/>
    <col min="6" max="6" width="6.140625" style="5" customWidth="1"/>
    <col min="7" max="7" width="14.00390625" style="5" customWidth="1"/>
    <col min="8" max="8" width="12.28125" style="5" customWidth="1"/>
    <col min="9" max="9" width="9.57421875" style="5" customWidth="1"/>
    <col min="10" max="10" width="10.140625" style="5" customWidth="1"/>
    <col min="11" max="11" width="23.7109375" style="5" customWidth="1"/>
    <col min="12" max="12" width="6.7109375" style="5" customWidth="1"/>
    <col min="13" max="13" width="26.421875" style="5" customWidth="1"/>
    <col min="14" max="14" width="20.7109375" style="3" customWidth="1"/>
    <col min="15" max="15" width="9.7109375" style="3" customWidth="1"/>
    <col min="16" max="16" width="9.57421875" style="3" customWidth="1"/>
    <col min="17" max="17" width="9.140625" style="3" customWidth="1"/>
    <col min="18" max="18" width="9.00390625" style="3" customWidth="1"/>
    <col min="19" max="19" width="9.57421875" style="3" customWidth="1"/>
    <col min="20" max="20" width="8.7109375" style="3" customWidth="1"/>
    <col min="21" max="23" width="7.7109375" style="3" bestFit="1" customWidth="1"/>
    <col min="24" max="24" width="12.00390625" style="3" customWidth="1"/>
    <col min="25" max="16384" width="11.421875" style="3" customWidth="1"/>
  </cols>
  <sheetData>
    <row r="1" spans="1:25" s="2" customFormat="1" ht="12.75" customHeight="1">
      <c r="A1" s="81" t="s">
        <v>6</v>
      </c>
      <c r="B1" s="73" t="s">
        <v>7</v>
      </c>
      <c r="C1" s="73" t="s">
        <v>8</v>
      </c>
      <c r="D1" s="75" t="s">
        <v>9</v>
      </c>
      <c r="E1" s="73" t="s">
        <v>10</v>
      </c>
      <c r="F1" s="75" t="s">
        <v>11</v>
      </c>
      <c r="G1" s="71" t="s">
        <v>12</v>
      </c>
      <c r="H1" s="71" t="s">
        <v>13</v>
      </c>
      <c r="I1" s="71"/>
      <c r="J1" s="71"/>
      <c r="K1" s="73" t="s">
        <v>14</v>
      </c>
      <c r="L1" s="75" t="s">
        <v>15</v>
      </c>
      <c r="M1" s="71" t="s">
        <v>518</v>
      </c>
      <c r="N1" s="71" t="s">
        <v>16</v>
      </c>
      <c r="O1" s="71"/>
      <c r="P1" s="71"/>
      <c r="Q1" s="71"/>
      <c r="R1" s="71"/>
      <c r="S1" s="71"/>
      <c r="T1" s="79" t="s">
        <v>2</v>
      </c>
      <c r="U1" s="79"/>
      <c r="V1" s="79"/>
      <c r="W1" s="79"/>
      <c r="X1" s="77" t="s">
        <v>17</v>
      </c>
      <c r="Y1" s="1"/>
    </row>
    <row r="2" spans="1:25" s="2" customFormat="1" ht="42.75" thickBot="1">
      <c r="A2" s="82"/>
      <c r="B2" s="74"/>
      <c r="C2" s="74"/>
      <c r="D2" s="76"/>
      <c r="E2" s="74"/>
      <c r="F2" s="76"/>
      <c r="G2" s="72"/>
      <c r="H2" s="42" t="s">
        <v>18</v>
      </c>
      <c r="I2" s="42" t="s">
        <v>19</v>
      </c>
      <c r="J2" s="42" t="s">
        <v>519</v>
      </c>
      <c r="K2" s="74"/>
      <c r="L2" s="76"/>
      <c r="M2" s="72"/>
      <c r="N2" s="42" t="s">
        <v>18</v>
      </c>
      <c r="O2" s="42" t="s">
        <v>520</v>
      </c>
      <c r="P2" s="42" t="s">
        <v>521</v>
      </c>
      <c r="Q2" s="42" t="s">
        <v>522</v>
      </c>
      <c r="R2" s="42" t="s">
        <v>523</v>
      </c>
      <c r="S2" s="42" t="s">
        <v>524</v>
      </c>
      <c r="T2" s="43">
        <v>2012</v>
      </c>
      <c r="U2" s="43">
        <v>2013</v>
      </c>
      <c r="V2" s="43">
        <v>2015</v>
      </c>
      <c r="W2" s="43">
        <v>2016</v>
      </c>
      <c r="X2" s="78"/>
      <c r="Y2" s="1"/>
    </row>
    <row r="3" spans="1:24" ht="94.5" customHeight="1">
      <c r="A3" s="88" t="s">
        <v>105</v>
      </c>
      <c r="B3" s="68">
        <v>20</v>
      </c>
      <c r="C3" s="57" t="s">
        <v>106</v>
      </c>
      <c r="D3" s="68">
        <v>50</v>
      </c>
      <c r="E3" s="58" t="s">
        <v>107</v>
      </c>
      <c r="F3" s="68">
        <v>100</v>
      </c>
      <c r="G3" s="68" t="s">
        <v>425</v>
      </c>
      <c r="H3" s="68" t="s">
        <v>257</v>
      </c>
      <c r="I3" s="68">
        <v>10</v>
      </c>
      <c r="J3" s="68">
        <v>50</v>
      </c>
      <c r="K3" s="29" t="s">
        <v>234</v>
      </c>
      <c r="L3" s="27">
        <v>5</v>
      </c>
      <c r="M3" s="29" t="s">
        <v>233</v>
      </c>
      <c r="N3" s="27" t="s">
        <v>179</v>
      </c>
      <c r="O3" s="27">
        <v>0</v>
      </c>
      <c r="P3" s="27">
        <v>1</v>
      </c>
      <c r="Q3" s="27">
        <v>1</v>
      </c>
      <c r="R3" s="27">
        <v>1</v>
      </c>
      <c r="S3" s="27">
        <v>1</v>
      </c>
      <c r="T3" s="25">
        <v>5000</v>
      </c>
      <c r="U3" s="25">
        <v>5250</v>
      </c>
      <c r="V3" s="25">
        <v>5538.75</v>
      </c>
      <c r="W3" s="25">
        <v>5871.075000000001</v>
      </c>
      <c r="X3" s="50" t="s">
        <v>424</v>
      </c>
    </row>
    <row r="4" spans="1:24" ht="38.25">
      <c r="A4" s="87"/>
      <c r="B4" s="56"/>
      <c r="C4" s="54"/>
      <c r="D4" s="56"/>
      <c r="E4" s="55"/>
      <c r="F4" s="56"/>
      <c r="G4" s="94"/>
      <c r="H4" s="94"/>
      <c r="I4" s="94"/>
      <c r="J4" s="94"/>
      <c r="K4" s="30" t="s">
        <v>108</v>
      </c>
      <c r="L4" s="28">
        <v>10</v>
      </c>
      <c r="M4" s="30" t="s">
        <v>411</v>
      </c>
      <c r="N4" s="28" t="s">
        <v>235</v>
      </c>
      <c r="O4" s="28">
        <v>0</v>
      </c>
      <c r="P4" s="28">
        <v>478</v>
      </c>
      <c r="Q4" s="28">
        <v>478</v>
      </c>
      <c r="R4" s="28">
        <v>478</v>
      </c>
      <c r="S4" s="28">
        <v>478</v>
      </c>
      <c r="T4" s="49">
        <v>51000</v>
      </c>
      <c r="U4" s="49">
        <v>50400</v>
      </c>
      <c r="V4" s="49">
        <v>53172</v>
      </c>
      <c r="W4" s="49">
        <v>56362.32</v>
      </c>
      <c r="X4" s="22" t="s">
        <v>424</v>
      </c>
    </row>
    <row r="5" spans="1:24" ht="76.5">
      <c r="A5" s="87"/>
      <c r="B5" s="56"/>
      <c r="C5" s="54"/>
      <c r="D5" s="56"/>
      <c r="E5" s="55"/>
      <c r="F5" s="56"/>
      <c r="G5" s="94"/>
      <c r="H5" s="94"/>
      <c r="I5" s="94"/>
      <c r="J5" s="94"/>
      <c r="K5" s="30" t="s">
        <v>237</v>
      </c>
      <c r="L5" s="28">
        <v>5</v>
      </c>
      <c r="M5" s="30" t="s">
        <v>236</v>
      </c>
      <c r="N5" s="28" t="s">
        <v>189</v>
      </c>
      <c r="O5" s="28">
        <v>0</v>
      </c>
      <c r="P5" s="28">
        <v>0</v>
      </c>
      <c r="Q5" s="28">
        <v>1</v>
      </c>
      <c r="R5" s="28">
        <v>1</v>
      </c>
      <c r="S5" s="28">
        <v>1</v>
      </c>
      <c r="T5" s="15">
        <v>0</v>
      </c>
      <c r="U5" s="15">
        <v>3150</v>
      </c>
      <c r="V5" s="15">
        <v>3323.25</v>
      </c>
      <c r="W5" s="15">
        <v>3522.645</v>
      </c>
      <c r="X5" s="22" t="s">
        <v>424</v>
      </c>
    </row>
    <row r="6" spans="1:24" ht="25.5">
      <c r="A6" s="87"/>
      <c r="B6" s="56"/>
      <c r="C6" s="54"/>
      <c r="D6" s="56"/>
      <c r="E6" s="55"/>
      <c r="F6" s="56"/>
      <c r="G6" s="94"/>
      <c r="H6" s="94"/>
      <c r="I6" s="94"/>
      <c r="J6" s="94"/>
      <c r="K6" s="30" t="s">
        <v>109</v>
      </c>
      <c r="L6" s="28">
        <v>5</v>
      </c>
      <c r="M6" s="30" t="s">
        <v>412</v>
      </c>
      <c r="N6" s="28" t="s">
        <v>238</v>
      </c>
      <c r="O6" s="28">
        <v>0</v>
      </c>
      <c r="P6" s="28">
        <v>2</v>
      </c>
      <c r="Q6" s="28">
        <v>2</v>
      </c>
      <c r="R6" s="28">
        <v>2</v>
      </c>
      <c r="S6" s="28">
        <v>2</v>
      </c>
      <c r="T6" s="15">
        <v>16828</v>
      </c>
      <c r="U6" s="15">
        <v>2100</v>
      </c>
      <c r="V6" s="15">
        <v>2215.5</v>
      </c>
      <c r="W6" s="15">
        <v>2348.4300000000003</v>
      </c>
      <c r="X6" s="22" t="s">
        <v>424</v>
      </c>
    </row>
    <row r="7" spans="1:24" ht="76.5">
      <c r="A7" s="87"/>
      <c r="B7" s="56"/>
      <c r="C7" s="54"/>
      <c r="D7" s="56"/>
      <c r="E7" s="55"/>
      <c r="F7" s="56"/>
      <c r="G7" s="94"/>
      <c r="H7" s="94"/>
      <c r="I7" s="94"/>
      <c r="J7" s="94"/>
      <c r="K7" s="30" t="s">
        <v>110</v>
      </c>
      <c r="L7" s="28">
        <v>5</v>
      </c>
      <c r="M7" s="30" t="s">
        <v>413</v>
      </c>
      <c r="N7" s="30" t="s">
        <v>414</v>
      </c>
      <c r="O7" s="28">
        <v>0</v>
      </c>
      <c r="P7" s="28">
        <v>0</v>
      </c>
      <c r="Q7" s="28">
        <v>200</v>
      </c>
      <c r="R7" s="28">
        <v>200</v>
      </c>
      <c r="S7" s="28">
        <v>200</v>
      </c>
      <c r="T7" s="15">
        <v>0</v>
      </c>
      <c r="U7" s="15">
        <v>15569.400000000001</v>
      </c>
      <c r="V7" s="15">
        <v>16425.717</v>
      </c>
      <c r="W7" s="15">
        <v>17411.26002</v>
      </c>
      <c r="X7" s="22" t="s">
        <v>424</v>
      </c>
    </row>
    <row r="8" spans="1:24" ht="63.75">
      <c r="A8" s="87"/>
      <c r="B8" s="56"/>
      <c r="C8" s="54"/>
      <c r="D8" s="56"/>
      <c r="E8" s="55"/>
      <c r="F8" s="56"/>
      <c r="G8" s="94"/>
      <c r="H8" s="94"/>
      <c r="I8" s="94"/>
      <c r="J8" s="94"/>
      <c r="K8" s="30" t="s">
        <v>111</v>
      </c>
      <c r="L8" s="28">
        <v>5</v>
      </c>
      <c r="M8" s="30" t="s">
        <v>239</v>
      </c>
      <c r="N8" s="28" t="s">
        <v>240</v>
      </c>
      <c r="O8" s="28">
        <v>0</v>
      </c>
      <c r="P8" s="28">
        <v>1</v>
      </c>
      <c r="Q8" s="28">
        <v>1</v>
      </c>
      <c r="R8" s="28">
        <v>1</v>
      </c>
      <c r="S8" s="28">
        <v>1</v>
      </c>
      <c r="T8" s="15">
        <v>24000</v>
      </c>
      <c r="U8" s="15">
        <v>25200</v>
      </c>
      <c r="V8" s="15">
        <v>26586</v>
      </c>
      <c r="W8" s="15">
        <v>28181.16</v>
      </c>
      <c r="X8" s="22" t="s">
        <v>424</v>
      </c>
    </row>
    <row r="9" spans="1:24" ht="25.5">
      <c r="A9" s="87"/>
      <c r="B9" s="56"/>
      <c r="C9" s="54"/>
      <c r="D9" s="56"/>
      <c r="E9" s="55"/>
      <c r="F9" s="56"/>
      <c r="G9" s="94"/>
      <c r="H9" s="94"/>
      <c r="I9" s="94"/>
      <c r="J9" s="94"/>
      <c r="K9" s="30" t="s">
        <v>112</v>
      </c>
      <c r="L9" s="28">
        <v>5</v>
      </c>
      <c r="M9" s="30" t="s">
        <v>415</v>
      </c>
      <c r="N9" s="28" t="s">
        <v>241</v>
      </c>
      <c r="O9" s="28">
        <v>0</v>
      </c>
      <c r="P9" s="28">
        <v>24</v>
      </c>
      <c r="Q9" s="28">
        <v>24</v>
      </c>
      <c r="R9" s="28">
        <v>24</v>
      </c>
      <c r="S9" s="28">
        <v>24</v>
      </c>
      <c r="T9" s="15">
        <v>4451</v>
      </c>
      <c r="U9" s="15">
        <v>4673.55</v>
      </c>
      <c r="V9" s="15">
        <v>4930.59525</v>
      </c>
      <c r="W9" s="15">
        <v>5226.4309650000005</v>
      </c>
      <c r="X9" s="22" t="s">
        <v>424</v>
      </c>
    </row>
    <row r="10" spans="1:24" ht="51">
      <c r="A10" s="87"/>
      <c r="B10" s="56"/>
      <c r="C10" s="54"/>
      <c r="D10" s="56"/>
      <c r="E10" s="55"/>
      <c r="F10" s="56"/>
      <c r="G10" s="94"/>
      <c r="H10" s="94"/>
      <c r="I10" s="94"/>
      <c r="J10" s="94"/>
      <c r="K10" s="30" t="s">
        <v>113</v>
      </c>
      <c r="L10" s="28">
        <v>5</v>
      </c>
      <c r="M10" s="30" t="s">
        <v>416</v>
      </c>
      <c r="N10" s="28" t="s">
        <v>242</v>
      </c>
      <c r="O10" s="28">
        <v>0</v>
      </c>
      <c r="P10" s="28">
        <v>4</v>
      </c>
      <c r="Q10" s="28">
        <v>4</v>
      </c>
      <c r="R10" s="28">
        <v>4</v>
      </c>
      <c r="S10" s="28">
        <v>4</v>
      </c>
      <c r="T10" s="15">
        <v>8000</v>
      </c>
      <c r="U10" s="15">
        <v>5250</v>
      </c>
      <c r="V10" s="15">
        <v>5538.75</v>
      </c>
      <c r="W10" s="15">
        <v>5871.075000000001</v>
      </c>
      <c r="X10" s="22" t="s">
        <v>424</v>
      </c>
    </row>
    <row r="11" spans="1:24" ht="51">
      <c r="A11" s="87"/>
      <c r="B11" s="56"/>
      <c r="C11" s="54"/>
      <c r="D11" s="56"/>
      <c r="E11" s="55"/>
      <c r="F11" s="56"/>
      <c r="G11" s="94"/>
      <c r="H11" s="94"/>
      <c r="I11" s="94"/>
      <c r="J11" s="94"/>
      <c r="K11" s="30" t="s">
        <v>114</v>
      </c>
      <c r="L11" s="28">
        <v>5</v>
      </c>
      <c r="M11" s="51" t="s">
        <v>515</v>
      </c>
      <c r="N11" s="28" t="s">
        <v>243</v>
      </c>
      <c r="O11" s="28">
        <v>0</v>
      </c>
      <c r="P11" s="28">
        <v>0</v>
      </c>
      <c r="Q11" s="28">
        <v>1</v>
      </c>
      <c r="R11" s="28">
        <v>1</v>
      </c>
      <c r="S11" s="28">
        <v>1</v>
      </c>
      <c r="T11" s="15">
        <v>0</v>
      </c>
      <c r="U11" s="15">
        <v>3150</v>
      </c>
      <c r="V11" s="15">
        <v>3323.25</v>
      </c>
      <c r="W11" s="15">
        <v>3522.645</v>
      </c>
      <c r="X11" s="22" t="s">
        <v>424</v>
      </c>
    </row>
    <row r="12" spans="1:24" ht="38.25">
      <c r="A12" s="87"/>
      <c r="B12" s="56"/>
      <c r="C12" s="54"/>
      <c r="D12" s="56"/>
      <c r="E12" s="55"/>
      <c r="F12" s="56"/>
      <c r="G12" s="94"/>
      <c r="H12" s="94"/>
      <c r="I12" s="94"/>
      <c r="J12" s="94"/>
      <c r="K12" s="30" t="s">
        <v>244</v>
      </c>
      <c r="L12" s="28">
        <v>5</v>
      </c>
      <c r="M12" s="30" t="s">
        <v>245</v>
      </c>
      <c r="N12" s="28" t="s">
        <v>246</v>
      </c>
      <c r="O12" s="28">
        <v>0</v>
      </c>
      <c r="P12" s="28">
        <v>1</v>
      </c>
      <c r="Q12" s="28">
        <v>1</v>
      </c>
      <c r="R12" s="28">
        <v>1</v>
      </c>
      <c r="S12" s="28">
        <v>1</v>
      </c>
      <c r="T12" s="15">
        <v>3000</v>
      </c>
      <c r="U12" s="15">
        <v>3150</v>
      </c>
      <c r="V12" s="15">
        <v>3323.25</v>
      </c>
      <c r="W12" s="15">
        <v>3522.645</v>
      </c>
      <c r="X12" s="22" t="s">
        <v>424</v>
      </c>
    </row>
    <row r="13" spans="1:24" ht="51">
      <c r="A13" s="87"/>
      <c r="B13" s="56"/>
      <c r="C13" s="54"/>
      <c r="D13" s="56"/>
      <c r="E13" s="55"/>
      <c r="F13" s="56"/>
      <c r="G13" s="94"/>
      <c r="H13" s="94"/>
      <c r="I13" s="94"/>
      <c r="J13" s="94"/>
      <c r="K13" s="30" t="s">
        <v>418</v>
      </c>
      <c r="L13" s="28">
        <v>10</v>
      </c>
      <c r="M13" s="30" t="s">
        <v>417</v>
      </c>
      <c r="N13" s="30" t="s">
        <v>419</v>
      </c>
      <c r="O13" s="28">
        <v>0</v>
      </c>
      <c r="P13" s="28">
        <v>0</v>
      </c>
      <c r="Q13" s="28">
        <v>1</v>
      </c>
      <c r="R13" s="28">
        <v>1</v>
      </c>
      <c r="S13" s="28">
        <v>1</v>
      </c>
      <c r="T13" s="15">
        <v>0</v>
      </c>
      <c r="U13" s="15">
        <v>15750</v>
      </c>
      <c r="V13" s="15">
        <v>16616.25</v>
      </c>
      <c r="W13" s="15">
        <v>17613.225000000002</v>
      </c>
      <c r="X13" s="22" t="s">
        <v>424</v>
      </c>
    </row>
    <row r="14" spans="1:24" ht="51">
      <c r="A14" s="87"/>
      <c r="B14" s="56"/>
      <c r="C14" s="54"/>
      <c r="D14" s="56"/>
      <c r="E14" s="55"/>
      <c r="F14" s="56"/>
      <c r="G14" s="94"/>
      <c r="H14" s="94"/>
      <c r="I14" s="94"/>
      <c r="J14" s="94"/>
      <c r="K14" s="30" t="s">
        <v>115</v>
      </c>
      <c r="L14" s="28">
        <v>10</v>
      </c>
      <c r="M14" s="30" t="s">
        <v>420</v>
      </c>
      <c r="N14" s="28" t="s">
        <v>247</v>
      </c>
      <c r="O14" s="28">
        <v>0</v>
      </c>
      <c r="P14" s="28">
        <v>1</v>
      </c>
      <c r="Q14" s="28">
        <v>1</v>
      </c>
      <c r="R14" s="28">
        <v>1</v>
      </c>
      <c r="S14" s="28">
        <v>1</v>
      </c>
      <c r="T14" s="15">
        <v>20000</v>
      </c>
      <c r="U14" s="15">
        <v>21000</v>
      </c>
      <c r="V14" s="15">
        <v>22155</v>
      </c>
      <c r="W14" s="15">
        <v>23484.300000000003</v>
      </c>
      <c r="X14" s="22" t="s">
        <v>424</v>
      </c>
    </row>
    <row r="15" spans="1:24" ht="51">
      <c r="A15" s="87"/>
      <c r="B15" s="56"/>
      <c r="C15" s="54"/>
      <c r="D15" s="56"/>
      <c r="E15" s="55"/>
      <c r="F15" s="56"/>
      <c r="G15" s="94"/>
      <c r="H15" s="94"/>
      <c r="I15" s="94"/>
      <c r="J15" s="94"/>
      <c r="K15" s="30" t="s">
        <v>116</v>
      </c>
      <c r="L15" s="28">
        <v>5</v>
      </c>
      <c r="M15" s="30" t="s">
        <v>421</v>
      </c>
      <c r="N15" s="28" t="s">
        <v>248</v>
      </c>
      <c r="O15" s="28">
        <v>0</v>
      </c>
      <c r="P15" s="28">
        <v>1</v>
      </c>
      <c r="Q15" s="28">
        <v>2</v>
      </c>
      <c r="R15" s="28">
        <v>3</v>
      </c>
      <c r="S15" s="28">
        <v>4</v>
      </c>
      <c r="T15" s="15">
        <v>3000</v>
      </c>
      <c r="U15" s="15">
        <v>3150</v>
      </c>
      <c r="V15" s="15">
        <v>3323.25</v>
      </c>
      <c r="W15" s="15">
        <v>3522.645</v>
      </c>
      <c r="X15" s="22" t="s">
        <v>424</v>
      </c>
    </row>
    <row r="16" spans="1:24" ht="38.25">
      <c r="A16" s="87"/>
      <c r="B16" s="56"/>
      <c r="C16" s="54"/>
      <c r="D16" s="56"/>
      <c r="E16" s="55"/>
      <c r="F16" s="56"/>
      <c r="G16" s="94"/>
      <c r="H16" s="94"/>
      <c r="I16" s="94"/>
      <c r="J16" s="94"/>
      <c r="K16" s="30" t="s">
        <v>117</v>
      </c>
      <c r="L16" s="28">
        <v>10</v>
      </c>
      <c r="M16" s="30" t="s">
        <v>422</v>
      </c>
      <c r="N16" s="28" t="s">
        <v>181</v>
      </c>
      <c r="O16" s="28">
        <v>0</v>
      </c>
      <c r="P16" s="28">
        <v>2</v>
      </c>
      <c r="Q16" s="28">
        <v>2</v>
      </c>
      <c r="R16" s="28">
        <v>2</v>
      </c>
      <c r="S16" s="28">
        <v>2</v>
      </c>
      <c r="T16" s="15">
        <v>8000</v>
      </c>
      <c r="U16" s="15">
        <v>4200</v>
      </c>
      <c r="V16" s="15">
        <v>4431</v>
      </c>
      <c r="W16" s="15">
        <v>4696.860000000001</v>
      </c>
      <c r="X16" s="22" t="s">
        <v>424</v>
      </c>
    </row>
    <row r="17" spans="1:24" ht="64.5" thickBot="1">
      <c r="A17" s="89"/>
      <c r="B17" s="59"/>
      <c r="C17" s="61"/>
      <c r="D17" s="59"/>
      <c r="E17" s="62"/>
      <c r="F17" s="59"/>
      <c r="G17" s="95"/>
      <c r="H17" s="95"/>
      <c r="I17" s="95"/>
      <c r="J17" s="95"/>
      <c r="K17" s="34" t="s">
        <v>118</v>
      </c>
      <c r="L17" s="33">
        <v>10</v>
      </c>
      <c r="M17" s="34" t="s">
        <v>423</v>
      </c>
      <c r="N17" s="33" t="s">
        <v>249</v>
      </c>
      <c r="O17" s="33">
        <v>20</v>
      </c>
      <c r="P17" s="33">
        <v>0</v>
      </c>
      <c r="Q17" s="33">
        <v>30</v>
      </c>
      <c r="R17" s="33">
        <v>40</v>
      </c>
      <c r="S17" s="33">
        <v>40</v>
      </c>
      <c r="T17" s="19">
        <v>0</v>
      </c>
      <c r="U17" s="19">
        <v>4200</v>
      </c>
      <c r="V17" s="19">
        <v>4431</v>
      </c>
      <c r="W17" s="19">
        <v>4696.860000000001</v>
      </c>
      <c r="X17" s="24" t="s">
        <v>424</v>
      </c>
    </row>
    <row r="18" spans="1:24" ht="94.5" customHeight="1">
      <c r="A18" s="88" t="s">
        <v>105</v>
      </c>
      <c r="B18" s="68">
        <v>20</v>
      </c>
      <c r="C18" s="57" t="s">
        <v>119</v>
      </c>
      <c r="D18" s="68">
        <v>50</v>
      </c>
      <c r="E18" s="58" t="s">
        <v>120</v>
      </c>
      <c r="F18" s="68">
        <v>40</v>
      </c>
      <c r="G18" s="68" t="s">
        <v>480</v>
      </c>
      <c r="H18" s="68" t="s">
        <v>258</v>
      </c>
      <c r="I18" s="68">
        <v>0</v>
      </c>
      <c r="J18" s="93">
        <v>0.8</v>
      </c>
      <c r="K18" s="27" t="s">
        <v>121</v>
      </c>
      <c r="L18" s="27">
        <v>40</v>
      </c>
      <c r="M18" s="29" t="s">
        <v>426</v>
      </c>
      <c r="N18" s="27" t="s">
        <v>250</v>
      </c>
      <c r="O18" s="27">
        <v>0</v>
      </c>
      <c r="P18" s="27">
        <v>25</v>
      </c>
      <c r="Q18" s="27">
        <v>50</v>
      </c>
      <c r="R18" s="27">
        <v>75</v>
      </c>
      <c r="S18" s="27">
        <v>100</v>
      </c>
      <c r="T18" s="25">
        <v>80000</v>
      </c>
      <c r="U18" s="25">
        <v>84000</v>
      </c>
      <c r="V18" s="25">
        <v>88620</v>
      </c>
      <c r="W18" s="25">
        <v>93937.20000000001</v>
      </c>
      <c r="X18" s="50" t="s">
        <v>436</v>
      </c>
    </row>
    <row r="19" spans="1:24" ht="30">
      <c r="A19" s="87"/>
      <c r="B19" s="56"/>
      <c r="C19" s="54"/>
      <c r="D19" s="56"/>
      <c r="E19" s="55"/>
      <c r="F19" s="56"/>
      <c r="G19" s="56"/>
      <c r="H19" s="56"/>
      <c r="I19" s="56"/>
      <c r="J19" s="56"/>
      <c r="K19" s="30" t="s">
        <v>122</v>
      </c>
      <c r="L19" s="28">
        <v>30</v>
      </c>
      <c r="M19" s="30" t="s">
        <v>427</v>
      </c>
      <c r="N19" s="28" t="s">
        <v>250</v>
      </c>
      <c r="O19" s="28">
        <v>0</v>
      </c>
      <c r="P19" s="28">
        <v>34</v>
      </c>
      <c r="Q19" s="28">
        <v>68</v>
      </c>
      <c r="R19" s="28">
        <v>102</v>
      </c>
      <c r="S19" s="28">
        <v>138</v>
      </c>
      <c r="T19" s="15">
        <v>5000</v>
      </c>
      <c r="U19" s="15">
        <v>5250</v>
      </c>
      <c r="V19" s="15">
        <v>5538.75</v>
      </c>
      <c r="W19" s="15">
        <v>5871.075000000001</v>
      </c>
      <c r="X19" s="22" t="s">
        <v>436</v>
      </c>
    </row>
    <row r="20" spans="1:24" ht="30">
      <c r="A20" s="87"/>
      <c r="B20" s="56"/>
      <c r="C20" s="54"/>
      <c r="D20" s="56"/>
      <c r="E20" s="55"/>
      <c r="F20" s="56"/>
      <c r="G20" s="56"/>
      <c r="H20" s="56"/>
      <c r="I20" s="56"/>
      <c r="J20" s="56"/>
      <c r="K20" s="56" t="s">
        <v>428</v>
      </c>
      <c r="L20" s="56">
        <v>30</v>
      </c>
      <c r="M20" s="30" t="s">
        <v>430</v>
      </c>
      <c r="N20" s="28" t="s">
        <v>429</v>
      </c>
      <c r="O20" s="28">
        <v>0</v>
      </c>
      <c r="P20" s="28">
        <v>0</v>
      </c>
      <c r="Q20" s="28">
        <v>1</v>
      </c>
      <c r="R20" s="28">
        <v>1</v>
      </c>
      <c r="S20" s="28">
        <v>1</v>
      </c>
      <c r="T20" s="15">
        <v>0</v>
      </c>
      <c r="U20" s="15">
        <f>9450+37660</f>
        <v>47110</v>
      </c>
      <c r="V20" s="15">
        <f>9969.75+39731.3</f>
        <v>49701.05</v>
      </c>
      <c r="W20" s="15">
        <f>10567.935+42115.178</f>
        <v>52683.113</v>
      </c>
      <c r="X20" s="22" t="s">
        <v>436</v>
      </c>
    </row>
    <row r="21" spans="1:24" ht="30">
      <c r="A21" s="87"/>
      <c r="B21" s="56"/>
      <c r="C21" s="54"/>
      <c r="D21" s="56"/>
      <c r="E21" s="55"/>
      <c r="F21" s="56"/>
      <c r="G21" s="56"/>
      <c r="H21" s="56"/>
      <c r="I21" s="56"/>
      <c r="J21" s="56"/>
      <c r="K21" s="56"/>
      <c r="L21" s="56"/>
      <c r="M21" s="30" t="s">
        <v>431</v>
      </c>
      <c r="N21" s="28" t="s">
        <v>429</v>
      </c>
      <c r="O21" s="28">
        <v>0</v>
      </c>
      <c r="P21" s="28">
        <v>0</v>
      </c>
      <c r="Q21" s="28">
        <v>1</v>
      </c>
      <c r="R21" s="28">
        <v>1</v>
      </c>
      <c r="S21" s="28">
        <v>1</v>
      </c>
      <c r="T21" s="15">
        <v>0</v>
      </c>
      <c r="U21" s="15">
        <f>6300+37660</f>
        <v>43960</v>
      </c>
      <c r="V21" s="15">
        <f>6646.5+39731.3</f>
        <v>46377.8</v>
      </c>
      <c r="W21" s="15">
        <f>7045.29+42115.178</f>
        <v>49160.468</v>
      </c>
      <c r="X21" s="22" t="s">
        <v>436</v>
      </c>
    </row>
    <row r="22" spans="1:24" ht="30">
      <c r="A22" s="87"/>
      <c r="B22" s="56"/>
      <c r="C22" s="54"/>
      <c r="D22" s="56"/>
      <c r="E22" s="55"/>
      <c r="F22" s="56"/>
      <c r="G22" s="56"/>
      <c r="H22" s="56"/>
      <c r="I22" s="56"/>
      <c r="J22" s="56"/>
      <c r="K22" s="56"/>
      <c r="L22" s="56"/>
      <c r="M22" s="30" t="s">
        <v>432</v>
      </c>
      <c r="N22" s="28" t="s">
        <v>429</v>
      </c>
      <c r="O22" s="28">
        <v>0</v>
      </c>
      <c r="P22" s="28">
        <v>1</v>
      </c>
      <c r="Q22" s="28">
        <v>1</v>
      </c>
      <c r="R22" s="28">
        <v>1</v>
      </c>
      <c r="S22" s="28">
        <v>1</v>
      </c>
      <c r="T22" s="15">
        <f>9000+35866.6666666667+86734</f>
        <v>131600.6666666667</v>
      </c>
      <c r="U22" s="15">
        <f>9450+37660</f>
        <v>47110</v>
      </c>
      <c r="V22" s="15">
        <f>9969.75+39731.3</f>
        <v>49701.05</v>
      </c>
      <c r="W22" s="15">
        <f>10567.935+42115.178</f>
        <v>52683.113</v>
      </c>
      <c r="X22" s="22" t="s">
        <v>436</v>
      </c>
    </row>
    <row r="23" spans="1:24" ht="30">
      <c r="A23" s="87"/>
      <c r="B23" s="56"/>
      <c r="C23" s="54"/>
      <c r="D23" s="56"/>
      <c r="E23" s="55"/>
      <c r="F23" s="56"/>
      <c r="G23" s="56"/>
      <c r="H23" s="56"/>
      <c r="I23" s="56"/>
      <c r="J23" s="56"/>
      <c r="K23" s="56"/>
      <c r="L23" s="56"/>
      <c r="M23" s="30" t="s">
        <v>433</v>
      </c>
      <c r="N23" s="28" t="s">
        <v>429</v>
      </c>
      <c r="O23" s="28">
        <v>0</v>
      </c>
      <c r="P23" s="28">
        <v>0</v>
      </c>
      <c r="Q23" s="28">
        <v>1</v>
      </c>
      <c r="R23" s="28">
        <v>1</v>
      </c>
      <c r="S23" s="28">
        <v>1</v>
      </c>
      <c r="T23" s="15">
        <v>0</v>
      </c>
      <c r="U23" s="15">
        <f>3150+37660</f>
        <v>40810</v>
      </c>
      <c r="V23" s="15">
        <f>3323.25+39731.3</f>
        <v>43054.55</v>
      </c>
      <c r="W23" s="15">
        <f>3522.645+42115.178</f>
        <v>45637.823</v>
      </c>
      <c r="X23" s="22" t="s">
        <v>436</v>
      </c>
    </row>
    <row r="24" spans="1:24" ht="30">
      <c r="A24" s="87"/>
      <c r="B24" s="56"/>
      <c r="C24" s="54"/>
      <c r="D24" s="56"/>
      <c r="E24" s="55"/>
      <c r="F24" s="56"/>
      <c r="G24" s="56"/>
      <c r="H24" s="56"/>
      <c r="I24" s="56"/>
      <c r="J24" s="56"/>
      <c r="K24" s="56"/>
      <c r="L24" s="56"/>
      <c r="M24" s="30" t="s">
        <v>123</v>
      </c>
      <c r="N24" s="28" t="s">
        <v>429</v>
      </c>
      <c r="O24" s="28">
        <v>0</v>
      </c>
      <c r="P24" s="28">
        <v>0</v>
      </c>
      <c r="Q24" s="28">
        <v>1</v>
      </c>
      <c r="R24" s="28">
        <v>1</v>
      </c>
      <c r="S24" s="28">
        <v>1</v>
      </c>
      <c r="T24" s="15">
        <v>0</v>
      </c>
      <c r="U24" s="15">
        <f>2299.5+37660</f>
        <v>39959.5</v>
      </c>
      <c r="V24" s="15">
        <f>2425.9725+39731.3</f>
        <v>42157.27250000001</v>
      </c>
      <c r="W24" s="15">
        <f>2571.53085+42115.178</f>
        <v>44686.70885</v>
      </c>
      <c r="X24" s="22" t="s">
        <v>436</v>
      </c>
    </row>
    <row r="25" spans="1:24" ht="30">
      <c r="A25" s="87"/>
      <c r="B25" s="56"/>
      <c r="C25" s="54"/>
      <c r="D25" s="56"/>
      <c r="E25" s="55"/>
      <c r="F25" s="56"/>
      <c r="G25" s="56"/>
      <c r="H25" s="56"/>
      <c r="I25" s="56"/>
      <c r="J25" s="56"/>
      <c r="K25" s="56"/>
      <c r="L25" s="56"/>
      <c r="M25" s="30" t="s">
        <v>434</v>
      </c>
      <c r="N25" s="28" t="s">
        <v>429</v>
      </c>
      <c r="O25" s="28">
        <v>0</v>
      </c>
      <c r="P25" s="28">
        <v>1</v>
      </c>
      <c r="Q25" s="28">
        <v>1</v>
      </c>
      <c r="R25" s="28">
        <v>1</v>
      </c>
      <c r="S25" s="28">
        <v>1</v>
      </c>
      <c r="T25" s="15">
        <f>9000+35866.6666666667+38867+38057</f>
        <v>121790.6666666667</v>
      </c>
      <c r="U25" s="15">
        <f>9450+37660</f>
        <v>47110</v>
      </c>
      <c r="V25" s="15">
        <f>9969.75+39731.3</f>
        <v>49701.05</v>
      </c>
      <c r="W25" s="15">
        <f>10567.935+42115.178</f>
        <v>52683.113</v>
      </c>
      <c r="X25" s="22" t="s">
        <v>436</v>
      </c>
    </row>
    <row r="26" spans="1:24" ht="51">
      <c r="A26" s="87"/>
      <c r="B26" s="56"/>
      <c r="C26" s="54"/>
      <c r="D26" s="56"/>
      <c r="E26" s="31" t="s">
        <v>124</v>
      </c>
      <c r="F26" s="28">
        <v>30</v>
      </c>
      <c r="G26" s="30" t="s">
        <v>482</v>
      </c>
      <c r="H26" s="30" t="s">
        <v>483</v>
      </c>
      <c r="I26" s="28" t="s">
        <v>477</v>
      </c>
      <c r="J26" s="28" t="s">
        <v>478</v>
      </c>
      <c r="K26" s="30" t="s">
        <v>125</v>
      </c>
      <c r="L26" s="28">
        <v>100</v>
      </c>
      <c r="M26" s="30" t="s">
        <v>435</v>
      </c>
      <c r="N26" s="28" t="s">
        <v>251</v>
      </c>
      <c r="O26" s="28">
        <v>0</v>
      </c>
      <c r="P26" s="28">
        <v>2</v>
      </c>
      <c r="Q26" s="28">
        <v>4</v>
      </c>
      <c r="R26" s="28">
        <v>6</v>
      </c>
      <c r="S26" s="28">
        <v>8</v>
      </c>
      <c r="T26" s="15">
        <v>14694</v>
      </c>
      <c r="U26" s="15">
        <v>15428.7</v>
      </c>
      <c r="V26" s="15">
        <v>16277.2785</v>
      </c>
      <c r="W26" s="15">
        <v>17253.915210000003</v>
      </c>
      <c r="X26" s="22" t="s">
        <v>409</v>
      </c>
    </row>
    <row r="27" spans="1:24" ht="38.25">
      <c r="A27" s="87"/>
      <c r="B27" s="56"/>
      <c r="C27" s="54"/>
      <c r="D27" s="56"/>
      <c r="E27" s="55" t="s">
        <v>126</v>
      </c>
      <c r="F27" s="56">
        <v>30</v>
      </c>
      <c r="G27" s="56" t="s">
        <v>127</v>
      </c>
      <c r="H27" s="56" t="s">
        <v>481</v>
      </c>
      <c r="I27" s="56" t="s">
        <v>477</v>
      </c>
      <c r="J27" s="56" t="s">
        <v>478</v>
      </c>
      <c r="K27" s="56" t="s">
        <v>252</v>
      </c>
      <c r="L27" s="56">
        <v>100</v>
      </c>
      <c r="M27" s="30" t="s">
        <v>437</v>
      </c>
      <c r="N27" s="30" t="s">
        <v>128</v>
      </c>
      <c r="O27" s="28">
        <v>0</v>
      </c>
      <c r="P27" s="28">
        <v>0</v>
      </c>
      <c r="Q27" s="28">
        <v>1</v>
      </c>
      <c r="R27" s="28">
        <v>1</v>
      </c>
      <c r="S27" s="28">
        <v>1</v>
      </c>
      <c r="T27" s="15">
        <v>0</v>
      </c>
      <c r="U27" s="15">
        <v>4200</v>
      </c>
      <c r="V27" s="15">
        <v>4431</v>
      </c>
      <c r="W27" s="15">
        <v>4696.860000000001</v>
      </c>
      <c r="X27" s="22" t="s">
        <v>436</v>
      </c>
    </row>
    <row r="28" spans="1:24" ht="38.25">
      <c r="A28" s="87"/>
      <c r="B28" s="56"/>
      <c r="C28" s="54"/>
      <c r="D28" s="56"/>
      <c r="E28" s="55"/>
      <c r="F28" s="56"/>
      <c r="G28" s="56"/>
      <c r="H28" s="56"/>
      <c r="I28" s="56"/>
      <c r="J28" s="56"/>
      <c r="K28" s="56"/>
      <c r="L28" s="56"/>
      <c r="M28" s="30" t="s">
        <v>129</v>
      </c>
      <c r="N28" s="28" t="s">
        <v>253</v>
      </c>
      <c r="O28" s="28">
        <v>0</v>
      </c>
      <c r="P28" s="28">
        <v>0</v>
      </c>
      <c r="Q28" s="28">
        <v>1</v>
      </c>
      <c r="R28" s="28">
        <v>1</v>
      </c>
      <c r="S28" s="28">
        <v>1</v>
      </c>
      <c r="T28" s="15">
        <v>0</v>
      </c>
      <c r="U28" s="15">
        <v>13650</v>
      </c>
      <c r="V28" s="15">
        <v>14400.75</v>
      </c>
      <c r="W28" s="15">
        <v>15264.795</v>
      </c>
      <c r="X28" s="22" t="s">
        <v>436</v>
      </c>
    </row>
    <row r="29" spans="1:24" ht="30">
      <c r="A29" s="87"/>
      <c r="B29" s="56"/>
      <c r="C29" s="54"/>
      <c r="D29" s="56"/>
      <c r="E29" s="55"/>
      <c r="F29" s="56"/>
      <c r="G29" s="56"/>
      <c r="H29" s="56"/>
      <c r="I29" s="56"/>
      <c r="J29" s="56"/>
      <c r="K29" s="56"/>
      <c r="L29" s="56"/>
      <c r="M29" s="51" t="s">
        <v>491</v>
      </c>
      <c r="N29" s="28" t="s">
        <v>254</v>
      </c>
      <c r="O29" s="28">
        <v>0</v>
      </c>
      <c r="P29" s="28">
        <v>0</v>
      </c>
      <c r="Q29" s="28">
        <v>4</v>
      </c>
      <c r="R29" s="28">
        <v>6</v>
      </c>
      <c r="S29" s="28">
        <v>8</v>
      </c>
      <c r="T29" s="15">
        <v>0</v>
      </c>
      <c r="U29" s="15">
        <v>31500</v>
      </c>
      <c r="V29" s="15">
        <v>33232.5</v>
      </c>
      <c r="W29" s="15">
        <v>35226.450000000004</v>
      </c>
      <c r="X29" s="22" t="s">
        <v>436</v>
      </c>
    </row>
    <row r="30" spans="1:24" ht="30" customHeight="1">
      <c r="A30" s="87"/>
      <c r="B30" s="56"/>
      <c r="C30" s="54"/>
      <c r="D30" s="56"/>
      <c r="E30" s="55"/>
      <c r="F30" s="56"/>
      <c r="G30" s="56"/>
      <c r="H30" s="56"/>
      <c r="I30" s="56"/>
      <c r="J30" s="56"/>
      <c r="K30" s="56"/>
      <c r="L30" s="56"/>
      <c r="M30" s="30" t="s">
        <v>5</v>
      </c>
      <c r="N30" s="28" t="s">
        <v>255</v>
      </c>
      <c r="O30" s="28">
        <v>0</v>
      </c>
      <c r="P30" s="28">
        <v>0</v>
      </c>
      <c r="Q30" s="28">
        <v>1</v>
      </c>
      <c r="R30" s="28">
        <v>2</v>
      </c>
      <c r="S30" s="28">
        <v>3</v>
      </c>
      <c r="T30" s="15">
        <v>0</v>
      </c>
      <c r="U30" s="15">
        <v>10500</v>
      </c>
      <c r="V30" s="15">
        <v>11077.5</v>
      </c>
      <c r="W30" s="15">
        <v>11742.150000000001</v>
      </c>
      <c r="X30" s="22" t="s">
        <v>436</v>
      </c>
    </row>
    <row r="31" spans="1:24" ht="29.25" customHeight="1" thickBot="1">
      <c r="A31" s="89"/>
      <c r="B31" s="59"/>
      <c r="C31" s="61"/>
      <c r="D31" s="59"/>
      <c r="E31" s="62"/>
      <c r="F31" s="59"/>
      <c r="G31" s="59"/>
      <c r="H31" s="59"/>
      <c r="I31" s="59"/>
      <c r="J31" s="59"/>
      <c r="K31" s="59"/>
      <c r="L31" s="59"/>
      <c r="M31" s="23" t="s">
        <v>438</v>
      </c>
      <c r="N31" s="33" t="s">
        <v>256</v>
      </c>
      <c r="O31" s="33">
        <v>0</v>
      </c>
      <c r="P31" s="33">
        <v>50</v>
      </c>
      <c r="Q31" s="33">
        <v>100</v>
      </c>
      <c r="R31" s="33">
        <v>200</v>
      </c>
      <c r="S31" s="33">
        <v>360</v>
      </c>
      <c r="T31" s="19">
        <f>8430+47000+10000</f>
        <v>65430</v>
      </c>
      <c r="U31" s="19">
        <v>8851.5</v>
      </c>
      <c r="V31" s="19">
        <v>9338.332499999999</v>
      </c>
      <c r="W31" s="19">
        <v>9898.63245</v>
      </c>
      <c r="X31" s="24" t="s">
        <v>424</v>
      </c>
    </row>
    <row r="32" ht="15.75">
      <c r="K32" s="9" t="s">
        <v>130</v>
      </c>
    </row>
  </sheetData>
  <sheetProtection/>
  <mergeCells count="44">
    <mergeCell ref="K20:K25"/>
    <mergeCell ref="K27:K31"/>
    <mergeCell ref="I3:I17"/>
    <mergeCell ref="A1:A2"/>
    <mergeCell ref="B1:B2"/>
    <mergeCell ref="C1:C2"/>
    <mergeCell ref="D1:D2"/>
    <mergeCell ref="G3:G17"/>
    <mergeCell ref="L27:L31"/>
    <mergeCell ref="L20:L25"/>
    <mergeCell ref="D18:D31"/>
    <mergeCell ref="F18:F25"/>
    <mergeCell ref="I27:I31"/>
    <mergeCell ref="A18:A31"/>
    <mergeCell ref="B18:B31"/>
    <mergeCell ref="C3:C17"/>
    <mergeCell ref="A3:A17"/>
    <mergeCell ref="B3:B17"/>
    <mergeCell ref="C18:C31"/>
    <mergeCell ref="D3:D17"/>
    <mergeCell ref="T1:W1"/>
    <mergeCell ref="X1:X2"/>
    <mergeCell ref="G1:G2"/>
    <mergeCell ref="H1:J1"/>
    <mergeCell ref="K1:K2"/>
    <mergeCell ref="L1:L2"/>
    <mergeCell ref="M1:M2"/>
    <mergeCell ref="N1:S1"/>
    <mergeCell ref="J3:J17"/>
    <mergeCell ref="E1:E2"/>
    <mergeCell ref="F1:F2"/>
    <mergeCell ref="H3:H17"/>
    <mergeCell ref="F3:F17"/>
    <mergeCell ref="E3:E17"/>
    <mergeCell ref="H27:H31"/>
    <mergeCell ref="E18:E25"/>
    <mergeCell ref="H18:H25"/>
    <mergeCell ref="G18:G25"/>
    <mergeCell ref="E27:E31"/>
    <mergeCell ref="F27:F31"/>
    <mergeCell ref="G27:G31"/>
    <mergeCell ref="J18:J25"/>
    <mergeCell ref="J27:J31"/>
    <mergeCell ref="I18:I25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300" verticalDpi="300" orientation="landscape" paperSize="5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"/>
  <sheetViews>
    <sheetView view="pageBreakPreview" zoomScaleSheetLayoutView="100" zoomScalePageLayoutView="0" workbookViewId="0" topLeftCell="F1">
      <selection activeCell="T1" sqref="T1:W1"/>
    </sheetView>
  </sheetViews>
  <sheetFormatPr defaultColWidth="11.421875" defaultRowHeight="15"/>
  <cols>
    <col min="1" max="1" width="11.8515625" style="3" customWidth="1"/>
    <col min="2" max="2" width="5.140625" style="3" customWidth="1"/>
    <col min="3" max="3" width="8.00390625" style="3" customWidth="1"/>
    <col min="4" max="4" width="7.57421875" style="3" customWidth="1"/>
    <col min="5" max="5" width="14.00390625" style="3" customWidth="1"/>
    <col min="6" max="6" width="6.140625" style="3" customWidth="1"/>
    <col min="7" max="7" width="13.8515625" style="3" customWidth="1"/>
    <col min="8" max="8" width="10.8515625" style="3" customWidth="1"/>
    <col min="9" max="9" width="9.00390625" style="3" customWidth="1"/>
    <col min="10" max="10" width="10.00390625" style="3" customWidth="1"/>
    <col min="11" max="11" width="23.7109375" style="3" customWidth="1"/>
    <col min="12" max="12" width="6.140625" style="3" customWidth="1"/>
    <col min="13" max="13" width="26.421875" style="3" customWidth="1"/>
    <col min="14" max="14" width="20.7109375" style="3" customWidth="1"/>
    <col min="15" max="15" width="10.28125" style="3" customWidth="1"/>
    <col min="16" max="16" width="10.57421875" style="3" customWidth="1"/>
    <col min="17" max="18" width="10.421875" style="3" customWidth="1"/>
    <col min="19" max="19" width="10.57421875" style="3" customWidth="1"/>
    <col min="20" max="20" width="9.00390625" style="3" bestFit="1" customWidth="1"/>
    <col min="21" max="21" width="8.28125" style="3" bestFit="1" customWidth="1"/>
    <col min="22" max="23" width="8.421875" style="3" bestFit="1" customWidth="1"/>
    <col min="24" max="24" width="12.57421875" style="3" customWidth="1"/>
    <col min="25" max="16384" width="11.421875" style="3" customWidth="1"/>
  </cols>
  <sheetData>
    <row r="1" spans="1:25" s="2" customFormat="1" ht="12.75" customHeight="1">
      <c r="A1" s="81" t="s">
        <v>6</v>
      </c>
      <c r="B1" s="73" t="s">
        <v>7</v>
      </c>
      <c r="C1" s="73" t="s">
        <v>8</v>
      </c>
      <c r="D1" s="75" t="s">
        <v>9</v>
      </c>
      <c r="E1" s="73" t="s">
        <v>10</v>
      </c>
      <c r="F1" s="75" t="s">
        <v>11</v>
      </c>
      <c r="G1" s="71" t="s">
        <v>518</v>
      </c>
      <c r="H1" s="71" t="s">
        <v>13</v>
      </c>
      <c r="I1" s="71"/>
      <c r="J1" s="71"/>
      <c r="K1" s="73" t="s">
        <v>14</v>
      </c>
      <c r="L1" s="75" t="s">
        <v>15</v>
      </c>
      <c r="M1" s="71" t="s">
        <v>518</v>
      </c>
      <c r="N1" s="71" t="s">
        <v>16</v>
      </c>
      <c r="O1" s="71"/>
      <c r="P1" s="71"/>
      <c r="Q1" s="71"/>
      <c r="R1" s="71"/>
      <c r="S1" s="71"/>
      <c r="T1" s="79" t="s">
        <v>2</v>
      </c>
      <c r="U1" s="79"/>
      <c r="V1" s="79"/>
      <c r="W1" s="79"/>
      <c r="X1" s="77" t="s">
        <v>17</v>
      </c>
      <c r="Y1" s="1"/>
    </row>
    <row r="2" spans="1:25" s="2" customFormat="1" ht="42.75" thickBot="1">
      <c r="A2" s="82"/>
      <c r="B2" s="74"/>
      <c r="C2" s="74"/>
      <c r="D2" s="76"/>
      <c r="E2" s="74"/>
      <c r="F2" s="76"/>
      <c r="G2" s="72"/>
      <c r="H2" s="42" t="s">
        <v>18</v>
      </c>
      <c r="I2" s="42" t="s">
        <v>525</v>
      </c>
      <c r="J2" s="42" t="s">
        <v>519</v>
      </c>
      <c r="K2" s="74"/>
      <c r="L2" s="76"/>
      <c r="M2" s="72"/>
      <c r="N2" s="42" t="s">
        <v>18</v>
      </c>
      <c r="O2" s="42" t="s">
        <v>520</v>
      </c>
      <c r="P2" s="42" t="s">
        <v>521</v>
      </c>
      <c r="Q2" s="42" t="s">
        <v>522</v>
      </c>
      <c r="R2" s="42" t="s">
        <v>523</v>
      </c>
      <c r="S2" s="42" t="s">
        <v>524</v>
      </c>
      <c r="T2" s="43">
        <v>2012</v>
      </c>
      <c r="U2" s="43">
        <v>2013</v>
      </c>
      <c r="V2" s="43">
        <v>2014</v>
      </c>
      <c r="W2" s="43">
        <v>2015</v>
      </c>
      <c r="X2" s="78"/>
      <c r="Y2" s="1"/>
    </row>
    <row r="3" spans="1:24" s="8" customFormat="1" ht="51">
      <c r="A3" s="88" t="s">
        <v>131</v>
      </c>
      <c r="B3" s="68">
        <v>20</v>
      </c>
      <c r="C3" s="57" t="s">
        <v>132</v>
      </c>
      <c r="D3" s="68">
        <v>100</v>
      </c>
      <c r="E3" s="58" t="s">
        <v>263</v>
      </c>
      <c r="F3" s="68">
        <v>100</v>
      </c>
      <c r="G3" s="67" t="s">
        <v>468</v>
      </c>
      <c r="H3" s="68" t="s">
        <v>264</v>
      </c>
      <c r="I3" s="58">
        <v>0</v>
      </c>
      <c r="J3" s="58">
        <v>60</v>
      </c>
      <c r="K3" s="29" t="s">
        <v>259</v>
      </c>
      <c r="L3" s="27">
        <v>20</v>
      </c>
      <c r="M3" s="29" t="s">
        <v>439</v>
      </c>
      <c r="N3" s="29" t="s">
        <v>181</v>
      </c>
      <c r="O3" s="27">
        <v>0</v>
      </c>
      <c r="P3" s="27">
        <v>2</v>
      </c>
      <c r="Q3" s="27">
        <v>4</v>
      </c>
      <c r="R3" s="27">
        <v>6</v>
      </c>
      <c r="S3" s="27">
        <v>8</v>
      </c>
      <c r="T3" s="25">
        <v>1000</v>
      </c>
      <c r="U3" s="25">
        <v>1050</v>
      </c>
      <c r="V3" s="25">
        <v>1107.75</v>
      </c>
      <c r="W3" s="25">
        <v>1174.2150000000001</v>
      </c>
      <c r="X3" s="41" t="s">
        <v>424</v>
      </c>
    </row>
    <row r="4" spans="1:24" s="8" customFormat="1" ht="38.25">
      <c r="A4" s="87"/>
      <c r="B4" s="56"/>
      <c r="C4" s="54"/>
      <c r="D4" s="56"/>
      <c r="E4" s="55"/>
      <c r="F4" s="56"/>
      <c r="G4" s="60"/>
      <c r="H4" s="56"/>
      <c r="I4" s="55"/>
      <c r="J4" s="55"/>
      <c r="K4" s="60" t="s">
        <v>260</v>
      </c>
      <c r="L4" s="56">
        <v>20</v>
      </c>
      <c r="M4" s="30" t="s">
        <v>440</v>
      </c>
      <c r="N4" s="30" t="s">
        <v>261</v>
      </c>
      <c r="O4" s="28">
        <v>0</v>
      </c>
      <c r="P4" s="28">
        <v>0</v>
      </c>
      <c r="Q4" s="28">
        <v>1</v>
      </c>
      <c r="R4" s="28">
        <v>2</v>
      </c>
      <c r="S4" s="28">
        <v>3</v>
      </c>
      <c r="T4" s="14">
        <v>0</v>
      </c>
      <c r="U4" s="17">
        <v>10500</v>
      </c>
      <c r="V4" s="17">
        <v>11077.5</v>
      </c>
      <c r="W4" s="17">
        <v>11742.150000000001</v>
      </c>
      <c r="X4" s="18" t="s">
        <v>424</v>
      </c>
    </row>
    <row r="5" spans="1:24" s="8" customFormat="1" ht="51">
      <c r="A5" s="87"/>
      <c r="B5" s="56"/>
      <c r="C5" s="54"/>
      <c r="D5" s="56"/>
      <c r="E5" s="55"/>
      <c r="F5" s="56"/>
      <c r="G5" s="60"/>
      <c r="H5" s="56"/>
      <c r="I5" s="55"/>
      <c r="J5" s="55"/>
      <c r="K5" s="60"/>
      <c r="L5" s="56"/>
      <c r="M5" s="30" t="s">
        <v>441</v>
      </c>
      <c r="N5" s="30" t="s">
        <v>265</v>
      </c>
      <c r="O5" s="28">
        <v>0</v>
      </c>
      <c r="P5" s="28">
        <v>0</v>
      </c>
      <c r="Q5" s="28">
        <v>1</v>
      </c>
      <c r="R5" s="28">
        <v>2</v>
      </c>
      <c r="S5" s="28">
        <v>3</v>
      </c>
      <c r="T5" s="15">
        <v>0</v>
      </c>
      <c r="U5" s="15">
        <v>5250</v>
      </c>
      <c r="V5" s="15">
        <v>5538.75</v>
      </c>
      <c r="W5" s="15">
        <v>5871.075000000001</v>
      </c>
      <c r="X5" s="18" t="s">
        <v>424</v>
      </c>
    </row>
    <row r="6" spans="1:24" s="8" customFormat="1" ht="38.25">
      <c r="A6" s="87"/>
      <c r="B6" s="56"/>
      <c r="C6" s="54"/>
      <c r="D6" s="56"/>
      <c r="E6" s="55"/>
      <c r="F6" s="56"/>
      <c r="G6" s="60"/>
      <c r="H6" s="56"/>
      <c r="I6" s="55"/>
      <c r="J6" s="55"/>
      <c r="K6" s="30" t="s">
        <v>262</v>
      </c>
      <c r="L6" s="28">
        <v>20</v>
      </c>
      <c r="M6" s="30" t="s">
        <v>133</v>
      </c>
      <c r="N6" s="30" t="s">
        <v>207</v>
      </c>
      <c r="O6" s="28">
        <v>0</v>
      </c>
      <c r="P6" s="28">
        <v>50</v>
      </c>
      <c r="Q6" s="28">
        <v>100</v>
      </c>
      <c r="R6" s="28">
        <v>150</v>
      </c>
      <c r="S6" s="28">
        <v>200</v>
      </c>
      <c r="T6" s="15">
        <v>5000</v>
      </c>
      <c r="U6" s="15">
        <v>5250</v>
      </c>
      <c r="V6" s="15">
        <v>5538.75</v>
      </c>
      <c r="W6" s="15">
        <v>5871.075000000001</v>
      </c>
      <c r="X6" s="18" t="s">
        <v>424</v>
      </c>
    </row>
    <row r="7" spans="1:24" s="8" customFormat="1" ht="76.5">
      <c r="A7" s="87"/>
      <c r="B7" s="56"/>
      <c r="C7" s="54"/>
      <c r="D7" s="56"/>
      <c r="E7" s="55"/>
      <c r="F7" s="56"/>
      <c r="G7" s="60"/>
      <c r="H7" s="56"/>
      <c r="I7" s="55"/>
      <c r="J7" s="55"/>
      <c r="K7" s="30" t="s">
        <v>134</v>
      </c>
      <c r="L7" s="28">
        <v>20</v>
      </c>
      <c r="M7" s="30" t="s">
        <v>442</v>
      </c>
      <c r="N7" s="30" t="s">
        <v>181</v>
      </c>
      <c r="O7" s="28">
        <v>0</v>
      </c>
      <c r="P7" s="28">
        <v>1</v>
      </c>
      <c r="Q7" s="28">
        <v>1</v>
      </c>
      <c r="R7" s="28">
        <v>1</v>
      </c>
      <c r="S7" s="28">
        <v>1</v>
      </c>
      <c r="T7" s="15">
        <v>0</v>
      </c>
      <c r="U7" s="15">
        <v>0</v>
      </c>
      <c r="V7" s="15">
        <v>0</v>
      </c>
      <c r="W7" s="15">
        <v>0</v>
      </c>
      <c r="X7" s="18" t="s">
        <v>424</v>
      </c>
    </row>
    <row r="8" spans="1:24" s="8" customFormat="1" ht="64.5" thickBot="1">
      <c r="A8" s="89"/>
      <c r="B8" s="59"/>
      <c r="C8" s="61"/>
      <c r="D8" s="59"/>
      <c r="E8" s="62"/>
      <c r="F8" s="59"/>
      <c r="G8" s="63"/>
      <c r="H8" s="59"/>
      <c r="I8" s="62"/>
      <c r="J8" s="62"/>
      <c r="K8" s="34" t="s">
        <v>135</v>
      </c>
      <c r="L8" s="33">
        <v>20</v>
      </c>
      <c r="M8" s="34" t="s">
        <v>443</v>
      </c>
      <c r="N8" s="34" t="s">
        <v>166</v>
      </c>
      <c r="O8" s="33">
        <v>0</v>
      </c>
      <c r="P8" s="33">
        <v>1</v>
      </c>
      <c r="Q8" s="33">
        <v>1</v>
      </c>
      <c r="R8" s="33">
        <v>1</v>
      </c>
      <c r="S8" s="33">
        <v>1</v>
      </c>
      <c r="T8" s="19">
        <v>23000</v>
      </c>
      <c r="U8" s="19">
        <v>24150</v>
      </c>
      <c r="V8" s="19">
        <v>25478.25</v>
      </c>
      <c r="W8" s="19">
        <v>27006.945</v>
      </c>
      <c r="X8" s="20" t="s">
        <v>424</v>
      </c>
    </row>
    <row r="9" s="8" customFormat="1" ht="12.75"/>
  </sheetData>
  <sheetProtection/>
  <mergeCells count="26">
    <mergeCell ref="F3:F8"/>
    <mergeCell ref="L4:L5"/>
    <mergeCell ref="A3:A8"/>
    <mergeCell ref="K4:K5"/>
    <mergeCell ref="C3:C8"/>
    <mergeCell ref="E3:E8"/>
    <mergeCell ref="G3:G8"/>
    <mergeCell ref="H3:H8"/>
    <mergeCell ref="I3:I8"/>
    <mergeCell ref="J3:J8"/>
    <mergeCell ref="B3:B8"/>
    <mergeCell ref="D3:D8"/>
    <mergeCell ref="A1:A2"/>
    <mergeCell ref="B1:B2"/>
    <mergeCell ref="C1:C2"/>
    <mergeCell ref="D1:D2"/>
    <mergeCell ref="E1:E2"/>
    <mergeCell ref="F1:F2"/>
    <mergeCell ref="T1:W1"/>
    <mergeCell ref="X1:X2"/>
    <mergeCell ref="G1:G2"/>
    <mergeCell ref="H1:J1"/>
    <mergeCell ref="K1:K2"/>
    <mergeCell ref="L1:L2"/>
    <mergeCell ref="M1:M2"/>
    <mergeCell ref="N1:S1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300" verticalDpi="300" orientation="landscape" paperSize="5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X1" sqref="X1:X2"/>
    </sheetView>
  </sheetViews>
  <sheetFormatPr defaultColWidth="11.421875" defaultRowHeight="15"/>
  <cols>
    <col min="1" max="1" width="12.00390625" style="3" customWidth="1"/>
    <col min="2" max="2" width="5.140625" style="3" customWidth="1"/>
    <col min="3" max="3" width="8.8515625" style="3" customWidth="1"/>
    <col min="4" max="4" width="6.8515625" style="3" customWidth="1"/>
    <col min="5" max="5" width="11.8515625" style="3" customWidth="1"/>
    <col min="6" max="6" width="6.421875" style="3" customWidth="1"/>
    <col min="7" max="7" width="11.140625" style="3" customWidth="1"/>
    <col min="8" max="8" width="10.7109375" style="3" customWidth="1"/>
    <col min="9" max="10" width="9.00390625" style="3" customWidth="1"/>
    <col min="11" max="11" width="23.7109375" style="3" customWidth="1"/>
    <col min="12" max="12" width="6.57421875" style="3" customWidth="1"/>
    <col min="13" max="13" width="26.421875" style="3" customWidth="1"/>
    <col min="14" max="14" width="20.7109375" style="3" customWidth="1"/>
    <col min="15" max="17" width="10.28125" style="3" customWidth="1"/>
    <col min="18" max="18" width="10.57421875" style="3" customWidth="1"/>
    <col min="19" max="19" width="10.28125" style="3" customWidth="1"/>
    <col min="20" max="23" width="7.7109375" style="3" customWidth="1"/>
    <col min="24" max="24" width="11.8515625" style="3" customWidth="1"/>
    <col min="25" max="16384" width="11.421875" style="3" customWidth="1"/>
  </cols>
  <sheetData>
    <row r="1" spans="1:25" s="2" customFormat="1" ht="12.75" customHeight="1">
      <c r="A1" s="81" t="s">
        <v>6</v>
      </c>
      <c r="B1" s="73" t="s">
        <v>7</v>
      </c>
      <c r="C1" s="73" t="s">
        <v>8</v>
      </c>
      <c r="D1" s="75" t="s">
        <v>9</v>
      </c>
      <c r="E1" s="73" t="s">
        <v>10</v>
      </c>
      <c r="F1" s="75" t="s">
        <v>11</v>
      </c>
      <c r="G1" s="71" t="s">
        <v>526</v>
      </c>
      <c r="H1" s="71" t="s">
        <v>13</v>
      </c>
      <c r="I1" s="71"/>
      <c r="J1" s="71"/>
      <c r="K1" s="73" t="s">
        <v>14</v>
      </c>
      <c r="L1" s="75" t="s">
        <v>15</v>
      </c>
      <c r="M1" s="71" t="s">
        <v>518</v>
      </c>
      <c r="N1" s="71" t="s">
        <v>16</v>
      </c>
      <c r="O1" s="71"/>
      <c r="P1" s="71"/>
      <c r="Q1" s="71"/>
      <c r="R1" s="71"/>
      <c r="S1" s="71"/>
      <c r="T1" s="79" t="s">
        <v>2</v>
      </c>
      <c r="U1" s="79"/>
      <c r="V1" s="79"/>
      <c r="W1" s="79"/>
      <c r="X1" s="77" t="s">
        <v>17</v>
      </c>
      <c r="Y1" s="1"/>
    </row>
    <row r="2" spans="1:25" s="2" customFormat="1" ht="53.25" thickBot="1">
      <c r="A2" s="82"/>
      <c r="B2" s="74"/>
      <c r="C2" s="74"/>
      <c r="D2" s="76"/>
      <c r="E2" s="74"/>
      <c r="F2" s="76"/>
      <c r="G2" s="72"/>
      <c r="H2" s="42" t="s">
        <v>18</v>
      </c>
      <c r="I2" s="42" t="s">
        <v>525</v>
      </c>
      <c r="J2" s="42" t="s">
        <v>20</v>
      </c>
      <c r="K2" s="74"/>
      <c r="L2" s="76"/>
      <c r="M2" s="72"/>
      <c r="N2" s="42" t="s">
        <v>18</v>
      </c>
      <c r="O2" s="42" t="s">
        <v>520</v>
      </c>
      <c r="P2" s="42" t="s">
        <v>521</v>
      </c>
      <c r="Q2" s="42" t="s">
        <v>522</v>
      </c>
      <c r="R2" s="42" t="s">
        <v>523</v>
      </c>
      <c r="S2" s="42" t="s">
        <v>524</v>
      </c>
      <c r="T2" s="43">
        <v>2012</v>
      </c>
      <c r="U2" s="43">
        <v>2013</v>
      </c>
      <c r="V2" s="43">
        <v>2014</v>
      </c>
      <c r="W2" s="43">
        <v>2015</v>
      </c>
      <c r="X2" s="78"/>
      <c r="Y2" s="1"/>
    </row>
    <row r="3" spans="1:24" s="8" customFormat="1" ht="60" customHeight="1">
      <c r="A3" s="88" t="s">
        <v>136</v>
      </c>
      <c r="B3" s="68">
        <v>20</v>
      </c>
      <c r="C3" s="57" t="s">
        <v>137</v>
      </c>
      <c r="D3" s="68">
        <v>40</v>
      </c>
      <c r="E3" s="58" t="s">
        <v>138</v>
      </c>
      <c r="F3" s="68">
        <v>100</v>
      </c>
      <c r="G3" s="68" t="s">
        <v>285</v>
      </c>
      <c r="H3" s="68" t="s">
        <v>286</v>
      </c>
      <c r="I3" s="68" t="s">
        <v>287</v>
      </c>
      <c r="J3" s="68" t="s">
        <v>288</v>
      </c>
      <c r="K3" s="29" t="s">
        <v>139</v>
      </c>
      <c r="L3" s="27">
        <v>20</v>
      </c>
      <c r="M3" s="29" t="s">
        <v>289</v>
      </c>
      <c r="N3" s="27" t="s">
        <v>266</v>
      </c>
      <c r="O3" s="27">
        <v>0</v>
      </c>
      <c r="P3" s="27">
        <v>1</v>
      </c>
      <c r="Q3" s="27">
        <v>1</v>
      </c>
      <c r="R3" s="27">
        <v>1</v>
      </c>
      <c r="S3" s="27">
        <v>1</v>
      </c>
      <c r="T3" s="25">
        <v>5000</v>
      </c>
      <c r="U3" s="25">
        <v>5250</v>
      </c>
      <c r="V3" s="25">
        <v>5538.75</v>
      </c>
      <c r="W3" s="25">
        <v>5871.075000000001</v>
      </c>
      <c r="X3" s="41" t="s">
        <v>469</v>
      </c>
    </row>
    <row r="4" spans="1:24" s="8" customFormat="1" ht="38.25">
      <c r="A4" s="87"/>
      <c r="B4" s="56"/>
      <c r="C4" s="54"/>
      <c r="D4" s="56"/>
      <c r="E4" s="55"/>
      <c r="F4" s="56"/>
      <c r="G4" s="56"/>
      <c r="H4" s="56"/>
      <c r="I4" s="56"/>
      <c r="J4" s="56"/>
      <c r="K4" s="30" t="s">
        <v>267</v>
      </c>
      <c r="L4" s="28">
        <v>20</v>
      </c>
      <c r="M4" s="30" t="s">
        <v>444</v>
      </c>
      <c r="N4" s="28" t="s">
        <v>268</v>
      </c>
      <c r="O4" s="28">
        <v>0</v>
      </c>
      <c r="P4" s="28">
        <v>1</v>
      </c>
      <c r="Q4" s="28">
        <v>2</v>
      </c>
      <c r="R4" s="28">
        <v>3</v>
      </c>
      <c r="S4" s="28">
        <v>4</v>
      </c>
      <c r="T4" s="15">
        <v>80572</v>
      </c>
      <c r="U4" s="15">
        <v>84600.6</v>
      </c>
      <c r="V4" s="15">
        <v>89253.633</v>
      </c>
      <c r="W4" s="15">
        <v>94608.85098</v>
      </c>
      <c r="X4" s="18" t="s">
        <v>453</v>
      </c>
    </row>
    <row r="5" spans="1:24" s="8" customFormat="1" ht="51">
      <c r="A5" s="87"/>
      <c r="B5" s="56"/>
      <c r="C5" s="54"/>
      <c r="D5" s="56"/>
      <c r="E5" s="55"/>
      <c r="F5" s="56"/>
      <c r="G5" s="56"/>
      <c r="H5" s="56"/>
      <c r="I5" s="56"/>
      <c r="J5" s="56"/>
      <c r="K5" s="30" t="s">
        <v>269</v>
      </c>
      <c r="L5" s="28">
        <v>10</v>
      </c>
      <c r="M5" s="30" t="s">
        <v>445</v>
      </c>
      <c r="N5" s="28" t="s">
        <v>270</v>
      </c>
      <c r="O5" s="28">
        <v>0</v>
      </c>
      <c r="P5" s="28">
        <v>5</v>
      </c>
      <c r="Q5" s="28">
        <v>10</v>
      </c>
      <c r="R5" s="28">
        <v>20</v>
      </c>
      <c r="S5" s="28">
        <v>33</v>
      </c>
      <c r="T5" s="15">
        <v>27294</v>
      </c>
      <c r="U5" s="15">
        <v>28658.7</v>
      </c>
      <c r="V5" s="15">
        <v>30234.928499999998</v>
      </c>
      <c r="W5" s="15">
        <v>32049.02421</v>
      </c>
      <c r="X5" s="18" t="s">
        <v>454</v>
      </c>
    </row>
    <row r="6" spans="1:24" s="8" customFormat="1" ht="38.25">
      <c r="A6" s="87"/>
      <c r="B6" s="56"/>
      <c r="C6" s="54"/>
      <c r="D6" s="56"/>
      <c r="E6" s="55"/>
      <c r="F6" s="56"/>
      <c r="G6" s="56"/>
      <c r="H6" s="56"/>
      <c r="I6" s="56"/>
      <c r="J6" s="56"/>
      <c r="K6" s="30" t="s">
        <v>271</v>
      </c>
      <c r="L6" s="28">
        <v>10</v>
      </c>
      <c r="M6" s="30" t="s">
        <v>446</v>
      </c>
      <c r="N6" s="28" t="s">
        <v>181</v>
      </c>
      <c r="O6" s="28">
        <v>0</v>
      </c>
      <c r="P6" s="28">
        <v>1</v>
      </c>
      <c r="Q6" s="28">
        <v>2</v>
      </c>
      <c r="R6" s="28">
        <v>4</v>
      </c>
      <c r="S6" s="28">
        <v>6</v>
      </c>
      <c r="T6" s="15">
        <v>26000</v>
      </c>
      <c r="U6" s="15">
        <v>27300</v>
      </c>
      <c r="V6" s="15">
        <v>28801.5</v>
      </c>
      <c r="W6" s="15">
        <v>30529.59</v>
      </c>
      <c r="X6" s="18" t="s">
        <v>455</v>
      </c>
    </row>
    <row r="7" spans="1:24" s="8" customFormat="1" ht="89.25">
      <c r="A7" s="87"/>
      <c r="B7" s="56"/>
      <c r="C7" s="54"/>
      <c r="D7" s="56"/>
      <c r="E7" s="55"/>
      <c r="F7" s="56"/>
      <c r="G7" s="56"/>
      <c r="H7" s="56"/>
      <c r="I7" s="56"/>
      <c r="J7" s="56"/>
      <c r="K7" s="30" t="s">
        <v>140</v>
      </c>
      <c r="L7" s="28">
        <v>10</v>
      </c>
      <c r="M7" s="30" t="s">
        <v>272</v>
      </c>
      <c r="N7" s="28" t="s">
        <v>273</v>
      </c>
      <c r="O7" s="28">
        <v>0</v>
      </c>
      <c r="P7" s="28">
        <v>1</v>
      </c>
      <c r="Q7" s="28">
        <v>1</v>
      </c>
      <c r="R7" s="28">
        <v>1</v>
      </c>
      <c r="S7" s="28">
        <v>1</v>
      </c>
      <c r="T7" s="15">
        <v>9179</v>
      </c>
      <c r="U7" s="15">
        <v>9637.95</v>
      </c>
      <c r="V7" s="15">
        <v>10168.03725</v>
      </c>
      <c r="W7" s="15">
        <v>10778.119485</v>
      </c>
      <c r="X7" s="18" t="s">
        <v>455</v>
      </c>
    </row>
    <row r="8" spans="1:24" s="8" customFormat="1" ht="25.5">
      <c r="A8" s="87"/>
      <c r="B8" s="56"/>
      <c r="C8" s="54"/>
      <c r="D8" s="56"/>
      <c r="E8" s="55"/>
      <c r="F8" s="56"/>
      <c r="G8" s="56"/>
      <c r="H8" s="56"/>
      <c r="I8" s="56"/>
      <c r="J8" s="56"/>
      <c r="K8" s="30" t="s">
        <v>141</v>
      </c>
      <c r="L8" s="28">
        <v>10</v>
      </c>
      <c r="M8" s="30" t="s">
        <v>274</v>
      </c>
      <c r="N8" s="28" t="s">
        <v>275</v>
      </c>
      <c r="O8" s="28">
        <v>0</v>
      </c>
      <c r="P8" s="28">
        <v>1</v>
      </c>
      <c r="Q8" s="28">
        <v>1</v>
      </c>
      <c r="R8" s="28">
        <v>1</v>
      </c>
      <c r="S8" s="28">
        <v>1</v>
      </c>
      <c r="T8" s="15">
        <v>5000</v>
      </c>
      <c r="U8" s="15">
        <v>5250</v>
      </c>
      <c r="V8" s="15">
        <v>5538.75</v>
      </c>
      <c r="W8" s="15">
        <v>5871.075000000001</v>
      </c>
      <c r="X8" s="18" t="s">
        <v>469</v>
      </c>
    </row>
    <row r="9" spans="1:24" s="8" customFormat="1" ht="76.5">
      <c r="A9" s="87"/>
      <c r="B9" s="56"/>
      <c r="C9" s="54"/>
      <c r="D9" s="56"/>
      <c r="E9" s="55"/>
      <c r="F9" s="56"/>
      <c r="G9" s="56"/>
      <c r="H9" s="56"/>
      <c r="I9" s="56"/>
      <c r="J9" s="56"/>
      <c r="K9" s="30" t="s">
        <v>142</v>
      </c>
      <c r="L9" s="28">
        <v>10</v>
      </c>
      <c r="M9" s="30" t="s">
        <v>447</v>
      </c>
      <c r="N9" s="28" t="s">
        <v>276</v>
      </c>
      <c r="O9" s="28">
        <v>0</v>
      </c>
      <c r="P9" s="28">
        <v>1</v>
      </c>
      <c r="Q9" s="28">
        <v>1</v>
      </c>
      <c r="R9" s="28">
        <v>1</v>
      </c>
      <c r="S9" s="28">
        <v>1</v>
      </c>
      <c r="T9" s="15">
        <v>30000</v>
      </c>
      <c r="U9" s="15">
        <v>31500</v>
      </c>
      <c r="V9" s="15">
        <v>33232.5</v>
      </c>
      <c r="W9" s="15">
        <v>35226.450000000004</v>
      </c>
      <c r="X9" s="18" t="s">
        <v>455</v>
      </c>
    </row>
    <row r="10" spans="1:24" s="8" customFormat="1" ht="90" customHeight="1">
      <c r="A10" s="87"/>
      <c r="B10" s="56"/>
      <c r="C10" s="54" t="s">
        <v>143</v>
      </c>
      <c r="D10" s="56">
        <v>30</v>
      </c>
      <c r="E10" s="55" t="s">
        <v>144</v>
      </c>
      <c r="F10" s="56">
        <v>100</v>
      </c>
      <c r="G10" s="56" t="s">
        <v>456</v>
      </c>
      <c r="H10" s="56" t="s">
        <v>457</v>
      </c>
      <c r="I10" s="56">
        <v>60</v>
      </c>
      <c r="J10" s="56">
        <v>40</v>
      </c>
      <c r="K10" s="56" t="s">
        <v>277</v>
      </c>
      <c r="L10" s="56">
        <v>100</v>
      </c>
      <c r="M10" s="30" t="s">
        <v>448</v>
      </c>
      <c r="N10" s="28" t="s">
        <v>278</v>
      </c>
      <c r="O10" s="28">
        <v>0</v>
      </c>
      <c r="P10" s="28">
        <v>6</v>
      </c>
      <c r="Q10" s="28">
        <v>12</v>
      </c>
      <c r="R10" s="28">
        <v>18</v>
      </c>
      <c r="S10" s="28">
        <v>24</v>
      </c>
      <c r="T10" s="15">
        <v>5000</v>
      </c>
      <c r="U10" s="15">
        <v>5250</v>
      </c>
      <c r="V10" s="15">
        <v>5538.75</v>
      </c>
      <c r="W10" s="15">
        <v>5871.075000000001</v>
      </c>
      <c r="X10" s="18" t="s">
        <v>455</v>
      </c>
    </row>
    <row r="11" spans="1:24" s="8" customFormat="1" ht="38.25">
      <c r="A11" s="87"/>
      <c r="B11" s="56"/>
      <c r="C11" s="54"/>
      <c r="D11" s="56"/>
      <c r="E11" s="55"/>
      <c r="F11" s="56"/>
      <c r="G11" s="56"/>
      <c r="H11" s="56"/>
      <c r="I11" s="56"/>
      <c r="J11" s="56"/>
      <c r="K11" s="56"/>
      <c r="L11" s="56"/>
      <c r="M11" s="30" t="s">
        <v>449</v>
      </c>
      <c r="N11" s="28" t="s">
        <v>278</v>
      </c>
      <c r="O11" s="28">
        <v>0</v>
      </c>
      <c r="P11" s="28">
        <v>6</v>
      </c>
      <c r="Q11" s="28">
        <v>12</v>
      </c>
      <c r="R11" s="28">
        <v>18</v>
      </c>
      <c r="S11" s="28">
        <v>24</v>
      </c>
      <c r="T11" s="15">
        <v>2746</v>
      </c>
      <c r="U11" s="15">
        <v>2883.3</v>
      </c>
      <c r="V11" s="15">
        <v>3041.8815</v>
      </c>
      <c r="W11" s="15">
        <v>3224.39439</v>
      </c>
      <c r="X11" s="18" t="s">
        <v>455</v>
      </c>
    </row>
    <row r="12" spans="1:24" s="8" customFormat="1" ht="51">
      <c r="A12" s="87"/>
      <c r="B12" s="56"/>
      <c r="C12" s="54"/>
      <c r="D12" s="56"/>
      <c r="E12" s="55"/>
      <c r="F12" s="56"/>
      <c r="G12" s="56"/>
      <c r="H12" s="56"/>
      <c r="I12" s="56"/>
      <c r="J12" s="56"/>
      <c r="K12" s="56"/>
      <c r="L12" s="56"/>
      <c r="M12" s="30" t="s">
        <v>450</v>
      </c>
      <c r="N12" s="28" t="s">
        <v>279</v>
      </c>
      <c r="O12" s="28">
        <v>0</v>
      </c>
      <c r="P12" s="28">
        <v>12</v>
      </c>
      <c r="Q12" s="28">
        <v>12</v>
      </c>
      <c r="R12" s="28">
        <v>12</v>
      </c>
      <c r="S12" s="28">
        <v>12</v>
      </c>
      <c r="T12" s="15">
        <v>12000</v>
      </c>
      <c r="U12" s="15">
        <v>12600</v>
      </c>
      <c r="V12" s="15">
        <v>13293</v>
      </c>
      <c r="W12" s="15">
        <v>14090.58</v>
      </c>
      <c r="X12" s="18" t="s">
        <v>455</v>
      </c>
    </row>
    <row r="13" spans="1:24" s="8" customFormat="1" ht="90" customHeight="1">
      <c r="A13" s="87"/>
      <c r="B13" s="56"/>
      <c r="C13" s="54" t="s">
        <v>145</v>
      </c>
      <c r="D13" s="56">
        <v>30</v>
      </c>
      <c r="E13" s="55" t="s">
        <v>146</v>
      </c>
      <c r="F13" s="56">
        <v>100</v>
      </c>
      <c r="G13" s="60" t="s">
        <v>284</v>
      </c>
      <c r="H13" s="56" t="s">
        <v>283</v>
      </c>
      <c r="I13" s="56">
        <v>0</v>
      </c>
      <c r="J13" s="56">
        <v>100</v>
      </c>
      <c r="K13" s="56" t="s">
        <v>280</v>
      </c>
      <c r="L13" s="56">
        <v>100</v>
      </c>
      <c r="M13" s="6" t="s">
        <v>451</v>
      </c>
      <c r="N13" s="28" t="s">
        <v>281</v>
      </c>
      <c r="O13" s="28">
        <v>0</v>
      </c>
      <c r="P13" s="28">
        <v>5</v>
      </c>
      <c r="Q13" s="28">
        <v>10</v>
      </c>
      <c r="R13" s="28">
        <v>20</v>
      </c>
      <c r="S13" s="28">
        <v>30</v>
      </c>
      <c r="T13" s="15">
        <v>15000</v>
      </c>
      <c r="U13" s="15">
        <v>15750</v>
      </c>
      <c r="V13" s="15">
        <v>16616.25</v>
      </c>
      <c r="W13" s="15">
        <v>17613.225000000002</v>
      </c>
      <c r="X13" s="18" t="s">
        <v>455</v>
      </c>
    </row>
    <row r="14" spans="1:24" s="8" customFormat="1" ht="69.75" customHeight="1" thickBot="1">
      <c r="A14" s="89"/>
      <c r="B14" s="59"/>
      <c r="C14" s="61"/>
      <c r="D14" s="59"/>
      <c r="E14" s="62"/>
      <c r="F14" s="59"/>
      <c r="G14" s="63"/>
      <c r="H14" s="59"/>
      <c r="I14" s="59"/>
      <c r="J14" s="59"/>
      <c r="K14" s="59"/>
      <c r="L14" s="59"/>
      <c r="M14" s="21" t="s">
        <v>452</v>
      </c>
      <c r="N14" s="33" t="s">
        <v>282</v>
      </c>
      <c r="O14" s="33">
        <v>0</v>
      </c>
      <c r="P14" s="33">
        <v>2</v>
      </c>
      <c r="Q14" s="33">
        <v>2</v>
      </c>
      <c r="R14" s="33">
        <v>2</v>
      </c>
      <c r="S14" s="33">
        <v>2</v>
      </c>
      <c r="T14" s="19">
        <v>13000</v>
      </c>
      <c r="U14" s="19">
        <v>13650</v>
      </c>
      <c r="V14" s="19">
        <v>14400.75</v>
      </c>
      <c r="W14" s="19">
        <v>18670.018500000002</v>
      </c>
      <c r="X14" s="20" t="s">
        <v>455</v>
      </c>
    </row>
  </sheetData>
  <sheetProtection/>
  <mergeCells count="44">
    <mergeCell ref="H3:H9"/>
    <mergeCell ref="I3:I9"/>
    <mergeCell ref="J3:J9"/>
    <mergeCell ref="H10:H12"/>
    <mergeCell ref="I10:I12"/>
    <mergeCell ref="K13:K14"/>
    <mergeCell ref="L10:L12"/>
    <mergeCell ref="J10:J12"/>
    <mergeCell ref="K10:K12"/>
    <mergeCell ref="H13:H14"/>
    <mergeCell ref="I13:I14"/>
    <mergeCell ref="J13:J14"/>
    <mergeCell ref="F13:F14"/>
    <mergeCell ref="D13:D14"/>
    <mergeCell ref="E13:E14"/>
    <mergeCell ref="A3:A14"/>
    <mergeCell ref="C3:C9"/>
    <mergeCell ref="C10:C12"/>
    <mergeCell ref="C13:C14"/>
    <mergeCell ref="B3:B14"/>
    <mergeCell ref="A1:A2"/>
    <mergeCell ref="B1:B2"/>
    <mergeCell ref="C1:C2"/>
    <mergeCell ref="D1:D2"/>
    <mergeCell ref="D3:D9"/>
    <mergeCell ref="F3:F9"/>
    <mergeCell ref="E1:E2"/>
    <mergeCell ref="F1:F2"/>
    <mergeCell ref="D10:D12"/>
    <mergeCell ref="G3:G9"/>
    <mergeCell ref="G10:G12"/>
    <mergeCell ref="E10:E12"/>
    <mergeCell ref="E3:E9"/>
    <mergeCell ref="F10:F12"/>
    <mergeCell ref="G13:G14"/>
    <mergeCell ref="T1:W1"/>
    <mergeCell ref="X1:X2"/>
    <mergeCell ref="G1:G2"/>
    <mergeCell ref="H1:J1"/>
    <mergeCell ref="K1:K2"/>
    <mergeCell ref="L1:L2"/>
    <mergeCell ref="N1:S1"/>
    <mergeCell ref="M1:M2"/>
    <mergeCell ref="L13:L14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300" verticalDpi="300" orientation="landscape" paperSize="5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tabSelected="1" view="pageBreakPreview" zoomScale="75" zoomScaleSheetLayoutView="75" zoomScalePageLayoutView="0" workbookViewId="0" topLeftCell="A1">
      <selection activeCell="X1" sqref="X1:X2"/>
    </sheetView>
  </sheetViews>
  <sheetFormatPr defaultColWidth="11.421875" defaultRowHeight="15"/>
  <cols>
    <col min="1" max="1" width="12.28125" style="3" customWidth="1"/>
    <col min="2" max="2" width="5.140625" style="3" customWidth="1"/>
    <col min="3" max="3" width="14.28125" style="3" customWidth="1"/>
    <col min="4" max="4" width="7.57421875" style="3" customWidth="1"/>
    <col min="5" max="5" width="14.8515625" style="3" customWidth="1"/>
    <col min="6" max="6" width="6.140625" style="3" customWidth="1"/>
    <col min="7" max="7" width="12.421875" style="3" customWidth="1"/>
    <col min="8" max="8" width="10.00390625" style="3" customWidth="1"/>
    <col min="9" max="9" width="9.140625" style="3" customWidth="1"/>
    <col min="10" max="10" width="9.57421875" style="3" customWidth="1"/>
    <col min="11" max="11" width="23.7109375" style="3" customWidth="1"/>
    <col min="12" max="12" width="6.8515625" style="3" customWidth="1"/>
    <col min="13" max="13" width="26.421875" style="3" customWidth="1"/>
    <col min="14" max="14" width="20.7109375" style="3" customWidth="1"/>
    <col min="15" max="15" width="10.28125" style="3" customWidth="1"/>
    <col min="16" max="19" width="10.421875" style="3" customWidth="1"/>
    <col min="20" max="23" width="7.7109375" style="3" bestFit="1" customWidth="1"/>
    <col min="24" max="24" width="11.8515625" style="3" customWidth="1"/>
    <col min="25" max="16384" width="11.421875" style="3" customWidth="1"/>
  </cols>
  <sheetData>
    <row r="1" spans="1:25" s="2" customFormat="1" ht="12.75" customHeight="1">
      <c r="A1" s="81" t="s">
        <v>6</v>
      </c>
      <c r="B1" s="73" t="s">
        <v>7</v>
      </c>
      <c r="C1" s="73" t="s">
        <v>8</v>
      </c>
      <c r="D1" s="75" t="s">
        <v>9</v>
      </c>
      <c r="E1" s="73" t="s">
        <v>10</v>
      </c>
      <c r="F1" s="75" t="s">
        <v>11</v>
      </c>
      <c r="G1" s="71" t="s">
        <v>518</v>
      </c>
      <c r="H1" s="71" t="s">
        <v>13</v>
      </c>
      <c r="I1" s="71"/>
      <c r="J1" s="71"/>
      <c r="K1" s="73" t="s">
        <v>14</v>
      </c>
      <c r="L1" s="75" t="s">
        <v>15</v>
      </c>
      <c r="M1" s="71" t="s">
        <v>527</v>
      </c>
      <c r="N1" s="71" t="s">
        <v>16</v>
      </c>
      <c r="O1" s="71"/>
      <c r="P1" s="71"/>
      <c r="Q1" s="71"/>
      <c r="R1" s="71"/>
      <c r="S1" s="71"/>
      <c r="T1" s="79" t="s">
        <v>2</v>
      </c>
      <c r="U1" s="79"/>
      <c r="V1" s="79"/>
      <c r="W1" s="79"/>
      <c r="X1" s="77" t="s">
        <v>17</v>
      </c>
      <c r="Y1" s="1"/>
    </row>
    <row r="2" spans="1:25" s="2" customFormat="1" ht="42.75" thickBot="1">
      <c r="A2" s="82"/>
      <c r="B2" s="74"/>
      <c r="C2" s="74"/>
      <c r="D2" s="76"/>
      <c r="E2" s="74"/>
      <c r="F2" s="76"/>
      <c r="G2" s="72"/>
      <c r="H2" s="42" t="s">
        <v>18</v>
      </c>
      <c r="I2" s="42" t="s">
        <v>19</v>
      </c>
      <c r="J2" s="42" t="s">
        <v>20</v>
      </c>
      <c r="K2" s="74"/>
      <c r="L2" s="76"/>
      <c r="M2" s="72"/>
      <c r="N2" s="42" t="s">
        <v>18</v>
      </c>
      <c r="O2" s="42" t="s">
        <v>520</v>
      </c>
      <c r="P2" s="42" t="s">
        <v>521</v>
      </c>
      <c r="Q2" s="42" t="s">
        <v>522</v>
      </c>
      <c r="R2" s="42" t="s">
        <v>523</v>
      </c>
      <c r="S2" s="42" t="s">
        <v>524</v>
      </c>
      <c r="T2" s="43">
        <v>2012</v>
      </c>
      <c r="U2" s="43">
        <v>2013</v>
      </c>
      <c r="V2" s="43">
        <v>2014</v>
      </c>
      <c r="W2" s="43">
        <v>2015</v>
      </c>
      <c r="X2" s="78"/>
      <c r="Y2" s="1"/>
    </row>
    <row r="3" spans="1:24" s="8" customFormat="1" ht="51">
      <c r="A3" s="97" t="s">
        <v>147</v>
      </c>
      <c r="B3" s="58">
        <v>10</v>
      </c>
      <c r="C3" s="57" t="s">
        <v>148</v>
      </c>
      <c r="D3" s="68">
        <v>50</v>
      </c>
      <c r="E3" s="58" t="s">
        <v>149</v>
      </c>
      <c r="F3" s="68">
        <v>100</v>
      </c>
      <c r="G3" s="96" t="s">
        <v>463</v>
      </c>
      <c r="H3" s="96" t="s">
        <v>464</v>
      </c>
      <c r="I3" s="96">
        <v>0</v>
      </c>
      <c r="J3" s="96">
        <v>6</v>
      </c>
      <c r="K3" s="67" t="s">
        <v>290</v>
      </c>
      <c r="L3" s="68">
        <v>100</v>
      </c>
      <c r="M3" s="29" t="s">
        <v>458</v>
      </c>
      <c r="N3" s="29" t="s">
        <v>181</v>
      </c>
      <c r="O3" s="27">
        <v>0</v>
      </c>
      <c r="P3" s="27">
        <v>2</v>
      </c>
      <c r="Q3" s="27">
        <v>2</v>
      </c>
      <c r="R3" s="27">
        <v>2</v>
      </c>
      <c r="S3" s="27">
        <v>2</v>
      </c>
      <c r="T3" s="25">
        <v>30000</v>
      </c>
      <c r="U3" s="25">
        <v>31500</v>
      </c>
      <c r="V3" s="25">
        <v>33232.5</v>
      </c>
      <c r="W3" s="25">
        <v>35226.450000000004</v>
      </c>
      <c r="X3" s="41" t="s">
        <v>293</v>
      </c>
    </row>
    <row r="4" spans="1:24" s="8" customFormat="1" ht="142.5" customHeight="1">
      <c r="A4" s="98"/>
      <c r="B4" s="55"/>
      <c r="C4" s="54"/>
      <c r="D4" s="56"/>
      <c r="E4" s="55"/>
      <c r="F4" s="56"/>
      <c r="G4" s="66"/>
      <c r="H4" s="66"/>
      <c r="I4" s="66"/>
      <c r="J4" s="66"/>
      <c r="K4" s="60"/>
      <c r="L4" s="56"/>
      <c r="M4" s="30" t="s">
        <v>459</v>
      </c>
      <c r="N4" s="30" t="s">
        <v>181</v>
      </c>
      <c r="O4" s="28">
        <v>0</v>
      </c>
      <c r="P4" s="28">
        <v>2</v>
      </c>
      <c r="Q4" s="28">
        <v>2</v>
      </c>
      <c r="R4" s="28">
        <v>2</v>
      </c>
      <c r="S4" s="28">
        <v>2</v>
      </c>
      <c r="T4" s="15">
        <v>15000</v>
      </c>
      <c r="U4" s="15">
        <v>15750</v>
      </c>
      <c r="V4" s="15">
        <v>16616.25</v>
      </c>
      <c r="W4" s="15">
        <v>17613.225000000002</v>
      </c>
      <c r="X4" s="18" t="s">
        <v>293</v>
      </c>
    </row>
    <row r="5" spans="1:24" s="8" customFormat="1" ht="75.75" customHeight="1">
      <c r="A5" s="98"/>
      <c r="B5" s="55"/>
      <c r="C5" s="54" t="s">
        <v>150</v>
      </c>
      <c r="D5" s="56">
        <v>50</v>
      </c>
      <c r="E5" s="55" t="s">
        <v>151</v>
      </c>
      <c r="F5" s="56">
        <v>100</v>
      </c>
      <c r="G5" s="66" t="s">
        <v>465</v>
      </c>
      <c r="H5" s="66" t="s">
        <v>466</v>
      </c>
      <c r="I5" s="66">
        <v>0</v>
      </c>
      <c r="J5" s="66">
        <v>1</v>
      </c>
      <c r="K5" s="60" t="s">
        <v>291</v>
      </c>
      <c r="L5" s="56">
        <v>100</v>
      </c>
      <c r="M5" s="30" t="s">
        <v>460</v>
      </c>
      <c r="N5" s="30" t="s">
        <v>461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15">
        <v>25000</v>
      </c>
      <c r="U5" s="15">
        <v>26250</v>
      </c>
      <c r="V5" s="15">
        <v>27693.75</v>
      </c>
      <c r="W5" s="15">
        <v>29355.375</v>
      </c>
      <c r="X5" s="18" t="s">
        <v>293</v>
      </c>
    </row>
    <row r="6" spans="1:24" s="8" customFormat="1" ht="52.5" customHeight="1" thickBot="1">
      <c r="A6" s="99"/>
      <c r="B6" s="62"/>
      <c r="C6" s="61"/>
      <c r="D6" s="59"/>
      <c r="E6" s="62"/>
      <c r="F6" s="59"/>
      <c r="G6" s="100"/>
      <c r="H6" s="100"/>
      <c r="I6" s="100"/>
      <c r="J6" s="100"/>
      <c r="K6" s="63"/>
      <c r="L6" s="59"/>
      <c r="M6" s="34" t="s">
        <v>462</v>
      </c>
      <c r="N6" s="34" t="s">
        <v>292</v>
      </c>
      <c r="O6" s="33">
        <v>0</v>
      </c>
      <c r="P6" s="33">
        <v>0</v>
      </c>
      <c r="Q6" s="33">
        <v>2</v>
      </c>
      <c r="R6" s="33">
        <v>0</v>
      </c>
      <c r="S6" s="33">
        <v>0</v>
      </c>
      <c r="T6" s="19">
        <v>0</v>
      </c>
      <c r="U6" s="19">
        <v>63000</v>
      </c>
      <c r="V6" s="19">
        <v>0</v>
      </c>
      <c r="W6" s="19">
        <v>0</v>
      </c>
      <c r="X6" s="20" t="s">
        <v>293</v>
      </c>
    </row>
    <row r="7" ht="15.75">
      <c r="E7" s="4" t="s">
        <v>89</v>
      </c>
    </row>
  </sheetData>
  <sheetProtection/>
  <mergeCells count="36">
    <mergeCell ref="F5:F6"/>
    <mergeCell ref="F3:F4"/>
    <mergeCell ref="L3:L4"/>
    <mergeCell ref="L5:L6"/>
    <mergeCell ref="J3:J4"/>
    <mergeCell ref="G5:G6"/>
    <mergeCell ref="H5:H6"/>
    <mergeCell ref="I5:I6"/>
    <mergeCell ref="J5:J6"/>
    <mergeCell ref="K5:K6"/>
    <mergeCell ref="K3:K4"/>
    <mergeCell ref="H3:H4"/>
    <mergeCell ref="I3:I4"/>
    <mergeCell ref="A3:A6"/>
    <mergeCell ref="C3:C4"/>
    <mergeCell ref="C5:C6"/>
    <mergeCell ref="E3:E4"/>
    <mergeCell ref="E5:E6"/>
    <mergeCell ref="G3:G4"/>
    <mergeCell ref="B3:B6"/>
    <mergeCell ref="D3:D4"/>
    <mergeCell ref="D5:D6"/>
    <mergeCell ref="A1:A2"/>
    <mergeCell ref="B1:B2"/>
    <mergeCell ref="C1:C2"/>
    <mergeCell ref="D1:D2"/>
    <mergeCell ref="E1:E2"/>
    <mergeCell ref="F1:F2"/>
    <mergeCell ref="T1:W1"/>
    <mergeCell ref="X1:X2"/>
    <mergeCell ref="G1:G2"/>
    <mergeCell ref="H1:J1"/>
    <mergeCell ref="K1:K2"/>
    <mergeCell ref="L1:L2"/>
    <mergeCell ref="M1:M2"/>
    <mergeCell ref="N1:S1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300" verticalDpi="3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</cp:lastModifiedBy>
  <cp:lastPrinted>2008-12-11T16:33:21Z</cp:lastPrinted>
  <dcterms:created xsi:type="dcterms:W3CDTF">2008-07-30T22:13:28Z</dcterms:created>
  <dcterms:modified xsi:type="dcterms:W3CDTF">2013-12-07T17:37:23Z</dcterms:modified>
  <cp:category/>
  <cp:version/>
  <cp:contentType/>
  <cp:contentStatus/>
</cp:coreProperties>
</file>