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9510" windowHeight="8700" activeTab="2"/>
  </bookViews>
  <sheets>
    <sheet name="Proyecciones" sheetId="1" r:id="rId1"/>
    <sheet name="Por sectores" sheetId="2" r:id="rId2"/>
    <sheet name="Hoja1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<sst xmlns="http://schemas.openxmlformats.org/spreadsheetml/2006/main" count="537" uniqueCount="306">
  <si>
    <t>Departamento</t>
  </si>
  <si>
    <t>Municipio</t>
  </si>
  <si>
    <t>CUENTA2</t>
  </si>
  <si>
    <t>A2000</t>
  </si>
  <si>
    <t>A2001</t>
  </si>
  <si>
    <t>A2002</t>
  </si>
  <si>
    <t>A2003</t>
  </si>
  <si>
    <t>A2004</t>
  </si>
  <si>
    <t>A2005</t>
  </si>
  <si>
    <t>A2006</t>
  </si>
  <si>
    <t>A2007</t>
  </si>
  <si>
    <t>A2008</t>
  </si>
  <si>
    <t>A2009</t>
  </si>
  <si>
    <t>A2010</t>
  </si>
  <si>
    <t>N. DE SANTANDER</t>
  </si>
  <si>
    <t xml:space="preserve">    INGRESOS TOTALES</t>
  </si>
  <si>
    <t>1.  INGRESOS CORRIENTES</t>
  </si>
  <si>
    <t>1.1     INGRESOS TRIBUTARIOS</t>
  </si>
  <si>
    <t>1.1.1. PREDIAL</t>
  </si>
  <si>
    <t>1.1.2. INDUSTRIA Y COMERCIO</t>
  </si>
  <si>
    <t>1.1.3. SOBRETASA A LA GASOLINA</t>
  </si>
  <si>
    <t>1.1.4. OTROS</t>
  </si>
  <si>
    <t>1.2.    INGRESOS NO TRIBUTARIOS</t>
  </si>
  <si>
    <t>1.3.    TRANSFERENCIAS</t>
  </si>
  <si>
    <t>1.3.1.    DEL NIVEL NACIONAL</t>
  </si>
  <si>
    <t>1.3.2.    OTRAS</t>
  </si>
  <si>
    <t xml:space="preserve">     GASTOS TOTALES</t>
  </si>
  <si>
    <t>2.  GASTOS CORRIENTES</t>
  </si>
  <si>
    <t>2.1.    FUNCIONAMIENTO</t>
  </si>
  <si>
    <t>2.1.1.  SERVICIOS PERSONALES</t>
  </si>
  <si>
    <t>2.1.2. GASTOS GENERALES</t>
  </si>
  <si>
    <t>2.1.3. TRANSFERENCIAS PAGADAS (NOMINA Y A ENTIDADES)</t>
  </si>
  <si>
    <t>2.2.   INTERESES DEUDA PUBLICA</t>
  </si>
  <si>
    <t>3. DEFICIT O AHORRO CORRIENTE (1-2)</t>
  </si>
  <si>
    <t>4.  INGRESOS DE CAPITAL</t>
  </si>
  <si>
    <t>4.2. TRANSFERENCIAS NACIONALES (SGP, etc.)</t>
  </si>
  <si>
    <t>4.3. COFINANCIACION</t>
  </si>
  <si>
    <t>4.4. OTROS</t>
  </si>
  <si>
    <t>5.   GASTOS DE CAPITAL (INVERSION)</t>
  </si>
  <si>
    <t>5.1.   FORMACION BRUTAL DE CAPITAL FIJO</t>
  </si>
  <si>
    <t>5.2.   RESTO INVERSIONES</t>
  </si>
  <si>
    <t>6. DEFICIT O SUPERAVIT TOTAL (3+4-5)</t>
  </si>
  <si>
    <t>7. FINANCIAMIENTO (7.1 + 7.2)</t>
  </si>
  <si>
    <t>7.1. CREDITO INTERNO Y EXTERNO (7.1.1 - 7.1.2.)</t>
  </si>
  <si>
    <t>7.1.1. DESEMBOLSOS (+)</t>
  </si>
  <si>
    <t>7.1.2. AMORTIZACIONES (-)</t>
  </si>
  <si>
    <t>7.2. RECURSOS BALANCE, VAR. DEPOSITOS, OTROS</t>
  </si>
  <si>
    <t>Saldo de deuda</t>
  </si>
  <si>
    <t>Porcentaje de ingresos corrientes destinados a funcionamiento 1/</t>
  </si>
  <si>
    <t>Magnitud de la deuda 2/</t>
  </si>
  <si>
    <t>Porcentaje de ingresos que corresponden a transferencias 3/</t>
  </si>
  <si>
    <t>Porcentaje de ingresos que corresponden a recursos propios 4/</t>
  </si>
  <si>
    <t>Porcentaje del gasto total destinado a inversión 5/</t>
  </si>
  <si>
    <t>Capacidad de ahorro 6/</t>
  </si>
  <si>
    <t>Indicador de desempeño Fiscal 7/</t>
  </si>
  <si>
    <t>Posición a nivel departamental</t>
  </si>
  <si>
    <t>Posición a nivel nacional</t>
  </si>
  <si>
    <t>CACHIRÁ (N. DE SANTANDER)</t>
  </si>
  <si>
    <t>-</t>
  </si>
  <si>
    <t>SECTOR</t>
  </si>
  <si>
    <t>RECURSOS PROPIOS</t>
  </si>
  <si>
    <t>SISTEMA GENERAL DE PARTICIPACIONES</t>
  </si>
  <si>
    <t>Participación educación</t>
  </si>
  <si>
    <t>Participación salud</t>
  </si>
  <si>
    <t>Part. Propósitos generales de libre inversión</t>
  </si>
  <si>
    <t>Part. Propósitos generales de forzosa inversión</t>
  </si>
  <si>
    <t>Otros (credito, cofinanciación, gestión, etc.</t>
  </si>
  <si>
    <t>Describir cual</t>
  </si>
  <si>
    <t>TOTAL POR SECTOR</t>
  </si>
  <si>
    <t>EDUCACIÓN</t>
  </si>
  <si>
    <t>SALUD</t>
  </si>
  <si>
    <t>AGUA</t>
  </si>
  <si>
    <t>CULTURA</t>
  </si>
  <si>
    <t>DEPORTE</t>
  </si>
  <si>
    <t>VIVIENDA</t>
  </si>
  <si>
    <t>OTROS SERVICIOS</t>
  </si>
  <si>
    <t>TRANSPORTE</t>
  </si>
  <si>
    <t>EQUIPAMIENTO</t>
  </si>
  <si>
    <t>TIC</t>
  </si>
  <si>
    <t>AMBIENTE</t>
  </si>
  <si>
    <t>AGRO</t>
  </si>
  <si>
    <t>ECONÓMICO</t>
  </si>
  <si>
    <t>D HUMANOS</t>
  </si>
  <si>
    <t>C. CARCELARIOS</t>
  </si>
  <si>
    <t>JUSTICIA</t>
  </si>
  <si>
    <t>COMUNITARIO</t>
  </si>
  <si>
    <t>GRUPOS VULNERABLES</t>
  </si>
  <si>
    <t>INSTITUCIONAL</t>
  </si>
  <si>
    <t xml:space="preserve">TOTAL </t>
  </si>
  <si>
    <t>REGALIAS</t>
  </si>
  <si>
    <t>Tributarios</t>
  </si>
  <si>
    <t>No tributarios</t>
  </si>
  <si>
    <t>Asignaciones Directas</t>
  </si>
  <si>
    <t>Cupo Proyectos de Impacto Local</t>
  </si>
  <si>
    <t>Proyectos Regionales (diligenciar siguiente)</t>
  </si>
  <si>
    <t>Eje temático, proyecto</t>
  </si>
  <si>
    <t>Otros recursos de Regalias</t>
  </si>
  <si>
    <t>A2011</t>
  </si>
  <si>
    <t>A2012</t>
  </si>
  <si>
    <t>A2013</t>
  </si>
  <si>
    <t>A2014</t>
  </si>
  <si>
    <t>A2015</t>
  </si>
  <si>
    <t xml:space="preserve">Rendimientos financieros RP </t>
  </si>
  <si>
    <t>Rendimientos financieros sgp salud</t>
  </si>
  <si>
    <t>Participación agua potable</t>
  </si>
  <si>
    <t>Rendimientos financieros sgp agua potable</t>
  </si>
  <si>
    <t>Participación alimentacion escolar</t>
  </si>
  <si>
    <t>OTROS SALUD</t>
  </si>
  <si>
    <t>COFINAN. NAL</t>
  </si>
  <si>
    <t>COFIN. SALUD</t>
  </si>
  <si>
    <t>GESTION ADMINISTRA</t>
  </si>
  <si>
    <t>COFINANCIACIOM</t>
  </si>
  <si>
    <t>GESTION ALCALDE</t>
  </si>
  <si>
    <t>AÑO 212</t>
  </si>
  <si>
    <t>AÑO 213</t>
  </si>
  <si>
    <t>AÑO 214</t>
  </si>
  <si>
    <t>AÑO 215</t>
  </si>
  <si>
    <t>GESTION ALCALDIA</t>
  </si>
  <si>
    <t>Educación pertinente y de calidad no sólo permanencia</t>
  </si>
  <si>
    <t>Educación encaminada a las pruebas SABER</t>
  </si>
  <si>
    <t>Restaurantes escolares y mejoramiento de la gestión</t>
  </si>
  <si>
    <t>Proporcionar el transporte escolar</t>
  </si>
  <si>
    <t>Inclusión en salud</t>
  </si>
  <si>
    <t>Supervisión del servicio de salud</t>
  </si>
  <si>
    <t>Plan Decenal de salud pública</t>
  </si>
  <si>
    <t>Sistema de información en salud</t>
  </si>
  <si>
    <t>Planificación y gestión del tratamiento</t>
  </si>
  <si>
    <t>Mejoramiento de la calidad del agua y de la prestación de servicios públicos</t>
  </si>
  <si>
    <t>Desarrollo de habilidades culturales</t>
  </si>
  <si>
    <t>Primera Infancia</t>
  </si>
  <si>
    <t>Rescate de la cultura</t>
  </si>
  <si>
    <t>Protección del patrimonio ambiental y cultural</t>
  </si>
  <si>
    <t>Creación del museo</t>
  </si>
  <si>
    <t>Planificación y gestión del deporte</t>
  </si>
  <si>
    <t>Actividades deportivas y de aprovechamiento del tiempo libre</t>
  </si>
  <si>
    <t>Inclusión escolar al deporte</t>
  </si>
  <si>
    <t>Deporte para la primera infancia</t>
  </si>
  <si>
    <t>Competencias deportivas</t>
  </si>
  <si>
    <t>Equipamiento deportivo</t>
  </si>
  <si>
    <t>Mejora de vivienda</t>
  </si>
  <si>
    <t>Reubicación de viviendas de zonas de alto riesgo</t>
  </si>
  <si>
    <t>Gas para Cáchira</t>
  </si>
  <si>
    <t>Gestión para la ampliación del servicio de energia electrica</t>
  </si>
  <si>
    <t>Formación para minimizar accidentes de transito</t>
  </si>
  <si>
    <t>Equipamiento para el desarrollo económico, social, cultural y administrativo del municipio</t>
  </si>
  <si>
    <t>Infraestructura para el desarrollo económico</t>
  </si>
  <si>
    <t>Infraestructura social, cultural y deportiva</t>
  </si>
  <si>
    <t>Infraestructura administrativa</t>
  </si>
  <si>
    <t>Formulación de proyectos desde los centros educativos</t>
  </si>
  <si>
    <t>Gobierno en linea</t>
  </si>
  <si>
    <t>Adquisición de áreas estratégicas: Páramo Santurbán, manejo y conservación de las ya adquiridas</t>
  </si>
  <si>
    <t>Reforestación con sistemas sostenibles</t>
  </si>
  <si>
    <t>Reactivacion, fortalecimiento y permanencia del comité ambiental</t>
  </si>
  <si>
    <t>Adaptación al cambio climático</t>
  </si>
  <si>
    <t>Control ambiental sobre la mineria</t>
  </si>
  <si>
    <t>Prevención de la desertificación</t>
  </si>
  <si>
    <t>Incentivo a la asociatividad</t>
  </si>
  <si>
    <t>Fortalecimiento de la cadena de valor  y creación  de asociaciones productivas</t>
  </si>
  <si>
    <t>Estatregias para atender la seguridad alimentaria</t>
  </si>
  <si>
    <t>Desarrollo de proyectos que generen empleo</t>
  </si>
  <si>
    <t>Fortalecimiento de asociaciones existentes  y motivación a la creación</t>
  </si>
  <si>
    <t>Planificación e implementación del turismo</t>
  </si>
  <si>
    <t>Articulación con el nivel nacional y promoción</t>
  </si>
  <si>
    <t>Motivación al uso de los centros alternativos de atención de conflictos</t>
  </si>
  <si>
    <t>Reconocimiento de la normatividad</t>
  </si>
  <si>
    <t>Seguridad y convivencia ciudadana</t>
  </si>
  <si>
    <t>Apoyo a la fuerza pública</t>
  </si>
  <si>
    <t>Valoración de la familia</t>
  </si>
  <si>
    <t>Valores aplicados a la sexualidad</t>
  </si>
  <si>
    <t>Consejo Territorial de Planeación</t>
  </si>
  <si>
    <t>Juntas de Acción Comunal y Veedurias Ciudadanas</t>
  </si>
  <si>
    <t>Informar a la comunidad sobre el avance de la gestión</t>
  </si>
  <si>
    <t>Decisiones Participativas de Inversión</t>
  </si>
  <si>
    <t>Niños, Niñas y Adolescentes</t>
  </si>
  <si>
    <t>Prevención y atención de la violencia e inclusión y equidad de genero</t>
  </si>
  <si>
    <t>Inclusión  de la población unidos en la oferta</t>
  </si>
  <si>
    <t>Inclusión de la población familias en acción</t>
  </si>
  <si>
    <t>Inclusión de los grupos etareos en los procesos ofertados por la alcaldia</t>
  </si>
  <si>
    <t xml:space="preserve">Articulación con la Ley 1448, población en condición de victimas dentro del conflicto social </t>
  </si>
  <si>
    <t>Atención a la población discapacitada</t>
  </si>
  <si>
    <t>Gestión de resultados</t>
  </si>
  <si>
    <t>Fortalecimiento de capacidades institucionales</t>
  </si>
  <si>
    <t>Mejoramiento de la estructura financiera</t>
  </si>
  <si>
    <t>Educación con calidad y preparación a las pruebas SABER</t>
  </si>
  <si>
    <t>TOTAL</t>
  </si>
  <si>
    <t xml:space="preserve">EDUCACIÓN  </t>
  </si>
  <si>
    <t>SECTOR/ PROGRAMAS</t>
  </si>
  <si>
    <t>PROYECTOS</t>
  </si>
  <si>
    <t>Inclusión de población en cobertura en salud</t>
  </si>
  <si>
    <t>Verificar que se oferte una mejor calidad y disponibilidad del servicio de salud</t>
  </si>
  <si>
    <t>Establecer estrategias para la ejecución de la politica municipal de salud</t>
  </si>
  <si>
    <t>Prestación de servicios de salud a la población con calidad y permanencia</t>
  </si>
  <si>
    <t>Brigadas de salud integrales</t>
  </si>
  <si>
    <t>Mejoramiento y optimización del Acueducto y Alcantarillado</t>
  </si>
  <si>
    <t>Gestión adecuada de residuos sólidos</t>
  </si>
  <si>
    <t>Tratamiento de aguas residuales</t>
  </si>
  <si>
    <t>4.1.  REGALIAS DIRECTAS</t>
  </si>
  <si>
    <t>4.1.1.REGALIAS: CUPO PROYECTOS DESARROLLO REGIONAL</t>
  </si>
  <si>
    <t>ASIGNACIONES PROGRAMAS Y PROYECTOS</t>
  </si>
  <si>
    <t>TOTALES</t>
  </si>
  <si>
    <t>Desarrollo de la cultura en el municipio</t>
  </si>
  <si>
    <t>Encuentros campesinos, festivales y exposiciones</t>
  </si>
  <si>
    <t>Actividades  Deportivas y de aprovechamiento del tiempo libre</t>
  </si>
  <si>
    <t xml:space="preserve">Construcción Vivienda de interes prioritario </t>
  </si>
  <si>
    <t>Reubicación de viviendas en alto riesgo</t>
  </si>
  <si>
    <t>Gas natural</t>
  </si>
  <si>
    <t>Gestión de ampliación del servicio</t>
  </si>
  <si>
    <t>Conservar las vias existentes y gestionar la apertura de nuevas vias y mejorar la movilidad de los pasajeros hacia la capital del departamento</t>
  </si>
  <si>
    <t>Minimizar accidentes de transito</t>
  </si>
  <si>
    <t>Formación y sensibilización</t>
  </si>
  <si>
    <t>Planeación del mejoramiento del equipamiento municipal</t>
  </si>
  <si>
    <t>Gestionar el equipamiento para el desarrollo económico, social  cultural y deportivo  del municipio</t>
  </si>
  <si>
    <t>Motivación a directivos, docentes y estudiantes para presentación de proyectos</t>
  </si>
  <si>
    <t>Mejorar la conectividad para implementar el gobierno en linea</t>
  </si>
  <si>
    <t>Mejoramiento de a conectividad</t>
  </si>
  <si>
    <t>Información y servcios al ciudadano</t>
  </si>
  <si>
    <t>Minimizar uso de papel</t>
  </si>
  <si>
    <t>Implementación de politica para reducir el consumo de papel</t>
  </si>
  <si>
    <t>AMBIENTE TOTALES PROYECTADOS</t>
  </si>
  <si>
    <t>SALUD TOTALES PROYECTADOS</t>
  </si>
  <si>
    <t>EDUCACIÓN TOTALES PROYECTADOS</t>
  </si>
  <si>
    <t>AGUA TOTALES PROYECTADOS</t>
  </si>
  <si>
    <t>CULTURATOTALES PROYECTADOS</t>
  </si>
  <si>
    <t>DEPORTE TOTALESPROYECTADOS</t>
  </si>
  <si>
    <t>VIVIENDA TOTALES PROYECTADOS</t>
  </si>
  <si>
    <t>OTROS SERVICIOS TOTALESPROYECTADOS</t>
  </si>
  <si>
    <t>TRANSPORTE TOTALES PROYECTADOS</t>
  </si>
  <si>
    <t>EQUIPAMIENTO TOTALES PROYECTADOS</t>
  </si>
  <si>
    <t>TIC TOTALES PROYECTADOS</t>
  </si>
  <si>
    <t>Conservación y protección de áreas estratégicas</t>
  </si>
  <si>
    <t>Restauración de áreas de bosques</t>
  </si>
  <si>
    <t>Politicas de ambiente sano</t>
  </si>
  <si>
    <t>Gestión del riesgo en el municipio</t>
  </si>
  <si>
    <t>Planificación del riesgo</t>
  </si>
  <si>
    <t>Implementar mecanismos de atención de emergencias</t>
  </si>
  <si>
    <t>Estrategias para la adaptación al cambio climático</t>
  </si>
  <si>
    <t>Ejercer el control ambiental sobre la mineria</t>
  </si>
  <si>
    <t>Control de la contaminación hidrica</t>
  </si>
  <si>
    <t>Prevención de la pérdida del suelo y sus capacidades</t>
  </si>
  <si>
    <t>Protección de cuencas abstecedoras de agua</t>
  </si>
  <si>
    <t>Protección de cuencas</t>
  </si>
  <si>
    <t>Planificación del Territorio</t>
  </si>
  <si>
    <t xml:space="preserve">Ordenamiento </t>
  </si>
  <si>
    <t>AGRO TOTALES PROYECTADOS</t>
  </si>
  <si>
    <t>Desarrollo económico rural</t>
  </si>
  <si>
    <t>Seguridad alimentaria</t>
  </si>
  <si>
    <t>ECONÓMICO TOTALES PROYECTADOS</t>
  </si>
  <si>
    <t>Generación de empleo</t>
  </si>
  <si>
    <t>Fortalecimiento e impulso a la asociatividad</t>
  </si>
  <si>
    <t>Desarrollo Turistico Municipal</t>
  </si>
  <si>
    <t>DERECHOS HUMANOS</t>
  </si>
  <si>
    <t>Garantizar el respeto a los Derechos Humanos</t>
  </si>
  <si>
    <t>Centros alternativos de atención de conflictos</t>
  </si>
  <si>
    <t>CENTROS CARCELARIOS</t>
  </si>
  <si>
    <t>C. CARCELARIOS TOTALES PROYECTADOS</t>
  </si>
  <si>
    <t>D HUMANOS TOTALES PROYECTADOS</t>
  </si>
  <si>
    <t>JUSTICIA TOTALES PROYECTADOS</t>
  </si>
  <si>
    <t>Cultura ciudadana basada en el respeto a los demas</t>
  </si>
  <si>
    <t>Motivación, formación, verificación de informes y  apoyo logistico al actuar del CTP</t>
  </si>
  <si>
    <t>Fortalecimiento a las JAC y veedurias ciudadanas</t>
  </si>
  <si>
    <t>Información a la comunidad de la gestión municipal</t>
  </si>
  <si>
    <t>Informes a la comunidad</t>
  </si>
  <si>
    <t>Inversión productiva participativa</t>
  </si>
  <si>
    <t>COMUNITARIO TOTALES PROYECTADOS</t>
  </si>
  <si>
    <t>Gestión para la protección de niños, niñas y adolescentes</t>
  </si>
  <si>
    <t>Prevención y atención de la violencia e inclusión : equidad de genero</t>
  </si>
  <si>
    <t>Atención a la población desplazada</t>
  </si>
  <si>
    <t>Atención integral  a la población desplazada</t>
  </si>
  <si>
    <t>Motivación a la Inclusión de la estrategia UNIDOS en la oferta institucional</t>
  </si>
  <si>
    <t>Motivación a la Inclusión de familias en acción a la oferta institucional</t>
  </si>
  <si>
    <t>Motivación a los grupos etarios a participar en la oferta administrativa, control de la participación</t>
  </si>
  <si>
    <t>Identificacion, seguimiento y atención de la poblacion adulta mayor</t>
  </si>
  <si>
    <t>Atención al adulto mayor</t>
  </si>
  <si>
    <t>Apoyo e identificacion de las diferentes victimas del conflicto</t>
  </si>
  <si>
    <t>Impulso, apoyo e inclusion a la poblacion en situacion de discapacidad</t>
  </si>
  <si>
    <t>Gestión orientada a resultados</t>
  </si>
  <si>
    <t>Aplicación adecuada de la carrera administrativa</t>
  </si>
  <si>
    <t xml:space="preserve">Formación equipo de gobierno </t>
  </si>
  <si>
    <t>Consolidar el Sistema de Servicio al Ciudadano</t>
  </si>
  <si>
    <t>Estrategias para mejorar el servicio al ciudadano</t>
  </si>
  <si>
    <t>Actualización catasral</t>
  </si>
  <si>
    <t>Actualización catastral</t>
  </si>
  <si>
    <t>Optimización del gasto social</t>
  </si>
  <si>
    <t>Racionalización del gasto público</t>
  </si>
  <si>
    <t>Gestión de la información</t>
  </si>
  <si>
    <t>Control y actualizaicón de la información</t>
  </si>
  <si>
    <t>Desempeño Integral Municipal</t>
  </si>
  <si>
    <t>Mejorar el DesempeñoIntegral Municipal</t>
  </si>
  <si>
    <t>Control Interno</t>
  </si>
  <si>
    <t>Implementación del MECI</t>
  </si>
  <si>
    <t>Gestión de Calidad</t>
  </si>
  <si>
    <t>Implementar el Sistema de Gestión de calidad</t>
  </si>
  <si>
    <t>Visión del Desarrollo</t>
  </si>
  <si>
    <t>Construcción colectiva de visiones de Desarrollo</t>
  </si>
  <si>
    <t>GRUPOS VULNERABLES TOTALES PROYECTADOS</t>
  </si>
  <si>
    <t>INSTITUCIONAL TOTALES PROYECTADOS</t>
  </si>
  <si>
    <t>Transferncia a la empresa de servicios públicos en el marco de la ley</t>
  </si>
  <si>
    <t>Transferencia Al plan departamental de agua</t>
  </si>
  <si>
    <t>Mejoramiento del acueducto y alcantarillado rurales</t>
  </si>
  <si>
    <t>Tratamiento de residuos sólidos/proyectos de saneamiento basico</t>
  </si>
  <si>
    <t>Part. Propósitos generales de libre destinacion</t>
  </si>
  <si>
    <t>Mejoramiento de la movilidad de los habitantes hacia la ciudad capital y vias veredales y vias urbanas</t>
  </si>
  <si>
    <t>Formular políticas públicas de manera intersectorial</t>
  </si>
  <si>
    <t>infraestructura de acueducto y  alcantarillado urbano</t>
  </si>
  <si>
    <t>Vivienda interes social y prioritario</t>
  </si>
  <si>
    <t>Mejoramiento de vivienda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</si>
</sst>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  <numFmt numFmtId="166" formatCode="#,##0.0"/>
    <numFmt numFmtId="167" formatCode="_-* #,##0\ _€_-;\-* #,##0\ _€_-;_-* &quot;-&quot;??\ _€_-;_-@_-"/>
    <numFmt numFmtId="168" formatCode="General_)"/>
    <numFmt numFmtId="169" formatCode="_-* #,##0\ _P_t_s_-;\-* #,##0\ _P_t_s_-;_-* &quot;-&quot;\ _P_t_s_-;_-@_-"/>
    <numFmt numFmtId="170" formatCode="_([$€-2]* #,##0.00_);_([$€-2]* \(#,##0.00\);_([$€-2]* &quot;-&quot;??_)"/>
    <numFmt numFmtId="171" formatCode="_-* #,##0\ &quot;Pts&quot;_-;\-* #,##0\ &quot;Pts&quot;_-;_-* &quot;-&quot;\ &quot;Pts&quot;_-;_-@_-"/>
    <numFmt numFmtId="172" formatCode="&quot;$&quot;#,##0;\-&quot;$&quot;#,##0"/>
    <numFmt numFmtId="173" formatCode="#.##000"/>
    <numFmt numFmtId="174" formatCode="\$#,#00"/>
    <numFmt numFmtId="175" formatCode="%#,#00"/>
    <numFmt numFmtId="176" formatCode="0_)"/>
    <numFmt numFmtId="177" formatCode="_(* #,##0.000000_);_(* \(#,##0.000000\);_(* &quot;-&quot;??_);_(@_)"/>
    <numFmt numFmtId="178" formatCode="_(* #,##0.0000000_);_(* \(#,##0.0000000\);_(* &quot;-&quot;??_);_(@_)"/>
    <numFmt numFmtId="179" formatCode="&quot;$&quot;\ #,##0;\-&quot;$&quot;\ #,##0"/>
    <numFmt numFmtId="180" formatCode="#,##0.000;\-#,##0.000"/>
    <numFmt numFmtId="181" formatCode="\$#,##0.00\ ;\(\$#,##0.00\)"/>
    <numFmt numFmtId="182" formatCode="_-* #,##0.00\ _P_t_s_-;\-* #,##0.00\ _P_t_s_-;_-* &quot;-&quot;??\ _P_t_s_-;_-@_-"/>
    <numFmt numFmtId="183" formatCode="#,##0."/>
    <numFmt numFmtId="184" formatCode="_ * #,##0_ ;_ * \-#,##0_ ;_ * &quot;-&quot;??_ ;_ @_ "/>
    <numFmt numFmtId="185" formatCode="0.00000"/>
    <numFmt numFmtId="186" formatCode="0.000000"/>
    <numFmt numFmtId="187" formatCode="0.0000"/>
    <numFmt numFmtId="188" formatCode="0.000"/>
    <numFmt numFmtId="18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BERNHARD"/>
      <family val="0"/>
    </font>
    <font>
      <sz val="8"/>
      <color indexed="10"/>
      <name val="BERNHARD"/>
      <family val="0"/>
    </font>
    <font>
      <sz val="12"/>
      <name val="Arial MT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6" fillId="25" borderId="0" applyNumberFormat="0" applyBorder="0" applyAlignment="0" applyProtection="0"/>
    <xf numFmtId="0" fontId="39" fillId="26" borderId="0" applyNumberFormat="0" applyBorder="0" applyAlignment="0" applyProtection="0"/>
    <xf numFmtId="0" fontId="16" fillId="17" borderId="0" applyNumberFormat="0" applyBorder="0" applyAlignment="0" applyProtection="0"/>
    <xf numFmtId="0" fontId="39" fillId="27" borderId="0" applyNumberFormat="0" applyBorder="0" applyAlignment="0" applyProtection="0"/>
    <xf numFmtId="0" fontId="16" fillId="19" borderId="0" applyNumberFormat="0" applyBorder="0" applyAlignment="0" applyProtection="0"/>
    <xf numFmtId="0" fontId="39" fillId="28" borderId="0" applyNumberFormat="0" applyBorder="0" applyAlignment="0" applyProtection="0"/>
    <xf numFmtId="0" fontId="16" fillId="29" borderId="0" applyNumberFormat="0" applyBorder="0" applyAlignment="0" applyProtection="0"/>
    <xf numFmtId="0" fontId="39" fillId="30" borderId="0" applyNumberFormat="0" applyBorder="0" applyAlignment="0" applyProtection="0"/>
    <xf numFmtId="0" fontId="16" fillId="31" borderId="0" applyNumberFormat="0" applyBorder="0" applyAlignment="0" applyProtection="0"/>
    <xf numFmtId="0" fontId="39" fillId="32" borderId="0" applyNumberFormat="0" applyBorder="0" applyAlignment="0" applyProtection="0"/>
    <xf numFmtId="0" fontId="16" fillId="33" borderId="0" applyNumberFormat="0" applyBorder="0" applyAlignment="0" applyProtection="0"/>
    <xf numFmtId="0" fontId="40" fillId="34" borderId="0" applyNumberFormat="0" applyBorder="0" applyAlignment="0" applyProtection="0"/>
    <xf numFmtId="0" fontId="17" fillId="7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41" fillId="35" borderId="1" applyNumberFormat="0" applyAlignment="0" applyProtection="0"/>
    <xf numFmtId="0" fontId="18" fillId="36" borderId="2" applyNumberFormat="0" applyAlignment="0" applyProtection="0"/>
    <xf numFmtId="0" fontId="42" fillId="37" borderId="3" applyNumberFormat="0" applyAlignment="0" applyProtection="0"/>
    <xf numFmtId="0" fontId="19" fillId="38" borderId="4" applyNumberFormat="0" applyAlignment="0" applyProtection="0"/>
    <xf numFmtId="0" fontId="43" fillId="0" borderId="5" applyNumberFormat="0" applyFill="0" applyAlignment="0" applyProtection="0"/>
    <xf numFmtId="0" fontId="20" fillId="0" borderId="6" applyNumberFormat="0" applyFill="0" applyAlignment="0" applyProtection="0"/>
    <xf numFmtId="176" fontId="6" fillId="0" borderId="0">
      <alignment/>
      <protection locked="0"/>
    </xf>
    <xf numFmtId="172" fontId="6" fillId="0" borderId="0">
      <alignment/>
      <protection locked="0"/>
    </xf>
    <xf numFmtId="0" fontId="9" fillId="0" borderId="0">
      <alignment/>
      <protection locked="0"/>
    </xf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16" fillId="40" borderId="0" applyNumberFormat="0" applyBorder="0" applyAlignment="0" applyProtection="0"/>
    <xf numFmtId="0" fontId="39" fillId="41" borderId="0" applyNumberFormat="0" applyBorder="0" applyAlignment="0" applyProtection="0"/>
    <xf numFmtId="0" fontId="16" fillId="42" borderId="0" applyNumberFormat="0" applyBorder="0" applyAlignment="0" applyProtection="0"/>
    <xf numFmtId="0" fontId="39" fillId="43" borderId="0" applyNumberFormat="0" applyBorder="0" applyAlignment="0" applyProtection="0"/>
    <xf numFmtId="0" fontId="16" fillId="44" borderId="0" applyNumberFormat="0" applyBorder="0" applyAlignment="0" applyProtection="0"/>
    <xf numFmtId="0" fontId="39" fillId="45" borderId="0" applyNumberFormat="0" applyBorder="0" applyAlignment="0" applyProtection="0"/>
    <xf numFmtId="0" fontId="16" fillId="29" borderId="0" applyNumberFormat="0" applyBorder="0" applyAlignment="0" applyProtection="0"/>
    <xf numFmtId="0" fontId="39" fillId="46" borderId="0" applyNumberFormat="0" applyBorder="0" applyAlignment="0" applyProtection="0"/>
    <xf numFmtId="0" fontId="16" fillId="31" borderId="0" applyNumberFormat="0" applyBorder="0" applyAlignment="0" applyProtection="0"/>
    <xf numFmtId="0" fontId="39" fillId="47" borderId="0" applyNumberFormat="0" applyBorder="0" applyAlignment="0" applyProtection="0"/>
    <xf numFmtId="0" fontId="16" fillId="48" borderId="0" applyNumberFormat="0" applyBorder="0" applyAlignment="0" applyProtection="0"/>
    <xf numFmtId="0" fontId="45" fillId="49" borderId="1" applyNumberFormat="0" applyAlignment="0" applyProtection="0"/>
    <xf numFmtId="0" fontId="22" fillId="13" borderId="2" applyNumberFormat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9" fillId="0" borderId="0">
      <alignment/>
      <protection locked="0"/>
    </xf>
    <xf numFmtId="183" fontId="9" fillId="0" borderId="0">
      <alignment/>
      <protection locked="0"/>
    </xf>
    <xf numFmtId="183" fontId="9" fillId="0" borderId="0">
      <alignment/>
      <protection locked="0"/>
    </xf>
    <xf numFmtId="183" fontId="8" fillId="0" borderId="0">
      <alignment/>
      <protection locked="0"/>
    </xf>
    <xf numFmtId="183" fontId="23" fillId="0" borderId="0">
      <alignment/>
      <protection locked="0"/>
    </xf>
    <xf numFmtId="183" fontId="8" fillId="0" borderId="0">
      <alignment/>
      <protection locked="0"/>
    </xf>
    <xf numFmtId="183" fontId="23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/>
    </xf>
    <xf numFmtId="178" fontId="6" fillId="0" borderId="0">
      <alignment/>
      <protection locked="0"/>
    </xf>
    <xf numFmtId="178" fontId="6" fillId="0" borderId="0">
      <alignment/>
      <protection locked="0"/>
    </xf>
    <xf numFmtId="0" fontId="9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46" fillId="50" borderId="0" applyNumberFormat="0" applyBorder="0" applyAlignment="0" applyProtection="0"/>
    <xf numFmtId="0" fontId="24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77" fontId="6" fillId="0" borderId="0">
      <alignment/>
      <protection locked="0"/>
    </xf>
    <xf numFmtId="180" fontId="6" fillId="0" borderId="0">
      <alignment/>
      <protection locked="0"/>
    </xf>
    <xf numFmtId="0" fontId="47" fillId="51" borderId="0" applyNumberFormat="0" applyBorder="0" applyAlignment="0" applyProtection="0"/>
    <xf numFmtId="0" fontId="25" fillId="5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1" fillId="0" borderId="9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>
      <alignment/>
      <protection locked="0"/>
    </xf>
    <xf numFmtId="179" fontId="12" fillId="0" borderId="0">
      <alignment/>
      <protection locked="0"/>
    </xf>
    <xf numFmtId="0" fontId="10" fillId="0" borderId="0">
      <alignment/>
      <protection/>
    </xf>
    <xf numFmtId="39" fontId="7" fillId="0" borderId="10" applyFill="0">
      <alignment horizontal="left"/>
      <protection/>
    </xf>
    <xf numFmtId="0" fontId="48" fillId="35" borderId="11" applyNumberFormat="0" applyAlignment="0" applyProtection="0"/>
    <xf numFmtId="0" fontId="26" fillId="36" borderId="12" applyNumberFormat="0" applyAlignment="0" applyProtection="0"/>
    <xf numFmtId="0" fontId="6" fillId="0" borderId="0" applyNumberFormat="0">
      <alignment/>
      <protection/>
    </xf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30" fillId="0" borderId="14" applyNumberFormat="0" applyFill="0" applyAlignment="0" applyProtection="0"/>
    <xf numFmtId="0" fontId="53" fillId="0" borderId="15" applyNumberFormat="0" applyFill="0" applyAlignment="0" applyProtection="0"/>
    <xf numFmtId="0" fontId="31" fillId="0" borderId="16" applyNumberFormat="0" applyFill="0" applyAlignment="0" applyProtection="0"/>
    <xf numFmtId="0" fontId="44" fillId="0" borderId="17" applyNumberFormat="0" applyFill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9" fillId="0" borderId="20">
      <alignment/>
      <protection locked="0"/>
    </xf>
    <xf numFmtId="0" fontId="13" fillId="0" borderId="0" applyProtection="0">
      <alignment/>
    </xf>
    <xf numFmtId="181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3" fillId="0" borderId="21" applyProtection="0">
      <alignment/>
    </xf>
    <xf numFmtId="0" fontId="13" fillId="0" borderId="0">
      <alignment/>
      <protection/>
    </xf>
    <xf numFmtId="10" fontId="13" fillId="0" borderId="0" applyProtection="0">
      <alignment/>
    </xf>
    <xf numFmtId="0" fontId="13" fillId="0" borderId="0">
      <alignment/>
      <protection/>
    </xf>
    <xf numFmtId="2" fontId="13" fillId="0" borderId="0" applyProtection="0">
      <alignment/>
    </xf>
    <xf numFmtId="4" fontId="13" fillId="0" borderId="0" applyProtection="0">
      <alignment/>
    </xf>
  </cellStyleXfs>
  <cellXfs count="148">
    <xf numFmtId="0" fontId="0" fillId="0" borderId="0" xfId="0" applyFont="1" applyAlignment="1">
      <alignment/>
    </xf>
    <xf numFmtId="166" fontId="5" fillId="0" borderId="22" xfId="207" applyNumberFormat="1" applyFont="1" applyFill="1" applyBorder="1" quotePrefix="1">
      <alignment/>
      <protection/>
    </xf>
    <xf numFmtId="0" fontId="5" fillId="0" borderId="22" xfId="207" applyFont="1" applyFill="1" applyBorder="1">
      <alignment/>
      <protection/>
    </xf>
    <xf numFmtId="166" fontId="5" fillId="0" borderId="22" xfId="207" applyNumberFormat="1" applyFont="1" applyBorder="1" quotePrefix="1">
      <alignment/>
      <protection/>
    </xf>
    <xf numFmtId="167" fontId="3" fillId="0" borderId="22" xfId="157" applyNumberFormat="1" applyFont="1" applyBorder="1" applyAlignment="1">
      <alignment/>
    </xf>
    <xf numFmtId="167" fontId="5" fillId="0" borderId="22" xfId="157" applyNumberFormat="1" applyFont="1" applyBorder="1" applyAlignment="1">
      <alignment/>
    </xf>
    <xf numFmtId="0" fontId="5" fillId="0" borderId="22" xfId="208" applyFont="1" applyBorder="1" applyAlignment="1" quotePrefix="1">
      <alignment horizontal="left"/>
      <protection/>
    </xf>
    <xf numFmtId="166" fontId="5" fillId="0" borderId="22" xfId="208" applyNumberFormat="1" applyFont="1" applyBorder="1">
      <alignment/>
      <protection/>
    </xf>
    <xf numFmtId="165" fontId="3" fillId="0" borderId="22" xfId="157" applyFont="1" applyBorder="1" applyAlignment="1">
      <alignment/>
    </xf>
    <xf numFmtId="165" fontId="5" fillId="0" borderId="22" xfId="157" applyFont="1" applyBorder="1" applyAlignment="1">
      <alignment/>
    </xf>
    <xf numFmtId="0" fontId="5" fillId="0" borderId="22" xfId="208" applyFont="1" applyFill="1" applyBorder="1" applyAlignment="1">
      <alignment horizontal="left"/>
      <protection/>
    </xf>
    <xf numFmtId="166" fontId="5" fillId="0" borderId="22" xfId="208" applyNumberFormat="1" applyFont="1" applyBorder="1" quotePrefix="1">
      <alignment/>
      <protection/>
    </xf>
    <xf numFmtId="3" fontId="5" fillId="0" borderId="22" xfId="208" applyNumberFormat="1" applyFont="1" applyBorder="1">
      <alignment/>
      <protection/>
    </xf>
    <xf numFmtId="167" fontId="5" fillId="0" borderId="22" xfId="157" applyNumberFormat="1" applyFont="1" applyBorder="1" applyAlignment="1" quotePrefix="1">
      <alignment/>
    </xf>
    <xf numFmtId="1" fontId="5" fillId="0" borderId="22" xfId="208" applyNumberFormat="1" applyFont="1" applyBorder="1">
      <alignment/>
      <protection/>
    </xf>
    <xf numFmtId="0" fontId="5" fillId="0" borderId="22" xfId="208" applyFont="1" applyBorder="1">
      <alignment/>
      <protection/>
    </xf>
    <xf numFmtId="165" fontId="5" fillId="0" borderId="22" xfId="157" applyFont="1" applyBorder="1" applyAlignment="1" quotePrefix="1">
      <alignment/>
    </xf>
    <xf numFmtId="165" fontId="4" fillId="24" borderId="22" xfId="157" applyFont="1" applyFill="1" applyBorder="1" applyAlignment="1" quotePrefix="1">
      <alignment horizontal="center" vertical="center"/>
    </xf>
    <xf numFmtId="167" fontId="4" fillId="24" borderId="22" xfId="157" applyNumberFormat="1" applyFont="1" applyFill="1" applyBorder="1" applyAlignment="1" quotePrefix="1">
      <alignment horizontal="center" vertical="center"/>
    </xf>
    <xf numFmtId="166" fontId="4" fillId="24" borderId="22" xfId="199" applyNumberFormat="1" applyFont="1" applyFill="1" applyBorder="1" applyAlignment="1" quotePrefix="1">
      <alignment horizontal="center" vertical="center"/>
      <protection/>
    </xf>
    <xf numFmtId="166" fontId="4" fillId="24" borderId="22" xfId="199" applyNumberFormat="1" applyFont="1" applyFill="1" applyBorder="1" applyAlignment="1">
      <alignment horizontal="center" vertical="center"/>
      <protection/>
    </xf>
    <xf numFmtId="0" fontId="55" fillId="0" borderId="23" xfId="0" applyFont="1" applyBorder="1" applyAlignment="1">
      <alignment wrapText="1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/>
    </xf>
    <xf numFmtId="0" fontId="55" fillId="0" borderId="22" xfId="0" applyFont="1" applyBorder="1" applyAlignment="1">
      <alignment/>
    </xf>
    <xf numFmtId="0" fontId="55" fillId="0" borderId="25" xfId="0" applyFont="1" applyBorder="1" applyAlignment="1">
      <alignment wrapText="1"/>
    </xf>
    <xf numFmtId="0" fontId="55" fillId="0" borderId="26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5" fillId="0" borderId="22" xfId="0" applyFont="1" applyBorder="1" applyAlignment="1">
      <alignment horizontal="center" wrapText="1"/>
    </xf>
    <xf numFmtId="0" fontId="55" fillId="0" borderId="25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55" borderId="22" xfId="0" applyFont="1" applyFill="1" applyBorder="1" applyAlignment="1">
      <alignment/>
    </xf>
    <xf numFmtId="0" fontId="55" fillId="0" borderId="25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22" xfId="0" applyFont="1" applyBorder="1" applyAlignment="1">
      <alignment horizontal="right"/>
    </xf>
    <xf numFmtId="184" fontId="55" fillId="0" borderId="26" xfId="99" applyNumberFormat="1" applyFont="1" applyBorder="1" applyAlignment="1">
      <alignment wrapText="1"/>
    </xf>
    <xf numFmtId="184" fontId="55" fillId="0" borderId="26" xfId="99" applyNumberFormat="1" applyFont="1" applyBorder="1" applyAlignment="1">
      <alignment vertical="center" wrapText="1"/>
    </xf>
    <xf numFmtId="184" fontId="55" fillId="0" borderId="26" xfId="99" applyNumberFormat="1" applyFont="1" applyBorder="1" applyAlignment="1">
      <alignment/>
    </xf>
    <xf numFmtId="184" fontId="55" fillId="0" borderId="22" xfId="99" applyNumberFormat="1" applyFont="1" applyBorder="1" applyAlignment="1">
      <alignment/>
    </xf>
    <xf numFmtId="184" fontId="0" fillId="0" borderId="0" xfId="99" applyNumberFormat="1" applyFont="1" applyAlignment="1">
      <alignment/>
    </xf>
    <xf numFmtId="184" fontId="55" fillId="0" borderId="22" xfId="99" applyNumberFormat="1" applyFont="1" applyBorder="1" applyAlignment="1">
      <alignment wrapText="1"/>
    </xf>
    <xf numFmtId="0" fontId="55" fillId="0" borderId="22" xfId="0" applyNumberFormat="1" applyFont="1" applyBorder="1" applyAlignment="1">
      <alignment/>
    </xf>
    <xf numFmtId="0" fontId="56" fillId="0" borderId="22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5" xfId="0" applyFont="1" applyBorder="1" applyAlignment="1">
      <alignment/>
    </xf>
    <xf numFmtId="0" fontId="55" fillId="0" borderId="26" xfId="0" applyFont="1" applyBorder="1" applyAlignment="1">
      <alignment/>
    </xf>
    <xf numFmtId="0" fontId="56" fillId="0" borderId="22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left" wrapText="1"/>
    </xf>
    <xf numFmtId="0" fontId="55" fillId="0" borderId="23" xfId="0" applyFont="1" applyFill="1" applyBorder="1" applyAlignment="1">
      <alignment horizontal="left" wrapText="1"/>
    </xf>
    <xf numFmtId="0" fontId="55" fillId="0" borderId="25" xfId="0" applyFont="1" applyBorder="1" applyAlignment="1">
      <alignment wrapText="1"/>
    </xf>
    <xf numFmtId="0" fontId="55" fillId="0" borderId="22" xfId="0" applyFont="1" applyFill="1" applyBorder="1" applyAlignment="1">
      <alignment/>
    </xf>
    <xf numFmtId="0" fontId="55" fillId="0" borderId="27" xfId="0" applyFont="1" applyFill="1" applyBorder="1" applyAlignment="1">
      <alignment horizontal="left"/>
    </xf>
    <xf numFmtId="0" fontId="55" fillId="0" borderId="27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/>
    </xf>
    <xf numFmtId="0" fontId="55" fillId="0" borderId="22" xfId="0" applyFont="1" applyFill="1" applyBorder="1" applyAlignment="1">
      <alignment wrapText="1"/>
    </xf>
    <xf numFmtId="0" fontId="57" fillId="0" borderId="22" xfId="0" applyFont="1" applyFill="1" applyBorder="1" applyAlignment="1">
      <alignment horizontal="left" wrapText="1"/>
    </xf>
    <xf numFmtId="0" fontId="55" fillId="0" borderId="22" xfId="0" applyFont="1" applyBorder="1" applyAlignment="1">
      <alignment wrapText="1"/>
    </xf>
    <xf numFmtId="0" fontId="55" fillId="0" borderId="22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58" fillId="0" borderId="23" xfId="0" applyFont="1" applyBorder="1" applyAlignment="1">
      <alignment horizontal="center" vertical="center" wrapText="1"/>
    </xf>
    <xf numFmtId="0" fontId="58" fillId="0" borderId="22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5" fillId="0" borderId="22" xfId="0" applyFont="1" applyBorder="1" applyAlignment="1">
      <alignment/>
    </xf>
    <xf numFmtId="0" fontId="56" fillId="0" borderId="22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left"/>
    </xf>
    <xf numFmtId="0" fontId="55" fillId="0" borderId="22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22" xfId="0" applyFont="1" applyFill="1" applyBorder="1" applyAlignment="1">
      <alignment wrapText="1"/>
    </xf>
    <xf numFmtId="0" fontId="55" fillId="0" borderId="25" xfId="0" applyFont="1" applyBorder="1" applyAlignment="1">
      <alignment/>
    </xf>
    <xf numFmtId="166" fontId="5" fillId="55" borderId="22" xfId="208" applyNumberFormat="1" applyFont="1" applyFill="1" applyBorder="1" applyAlignment="1">
      <alignment wrapText="1"/>
      <protection/>
    </xf>
    <xf numFmtId="167" fontId="5" fillId="55" borderId="22" xfId="157" applyNumberFormat="1" applyFont="1" applyFill="1" applyBorder="1" applyAlignment="1" quotePrefix="1">
      <alignment/>
    </xf>
    <xf numFmtId="167" fontId="5" fillId="55" borderId="22" xfId="157" applyNumberFormat="1" applyFont="1" applyFill="1" applyBorder="1" applyAlignment="1">
      <alignment/>
    </xf>
    <xf numFmtId="167" fontId="3" fillId="55" borderId="22" xfId="157" applyNumberFormat="1" applyFont="1" applyFill="1" applyBorder="1" applyAlignment="1">
      <alignment/>
    </xf>
    <xf numFmtId="0" fontId="55" fillId="0" borderId="28" xfId="0" applyFont="1" applyBorder="1" applyAlignment="1">
      <alignment wrapText="1"/>
    </xf>
    <xf numFmtId="0" fontId="55" fillId="0" borderId="22" xfId="0" applyFont="1" applyBorder="1" applyAlignment="1">
      <alignment vertical="center"/>
    </xf>
    <xf numFmtId="0" fontId="55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wrapText="1"/>
    </xf>
    <xf numFmtId="0" fontId="57" fillId="0" borderId="23" xfId="0" applyFont="1" applyFill="1" applyBorder="1" applyAlignment="1">
      <alignment horizontal="center"/>
    </xf>
    <xf numFmtId="184" fontId="0" fillId="0" borderId="0" xfId="0" applyNumberFormat="1" applyAlignment="1">
      <alignment/>
    </xf>
    <xf numFmtId="0" fontId="59" fillId="0" borderId="22" xfId="0" applyFont="1" applyBorder="1" applyAlignment="1">
      <alignment horizontal="center"/>
    </xf>
    <xf numFmtId="0" fontId="59" fillId="0" borderId="22" xfId="0" applyFont="1" applyBorder="1" applyAlignment="1">
      <alignment/>
    </xf>
    <xf numFmtId="0" fontId="55" fillId="55" borderId="22" xfId="0" applyFont="1" applyFill="1" applyBorder="1" applyAlignment="1">
      <alignment wrapText="1"/>
    </xf>
    <xf numFmtId="0" fontId="55" fillId="56" borderId="22" xfId="0" applyFont="1" applyFill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0" fontId="55" fillId="0" borderId="25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30" xfId="0" applyFont="1" applyBorder="1" applyAlignment="1">
      <alignment/>
    </xf>
    <xf numFmtId="0" fontId="55" fillId="57" borderId="23" xfId="0" applyFont="1" applyFill="1" applyBorder="1" applyAlignment="1">
      <alignment wrapText="1"/>
    </xf>
    <xf numFmtId="0" fontId="55" fillId="57" borderId="22" xfId="0" applyFont="1" applyFill="1" applyBorder="1" applyAlignment="1">
      <alignment wrapText="1"/>
    </xf>
    <xf numFmtId="0" fontId="55" fillId="57" borderId="23" xfId="0" applyFont="1" applyFill="1" applyBorder="1" applyAlignment="1">
      <alignment horizontal="center" wrapText="1"/>
    </xf>
    <xf numFmtId="0" fontId="59" fillId="0" borderId="22" xfId="0" applyFont="1" applyBorder="1" applyAlignment="1">
      <alignment horizontal="center"/>
    </xf>
    <xf numFmtId="0" fontId="59" fillId="0" borderId="22" xfId="0" applyFont="1" applyBorder="1" applyAlignment="1">
      <alignment/>
    </xf>
    <xf numFmtId="0" fontId="59" fillId="0" borderId="22" xfId="0" applyFont="1" applyBorder="1" applyAlignment="1">
      <alignment horizontal="center" wrapText="1"/>
    </xf>
    <xf numFmtId="0" fontId="59" fillId="0" borderId="22" xfId="0" applyFont="1" applyBorder="1" applyAlignment="1">
      <alignment horizontal="right"/>
    </xf>
    <xf numFmtId="0" fontId="55" fillId="0" borderId="26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9" fillId="0" borderId="26" xfId="0" applyFont="1" applyFill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wrapText="1"/>
    </xf>
    <xf numFmtId="0" fontId="54" fillId="0" borderId="23" xfId="0" applyFont="1" applyBorder="1" applyAlignment="1">
      <alignment horizontal="center" wrapText="1"/>
    </xf>
    <xf numFmtId="0" fontId="54" fillId="0" borderId="3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55" fillId="0" borderId="31" xfId="0" applyFont="1" applyBorder="1" applyAlignment="1">
      <alignment horizontal="center" wrapText="1"/>
    </xf>
    <xf numFmtId="0" fontId="55" fillId="0" borderId="23" xfId="0" applyFont="1" applyBorder="1" applyAlignment="1">
      <alignment horizontal="center" wrapText="1"/>
    </xf>
    <xf numFmtId="0" fontId="60" fillId="0" borderId="31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5" fillId="57" borderId="25" xfId="0" applyFont="1" applyFill="1" applyBorder="1" applyAlignment="1">
      <alignment horizontal="center" wrapText="1"/>
    </xf>
    <xf numFmtId="0" fontId="55" fillId="57" borderId="29" xfId="0" applyFont="1" applyFill="1" applyBorder="1" applyAlignment="1">
      <alignment horizontal="center" wrapText="1"/>
    </xf>
    <xf numFmtId="0" fontId="55" fillId="57" borderId="24" xfId="0" applyFont="1" applyFill="1" applyBorder="1" applyAlignment="1">
      <alignment horizontal="center" wrapText="1"/>
    </xf>
    <xf numFmtId="0" fontId="55" fillId="55" borderId="25" xfId="0" applyFont="1" applyFill="1" applyBorder="1" applyAlignment="1">
      <alignment horizontal="center"/>
    </xf>
    <xf numFmtId="0" fontId="55" fillId="55" borderId="29" xfId="0" applyFont="1" applyFill="1" applyBorder="1" applyAlignment="1">
      <alignment horizontal="center"/>
    </xf>
    <xf numFmtId="0" fontId="55" fillId="55" borderId="24" xfId="0" applyFont="1" applyFill="1" applyBorder="1" applyAlignment="1">
      <alignment horizontal="center"/>
    </xf>
    <xf numFmtId="0" fontId="55" fillId="56" borderId="25" xfId="0" applyFont="1" applyFill="1" applyBorder="1" applyAlignment="1">
      <alignment horizontal="center"/>
    </xf>
    <xf numFmtId="0" fontId="55" fillId="56" borderId="29" xfId="0" applyFont="1" applyFill="1" applyBorder="1" applyAlignment="1">
      <alignment horizontal="center"/>
    </xf>
    <xf numFmtId="0" fontId="55" fillId="56" borderId="24" xfId="0" applyFont="1" applyFill="1" applyBorder="1" applyAlignment="1">
      <alignment horizontal="center"/>
    </xf>
    <xf numFmtId="0" fontId="55" fillId="0" borderId="22" xfId="0" applyFont="1" applyBorder="1" applyAlignment="1">
      <alignment horizont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</cellXfs>
  <cellStyles count="23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abecera 1" xfId="53"/>
    <cellStyle name="Cabecera 2" xfId="54"/>
    <cellStyle name="Cálculo" xfId="55"/>
    <cellStyle name="Cálculo 2" xfId="56"/>
    <cellStyle name="Celda de comprobación" xfId="57"/>
    <cellStyle name="Celda de comprobación 2" xfId="58"/>
    <cellStyle name="Celda vinculada" xfId="59"/>
    <cellStyle name="Celda vinculada 2" xfId="60"/>
    <cellStyle name="Comma0" xfId="61"/>
    <cellStyle name="Currency0" xfId="62"/>
    <cellStyle name="Date" xfId="63"/>
    <cellStyle name="Encabezado 4" xfId="64"/>
    <cellStyle name="Encabezado 4 2" xfId="65"/>
    <cellStyle name="Énfasis1" xfId="66"/>
    <cellStyle name="Énfasis1 2" xfId="67"/>
    <cellStyle name="Énfasis2" xfId="68"/>
    <cellStyle name="Énfasis2 2" xfId="69"/>
    <cellStyle name="Énfasis3" xfId="70"/>
    <cellStyle name="Énfasis3 2" xfId="71"/>
    <cellStyle name="Énfasis4" xfId="72"/>
    <cellStyle name="Énfasis4 2" xfId="73"/>
    <cellStyle name="Énfasis5" xfId="74"/>
    <cellStyle name="Énfasis5 2" xfId="75"/>
    <cellStyle name="Énfasis6" xfId="76"/>
    <cellStyle name="Énfasis6 2" xfId="77"/>
    <cellStyle name="Entrada" xfId="78"/>
    <cellStyle name="Entrada 2" xfId="79"/>
    <cellStyle name="Estilo 1" xfId="80"/>
    <cellStyle name="Euro" xfId="81"/>
    <cellStyle name="F2" xfId="82"/>
    <cellStyle name="F3" xfId="83"/>
    <cellStyle name="F4" xfId="84"/>
    <cellStyle name="F5" xfId="85"/>
    <cellStyle name="F6" xfId="86"/>
    <cellStyle name="F7" xfId="87"/>
    <cellStyle name="F8" xfId="88"/>
    <cellStyle name="Fecha" xfId="89"/>
    <cellStyle name="Fecha4 - Modelo4" xfId="90"/>
    <cellStyle name="Fijo" xfId="91"/>
    <cellStyle name="Fixed" xfId="92"/>
    <cellStyle name="Heading 1" xfId="93"/>
    <cellStyle name="Heading 2" xfId="94"/>
    <cellStyle name="Heading1" xfId="95"/>
    <cellStyle name="Heading2" xfId="96"/>
    <cellStyle name="Incorrecto" xfId="97"/>
    <cellStyle name="Incorrecto 2" xfId="98"/>
    <cellStyle name="Comma" xfId="99"/>
    <cellStyle name="Comma [0]" xfId="100"/>
    <cellStyle name="Millares [0] 10" xfId="101"/>
    <cellStyle name="Millares [0] 11" xfId="102"/>
    <cellStyle name="Millares [0] 12" xfId="103"/>
    <cellStyle name="Millares [0] 13" xfId="104"/>
    <cellStyle name="Millares [0] 14" xfId="105"/>
    <cellStyle name="Millares [0] 15" xfId="106"/>
    <cellStyle name="Millares [0] 16" xfId="107"/>
    <cellStyle name="Millares [0] 17" xfId="108"/>
    <cellStyle name="Millares [0] 18" xfId="109"/>
    <cellStyle name="Millares [0] 19" xfId="110"/>
    <cellStyle name="Millares [0] 2" xfId="111"/>
    <cellStyle name="Millares [0] 20" xfId="112"/>
    <cellStyle name="Millares [0] 21" xfId="113"/>
    <cellStyle name="Millares [0] 22" xfId="114"/>
    <cellStyle name="Millares [0] 23" xfId="115"/>
    <cellStyle name="Millares [0] 24" xfId="116"/>
    <cellStyle name="Millares [0] 25" xfId="117"/>
    <cellStyle name="Millares [0] 26" xfId="118"/>
    <cellStyle name="Millares [0] 27" xfId="119"/>
    <cellStyle name="Millares [0] 28" xfId="120"/>
    <cellStyle name="Millares [0] 29" xfId="121"/>
    <cellStyle name="Millares [0] 3" xfId="122"/>
    <cellStyle name="Millares [0] 30" xfId="123"/>
    <cellStyle name="Millares [0] 31" xfId="124"/>
    <cellStyle name="Millares [0] 4" xfId="125"/>
    <cellStyle name="Millares [0] 5" xfId="126"/>
    <cellStyle name="Millares [0] 6" xfId="127"/>
    <cellStyle name="Millares [0] 7" xfId="128"/>
    <cellStyle name="Millares [0] 8" xfId="129"/>
    <cellStyle name="Millares [0] 9" xfId="130"/>
    <cellStyle name="Millares 10" xfId="131"/>
    <cellStyle name="Millares 11" xfId="132"/>
    <cellStyle name="Millares 12" xfId="133"/>
    <cellStyle name="Millares 13" xfId="134"/>
    <cellStyle name="Millares 14" xfId="135"/>
    <cellStyle name="Millares 15" xfId="136"/>
    <cellStyle name="Millares 16" xfId="137"/>
    <cellStyle name="Millares 17" xfId="138"/>
    <cellStyle name="Millares 18" xfId="139"/>
    <cellStyle name="Millares 19" xfId="140"/>
    <cellStyle name="Millares 2" xfId="141"/>
    <cellStyle name="Millares 2 2" xfId="142"/>
    <cellStyle name="Millares 2_PG monica" xfId="143"/>
    <cellStyle name="Millares 20" xfId="144"/>
    <cellStyle name="Millares 21" xfId="145"/>
    <cellStyle name="Millares 22" xfId="146"/>
    <cellStyle name="Millares 23" xfId="147"/>
    <cellStyle name="Millares 24" xfId="148"/>
    <cellStyle name="Millares 25" xfId="149"/>
    <cellStyle name="Millares 26" xfId="150"/>
    <cellStyle name="Millares 27" xfId="151"/>
    <cellStyle name="Millares 28" xfId="152"/>
    <cellStyle name="Millares 29" xfId="153"/>
    <cellStyle name="Millares 3" xfId="154"/>
    <cellStyle name="Millares 30" xfId="155"/>
    <cellStyle name="Millares 31" xfId="156"/>
    <cellStyle name="Millares 32" xfId="157"/>
    <cellStyle name="Millares 33" xfId="158"/>
    <cellStyle name="Millares 34" xfId="159"/>
    <cellStyle name="Millares 4" xfId="160"/>
    <cellStyle name="Millares 5" xfId="161"/>
    <cellStyle name="Millares 6" xfId="162"/>
    <cellStyle name="Millares 7" xfId="163"/>
    <cellStyle name="Millares 8" xfId="164"/>
    <cellStyle name="Millares 9" xfId="165"/>
    <cellStyle name="Currency" xfId="166"/>
    <cellStyle name="Currency [0]" xfId="167"/>
    <cellStyle name="Moneta - Modelo2" xfId="168"/>
    <cellStyle name="Moneta - Modelo5" xfId="169"/>
    <cellStyle name="Monetario" xfId="170"/>
    <cellStyle name="Monetario0" xfId="171"/>
    <cellStyle name="Neutral" xfId="172"/>
    <cellStyle name="Neutral 2" xfId="173"/>
    <cellStyle name="Normal 10" xfId="174"/>
    <cellStyle name="Normal 11" xfId="175"/>
    <cellStyle name="Normal 12" xfId="176"/>
    <cellStyle name="Normal 13" xfId="177"/>
    <cellStyle name="Normal 14" xfId="178"/>
    <cellStyle name="Normal 15" xfId="179"/>
    <cellStyle name="Normal 16" xfId="180"/>
    <cellStyle name="Normal 17" xfId="181"/>
    <cellStyle name="Normal 18" xfId="182"/>
    <cellStyle name="Normal 19" xfId="183"/>
    <cellStyle name="Normal 2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0" xfId="196"/>
    <cellStyle name="Normal 31" xfId="197"/>
    <cellStyle name="Normal 32" xfId="198"/>
    <cellStyle name="Normal 33" xfId="199"/>
    <cellStyle name="Normal 34" xfId="200"/>
    <cellStyle name="Normal 4" xfId="201"/>
    <cellStyle name="Normal 5" xfId="202"/>
    <cellStyle name="Normal 6" xfId="203"/>
    <cellStyle name="Normal 7" xfId="204"/>
    <cellStyle name="Normal 8" xfId="205"/>
    <cellStyle name="Normal 9" xfId="206"/>
    <cellStyle name="Normal_Ejercicio Sobretasa" xfId="207"/>
    <cellStyle name="Normal_OEC Mpios Consulta ultima 2007 (3) 2" xfId="208"/>
    <cellStyle name="Notas" xfId="209"/>
    <cellStyle name="Notas 2" xfId="210"/>
    <cellStyle name="Porcen - Modelo3" xfId="211"/>
    <cellStyle name="Percent" xfId="212"/>
    <cellStyle name="Porcentual 2" xfId="213"/>
    <cellStyle name="Punto" xfId="214"/>
    <cellStyle name="Punto0" xfId="215"/>
    <cellStyle name="Punto1 - Modelo1" xfId="216"/>
    <cellStyle name="Resumen" xfId="217"/>
    <cellStyle name="Salida" xfId="218"/>
    <cellStyle name="Salida 2" xfId="219"/>
    <cellStyle name="Text" xfId="220"/>
    <cellStyle name="Texto de advertencia" xfId="221"/>
    <cellStyle name="Texto de advertencia 2" xfId="222"/>
    <cellStyle name="Texto explicativo" xfId="223"/>
    <cellStyle name="Texto explicativo 2" xfId="224"/>
    <cellStyle name="Título" xfId="225"/>
    <cellStyle name="Título 1" xfId="226"/>
    <cellStyle name="Título 1 2" xfId="227"/>
    <cellStyle name="Título 2" xfId="228"/>
    <cellStyle name="Título 2 2" xfId="229"/>
    <cellStyle name="Título 3" xfId="230"/>
    <cellStyle name="Título 3 2" xfId="231"/>
    <cellStyle name="Título 4" xfId="232"/>
    <cellStyle name="Total" xfId="233"/>
    <cellStyle name="Total 2" xfId="234"/>
    <cellStyle name="ДАТА" xfId="235"/>
    <cellStyle name="ДЕНЕЖНЫЙ_BOPENGC" xfId="236"/>
    <cellStyle name="ЗАГОЛОВОК1" xfId="237"/>
    <cellStyle name="ЗАГОЛОВОК2" xfId="238"/>
    <cellStyle name="ИТОГОВЫЙ" xfId="239"/>
    <cellStyle name="Обычный_BOPENGC" xfId="240"/>
    <cellStyle name="ПРОЦЕНТНЫЙ_BOPENGC" xfId="241"/>
    <cellStyle name="ТЕКСТ" xfId="242"/>
    <cellStyle name="ФИКСИРОВАННЫЙ" xfId="243"/>
    <cellStyle name="ФИНАНСОВЫЙ_BOPENGC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zoomScalePageLayoutView="0" workbookViewId="0" topLeftCell="B1">
      <pane xSplit="2" topLeftCell="D1" activePane="topRight" state="frozen"/>
      <selection pane="topLeft" activeCell="B1" sqref="B1"/>
      <selection pane="topRight" activeCell="A2" sqref="A2"/>
    </sheetView>
  </sheetViews>
  <sheetFormatPr defaultColWidth="11.421875" defaultRowHeight="15"/>
  <cols>
    <col min="1" max="1" width="16.28125" style="0" customWidth="1"/>
    <col min="2" max="2" width="23.28125" style="0" customWidth="1"/>
    <col min="3" max="3" width="45.8515625" style="0" customWidth="1"/>
  </cols>
  <sheetData>
    <row r="2" spans="1:19" ht="15">
      <c r="A2" s="20" t="s">
        <v>0</v>
      </c>
      <c r="B2" s="20" t="s">
        <v>1</v>
      </c>
      <c r="C2" s="19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8" t="s">
        <v>12</v>
      </c>
      <c r="N2" s="17" t="s">
        <v>13</v>
      </c>
      <c r="O2" s="17" t="s">
        <v>97</v>
      </c>
      <c r="P2" s="17" t="s">
        <v>98</v>
      </c>
      <c r="Q2" s="17" t="s">
        <v>99</v>
      </c>
      <c r="R2" s="17" t="s">
        <v>100</v>
      </c>
      <c r="S2" s="17" t="s">
        <v>101</v>
      </c>
    </row>
    <row r="3" spans="1:19" ht="15">
      <c r="A3" s="11" t="s">
        <v>14</v>
      </c>
      <c r="B3" s="7" t="s">
        <v>57</v>
      </c>
      <c r="C3" s="11" t="s">
        <v>15</v>
      </c>
      <c r="D3" s="13">
        <v>2717.453</v>
      </c>
      <c r="E3" s="13">
        <v>2094.6800000000003</v>
      </c>
      <c r="F3" s="13">
        <v>3138.476</v>
      </c>
      <c r="G3" s="13">
        <v>3205.6839999999997</v>
      </c>
      <c r="H3" s="13">
        <v>2744.4139999999998</v>
      </c>
      <c r="I3" s="13">
        <v>3307.728</v>
      </c>
      <c r="J3" s="13">
        <v>3498.339841</v>
      </c>
      <c r="K3" s="13">
        <v>0</v>
      </c>
      <c r="L3" s="5">
        <v>3930.7960000000003</v>
      </c>
      <c r="M3" s="5">
        <v>4762.223</v>
      </c>
      <c r="N3" s="4">
        <v>4894.758</v>
      </c>
      <c r="O3" s="4">
        <f>O4+O22</f>
        <v>5094</v>
      </c>
      <c r="P3" s="4">
        <f>P4+P22</f>
        <v>5259</v>
      </c>
      <c r="Q3" s="4">
        <f>Q4+Q22</f>
        <v>5464</v>
      </c>
      <c r="R3" s="4">
        <f>R4+R22</f>
        <v>5824</v>
      </c>
      <c r="S3" s="4">
        <f>S4+S22</f>
        <v>6134</v>
      </c>
    </row>
    <row r="4" spans="1:19" ht="15">
      <c r="A4" s="11" t="s">
        <v>14</v>
      </c>
      <c r="B4" s="7" t="s">
        <v>57</v>
      </c>
      <c r="C4" s="11" t="s">
        <v>16</v>
      </c>
      <c r="D4" s="13">
        <v>431.328</v>
      </c>
      <c r="E4" s="13">
        <v>356.047</v>
      </c>
      <c r="F4" s="13">
        <v>528.52</v>
      </c>
      <c r="G4" s="13">
        <v>528.9689999999999</v>
      </c>
      <c r="H4" s="13">
        <v>549.849</v>
      </c>
      <c r="I4" s="13">
        <v>698.14</v>
      </c>
      <c r="J4" s="13">
        <v>763.249841</v>
      </c>
      <c r="K4" s="13">
        <v>0</v>
      </c>
      <c r="L4" s="5">
        <v>848.2640000000001</v>
      </c>
      <c r="M4" s="5">
        <v>903.498</v>
      </c>
      <c r="N4" s="4">
        <v>914.4300000000001</v>
      </c>
      <c r="O4" s="4">
        <f>O6+O10+O11</f>
        <v>867</v>
      </c>
      <c r="P4" s="4">
        <f>P6+P10+P11</f>
        <v>964</v>
      </c>
      <c r="Q4" s="4">
        <f>Q6+Q10+Q11</f>
        <v>1004</v>
      </c>
      <c r="R4" s="4">
        <f>R6+R10+R11</f>
        <v>1139</v>
      </c>
      <c r="S4" s="4">
        <f>S6+S10+S11</f>
        <v>1230</v>
      </c>
    </row>
    <row r="5" spans="1:19" ht="15">
      <c r="A5" s="11" t="s">
        <v>14</v>
      </c>
      <c r="B5" s="7" t="s">
        <v>57</v>
      </c>
      <c r="C5" s="11" t="s">
        <v>17</v>
      </c>
      <c r="D5" s="13">
        <v>151.702</v>
      </c>
      <c r="E5" s="13">
        <v>58.036</v>
      </c>
      <c r="F5" s="13">
        <v>54.003</v>
      </c>
      <c r="G5" s="13">
        <v>131.00799999999998</v>
      </c>
      <c r="H5" s="13">
        <v>91.144</v>
      </c>
      <c r="I5" s="13">
        <v>118.366</v>
      </c>
      <c r="J5" s="13">
        <v>159.68</v>
      </c>
      <c r="K5" s="13">
        <v>0</v>
      </c>
      <c r="L5" s="5">
        <v>198.02700000000002</v>
      </c>
      <c r="M5" s="5">
        <v>251.87</v>
      </c>
      <c r="N5" s="4">
        <v>214.991</v>
      </c>
      <c r="O5" s="4">
        <f>O6+O7+O8+O9</f>
        <v>115</v>
      </c>
      <c r="P5" s="4">
        <f>P6+P7+P8+P9</f>
        <v>197</v>
      </c>
      <c r="Q5" s="4">
        <f>Q6+Q7+Q8+Q9</f>
        <v>200</v>
      </c>
      <c r="R5" s="4">
        <f>R6+R7+R8+R9</f>
        <v>237</v>
      </c>
      <c r="S5" s="4">
        <f>S6+S7+S8+S9</f>
        <v>272</v>
      </c>
    </row>
    <row r="6" spans="1:19" ht="15">
      <c r="A6" s="11" t="s">
        <v>14</v>
      </c>
      <c r="B6" s="7" t="s">
        <v>57</v>
      </c>
      <c r="C6" s="11" t="s">
        <v>18</v>
      </c>
      <c r="D6" s="13">
        <v>56.224</v>
      </c>
      <c r="E6" s="13">
        <v>21.522</v>
      </c>
      <c r="F6" s="13">
        <v>21.256</v>
      </c>
      <c r="G6" s="13">
        <v>18.117</v>
      </c>
      <c r="H6" s="13">
        <v>31.93</v>
      </c>
      <c r="I6" s="13">
        <v>55.651</v>
      </c>
      <c r="J6" s="13">
        <v>77.579</v>
      </c>
      <c r="K6" s="13">
        <v>0</v>
      </c>
      <c r="L6" s="5">
        <v>148.372</v>
      </c>
      <c r="M6" s="5">
        <v>177.887</v>
      </c>
      <c r="N6" s="4">
        <v>68.901</v>
      </c>
      <c r="O6" s="4">
        <v>73</v>
      </c>
      <c r="P6" s="4">
        <v>98</v>
      </c>
      <c r="Q6" s="4">
        <v>110</v>
      </c>
      <c r="R6" s="4">
        <v>125</v>
      </c>
      <c r="S6" s="4">
        <v>137</v>
      </c>
    </row>
    <row r="7" spans="1:19" ht="15">
      <c r="A7" s="11" t="s">
        <v>14</v>
      </c>
      <c r="B7" s="7" t="s">
        <v>57</v>
      </c>
      <c r="C7" s="11" t="s">
        <v>19</v>
      </c>
      <c r="D7" s="13">
        <v>3.99</v>
      </c>
      <c r="E7" s="13">
        <v>4.873</v>
      </c>
      <c r="F7" s="13">
        <v>4.375</v>
      </c>
      <c r="G7" s="13">
        <v>4.895</v>
      </c>
      <c r="H7" s="13">
        <v>5.208</v>
      </c>
      <c r="I7" s="13">
        <v>5.587</v>
      </c>
      <c r="J7" s="13">
        <v>10.721</v>
      </c>
      <c r="K7" s="13">
        <v>0</v>
      </c>
      <c r="L7" s="5">
        <v>5.51</v>
      </c>
      <c r="M7" s="5">
        <v>21.668</v>
      </c>
      <c r="N7" s="4">
        <v>43.326</v>
      </c>
      <c r="O7" s="4">
        <v>31</v>
      </c>
      <c r="P7" s="4">
        <v>35</v>
      </c>
      <c r="Q7" s="4">
        <v>43</v>
      </c>
      <c r="R7" s="4">
        <v>48</v>
      </c>
      <c r="S7" s="4">
        <v>56</v>
      </c>
    </row>
    <row r="8" spans="1:19" ht="15">
      <c r="A8" s="1" t="s">
        <v>14</v>
      </c>
      <c r="B8" s="7" t="s">
        <v>57</v>
      </c>
      <c r="C8" s="2" t="s">
        <v>20</v>
      </c>
      <c r="D8" s="13">
        <v>16.668</v>
      </c>
      <c r="E8" s="13">
        <v>15.159</v>
      </c>
      <c r="F8" s="13">
        <v>0</v>
      </c>
      <c r="G8" s="13">
        <v>44.611</v>
      </c>
      <c r="H8" s="13">
        <v>2.848</v>
      </c>
      <c r="I8" s="13">
        <v>0</v>
      </c>
      <c r="J8" s="13">
        <v>0</v>
      </c>
      <c r="K8" s="13" t="s">
        <v>58</v>
      </c>
      <c r="L8" s="5">
        <v>5.793</v>
      </c>
      <c r="M8" s="5">
        <v>42.327</v>
      </c>
      <c r="N8" s="4">
        <v>93.416</v>
      </c>
      <c r="O8" s="4">
        <v>8</v>
      </c>
      <c r="P8" s="4">
        <v>56</v>
      </c>
      <c r="Q8" s="4">
        <v>35</v>
      </c>
      <c r="R8" s="4">
        <v>49</v>
      </c>
      <c r="S8" s="4">
        <v>56</v>
      </c>
    </row>
    <row r="9" spans="1:19" ht="15">
      <c r="A9" s="3" t="s">
        <v>14</v>
      </c>
      <c r="B9" s="7" t="s">
        <v>57</v>
      </c>
      <c r="C9" s="3" t="s">
        <v>21</v>
      </c>
      <c r="D9" s="13">
        <v>74.82</v>
      </c>
      <c r="E9" s="13">
        <v>16.482</v>
      </c>
      <c r="F9" s="13">
        <v>28.372</v>
      </c>
      <c r="G9" s="13">
        <v>63.385</v>
      </c>
      <c r="H9" s="13">
        <v>51.158</v>
      </c>
      <c r="I9" s="13">
        <v>57.128</v>
      </c>
      <c r="J9" s="13">
        <v>71.38</v>
      </c>
      <c r="K9" s="13" t="s">
        <v>58</v>
      </c>
      <c r="L9" s="5">
        <v>38.352</v>
      </c>
      <c r="M9" s="5">
        <v>9.988</v>
      </c>
      <c r="N9" s="4">
        <v>9.348</v>
      </c>
      <c r="O9" s="4">
        <v>3</v>
      </c>
      <c r="P9" s="4">
        <v>8</v>
      </c>
      <c r="Q9" s="4">
        <v>12</v>
      </c>
      <c r="R9" s="4">
        <v>15</v>
      </c>
      <c r="S9" s="4">
        <v>23</v>
      </c>
    </row>
    <row r="10" spans="1:19" ht="15">
      <c r="A10" s="11" t="s">
        <v>14</v>
      </c>
      <c r="B10" s="7" t="s">
        <v>57</v>
      </c>
      <c r="C10" s="11" t="s">
        <v>22</v>
      </c>
      <c r="D10" s="13">
        <v>12.277</v>
      </c>
      <c r="E10" s="13">
        <v>17.062</v>
      </c>
      <c r="F10" s="13">
        <v>83.995</v>
      </c>
      <c r="G10" s="13">
        <v>29.426</v>
      </c>
      <c r="H10" s="13">
        <v>21.537</v>
      </c>
      <c r="I10" s="13">
        <v>49.258</v>
      </c>
      <c r="J10" s="13">
        <v>30.175</v>
      </c>
      <c r="K10" s="13">
        <v>0</v>
      </c>
      <c r="L10" s="5">
        <v>27.393</v>
      </c>
      <c r="M10" s="5">
        <v>41.763</v>
      </c>
      <c r="N10" s="4">
        <v>24.011</v>
      </c>
      <c r="O10" s="4">
        <v>113</v>
      </c>
      <c r="P10" s="4">
        <v>154</v>
      </c>
      <c r="Q10" s="4">
        <v>169</v>
      </c>
      <c r="R10" s="4">
        <v>256</v>
      </c>
      <c r="S10" s="4">
        <v>280</v>
      </c>
    </row>
    <row r="11" spans="1:19" ht="15">
      <c r="A11" s="11" t="s">
        <v>14</v>
      </c>
      <c r="B11" s="7" t="s">
        <v>57</v>
      </c>
      <c r="C11" s="11" t="s">
        <v>23</v>
      </c>
      <c r="D11" s="13">
        <v>267.349</v>
      </c>
      <c r="E11" s="13">
        <v>280.949</v>
      </c>
      <c r="F11" s="13">
        <v>390.522</v>
      </c>
      <c r="G11" s="13">
        <v>368.53499999999997</v>
      </c>
      <c r="H11" s="13">
        <v>437.168</v>
      </c>
      <c r="I11" s="13">
        <v>530.516</v>
      </c>
      <c r="J11" s="13">
        <v>573.3948409999999</v>
      </c>
      <c r="K11" s="13">
        <v>0</v>
      </c>
      <c r="L11" s="5">
        <v>622.844</v>
      </c>
      <c r="M11" s="5">
        <v>609.865</v>
      </c>
      <c r="N11" s="4">
        <v>675.428</v>
      </c>
      <c r="O11" s="4">
        <v>681</v>
      </c>
      <c r="P11" s="4">
        <f>P12+P13</f>
        <v>712</v>
      </c>
      <c r="Q11" s="4">
        <f>Q12+Q13</f>
        <v>725</v>
      </c>
      <c r="R11" s="4">
        <f>R12+R13</f>
        <v>758</v>
      </c>
      <c r="S11" s="4">
        <f>S12+S13</f>
        <v>813</v>
      </c>
    </row>
    <row r="12" spans="1:19" ht="15">
      <c r="A12" s="11" t="s">
        <v>14</v>
      </c>
      <c r="B12" s="7" t="s">
        <v>57</v>
      </c>
      <c r="C12" s="11" t="s">
        <v>24</v>
      </c>
      <c r="D12" s="13">
        <v>267.349</v>
      </c>
      <c r="E12" s="13">
        <v>280.949</v>
      </c>
      <c r="F12" s="13">
        <v>390.522</v>
      </c>
      <c r="G12" s="13">
        <v>367.361</v>
      </c>
      <c r="H12" s="13">
        <v>437.168</v>
      </c>
      <c r="I12" s="13">
        <v>530.516</v>
      </c>
      <c r="J12" s="13">
        <v>564.984841</v>
      </c>
      <c r="K12" s="13">
        <v>0</v>
      </c>
      <c r="L12" s="5">
        <v>590.673</v>
      </c>
      <c r="M12" s="5">
        <v>609.836</v>
      </c>
      <c r="N12" s="4">
        <v>675.428</v>
      </c>
      <c r="O12" s="4">
        <v>681</v>
      </c>
      <c r="P12" s="4">
        <v>712</v>
      </c>
      <c r="Q12" s="4">
        <v>725</v>
      </c>
      <c r="R12" s="4">
        <v>758</v>
      </c>
      <c r="S12" s="4">
        <v>813</v>
      </c>
    </row>
    <row r="13" spans="1:19" ht="15">
      <c r="A13" s="11" t="s">
        <v>14</v>
      </c>
      <c r="B13" s="7" t="s">
        <v>57</v>
      </c>
      <c r="C13" s="11" t="s">
        <v>25</v>
      </c>
      <c r="D13" s="13">
        <v>0</v>
      </c>
      <c r="E13" s="13">
        <v>0</v>
      </c>
      <c r="F13" s="13">
        <v>0</v>
      </c>
      <c r="G13" s="13">
        <v>1.174</v>
      </c>
      <c r="H13" s="13">
        <v>0</v>
      </c>
      <c r="I13" s="13">
        <v>0</v>
      </c>
      <c r="J13" s="13">
        <v>8.41</v>
      </c>
      <c r="K13" s="13">
        <v>0</v>
      </c>
      <c r="L13" s="5">
        <v>32.171</v>
      </c>
      <c r="M13" s="5">
        <v>0.029</v>
      </c>
      <c r="N13" s="4">
        <v>0</v>
      </c>
      <c r="O13" s="4"/>
      <c r="P13" s="4">
        <v>0</v>
      </c>
      <c r="Q13" s="4">
        <v>0</v>
      </c>
      <c r="R13" s="4">
        <v>0</v>
      </c>
      <c r="S13" s="4">
        <v>0</v>
      </c>
    </row>
    <row r="14" spans="1:19" ht="15">
      <c r="A14" s="11" t="s">
        <v>14</v>
      </c>
      <c r="B14" s="7" t="s">
        <v>57</v>
      </c>
      <c r="C14" s="11" t="s">
        <v>26</v>
      </c>
      <c r="D14" s="13">
        <v>2256.414</v>
      </c>
      <c r="E14" s="13">
        <v>2059.396</v>
      </c>
      <c r="F14" s="13">
        <v>3224.233</v>
      </c>
      <c r="G14" s="13">
        <v>3343.6569999999997</v>
      </c>
      <c r="H14" s="13">
        <v>2859.286</v>
      </c>
      <c r="I14" s="13">
        <v>3381.5869999999995</v>
      </c>
      <c r="J14" s="13">
        <v>3735.954</v>
      </c>
      <c r="K14" s="13">
        <v>0</v>
      </c>
      <c r="L14" s="5">
        <v>4313.623</v>
      </c>
      <c r="M14" s="5">
        <v>5215.929999999999</v>
      </c>
      <c r="N14" s="4">
        <v>3286.24</v>
      </c>
      <c r="O14" s="4">
        <f>O15+O28</f>
        <v>5283</v>
      </c>
      <c r="P14" s="4">
        <f>P15+P28</f>
        <v>5103</v>
      </c>
      <c r="Q14" s="4">
        <f>Q15+Q28</f>
        <v>5340</v>
      </c>
      <c r="R14" s="4">
        <f>R15+R28</f>
        <v>5653</v>
      </c>
      <c r="S14" s="4">
        <f>S15+S28</f>
        <v>5926</v>
      </c>
    </row>
    <row r="15" spans="1:19" ht="15">
      <c r="A15" s="11" t="s">
        <v>14</v>
      </c>
      <c r="B15" s="7" t="s">
        <v>57</v>
      </c>
      <c r="C15" s="11" t="s">
        <v>27</v>
      </c>
      <c r="D15" s="13">
        <v>445.487</v>
      </c>
      <c r="E15" s="13">
        <v>403.35999999999996</v>
      </c>
      <c r="F15" s="13">
        <v>458.054</v>
      </c>
      <c r="G15" s="13">
        <v>598.48</v>
      </c>
      <c r="H15" s="13">
        <v>423.10699999999997</v>
      </c>
      <c r="I15" s="13">
        <v>555.816</v>
      </c>
      <c r="J15" s="13">
        <v>582.283</v>
      </c>
      <c r="K15" s="13">
        <v>0</v>
      </c>
      <c r="L15" s="5">
        <v>762.174</v>
      </c>
      <c r="M15" s="5">
        <v>859.142</v>
      </c>
      <c r="N15" s="4">
        <v>943.232</v>
      </c>
      <c r="O15" s="4">
        <f>O16+O20</f>
        <v>982</v>
      </c>
      <c r="P15" s="4">
        <f>P16+P20</f>
        <v>888</v>
      </c>
      <c r="Q15" s="4">
        <f>Q16+Q20</f>
        <v>988</v>
      </c>
      <c r="R15" s="4">
        <f>R16+R20</f>
        <v>1093</v>
      </c>
      <c r="S15" s="4">
        <f>S16+S20</f>
        <v>1146</v>
      </c>
    </row>
    <row r="16" spans="1:19" ht="15">
      <c r="A16" s="11" t="s">
        <v>14</v>
      </c>
      <c r="B16" s="7" t="s">
        <v>57</v>
      </c>
      <c r="C16" s="11" t="s">
        <v>28</v>
      </c>
      <c r="D16" s="13">
        <v>428.485</v>
      </c>
      <c r="E16" s="13">
        <v>391.364</v>
      </c>
      <c r="F16" s="13">
        <v>456.15299999999996</v>
      </c>
      <c r="G16" s="13">
        <v>598.48</v>
      </c>
      <c r="H16" s="13">
        <v>423.10699999999997</v>
      </c>
      <c r="I16" s="13">
        <v>555.816</v>
      </c>
      <c r="J16" s="13">
        <v>582.283</v>
      </c>
      <c r="K16" s="13">
        <v>0</v>
      </c>
      <c r="L16" s="5">
        <v>705.101</v>
      </c>
      <c r="M16" s="5">
        <v>822.216</v>
      </c>
      <c r="N16" s="4">
        <v>924.2339999999999</v>
      </c>
      <c r="O16" s="4">
        <f>O17+O18+O19</f>
        <v>972</v>
      </c>
      <c r="P16" s="4">
        <f>P17+P18+P19</f>
        <v>882</v>
      </c>
      <c r="Q16" s="4">
        <f>Q17+Q18+Q19</f>
        <v>913</v>
      </c>
      <c r="R16" s="4">
        <f>R17+R18+R19</f>
        <v>1020</v>
      </c>
      <c r="S16" s="4">
        <f>S17+S18+S19</f>
        <v>1076</v>
      </c>
    </row>
    <row r="17" spans="1:19" ht="15">
      <c r="A17" s="11" t="s">
        <v>14</v>
      </c>
      <c r="B17" s="7" t="s">
        <v>57</v>
      </c>
      <c r="C17" s="11" t="s">
        <v>29</v>
      </c>
      <c r="D17" s="13">
        <v>218.749</v>
      </c>
      <c r="E17" s="13">
        <v>206.647</v>
      </c>
      <c r="F17" s="13">
        <v>255.945</v>
      </c>
      <c r="G17" s="13">
        <v>252.347</v>
      </c>
      <c r="H17" s="13">
        <v>229.691</v>
      </c>
      <c r="I17" s="13">
        <v>324.453</v>
      </c>
      <c r="J17" s="13">
        <v>324.165</v>
      </c>
      <c r="K17" s="13">
        <v>0</v>
      </c>
      <c r="L17" s="5">
        <v>452.902</v>
      </c>
      <c r="M17" s="5">
        <v>456.207</v>
      </c>
      <c r="N17" s="4">
        <v>451.893</v>
      </c>
      <c r="O17" s="4">
        <v>339</v>
      </c>
      <c r="P17" s="4">
        <v>352</v>
      </c>
      <c r="Q17" s="4">
        <v>370</v>
      </c>
      <c r="R17" s="4">
        <v>430</v>
      </c>
      <c r="S17" s="4">
        <v>456</v>
      </c>
    </row>
    <row r="18" spans="1:19" ht="15">
      <c r="A18" s="11" t="s">
        <v>14</v>
      </c>
      <c r="B18" s="7" t="s">
        <v>57</v>
      </c>
      <c r="C18" s="11" t="s">
        <v>30</v>
      </c>
      <c r="D18" s="13">
        <v>83.397</v>
      </c>
      <c r="E18" s="13">
        <v>92.19</v>
      </c>
      <c r="F18" s="13">
        <v>109.45</v>
      </c>
      <c r="G18" s="13">
        <v>133.36</v>
      </c>
      <c r="H18" s="13">
        <v>126.841</v>
      </c>
      <c r="I18" s="13">
        <v>127.875</v>
      </c>
      <c r="J18" s="13">
        <v>211.55</v>
      </c>
      <c r="K18" s="13">
        <v>0</v>
      </c>
      <c r="L18" s="5">
        <v>183.576</v>
      </c>
      <c r="M18" s="5">
        <v>219.996</v>
      </c>
      <c r="N18" s="4">
        <v>349.767</v>
      </c>
      <c r="O18" s="4">
        <v>440</v>
      </c>
      <c r="P18" s="4">
        <v>335</v>
      </c>
      <c r="Q18" s="4">
        <v>330</v>
      </c>
      <c r="R18" s="4">
        <v>365</v>
      </c>
      <c r="S18" s="4">
        <v>385</v>
      </c>
    </row>
    <row r="19" spans="1:19" ht="15">
      <c r="A19" s="11" t="s">
        <v>14</v>
      </c>
      <c r="B19" s="7" t="s">
        <v>57</v>
      </c>
      <c r="C19" s="11" t="s">
        <v>31</v>
      </c>
      <c r="D19" s="13">
        <v>126.339</v>
      </c>
      <c r="E19" s="13">
        <v>92.527</v>
      </c>
      <c r="F19" s="13">
        <v>90.758</v>
      </c>
      <c r="G19" s="13">
        <v>212.773</v>
      </c>
      <c r="H19" s="13">
        <v>66.575</v>
      </c>
      <c r="I19" s="13">
        <v>103.488</v>
      </c>
      <c r="J19" s="13">
        <v>46.568</v>
      </c>
      <c r="K19" s="13">
        <v>0</v>
      </c>
      <c r="L19" s="5">
        <v>68.623</v>
      </c>
      <c r="M19" s="5">
        <v>146.013</v>
      </c>
      <c r="N19" s="4">
        <v>122.574</v>
      </c>
      <c r="O19" s="4">
        <v>193</v>
      </c>
      <c r="P19" s="4">
        <v>195</v>
      </c>
      <c r="Q19" s="4">
        <v>213</v>
      </c>
      <c r="R19" s="4">
        <v>225</v>
      </c>
      <c r="S19" s="4">
        <v>235</v>
      </c>
    </row>
    <row r="20" spans="1:19" ht="15">
      <c r="A20" s="11" t="s">
        <v>14</v>
      </c>
      <c r="B20" s="7" t="s">
        <v>57</v>
      </c>
      <c r="C20" s="11" t="s">
        <v>32</v>
      </c>
      <c r="D20" s="13">
        <v>17.002</v>
      </c>
      <c r="E20" s="13">
        <v>11.996</v>
      </c>
      <c r="F20" s="13">
        <v>1.901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5">
        <v>57.073</v>
      </c>
      <c r="M20" s="5">
        <v>36.926</v>
      </c>
      <c r="N20" s="4">
        <v>18.998</v>
      </c>
      <c r="O20" s="4">
        <v>10</v>
      </c>
      <c r="P20" s="4">
        <v>6</v>
      </c>
      <c r="Q20" s="4">
        <v>75</v>
      </c>
      <c r="R20" s="4">
        <v>73</v>
      </c>
      <c r="S20" s="4">
        <v>70</v>
      </c>
    </row>
    <row r="21" spans="1:19" ht="15">
      <c r="A21" s="11" t="s">
        <v>14</v>
      </c>
      <c r="B21" s="7" t="s">
        <v>57</v>
      </c>
      <c r="C21" s="11" t="s">
        <v>33</v>
      </c>
      <c r="D21" s="13">
        <v>-14.159000000000049</v>
      </c>
      <c r="E21" s="13">
        <v>-47.31299999999993</v>
      </c>
      <c r="F21" s="13">
        <v>70.46600000000001</v>
      </c>
      <c r="G21" s="13">
        <v>-69.51100000000008</v>
      </c>
      <c r="H21" s="13">
        <v>126.74200000000008</v>
      </c>
      <c r="I21" s="13">
        <v>142.32399999999996</v>
      </c>
      <c r="J21" s="13">
        <v>180.96684099999993</v>
      </c>
      <c r="K21" s="13">
        <v>0</v>
      </c>
      <c r="L21" s="5">
        <v>86.09000000000015</v>
      </c>
      <c r="M21" s="5">
        <v>44.355999999999995</v>
      </c>
      <c r="N21" s="4">
        <v>-28.801999999999907</v>
      </c>
      <c r="O21" s="4">
        <f>O4-O15</f>
        <v>-115</v>
      </c>
      <c r="P21" s="4">
        <f>P4-P15</f>
        <v>76</v>
      </c>
      <c r="Q21" s="4">
        <f>Q4-Q15</f>
        <v>16</v>
      </c>
      <c r="R21" s="4">
        <f>R4-R15</f>
        <v>46</v>
      </c>
      <c r="S21" s="4">
        <f>S4-S15</f>
        <v>84</v>
      </c>
    </row>
    <row r="22" spans="1:19" ht="15">
      <c r="A22" s="11" t="s">
        <v>14</v>
      </c>
      <c r="B22" s="7" t="s">
        <v>57</v>
      </c>
      <c r="C22" s="11" t="s">
        <v>34</v>
      </c>
      <c r="D22" s="13">
        <v>2286.125</v>
      </c>
      <c r="E22" s="13">
        <v>1738.633</v>
      </c>
      <c r="F22" s="13">
        <v>2609.956</v>
      </c>
      <c r="G22" s="13">
        <v>2676.7149999999997</v>
      </c>
      <c r="H22" s="13">
        <v>2194.5649999999996</v>
      </c>
      <c r="I22" s="13">
        <v>2609.588</v>
      </c>
      <c r="J22" s="13">
        <v>2735.09</v>
      </c>
      <c r="K22" s="13">
        <v>0</v>
      </c>
      <c r="L22" s="5">
        <v>3082.532</v>
      </c>
      <c r="M22" s="5">
        <v>3858.725</v>
      </c>
      <c r="N22" s="4">
        <v>3980.328</v>
      </c>
      <c r="O22" s="4">
        <f>O23+O25+O26+O27</f>
        <v>4227</v>
      </c>
      <c r="P22" s="4">
        <f>P23+P25+P26+P27</f>
        <v>4295</v>
      </c>
      <c r="Q22" s="4">
        <f>Q23+Q25+Q26+Q27</f>
        <v>4460</v>
      </c>
      <c r="R22" s="4">
        <f>R23+R25+R26+R27</f>
        <v>4685</v>
      </c>
      <c r="S22" s="4">
        <f>S23+S25+S26+S27</f>
        <v>4904</v>
      </c>
    </row>
    <row r="23" spans="1:19" ht="15">
      <c r="A23" s="11" t="s">
        <v>14</v>
      </c>
      <c r="B23" s="7" t="s">
        <v>57</v>
      </c>
      <c r="C23" s="11" t="s">
        <v>196</v>
      </c>
      <c r="D23" s="13">
        <v>159.877</v>
      </c>
      <c r="E23" s="13">
        <v>0</v>
      </c>
      <c r="F23" s="13">
        <v>0</v>
      </c>
      <c r="G23" s="13">
        <v>40.879</v>
      </c>
      <c r="H23" s="13">
        <v>0</v>
      </c>
      <c r="I23" s="13">
        <v>29.445</v>
      </c>
      <c r="J23" s="13">
        <v>0</v>
      </c>
      <c r="K23" s="13">
        <v>0</v>
      </c>
      <c r="L23" s="5">
        <v>0</v>
      </c>
      <c r="M23" s="5">
        <v>0</v>
      </c>
      <c r="N23" s="4">
        <v>0</v>
      </c>
      <c r="O23" s="4"/>
      <c r="P23" s="4"/>
      <c r="Q23" s="4"/>
      <c r="R23" s="4"/>
      <c r="S23" s="4"/>
    </row>
    <row r="24" spans="1:19" ht="22.5">
      <c r="A24" s="11"/>
      <c r="B24" s="7"/>
      <c r="C24" s="71" t="s">
        <v>197</v>
      </c>
      <c r="D24" s="72"/>
      <c r="E24" s="72"/>
      <c r="F24" s="72"/>
      <c r="G24" s="72"/>
      <c r="H24" s="72"/>
      <c r="I24" s="72"/>
      <c r="J24" s="72"/>
      <c r="K24" s="72"/>
      <c r="L24" s="73"/>
      <c r="M24" s="73"/>
      <c r="N24" s="74"/>
      <c r="O24" s="74"/>
      <c r="P24" s="74"/>
      <c r="Q24" s="74"/>
      <c r="R24" s="74"/>
      <c r="S24" s="74"/>
    </row>
    <row r="25" spans="1:19" ht="15">
      <c r="A25" s="11" t="s">
        <v>14</v>
      </c>
      <c r="B25" s="7" t="s">
        <v>57</v>
      </c>
      <c r="C25" s="11" t="s">
        <v>35</v>
      </c>
      <c r="D25" s="13">
        <v>1891.88</v>
      </c>
      <c r="E25" s="13">
        <v>1592.04</v>
      </c>
      <c r="F25" s="13">
        <v>2076.643</v>
      </c>
      <c r="G25" s="13">
        <v>2177.292</v>
      </c>
      <c r="H25" s="13">
        <v>2164.919</v>
      </c>
      <c r="I25" s="13">
        <v>2563.145</v>
      </c>
      <c r="J25" s="13">
        <v>2582.547</v>
      </c>
      <c r="K25" s="13">
        <v>0</v>
      </c>
      <c r="L25" s="5">
        <v>3082.532</v>
      </c>
      <c r="M25" s="5">
        <v>3702.618</v>
      </c>
      <c r="N25" s="4">
        <v>3860.328</v>
      </c>
      <c r="O25" s="4">
        <v>3909</v>
      </c>
      <c r="P25" s="4">
        <v>4120</v>
      </c>
      <c r="Q25" s="4">
        <v>4230</v>
      </c>
      <c r="R25" s="4">
        <v>4420</v>
      </c>
      <c r="S25" s="4">
        <v>4650</v>
      </c>
    </row>
    <row r="26" spans="1:19" ht="15">
      <c r="A26" s="11" t="s">
        <v>14</v>
      </c>
      <c r="B26" s="7" t="s">
        <v>57</v>
      </c>
      <c r="C26" s="11" t="s">
        <v>36</v>
      </c>
      <c r="D26" s="13">
        <v>62</v>
      </c>
      <c r="E26" s="13">
        <v>16.5</v>
      </c>
      <c r="F26" s="13">
        <v>288.248</v>
      </c>
      <c r="G26" s="13">
        <v>0</v>
      </c>
      <c r="H26" s="13">
        <v>8.64</v>
      </c>
      <c r="I26" s="13">
        <v>0</v>
      </c>
      <c r="J26" s="13">
        <v>140.804</v>
      </c>
      <c r="K26" s="13">
        <v>0</v>
      </c>
      <c r="L26" s="5">
        <v>0</v>
      </c>
      <c r="M26" s="5">
        <v>0</v>
      </c>
      <c r="N26" s="4">
        <v>0</v>
      </c>
      <c r="O26" s="4"/>
      <c r="P26" s="4"/>
      <c r="Q26" s="4"/>
      <c r="R26" s="4"/>
      <c r="S26" s="4"/>
    </row>
    <row r="27" spans="1:19" ht="15">
      <c r="A27" s="11" t="s">
        <v>14</v>
      </c>
      <c r="B27" s="7" t="s">
        <v>57</v>
      </c>
      <c r="C27" s="11" t="s">
        <v>37</v>
      </c>
      <c r="D27" s="13">
        <v>172.368</v>
      </c>
      <c r="E27" s="13">
        <v>130.093</v>
      </c>
      <c r="F27" s="13">
        <v>245.065</v>
      </c>
      <c r="G27" s="13">
        <v>458.544</v>
      </c>
      <c r="H27" s="13">
        <v>21.006</v>
      </c>
      <c r="I27" s="13">
        <v>16.998</v>
      </c>
      <c r="J27" s="13">
        <v>11.739</v>
      </c>
      <c r="K27" s="13">
        <v>0</v>
      </c>
      <c r="L27" s="5">
        <v>0</v>
      </c>
      <c r="M27" s="5">
        <v>156.107</v>
      </c>
      <c r="N27" s="4">
        <v>120</v>
      </c>
      <c r="O27" s="4">
        <v>318</v>
      </c>
      <c r="P27" s="4">
        <v>175</v>
      </c>
      <c r="Q27" s="4">
        <v>230</v>
      </c>
      <c r="R27" s="4">
        <v>265</v>
      </c>
      <c r="S27" s="4">
        <v>254</v>
      </c>
    </row>
    <row r="28" spans="1:19" ht="15">
      <c r="A28" s="11" t="s">
        <v>14</v>
      </c>
      <c r="B28" s="7" t="s">
        <v>57</v>
      </c>
      <c r="C28" s="11" t="s">
        <v>38</v>
      </c>
      <c r="D28" s="13">
        <v>1810.9270000000001</v>
      </c>
      <c r="E28" s="13">
        <v>1656.036</v>
      </c>
      <c r="F28" s="13">
        <v>2766.179</v>
      </c>
      <c r="G28" s="13">
        <v>2745.1769999999997</v>
      </c>
      <c r="H28" s="13">
        <v>2436.179</v>
      </c>
      <c r="I28" s="13">
        <v>2825.7709999999997</v>
      </c>
      <c r="J28" s="13">
        <v>3153.6710000000003</v>
      </c>
      <c r="K28" s="13">
        <v>0</v>
      </c>
      <c r="L28" s="5">
        <v>3551.449</v>
      </c>
      <c r="M28" s="5">
        <v>4356.788</v>
      </c>
      <c r="N28" s="4">
        <v>2343.008</v>
      </c>
      <c r="O28" s="4">
        <v>4301</v>
      </c>
      <c r="P28" s="4">
        <v>4215</v>
      </c>
      <c r="Q28" s="4">
        <v>4352</v>
      </c>
      <c r="R28" s="4">
        <v>4560</v>
      </c>
      <c r="S28" s="4">
        <v>4780</v>
      </c>
    </row>
    <row r="29" spans="1:19" ht="15">
      <c r="A29" s="11" t="s">
        <v>14</v>
      </c>
      <c r="B29" s="7" t="s">
        <v>57</v>
      </c>
      <c r="C29" s="11" t="s">
        <v>39</v>
      </c>
      <c r="D29" s="13">
        <v>998.042</v>
      </c>
      <c r="E29" s="13">
        <v>739.273</v>
      </c>
      <c r="F29" s="13">
        <v>1240.839</v>
      </c>
      <c r="G29" s="13">
        <v>1510.869</v>
      </c>
      <c r="H29" s="13">
        <v>1026.691</v>
      </c>
      <c r="I29" s="13">
        <v>1087.751</v>
      </c>
      <c r="J29" s="13">
        <v>1222.528</v>
      </c>
      <c r="K29" s="13">
        <v>0</v>
      </c>
      <c r="L29" s="5">
        <v>825.793</v>
      </c>
      <c r="M29" s="5">
        <v>1202.639</v>
      </c>
      <c r="N29" s="4">
        <v>590.17</v>
      </c>
      <c r="O29" s="4">
        <f>O28*0.33</f>
        <v>1419.3300000000002</v>
      </c>
      <c r="P29" s="4">
        <f>P28*0.33</f>
        <v>1390.95</v>
      </c>
      <c r="Q29" s="4">
        <f>Q28*0.33</f>
        <v>1436.16</v>
      </c>
      <c r="R29" s="4">
        <f>R28*0.33</f>
        <v>1504.8000000000002</v>
      </c>
      <c r="S29" s="4">
        <f>S28*0.33</f>
        <v>1577.4</v>
      </c>
    </row>
    <row r="30" spans="1:19" ht="15">
      <c r="A30" s="11" t="s">
        <v>14</v>
      </c>
      <c r="B30" s="7" t="s">
        <v>57</v>
      </c>
      <c r="C30" s="11" t="s">
        <v>40</v>
      </c>
      <c r="D30" s="13">
        <v>812.885</v>
      </c>
      <c r="E30" s="13">
        <v>916.763</v>
      </c>
      <c r="F30" s="13">
        <v>1525.34</v>
      </c>
      <c r="G30" s="13">
        <v>1234.308</v>
      </c>
      <c r="H30" s="13">
        <v>1409.488</v>
      </c>
      <c r="I30" s="13">
        <v>1738.02</v>
      </c>
      <c r="J30" s="13">
        <v>1931.143</v>
      </c>
      <c r="K30" s="13">
        <v>0</v>
      </c>
      <c r="L30" s="5">
        <v>2725.656</v>
      </c>
      <c r="M30" s="5">
        <v>3154.149</v>
      </c>
      <c r="N30" s="4">
        <v>1752.838</v>
      </c>
      <c r="O30" s="4">
        <f>O28*0.67</f>
        <v>2881.67</v>
      </c>
      <c r="P30" s="4">
        <f>P28*0.67</f>
        <v>2824.05</v>
      </c>
      <c r="Q30" s="4">
        <f>Q28*0.67</f>
        <v>2915.84</v>
      </c>
      <c r="R30" s="4">
        <f>R28*0.67</f>
        <v>3055.2000000000003</v>
      </c>
      <c r="S30" s="4">
        <f>S28*0.67</f>
        <v>3202.6000000000004</v>
      </c>
    </row>
    <row r="31" spans="1:19" ht="15">
      <c r="A31" s="11" t="s">
        <v>14</v>
      </c>
      <c r="B31" s="7" t="s">
        <v>57</v>
      </c>
      <c r="C31" s="11" t="s">
        <v>41</v>
      </c>
      <c r="D31" s="13">
        <v>461.03899999999976</v>
      </c>
      <c r="E31" s="13">
        <v>35.284000000000106</v>
      </c>
      <c r="F31" s="13">
        <v>-85.75700000000006</v>
      </c>
      <c r="G31" s="13">
        <v>-137.97299999999996</v>
      </c>
      <c r="H31" s="13">
        <v>-114.8720000000003</v>
      </c>
      <c r="I31" s="13">
        <v>-73.85899999999947</v>
      </c>
      <c r="J31" s="13">
        <v>-237.6141590000002</v>
      </c>
      <c r="K31" s="13">
        <v>0</v>
      </c>
      <c r="L31" s="5">
        <v>-382.8269999999993</v>
      </c>
      <c r="M31" s="5">
        <v>-453.7069999999994</v>
      </c>
      <c r="N31" s="4">
        <v>1608.518</v>
      </c>
      <c r="O31" s="4">
        <f>O21+O22-O28</f>
        <v>-189</v>
      </c>
      <c r="P31" s="4">
        <f>P21+P22-P28</f>
        <v>156</v>
      </c>
      <c r="Q31" s="4">
        <f>Q21+Q22-Q28</f>
        <v>124</v>
      </c>
      <c r="R31" s="4">
        <f>R21+R22-R28</f>
        <v>171</v>
      </c>
      <c r="S31" s="4">
        <f>S21+S22-S28</f>
        <v>208</v>
      </c>
    </row>
    <row r="32" spans="1:19" ht="15">
      <c r="A32" s="11" t="s">
        <v>14</v>
      </c>
      <c r="B32" s="7" t="s">
        <v>57</v>
      </c>
      <c r="C32" s="11" t="s">
        <v>42</v>
      </c>
      <c r="D32" s="13">
        <v>-461.03899999999976</v>
      </c>
      <c r="E32" s="13">
        <v>-35.284000000000106</v>
      </c>
      <c r="F32" s="13">
        <v>85.75700000000006</v>
      </c>
      <c r="G32" s="13">
        <v>137.97299999999996</v>
      </c>
      <c r="H32" s="13">
        <v>114.8720000000003</v>
      </c>
      <c r="I32" s="13">
        <v>73.85899999999947</v>
      </c>
      <c r="J32" s="13">
        <v>237.6141590000002</v>
      </c>
      <c r="K32" s="13">
        <v>0</v>
      </c>
      <c r="L32" s="5">
        <v>382.8269999999993</v>
      </c>
      <c r="M32" s="5">
        <v>453.7069999999994</v>
      </c>
      <c r="N32" s="4">
        <v>-1608.518</v>
      </c>
      <c r="O32" s="4"/>
      <c r="P32" s="4"/>
      <c r="Q32" s="4"/>
      <c r="R32" s="4"/>
      <c r="S32" s="4"/>
    </row>
    <row r="33" spans="1:19" ht="15">
      <c r="A33" s="11" t="s">
        <v>14</v>
      </c>
      <c r="B33" s="7" t="s">
        <v>57</v>
      </c>
      <c r="C33" s="11" t="s">
        <v>43</v>
      </c>
      <c r="D33" s="13">
        <v>-5.88</v>
      </c>
      <c r="E33" s="13">
        <v>-6.615</v>
      </c>
      <c r="F33" s="13">
        <v>-85.505</v>
      </c>
      <c r="G33" s="13">
        <v>29.87</v>
      </c>
      <c r="H33" s="13">
        <v>0</v>
      </c>
      <c r="I33" s="13">
        <v>0</v>
      </c>
      <c r="J33" s="13">
        <v>0</v>
      </c>
      <c r="K33" s="13">
        <v>0</v>
      </c>
      <c r="L33" s="5">
        <v>-51</v>
      </c>
      <c r="M33" s="5">
        <v>-102</v>
      </c>
      <c r="N33" s="4">
        <v>-102</v>
      </c>
      <c r="O33" s="4">
        <f>O34-O35</f>
        <v>-102</v>
      </c>
      <c r="P33" s="4"/>
      <c r="Q33" s="4"/>
      <c r="R33" s="4"/>
      <c r="S33" s="4"/>
    </row>
    <row r="34" spans="1:19" ht="15">
      <c r="A34" s="11" t="s">
        <v>14</v>
      </c>
      <c r="B34" s="7" t="s">
        <v>57</v>
      </c>
      <c r="C34" s="11" t="s">
        <v>44</v>
      </c>
      <c r="D34" s="13">
        <v>0</v>
      </c>
      <c r="E34" s="13">
        <v>0</v>
      </c>
      <c r="F34" s="13">
        <v>0</v>
      </c>
      <c r="G34" s="13">
        <v>29.87</v>
      </c>
      <c r="H34" s="13">
        <v>0</v>
      </c>
      <c r="I34" s="13">
        <v>0</v>
      </c>
      <c r="J34" s="13">
        <v>0</v>
      </c>
      <c r="K34" s="13">
        <v>0</v>
      </c>
      <c r="L34" s="5">
        <v>0</v>
      </c>
      <c r="M34" s="5">
        <v>0</v>
      </c>
      <c r="N34" s="4">
        <v>0</v>
      </c>
      <c r="O34" s="4">
        <v>0</v>
      </c>
      <c r="P34" s="4">
        <v>520</v>
      </c>
      <c r="Q34" s="4">
        <v>0</v>
      </c>
      <c r="R34" s="4">
        <v>0</v>
      </c>
      <c r="S34" s="4">
        <v>0</v>
      </c>
    </row>
    <row r="35" spans="1:19" ht="15">
      <c r="A35" s="11" t="s">
        <v>14</v>
      </c>
      <c r="B35" s="7" t="s">
        <v>57</v>
      </c>
      <c r="C35" s="11" t="s">
        <v>45</v>
      </c>
      <c r="D35" s="13">
        <v>5.88</v>
      </c>
      <c r="E35" s="13">
        <v>6.615</v>
      </c>
      <c r="F35" s="13">
        <v>85.505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5">
        <v>51</v>
      </c>
      <c r="M35" s="5">
        <v>102</v>
      </c>
      <c r="N35" s="4">
        <v>102</v>
      </c>
      <c r="O35" s="4">
        <v>102</v>
      </c>
      <c r="P35" s="4">
        <v>123</v>
      </c>
      <c r="Q35" s="4">
        <v>123</v>
      </c>
      <c r="R35" s="4">
        <v>123</v>
      </c>
      <c r="S35" s="4">
        <v>123</v>
      </c>
    </row>
    <row r="36" spans="1:19" ht="15">
      <c r="A36" s="11" t="s">
        <v>14</v>
      </c>
      <c r="B36" s="7" t="s">
        <v>57</v>
      </c>
      <c r="C36" s="11" t="s">
        <v>46</v>
      </c>
      <c r="D36" s="13">
        <v>-455.15899999999976</v>
      </c>
      <c r="E36" s="13">
        <v>-28.669000000000104</v>
      </c>
      <c r="F36" s="13">
        <v>171.26200000000006</v>
      </c>
      <c r="G36" s="13">
        <v>108.10299999999995</v>
      </c>
      <c r="H36" s="13">
        <v>114.8720000000003</v>
      </c>
      <c r="I36" s="13">
        <v>73.85899999999947</v>
      </c>
      <c r="J36" s="13">
        <v>237.6141590000002</v>
      </c>
      <c r="K36" s="13">
        <v>0</v>
      </c>
      <c r="L36" s="5">
        <v>433.8269999999993</v>
      </c>
      <c r="M36" s="5">
        <v>555.7069999999994</v>
      </c>
      <c r="N36" s="4">
        <v>-1506.518</v>
      </c>
      <c r="O36" s="4">
        <v>0</v>
      </c>
      <c r="P36" s="4"/>
      <c r="Q36" s="4"/>
      <c r="R36" s="4"/>
      <c r="S36" s="4"/>
    </row>
    <row r="37" spans="1:19" ht="15">
      <c r="A37" s="15" t="s">
        <v>14</v>
      </c>
      <c r="B37" s="7" t="s">
        <v>57</v>
      </c>
      <c r="C37" s="10" t="s">
        <v>47</v>
      </c>
      <c r="D37" s="13">
        <v>117.7581736156848</v>
      </c>
      <c r="E37" s="13">
        <v>102.9432995078019</v>
      </c>
      <c r="F37" s="13">
        <v>0</v>
      </c>
      <c r="G37" s="13">
        <v>0</v>
      </c>
      <c r="H37" s="13">
        <v>0</v>
      </c>
      <c r="I37" s="13">
        <v>0</v>
      </c>
      <c r="J37" s="13">
        <v>408</v>
      </c>
      <c r="K37" s="13">
        <v>0</v>
      </c>
      <c r="L37" s="5">
        <v>357</v>
      </c>
      <c r="M37" s="5">
        <v>255</v>
      </c>
      <c r="N37" s="4">
        <v>255</v>
      </c>
      <c r="O37" s="4">
        <v>50</v>
      </c>
      <c r="P37" s="4">
        <v>550</v>
      </c>
      <c r="Q37" s="4">
        <v>432</v>
      </c>
      <c r="R37" s="4">
        <v>328</v>
      </c>
      <c r="S37" s="4">
        <v>221</v>
      </c>
    </row>
    <row r="38" spans="1:19" ht="15">
      <c r="A38" s="14" t="s">
        <v>14</v>
      </c>
      <c r="B38" s="7" t="s">
        <v>57</v>
      </c>
      <c r="C38" s="6" t="s">
        <v>48</v>
      </c>
      <c r="D38" s="16">
        <v>87.04946031214777</v>
      </c>
      <c r="E38" s="16">
        <v>69.93277010059622</v>
      </c>
      <c r="F38" s="16">
        <v>79.77031386573053</v>
      </c>
      <c r="G38" s="16">
        <v>102.30523450833</v>
      </c>
      <c r="H38" s="16">
        <v>62.19827577638763</v>
      </c>
      <c r="I38" s="16">
        <v>64.91570150549951</v>
      </c>
      <c r="J38" s="16">
        <v>65.34285705863104</v>
      </c>
      <c r="K38" s="16">
        <v>0</v>
      </c>
      <c r="L38" s="9">
        <v>72.6</v>
      </c>
      <c r="M38" s="9">
        <v>68.58183527200094</v>
      </c>
      <c r="N38" s="8">
        <v>54.24528301886793</v>
      </c>
      <c r="O38" s="8"/>
      <c r="P38" s="8"/>
      <c r="Q38" s="8"/>
      <c r="R38" s="8"/>
      <c r="S38" s="8"/>
    </row>
    <row r="39" spans="1:19" ht="15">
      <c r="A39" s="14" t="s">
        <v>14</v>
      </c>
      <c r="B39" s="7" t="s">
        <v>57</v>
      </c>
      <c r="C39" s="6" t="s">
        <v>49</v>
      </c>
      <c r="D39" s="16">
        <v>3.441825856785748</v>
      </c>
      <c r="E39" s="16">
        <v>4.13356694101247</v>
      </c>
      <c r="F39" s="16">
        <v>0</v>
      </c>
      <c r="G39" s="16">
        <v>0</v>
      </c>
      <c r="H39" s="16">
        <v>0</v>
      </c>
      <c r="I39" s="16">
        <v>0</v>
      </c>
      <c r="J39" s="16">
        <v>11.66267482702233</v>
      </c>
      <c r="K39" s="16">
        <v>0</v>
      </c>
      <c r="L39" s="9">
        <v>9.082129929917503</v>
      </c>
      <c r="M39" s="9">
        <v>5.354642149265165</v>
      </c>
      <c r="N39" s="8">
        <v>8.612220872240217</v>
      </c>
      <c r="O39" s="8"/>
      <c r="P39" s="8"/>
      <c r="Q39" s="8"/>
      <c r="R39" s="8"/>
      <c r="S39" s="8"/>
    </row>
    <row r="40" spans="1:19" ht="15">
      <c r="A40" s="14" t="s">
        <v>14</v>
      </c>
      <c r="B40" s="7" t="s">
        <v>57</v>
      </c>
      <c r="C40" s="6" t="s">
        <v>50</v>
      </c>
      <c r="D40" s="16">
        <v>79.45782318958231</v>
      </c>
      <c r="E40" s="16">
        <v>89.41647411537801</v>
      </c>
      <c r="F40" s="16">
        <v>78.61028728593112</v>
      </c>
      <c r="G40" s="16">
        <v>79.41603102489202</v>
      </c>
      <c r="H40" s="16">
        <v>94.81393842182702</v>
      </c>
      <c r="I40" s="16">
        <v>93.52827681115255</v>
      </c>
      <c r="J40" s="16">
        <v>90.21255751121863</v>
      </c>
      <c r="K40" s="16">
        <v>0</v>
      </c>
      <c r="L40" s="9">
        <v>93.44684893339668</v>
      </c>
      <c r="M40" s="9">
        <v>90.5554821771261</v>
      </c>
      <c r="N40" s="8">
        <v>92.66558224124667</v>
      </c>
      <c r="O40" s="8"/>
      <c r="P40" s="8"/>
      <c r="Q40" s="8"/>
      <c r="R40" s="8"/>
      <c r="S40" s="8"/>
    </row>
    <row r="41" spans="1:19" ht="15">
      <c r="A41" s="14" t="s">
        <v>14</v>
      </c>
      <c r="B41" s="7" t="s">
        <v>57</v>
      </c>
      <c r="C41" s="6" t="s">
        <v>51</v>
      </c>
      <c r="D41" s="16">
        <v>5.582506854764369</v>
      </c>
      <c r="E41" s="16">
        <v>2.770637997211985</v>
      </c>
      <c r="F41" s="16">
        <v>1.7206758949247978</v>
      </c>
      <c r="G41" s="16">
        <v>4.08674092642943</v>
      </c>
      <c r="H41" s="16">
        <v>3.3210732783027637</v>
      </c>
      <c r="I41" s="16">
        <v>3.5784683625739477</v>
      </c>
      <c r="J41" s="16">
        <v>4.5644507754385435</v>
      </c>
      <c r="K41" s="16">
        <v>0</v>
      </c>
      <c r="L41" s="9">
        <v>5.037834575999365</v>
      </c>
      <c r="M41" s="9">
        <v>5.2889165417075175</v>
      </c>
      <c r="N41" s="8">
        <v>26.136719049025075</v>
      </c>
      <c r="O41" s="8"/>
      <c r="P41" s="8"/>
      <c r="Q41" s="8"/>
      <c r="R41" s="8"/>
      <c r="S41" s="8"/>
    </row>
    <row r="42" spans="1:19" ht="15">
      <c r="A42" s="14" t="s">
        <v>14</v>
      </c>
      <c r="B42" s="7" t="s">
        <v>57</v>
      </c>
      <c r="C42" s="6" t="s">
        <v>52</v>
      </c>
      <c r="D42" s="16">
        <v>80.25685889202956</v>
      </c>
      <c r="E42" s="16">
        <v>79.19354414489808</v>
      </c>
      <c r="F42" s="16">
        <v>85.79339644498397</v>
      </c>
      <c r="G42" s="16">
        <v>82.10103488485811</v>
      </c>
      <c r="H42" s="16">
        <v>85.20235471372924</v>
      </c>
      <c r="I42" s="16">
        <v>83.56345703954979</v>
      </c>
      <c r="J42" s="16">
        <v>84.4140746914978</v>
      </c>
      <c r="K42" s="16">
        <v>0</v>
      </c>
      <c r="L42" s="9">
        <v>82.33100110974001</v>
      </c>
      <c r="M42" s="9">
        <v>83.52849827355811</v>
      </c>
      <c r="N42" s="8">
        <v>71.29753152539072</v>
      </c>
      <c r="O42" s="8"/>
      <c r="P42" s="8"/>
      <c r="Q42" s="8"/>
      <c r="R42" s="8"/>
      <c r="S42" s="8"/>
    </row>
    <row r="43" spans="1:19" ht="15">
      <c r="A43" s="14" t="s">
        <v>14</v>
      </c>
      <c r="B43" s="7" t="s">
        <v>57</v>
      </c>
      <c r="C43" s="6" t="s">
        <v>53</v>
      </c>
      <c r="D43" s="16">
        <v>-1.6740765761653575</v>
      </c>
      <c r="E43" s="16">
        <v>-22.199878105980382</v>
      </c>
      <c r="F43" s="16">
        <v>13.332702641338075</v>
      </c>
      <c r="G43" s="16">
        <v>-13.140845682828287</v>
      </c>
      <c r="H43" s="16">
        <v>23.05032836287781</v>
      </c>
      <c r="I43" s="16">
        <v>20.38616896324519</v>
      </c>
      <c r="J43" s="16">
        <v>23.710039790234287</v>
      </c>
      <c r="K43" s="16">
        <v>0</v>
      </c>
      <c r="L43" s="9">
        <v>10.148963058670429</v>
      </c>
      <c r="M43" s="9">
        <v>4.909363385419779</v>
      </c>
      <c r="N43" s="8">
        <v>0</v>
      </c>
      <c r="O43" s="8"/>
      <c r="P43" s="8"/>
      <c r="Q43" s="8"/>
      <c r="R43" s="8"/>
      <c r="S43" s="8"/>
    </row>
    <row r="44" spans="1:19" ht="15">
      <c r="A44" s="14" t="s">
        <v>14</v>
      </c>
      <c r="B44" s="7" t="s">
        <v>57</v>
      </c>
      <c r="C44" s="6" t="s">
        <v>54</v>
      </c>
      <c r="D44" s="16">
        <v>52.43354463771804</v>
      </c>
      <c r="E44" s="16">
        <v>50.095135556295176</v>
      </c>
      <c r="F44" s="16">
        <v>55.57377845704741</v>
      </c>
      <c r="G44" s="16">
        <v>49.63389725918769</v>
      </c>
      <c r="H44" s="16">
        <v>54.69389017734194</v>
      </c>
      <c r="I44" s="16">
        <v>54.248275663896074</v>
      </c>
      <c r="J44" s="16">
        <v>53.466396850768064</v>
      </c>
      <c r="K44" s="16">
        <v>0</v>
      </c>
      <c r="L44" s="9">
        <v>50.79744458391611</v>
      </c>
      <c r="M44" s="9">
        <v>51.59831465122231</v>
      </c>
      <c r="N44" s="8">
        <v>51.26564015457739</v>
      </c>
      <c r="O44" s="8"/>
      <c r="P44" s="8"/>
      <c r="Q44" s="8"/>
      <c r="R44" s="8"/>
      <c r="S44" s="8"/>
    </row>
    <row r="45" spans="1:19" ht="15">
      <c r="A45" s="14" t="s">
        <v>14</v>
      </c>
      <c r="B45" s="7" t="s">
        <v>57</v>
      </c>
      <c r="C45" s="6" t="s">
        <v>55</v>
      </c>
      <c r="D45" s="13">
        <v>13</v>
      </c>
      <c r="E45" s="13">
        <v>20</v>
      </c>
      <c r="F45" s="13">
        <v>15</v>
      </c>
      <c r="G45" s="13">
        <v>34</v>
      </c>
      <c r="H45" s="13">
        <v>24</v>
      </c>
      <c r="I45" s="13">
        <v>26</v>
      </c>
      <c r="J45" s="13">
        <v>33</v>
      </c>
      <c r="K45" s="13">
        <v>40</v>
      </c>
      <c r="L45" s="12">
        <v>39</v>
      </c>
      <c r="M45" s="5">
        <v>40</v>
      </c>
      <c r="N45" s="4">
        <v>40</v>
      </c>
      <c r="O45" s="4"/>
      <c r="P45" s="4"/>
      <c r="Q45" s="4"/>
      <c r="R45" s="4"/>
      <c r="S45" s="4"/>
    </row>
    <row r="46" spans="1:19" ht="15">
      <c r="A46" s="14" t="s">
        <v>14</v>
      </c>
      <c r="B46" s="7" t="s">
        <v>57</v>
      </c>
      <c r="C46" s="6" t="s">
        <v>56</v>
      </c>
      <c r="D46" s="13">
        <v>495</v>
      </c>
      <c r="E46" s="13">
        <v>791</v>
      </c>
      <c r="F46" s="13">
        <v>567</v>
      </c>
      <c r="G46" s="13">
        <v>856</v>
      </c>
      <c r="H46" s="13">
        <v>684</v>
      </c>
      <c r="I46" s="13">
        <v>846</v>
      </c>
      <c r="J46" s="13">
        <v>944</v>
      </c>
      <c r="K46" s="13">
        <v>1095</v>
      </c>
      <c r="L46" s="12">
        <v>1024</v>
      </c>
      <c r="M46" s="5">
        <v>1020</v>
      </c>
      <c r="N46" s="4">
        <v>1072</v>
      </c>
      <c r="O46" s="4"/>
      <c r="P46" s="4"/>
      <c r="Q46" s="4"/>
      <c r="R46" s="4"/>
      <c r="S4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C24"/>
  <sheetViews>
    <sheetView zoomScalePageLayoutView="0" workbookViewId="0" topLeftCell="AI1">
      <selection activeCell="U16" sqref="U16"/>
    </sheetView>
  </sheetViews>
  <sheetFormatPr defaultColWidth="11.421875" defaultRowHeight="15"/>
  <cols>
    <col min="41" max="41" width="11.421875" style="39" customWidth="1"/>
    <col min="52" max="52" width="11.421875" style="39" customWidth="1"/>
    <col min="61" max="61" width="11.421875" style="39" customWidth="1"/>
    <col min="72" max="72" width="11.421875" style="39" customWidth="1"/>
    <col min="81" max="81" width="11.421875" style="39" customWidth="1"/>
  </cols>
  <sheetData>
    <row r="2" spans="1:81" ht="15">
      <c r="A2" s="110" t="s">
        <v>59</v>
      </c>
      <c r="B2" s="104" t="s">
        <v>113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104" t="s">
        <v>114</v>
      </c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/>
      <c r="AP2" s="104" t="s">
        <v>115</v>
      </c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6"/>
      <c r="BJ2" s="104" t="s">
        <v>116</v>
      </c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6"/>
    </row>
    <row r="3" spans="1:81" ht="15">
      <c r="A3" s="110"/>
      <c r="B3" s="107" t="s">
        <v>60</v>
      </c>
      <c r="C3" s="108"/>
      <c r="D3" s="109"/>
      <c r="E3" s="104" t="s">
        <v>61</v>
      </c>
      <c r="F3" s="105"/>
      <c r="G3" s="105"/>
      <c r="H3" s="105"/>
      <c r="I3" s="105"/>
      <c r="J3" s="105"/>
      <c r="K3" s="105"/>
      <c r="L3" s="106"/>
      <c r="M3" s="104" t="s">
        <v>89</v>
      </c>
      <c r="N3" s="105"/>
      <c r="O3" s="105"/>
      <c r="P3" s="105"/>
      <c r="Q3" s="106"/>
      <c r="R3" s="23"/>
      <c r="S3" s="24"/>
      <c r="T3" s="25"/>
      <c r="U3" s="26"/>
      <c r="V3" s="107" t="s">
        <v>60</v>
      </c>
      <c r="W3" s="108"/>
      <c r="X3" s="109"/>
      <c r="Y3" s="104" t="s">
        <v>61</v>
      </c>
      <c r="Z3" s="105"/>
      <c r="AA3" s="105"/>
      <c r="AB3" s="105"/>
      <c r="AC3" s="105"/>
      <c r="AD3" s="105"/>
      <c r="AE3" s="105"/>
      <c r="AF3" s="106"/>
      <c r="AG3" s="104" t="s">
        <v>89</v>
      </c>
      <c r="AH3" s="105"/>
      <c r="AI3" s="105"/>
      <c r="AJ3" s="105"/>
      <c r="AK3" s="106"/>
      <c r="AL3" s="23"/>
      <c r="AM3" s="24"/>
      <c r="AN3" s="25"/>
      <c r="AO3" s="35"/>
      <c r="AP3" s="107" t="s">
        <v>60</v>
      </c>
      <c r="AQ3" s="108"/>
      <c r="AR3" s="109"/>
      <c r="AS3" s="104" t="s">
        <v>61</v>
      </c>
      <c r="AT3" s="105"/>
      <c r="AU3" s="105"/>
      <c r="AV3" s="105"/>
      <c r="AW3" s="105"/>
      <c r="AX3" s="105"/>
      <c r="AY3" s="105"/>
      <c r="AZ3" s="106"/>
      <c r="BA3" s="104" t="s">
        <v>89</v>
      </c>
      <c r="BB3" s="105"/>
      <c r="BC3" s="105"/>
      <c r="BD3" s="105"/>
      <c r="BE3" s="106"/>
      <c r="BF3" s="23"/>
      <c r="BG3" s="24"/>
      <c r="BH3" s="25"/>
      <c r="BI3" s="35"/>
      <c r="BJ3" s="107" t="s">
        <v>60</v>
      </c>
      <c r="BK3" s="108"/>
      <c r="BL3" s="109"/>
      <c r="BM3" s="104" t="s">
        <v>61</v>
      </c>
      <c r="BN3" s="105"/>
      <c r="BO3" s="105"/>
      <c r="BP3" s="105"/>
      <c r="BQ3" s="105"/>
      <c r="BR3" s="105"/>
      <c r="BS3" s="105"/>
      <c r="BT3" s="106"/>
      <c r="BU3" s="104" t="s">
        <v>89</v>
      </c>
      <c r="BV3" s="105"/>
      <c r="BW3" s="105"/>
      <c r="BX3" s="105"/>
      <c r="BY3" s="106"/>
      <c r="BZ3" s="23"/>
      <c r="CA3" s="24"/>
      <c r="CB3" s="25"/>
      <c r="CC3" s="35"/>
    </row>
    <row r="4" spans="1:81" ht="57">
      <c r="A4" s="110"/>
      <c r="B4" s="21" t="s">
        <v>90</v>
      </c>
      <c r="C4" s="27" t="s">
        <v>102</v>
      </c>
      <c r="D4" s="22" t="s">
        <v>91</v>
      </c>
      <c r="E4" s="27" t="s">
        <v>62</v>
      </c>
      <c r="F4" s="27" t="s">
        <v>63</v>
      </c>
      <c r="G4" s="27" t="s">
        <v>103</v>
      </c>
      <c r="H4" s="27" t="s">
        <v>104</v>
      </c>
      <c r="I4" s="27" t="s">
        <v>105</v>
      </c>
      <c r="J4" s="27" t="s">
        <v>106</v>
      </c>
      <c r="K4" s="27" t="s">
        <v>64</v>
      </c>
      <c r="L4" s="27" t="s">
        <v>65</v>
      </c>
      <c r="M4" s="28" t="s">
        <v>92</v>
      </c>
      <c r="N4" s="28" t="s">
        <v>93</v>
      </c>
      <c r="O4" s="28" t="s">
        <v>94</v>
      </c>
      <c r="P4" s="28" t="s">
        <v>95</v>
      </c>
      <c r="Q4" s="28" t="s">
        <v>96</v>
      </c>
      <c r="R4" s="28" t="s">
        <v>67</v>
      </c>
      <c r="S4" s="27" t="s">
        <v>66</v>
      </c>
      <c r="T4" s="29" t="s">
        <v>67</v>
      </c>
      <c r="U4" s="30" t="s">
        <v>68</v>
      </c>
      <c r="V4" s="21" t="s">
        <v>90</v>
      </c>
      <c r="W4" s="27" t="s">
        <v>102</v>
      </c>
      <c r="X4" s="22" t="s">
        <v>91</v>
      </c>
      <c r="Y4" s="27" t="s">
        <v>62</v>
      </c>
      <c r="Z4" s="27" t="s">
        <v>63</v>
      </c>
      <c r="AA4" s="27" t="s">
        <v>103</v>
      </c>
      <c r="AB4" s="27" t="s">
        <v>104</v>
      </c>
      <c r="AC4" s="27" t="s">
        <v>105</v>
      </c>
      <c r="AD4" s="27" t="s">
        <v>106</v>
      </c>
      <c r="AE4" s="27" t="s">
        <v>64</v>
      </c>
      <c r="AF4" s="27" t="s">
        <v>65</v>
      </c>
      <c r="AG4" s="28" t="s">
        <v>92</v>
      </c>
      <c r="AH4" s="28" t="s">
        <v>93</v>
      </c>
      <c r="AI4" s="28" t="s">
        <v>94</v>
      </c>
      <c r="AJ4" s="28" t="s">
        <v>95</v>
      </c>
      <c r="AK4" s="28" t="s">
        <v>96</v>
      </c>
      <c r="AL4" s="28" t="s">
        <v>67</v>
      </c>
      <c r="AM4" s="27" t="s">
        <v>66</v>
      </c>
      <c r="AN4" s="29" t="s">
        <v>67</v>
      </c>
      <c r="AO4" s="36" t="s">
        <v>68</v>
      </c>
      <c r="AP4" s="21" t="s">
        <v>90</v>
      </c>
      <c r="AQ4" s="27" t="s">
        <v>102</v>
      </c>
      <c r="AR4" s="22" t="s">
        <v>91</v>
      </c>
      <c r="AS4" s="27" t="s">
        <v>62</v>
      </c>
      <c r="AT4" s="27" t="s">
        <v>63</v>
      </c>
      <c r="AU4" s="27" t="s">
        <v>103</v>
      </c>
      <c r="AV4" s="27" t="s">
        <v>104</v>
      </c>
      <c r="AW4" s="27" t="s">
        <v>105</v>
      </c>
      <c r="AX4" s="27" t="s">
        <v>106</v>
      </c>
      <c r="AY4" s="27" t="s">
        <v>64</v>
      </c>
      <c r="AZ4" s="40" t="s">
        <v>65</v>
      </c>
      <c r="BA4" s="28" t="s">
        <v>92</v>
      </c>
      <c r="BB4" s="28" t="s">
        <v>93</v>
      </c>
      <c r="BC4" s="28" t="s">
        <v>94</v>
      </c>
      <c r="BD4" s="28" t="s">
        <v>95</v>
      </c>
      <c r="BE4" s="28" t="s">
        <v>96</v>
      </c>
      <c r="BF4" s="28" t="s">
        <v>67</v>
      </c>
      <c r="BG4" s="27" t="s">
        <v>66</v>
      </c>
      <c r="BH4" s="29" t="s">
        <v>67</v>
      </c>
      <c r="BI4" s="36" t="s">
        <v>68</v>
      </c>
      <c r="BJ4" s="21" t="s">
        <v>90</v>
      </c>
      <c r="BK4" s="27" t="s">
        <v>102</v>
      </c>
      <c r="BL4" s="22" t="s">
        <v>91</v>
      </c>
      <c r="BM4" s="27" t="s">
        <v>62</v>
      </c>
      <c r="BN4" s="27" t="s">
        <v>63</v>
      </c>
      <c r="BO4" s="27" t="s">
        <v>103</v>
      </c>
      <c r="BP4" s="27" t="s">
        <v>104</v>
      </c>
      <c r="BQ4" s="27" t="s">
        <v>105</v>
      </c>
      <c r="BR4" s="27" t="s">
        <v>106</v>
      </c>
      <c r="BS4" s="27" t="s">
        <v>64</v>
      </c>
      <c r="BT4" s="40" t="s">
        <v>65</v>
      </c>
      <c r="BU4" s="28" t="s">
        <v>92</v>
      </c>
      <c r="BV4" s="28" t="s">
        <v>93</v>
      </c>
      <c r="BW4" s="28" t="s">
        <v>94</v>
      </c>
      <c r="BX4" s="28" t="s">
        <v>95</v>
      </c>
      <c r="BY4" s="28" t="s">
        <v>96</v>
      </c>
      <c r="BZ4" s="28" t="s">
        <v>67</v>
      </c>
      <c r="CA4" s="27" t="s">
        <v>66</v>
      </c>
      <c r="CB4" s="29" t="s">
        <v>67</v>
      </c>
      <c r="CC4" s="36" t="s">
        <v>68</v>
      </c>
    </row>
    <row r="5" spans="1:81" ht="15">
      <c r="A5" s="31" t="s">
        <v>69</v>
      </c>
      <c r="B5" s="24"/>
      <c r="C5" s="24"/>
      <c r="D5" s="24"/>
      <c r="E5" s="24">
        <v>289000</v>
      </c>
      <c r="F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2"/>
      <c r="U5" s="33">
        <f aca="true" t="shared" si="0" ref="U5:U10">SUM(B5:T5)</f>
        <v>289000</v>
      </c>
      <c r="V5" s="41">
        <f>B5*1.06</f>
        <v>0</v>
      </c>
      <c r="W5" s="41">
        <f aca="true" t="shared" si="1" ref="W5:AM5">C5*1.06</f>
        <v>0</v>
      </c>
      <c r="X5" s="41">
        <f t="shared" si="1"/>
        <v>0</v>
      </c>
      <c r="Y5" s="41">
        <f t="shared" si="1"/>
        <v>306340</v>
      </c>
      <c r="Z5" s="41">
        <f t="shared" si="1"/>
        <v>0</v>
      </c>
      <c r="AA5" s="41">
        <f t="shared" si="1"/>
        <v>0</v>
      </c>
      <c r="AB5" s="41">
        <f t="shared" si="1"/>
        <v>0</v>
      </c>
      <c r="AC5" s="41">
        <f t="shared" si="1"/>
        <v>0</v>
      </c>
      <c r="AD5" s="41">
        <f t="shared" si="1"/>
        <v>0</v>
      </c>
      <c r="AE5" s="41">
        <f t="shared" si="1"/>
        <v>0</v>
      </c>
      <c r="AF5" s="41">
        <f t="shared" si="1"/>
        <v>0</v>
      </c>
      <c r="AG5" s="41">
        <f t="shared" si="1"/>
        <v>0</v>
      </c>
      <c r="AH5" s="41">
        <f t="shared" si="1"/>
        <v>0</v>
      </c>
      <c r="AI5" s="41">
        <f t="shared" si="1"/>
        <v>0</v>
      </c>
      <c r="AJ5" s="41">
        <f t="shared" si="1"/>
        <v>0</v>
      </c>
      <c r="AK5" s="41">
        <f>Q5*1.06</f>
        <v>0</v>
      </c>
      <c r="AL5" s="41">
        <f t="shared" si="1"/>
        <v>0</v>
      </c>
      <c r="AM5" s="41">
        <f t="shared" si="1"/>
        <v>0</v>
      </c>
      <c r="AN5" s="24">
        <f>T5*1.8</f>
        <v>0</v>
      </c>
      <c r="AO5" s="37">
        <f>V5+W5+Y5+Z5+AA5+AB5+AC5+AD5+AE5+AF5+AG5+AM5</f>
        <v>306340</v>
      </c>
      <c r="AP5" s="24">
        <f>V5*1.06</f>
        <v>0</v>
      </c>
      <c r="AQ5" s="24">
        <f aca="true" t="shared" si="2" ref="AQ5:BH5">W5*1.06</f>
        <v>0</v>
      </c>
      <c r="AR5" s="24">
        <f t="shared" si="2"/>
        <v>0</v>
      </c>
      <c r="AS5" s="24">
        <f t="shared" si="2"/>
        <v>324720.4</v>
      </c>
      <c r="AT5" s="24">
        <f t="shared" si="2"/>
        <v>0</v>
      </c>
      <c r="AU5" s="24">
        <f t="shared" si="2"/>
        <v>0</v>
      </c>
      <c r="AV5" s="24">
        <f t="shared" si="2"/>
        <v>0</v>
      </c>
      <c r="AW5" s="24">
        <f t="shared" si="2"/>
        <v>0</v>
      </c>
      <c r="AX5" s="24">
        <f t="shared" si="2"/>
        <v>0</v>
      </c>
      <c r="AY5" s="24">
        <f t="shared" si="2"/>
        <v>0</v>
      </c>
      <c r="AZ5" s="24">
        <f t="shared" si="2"/>
        <v>0</v>
      </c>
      <c r="BA5" s="24">
        <f t="shared" si="2"/>
        <v>0</v>
      </c>
      <c r="BB5" s="24">
        <f t="shared" si="2"/>
        <v>0</v>
      </c>
      <c r="BC5" s="24">
        <f t="shared" si="2"/>
        <v>0</v>
      </c>
      <c r="BD5" s="24">
        <f t="shared" si="2"/>
        <v>0</v>
      </c>
      <c r="BE5" s="24">
        <f t="shared" si="2"/>
        <v>0</v>
      </c>
      <c r="BF5" s="24">
        <f t="shared" si="2"/>
        <v>0</v>
      </c>
      <c r="BG5" s="24">
        <f t="shared" si="2"/>
        <v>0</v>
      </c>
      <c r="BH5" s="24">
        <f t="shared" si="2"/>
        <v>0</v>
      </c>
      <c r="BI5" s="37">
        <f>AP5+AQ5+AS5+AT5+AU5+AV5+AW5+AX5+AY5+AZ5+BA5+BG5</f>
        <v>324720.4</v>
      </c>
      <c r="BJ5" s="24">
        <f>AP5*1.036</f>
        <v>0</v>
      </c>
      <c r="BK5" s="24">
        <f aca="true" t="shared" si="3" ref="BK5:CA5">AQ5*1.036</f>
        <v>0</v>
      </c>
      <c r="BL5" s="24">
        <f t="shared" si="3"/>
        <v>0</v>
      </c>
      <c r="BM5" s="24">
        <v>336410</v>
      </c>
      <c r="BN5" s="24">
        <f t="shared" si="3"/>
        <v>0</v>
      </c>
      <c r="BO5" s="24">
        <f t="shared" si="3"/>
        <v>0</v>
      </c>
      <c r="BP5" s="24">
        <f t="shared" si="3"/>
        <v>0</v>
      </c>
      <c r="BQ5" s="24">
        <f t="shared" si="3"/>
        <v>0</v>
      </c>
      <c r="BR5" s="24">
        <f t="shared" si="3"/>
        <v>0</v>
      </c>
      <c r="BS5" s="24">
        <f t="shared" si="3"/>
        <v>0</v>
      </c>
      <c r="BT5" s="24">
        <f t="shared" si="3"/>
        <v>0</v>
      </c>
      <c r="BU5" s="24">
        <f t="shared" si="3"/>
        <v>0</v>
      </c>
      <c r="BV5" s="24">
        <f t="shared" si="3"/>
        <v>0</v>
      </c>
      <c r="BW5" s="24">
        <f t="shared" si="3"/>
        <v>0</v>
      </c>
      <c r="BX5" s="24">
        <f t="shared" si="3"/>
        <v>0</v>
      </c>
      <c r="BY5" s="24">
        <f t="shared" si="3"/>
        <v>0</v>
      </c>
      <c r="BZ5" s="24">
        <f t="shared" si="3"/>
        <v>0</v>
      </c>
      <c r="CA5" s="24">
        <f t="shared" si="3"/>
        <v>0</v>
      </c>
      <c r="CB5" s="24">
        <f>BH5*1.36</f>
        <v>0</v>
      </c>
      <c r="CC5" s="37">
        <f>BJ5+BK5+BM5+BN5+BO5+BP5+BQ5+BR5+BS5+BT5+BU5+CA5</f>
        <v>336410</v>
      </c>
    </row>
    <row r="6" spans="1:81" ht="15" customHeight="1">
      <c r="A6" s="31" t="s">
        <v>70</v>
      </c>
      <c r="B6" s="24"/>
      <c r="C6" s="24"/>
      <c r="D6" s="24"/>
      <c r="E6" s="24"/>
      <c r="F6" s="24">
        <v>2196000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>
        <v>725000</v>
      </c>
      <c r="T6" s="25" t="s">
        <v>107</v>
      </c>
      <c r="U6" s="33">
        <f t="shared" si="0"/>
        <v>2921000</v>
      </c>
      <c r="V6" s="41">
        <f aca="true" t="shared" si="4" ref="V6:V23">B6*1.06</f>
        <v>0</v>
      </c>
      <c r="W6" s="41">
        <f aca="true" t="shared" si="5" ref="W6:W23">C6*1.06</f>
        <v>0</v>
      </c>
      <c r="X6" s="41">
        <f aca="true" t="shared" si="6" ref="X6:X23">D6*1.06</f>
        <v>0</v>
      </c>
      <c r="Y6" s="41">
        <f aca="true" t="shared" si="7" ref="Y6:Y23">E6*1.06</f>
        <v>0</v>
      </c>
      <c r="Z6" s="41">
        <f aca="true" t="shared" si="8" ref="Z6:Z23">F6*1.06</f>
        <v>2327760</v>
      </c>
      <c r="AA6" s="41">
        <f aca="true" t="shared" si="9" ref="AA6:AA23">G6*1.06</f>
        <v>0</v>
      </c>
      <c r="AB6" s="41">
        <f aca="true" t="shared" si="10" ref="AB6:AB23">H6*1.06</f>
        <v>0</v>
      </c>
      <c r="AC6" s="41">
        <f aca="true" t="shared" si="11" ref="AC6:AC23">I6*1.06</f>
        <v>0</v>
      </c>
      <c r="AD6" s="41">
        <f aca="true" t="shared" si="12" ref="AD6:AD23">J6*1.06</f>
        <v>0</v>
      </c>
      <c r="AE6" s="41">
        <f aca="true" t="shared" si="13" ref="AE6:AE23">K6*1.06</f>
        <v>0</v>
      </c>
      <c r="AF6" s="41">
        <f aca="true" t="shared" si="14" ref="AF6:AF23">L6*1.06</f>
        <v>0</v>
      </c>
      <c r="AG6" s="41">
        <f aca="true" t="shared" si="15" ref="AG6:AG23">M6*1.06</f>
        <v>0</v>
      </c>
      <c r="AH6" s="41">
        <f aca="true" t="shared" si="16" ref="AH6:AH23">N6*1.06</f>
        <v>0</v>
      </c>
      <c r="AI6" s="41">
        <f aca="true" t="shared" si="17" ref="AI6:AI23">O6*1.06</f>
        <v>0</v>
      </c>
      <c r="AJ6" s="41">
        <f aca="true" t="shared" si="18" ref="AJ6:AJ23">P6*1.06</f>
        <v>0</v>
      </c>
      <c r="AK6" s="41">
        <f aca="true" t="shared" si="19" ref="AK6:AK23">Q6*1.06</f>
        <v>0</v>
      </c>
      <c r="AL6" s="41">
        <f aca="true" t="shared" si="20" ref="AL6:AL23">R6*1.06</f>
        <v>0</v>
      </c>
      <c r="AM6" s="41">
        <v>768500</v>
      </c>
      <c r="AN6" s="24" t="s">
        <v>109</v>
      </c>
      <c r="AO6" s="37">
        <f aca="true" t="shared" si="21" ref="AO6:AO23">V6+W6+Y6+Z6+AA6+AB6+AC6+AD6+AE6+AF6+AG6+AM6</f>
        <v>3096260</v>
      </c>
      <c r="AP6" s="24">
        <f aca="true" t="shared" si="22" ref="AP6:AP23">V6*1.06</f>
        <v>0</v>
      </c>
      <c r="AQ6" s="24">
        <f aca="true" t="shared" si="23" ref="AQ6:AQ23">W6*1.06</f>
        <v>0</v>
      </c>
      <c r="AR6" s="24">
        <f aca="true" t="shared" si="24" ref="AR6:AR23">X6*1.06</f>
        <v>0</v>
      </c>
      <c r="AS6" s="24">
        <f aca="true" t="shared" si="25" ref="AS6:AS23">Y6*1.06</f>
        <v>0</v>
      </c>
      <c r="AT6" s="24">
        <f aca="true" t="shared" si="26" ref="AT6:AT23">Z6*1.06</f>
        <v>2467425.6</v>
      </c>
      <c r="AU6" s="24">
        <f aca="true" t="shared" si="27" ref="AU6:AU23">AA6*1.06</f>
        <v>0</v>
      </c>
      <c r="AV6" s="24">
        <f aca="true" t="shared" si="28" ref="AV6:AV23">AB6*1.06</f>
        <v>0</v>
      </c>
      <c r="AW6" s="24">
        <f aca="true" t="shared" si="29" ref="AW6:AW23">AC6*1.06</f>
        <v>0</v>
      </c>
      <c r="AX6" s="24">
        <f aca="true" t="shared" si="30" ref="AX6:AX23">AD6*1.06</f>
        <v>0</v>
      </c>
      <c r="AY6" s="24">
        <f aca="true" t="shared" si="31" ref="AY6:AY23">AE6*1.06</f>
        <v>0</v>
      </c>
      <c r="AZ6" s="24">
        <f aca="true" t="shared" si="32" ref="AZ6:AZ23">AF6*1.06</f>
        <v>0</v>
      </c>
      <c r="BA6" s="24">
        <f aca="true" t="shared" si="33" ref="BA6:BA23">AG6*1.06</f>
        <v>0</v>
      </c>
      <c r="BB6" s="24">
        <f aca="true" t="shared" si="34" ref="BB6:BB23">AH6*1.06</f>
        <v>0</v>
      </c>
      <c r="BC6" s="24">
        <f aca="true" t="shared" si="35" ref="BC6:BC23">AI6*1.06</f>
        <v>0</v>
      </c>
      <c r="BD6" s="24">
        <f aca="true" t="shared" si="36" ref="BD6:BD23">AJ6*1.06</f>
        <v>0</v>
      </c>
      <c r="BE6" s="24">
        <f aca="true" t="shared" si="37" ref="BE6:BE23">AK6*1.06</f>
        <v>0</v>
      </c>
      <c r="BF6" s="24">
        <f aca="true" t="shared" si="38" ref="BF6:BF23">AL6*1.06</f>
        <v>0</v>
      </c>
      <c r="BG6" s="24">
        <f aca="true" t="shared" si="39" ref="BG6:BG23">AM6*1.06</f>
        <v>814610</v>
      </c>
      <c r="BH6" s="24" t="s">
        <v>111</v>
      </c>
      <c r="BI6" s="37">
        <f aca="true" t="shared" si="40" ref="BI6:BI23">AP6+AQ6+AS6+AT6+AU6+AV6+AW6+AX6+AY6+AZ6+BA6+BG6</f>
        <v>3282035.6</v>
      </c>
      <c r="BJ6" s="24">
        <f aca="true" t="shared" si="41" ref="BJ6:BJ23">AP6*1.036</f>
        <v>0</v>
      </c>
      <c r="BK6" s="24">
        <f aca="true" t="shared" si="42" ref="BK6:BK23">AQ6*1.036</f>
        <v>0</v>
      </c>
      <c r="BL6" s="24">
        <f aca="true" t="shared" si="43" ref="BL6:BL23">AR6*1.036</f>
        <v>0</v>
      </c>
      <c r="BM6" s="24">
        <f aca="true" t="shared" si="44" ref="BM6:BM23">AS6*1.036</f>
        <v>0</v>
      </c>
      <c r="BN6" s="24">
        <v>2556252</v>
      </c>
      <c r="BO6" s="24">
        <f aca="true" t="shared" si="45" ref="BO6:BO23">AU6*1.036</f>
        <v>0</v>
      </c>
      <c r="BP6" s="24">
        <f aca="true" t="shared" si="46" ref="BP6:BP23">AV6*1.036</f>
        <v>0</v>
      </c>
      <c r="BQ6" s="24">
        <f aca="true" t="shared" si="47" ref="BQ6:BQ23">AW6*1.036</f>
        <v>0</v>
      </c>
      <c r="BR6" s="24">
        <f aca="true" t="shared" si="48" ref="BR6:BR23">AX6*1.036</f>
        <v>0</v>
      </c>
      <c r="BS6" s="24">
        <f aca="true" t="shared" si="49" ref="BS6:BS23">AY6*1.036</f>
        <v>0</v>
      </c>
      <c r="BT6" s="24">
        <f>AZ6*1.036</f>
        <v>0</v>
      </c>
      <c r="BU6" s="24">
        <f aca="true" t="shared" si="50" ref="BU6:BU23">BA6*1.036</f>
        <v>0</v>
      </c>
      <c r="BV6" s="24">
        <f aca="true" t="shared" si="51" ref="BV6:BV23">BB6*1.036</f>
        <v>0</v>
      </c>
      <c r="BW6" s="24">
        <f aca="true" t="shared" si="52" ref="BW6:BW23">BC6*1.036</f>
        <v>0</v>
      </c>
      <c r="BX6" s="24">
        <f aca="true" t="shared" si="53" ref="BX6:BX23">BD6*1.036</f>
        <v>0</v>
      </c>
      <c r="BY6" s="24">
        <f aca="true" t="shared" si="54" ref="BY6:BY23">BE6*1.036</f>
        <v>0</v>
      </c>
      <c r="BZ6" s="24">
        <f aca="true" t="shared" si="55" ref="BZ6:BZ23">BF6*1.036</f>
        <v>0</v>
      </c>
      <c r="CA6" s="24">
        <v>843935</v>
      </c>
      <c r="CB6" s="25"/>
      <c r="CC6" s="37">
        <f aca="true" t="shared" si="56" ref="CC6:CC23">BJ6+BK6+BM6+BN6+BO6+BP6+BQ6+BR6+BS6+BT6+BU6+CA6</f>
        <v>3400187</v>
      </c>
    </row>
    <row r="7" spans="1:81" ht="15">
      <c r="A7" s="31" t="s">
        <v>71</v>
      </c>
      <c r="B7" s="24"/>
      <c r="C7" s="24"/>
      <c r="D7" s="24"/>
      <c r="E7" s="24"/>
      <c r="F7" s="24"/>
      <c r="G7" s="24"/>
      <c r="H7" s="24">
        <v>345200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32"/>
      <c r="U7" s="33">
        <f t="shared" si="0"/>
        <v>345200</v>
      </c>
      <c r="V7" s="41">
        <f t="shared" si="4"/>
        <v>0</v>
      </c>
      <c r="W7" s="41">
        <f t="shared" si="5"/>
        <v>0</v>
      </c>
      <c r="X7" s="41">
        <f t="shared" si="6"/>
        <v>0</v>
      </c>
      <c r="Y7" s="41">
        <f t="shared" si="7"/>
        <v>0</v>
      </c>
      <c r="Z7" s="41">
        <f t="shared" si="8"/>
        <v>0</v>
      </c>
      <c r="AA7" s="41">
        <f t="shared" si="9"/>
        <v>0</v>
      </c>
      <c r="AB7" s="41">
        <f t="shared" si="10"/>
        <v>365912</v>
      </c>
      <c r="AC7" s="41">
        <f t="shared" si="11"/>
        <v>0</v>
      </c>
      <c r="AD7" s="41">
        <f t="shared" si="12"/>
        <v>0</v>
      </c>
      <c r="AE7" s="41">
        <f t="shared" si="13"/>
        <v>0</v>
      </c>
      <c r="AF7" s="41">
        <f t="shared" si="14"/>
        <v>0</v>
      </c>
      <c r="AG7" s="41">
        <f t="shared" si="15"/>
        <v>0</v>
      </c>
      <c r="AH7" s="41">
        <f t="shared" si="16"/>
        <v>0</v>
      </c>
      <c r="AI7" s="41">
        <f t="shared" si="17"/>
        <v>0</v>
      </c>
      <c r="AJ7" s="41">
        <f t="shared" si="18"/>
        <v>0</v>
      </c>
      <c r="AK7" s="41">
        <f t="shared" si="19"/>
        <v>0</v>
      </c>
      <c r="AL7" s="41">
        <f t="shared" si="20"/>
        <v>0</v>
      </c>
      <c r="AM7" s="41">
        <f aca="true" t="shared" si="57" ref="AM7:AM23">S7*1.06</f>
        <v>0</v>
      </c>
      <c r="AN7" s="24">
        <f>T7*1.8</f>
        <v>0</v>
      </c>
      <c r="AO7" s="37">
        <f t="shared" si="21"/>
        <v>365912</v>
      </c>
      <c r="AP7" s="24">
        <f t="shared" si="22"/>
        <v>0</v>
      </c>
      <c r="AQ7" s="24">
        <f t="shared" si="23"/>
        <v>0</v>
      </c>
      <c r="AR7" s="24">
        <f t="shared" si="24"/>
        <v>0</v>
      </c>
      <c r="AS7" s="24">
        <f t="shared" si="25"/>
        <v>0</v>
      </c>
      <c r="AT7" s="24">
        <f t="shared" si="26"/>
        <v>0</v>
      </c>
      <c r="AU7" s="24">
        <f t="shared" si="27"/>
        <v>0</v>
      </c>
      <c r="AV7" s="24">
        <f t="shared" si="28"/>
        <v>387866.72000000003</v>
      </c>
      <c r="AW7" s="24">
        <f t="shared" si="29"/>
        <v>0</v>
      </c>
      <c r="AX7" s="24">
        <f t="shared" si="30"/>
        <v>0</v>
      </c>
      <c r="AY7" s="24">
        <f t="shared" si="31"/>
        <v>0</v>
      </c>
      <c r="AZ7" s="24">
        <f t="shared" si="32"/>
        <v>0</v>
      </c>
      <c r="BA7" s="24">
        <f t="shared" si="33"/>
        <v>0</v>
      </c>
      <c r="BB7" s="24">
        <f t="shared" si="34"/>
        <v>0</v>
      </c>
      <c r="BC7" s="24">
        <f t="shared" si="35"/>
        <v>0</v>
      </c>
      <c r="BD7" s="24">
        <f t="shared" si="36"/>
        <v>0</v>
      </c>
      <c r="BE7" s="24">
        <f t="shared" si="37"/>
        <v>0</v>
      </c>
      <c r="BF7" s="24">
        <f t="shared" si="38"/>
        <v>0</v>
      </c>
      <c r="BG7" s="24">
        <f t="shared" si="39"/>
        <v>0</v>
      </c>
      <c r="BH7" s="24">
        <f>AN7*1.6</f>
        <v>0</v>
      </c>
      <c r="BI7" s="37">
        <f t="shared" si="40"/>
        <v>387866.72000000003</v>
      </c>
      <c r="BJ7" s="24">
        <f t="shared" si="41"/>
        <v>0</v>
      </c>
      <c r="BK7" s="24">
        <f t="shared" si="42"/>
        <v>0</v>
      </c>
      <c r="BL7" s="24">
        <f t="shared" si="43"/>
        <v>0</v>
      </c>
      <c r="BM7" s="24">
        <f t="shared" si="44"/>
        <v>0</v>
      </c>
      <c r="BN7" s="24">
        <f aca="true" t="shared" si="58" ref="BN7:BN23">AT7*1.036</f>
        <v>0</v>
      </c>
      <c r="BO7" s="24">
        <f t="shared" si="45"/>
        <v>0</v>
      </c>
      <c r="BP7" s="24">
        <v>401829</v>
      </c>
      <c r="BQ7" s="24">
        <f t="shared" si="47"/>
        <v>0</v>
      </c>
      <c r="BR7" s="24">
        <f t="shared" si="48"/>
        <v>0</v>
      </c>
      <c r="BS7" s="24">
        <f t="shared" si="49"/>
        <v>0</v>
      </c>
      <c r="BT7" s="24">
        <f>AZ7*1.036</f>
        <v>0</v>
      </c>
      <c r="BU7" s="24">
        <f t="shared" si="50"/>
        <v>0</v>
      </c>
      <c r="BV7" s="24">
        <f t="shared" si="51"/>
        <v>0</v>
      </c>
      <c r="BW7" s="24">
        <f t="shared" si="52"/>
        <v>0</v>
      </c>
      <c r="BX7" s="24">
        <f t="shared" si="53"/>
        <v>0</v>
      </c>
      <c r="BY7" s="24">
        <f t="shared" si="54"/>
        <v>0</v>
      </c>
      <c r="BZ7" s="24">
        <f t="shared" si="55"/>
        <v>0</v>
      </c>
      <c r="CA7" s="24">
        <f aca="true" t="shared" si="59" ref="CA7:CA23">BG7*1.036</f>
        <v>0</v>
      </c>
      <c r="CB7" s="32"/>
      <c r="CC7" s="37">
        <f t="shared" si="56"/>
        <v>401829</v>
      </c>
    </row>
    <row r="8" spans="1:81" ht="15">
      <c r="A8" s="31" t="s">
        <v>72</v>
      </c>
      <c r="B8" s="24"/>
      <c r="C8" s="24"/>
      <c r="D8" s="24"/>
      <c r="E8" s="24"/>
      <c r="F8" s="24"/>
      <c r="G8" s="24"/>
      <c r="H8" s="24"/>
      <c r="I8" s="24"/>
      <c r="J8" s="24"/>
      <c r="K8" s="24">
        <v>26000</v>
      </c>
      <c r="L8" s="24">
        <v>38500</v>
      </c>
      <c r="M8" s="24"/>
      <c r="N8" s="24"/>
      <c r="O8" s="24"/>
      <c r="P8" s="24"/>
      <c r="Q8" s="24"/>
      <c r="R8" s="24"/>
      <c r="S8" s="24"/>
      <c r="T8" s="32"/>
      <c r="U8" s="33">
        <f t="shared" si="0"/>
        <v>64500</v>
      </c>
      <c r="V8" s="41">
        <f t="shared" si="4"/>
        <v>0</v>
      </c>
      <c r="W8" s="41">
        <f t="shared" si="5"/>
        <v>0</v>
      </c>
      <c r="X8" s="41">
        <f t="shared" si="6"/>
        <v>0</v>
      </c>
      <c r="Y8" s="41">
        <f t="shared" si="7"/>
        <v>0</v>
      </c>
      <c r="Z8" s="41">
        <f t="shared" si="8"/>
        <v>0</v>
      </c>
      <c r="AA8" s="41">
        <f t="shared" si="9"/>
        <v>0</v>
      </c>
      <c r="AB8" s="41">
        <f t="shared" si="10"/>
        <v>0</v>
      </c>
      <c r="AC8" s="41">
        <f t="shared" si="11"/>
        <v>0</v>
      </c>
      <c r="AD8" s="41">
        <f t="shared" si="12"/>
        <v>0</v>
      </c>
      <c r="AE8" s="41">
        <f t="shared" si="13"/>
        <v>27560</v>
      </c>
      <c r="AF8" s="41">
        <f t="shared" si="14"/>
        <v>40810</v>
      </c>
      <c r="AG8" s="41">
        <f t="shared" si="15"/>
        <v>0</v>
      </c>
      <c r="AH8" s="41">
        <f t="shared" si="16"/>
        <v>0</v>
      </c>
      <c r="AI8" s="41">
        <f t="shared" si="17"/>
        <v>0</v>
      </c>
      <c r="AJ8" s="41">
        <f t="shared" si="18"/>
        <v>0</v>
      </c>
      <c r="AK8" s="41">
        <f t="shared" si="19"/>
        <v>0</v>
      </c>
      <c r="AL8" s="41">
        <f t="shared" si="20"/>
        <v>0</v>
      </c>
      <c r="AM8" s="41">
        <f t="shared" si="57"/>
        <v>0</v>
      </c>
      <c r="AN8" s="24">
        <f>T8*1.8</f>
        <v>0</v>
      </c>
      <c r="AO8" s="37">
        <f t="shared" si="21"/>
        <v>68370</v>
      </c>
      <c r="AP8" s="24">
        <f t="shared" si="22"/>
        <v>0</v>
      </c>
      <c r="AQ8" s="24">
        <f t="shared" si="23"/>
        <v>0</v>
      </c>
      <c r="AR8" s="24">
        <f t="shared" si="24"/>
        <v>0</v>
      </c>
      <c r="AS8" s="24">
        <f t="shared" si="25"/>
        <v>0</v>
      </c>
      <c r="AT8" s="24">
        <f t="shared" si="26"/>
        <v>0</v>
      </c>
      <c r="AU8" s="24">
        <f t="shared" si="27"/>
        <v>0</v>
      </c>
      <c r="AV8" s="24">
        <f t="shared" si="28"/>
        <v>0</v>
      </c>
      <c r="AW8" s="24">
        <f t="shared" si="29"/>
        <v>0</v>
      </c>
      <c r="AX8" s="24">
        <f t="shared" si="30"/>
        <v>0</v>
      </c>
      <c r="AY8" s="24">
        <f t="shared" si="31"/>
        <v>29213.600000000002</v>
      </c>
      <c r="AZ8" s="24">
        <f t="shared" si="32"/>
        <v>43258.6</v>
      </c>
      <c r="BA8" s="24">
        <f t="shared" si="33"/>
        <v>0</v>
      </c>
      <c r="BB8" s="24">
        <f t="shared" si="34"/>
        <v>0</v>
      </c>
      <c r="BC8" s="24">
        <f t="shared" si="35"/>
        <v>0</v>
      </c>
      <c r="BD8" s="24">
        <f t="shared" si="36"/>
        <v>0</v>
      </c>
      <c r="BE8" s="24">
        <f t="shared" si="37"/>
        <v>0</v>
      </c>
      <c r="BF8" s="24">
        <f t="shared" si="38"/>
        <v>0</v>
      </c>
      <c r="BG8" s="24">
        <f t="shared" si="39"/>
        <v>0</v>
      </c>
      <c r="BH8" s="24">
        <f>AN8*1.6</f>
        <v>0</v>
      </c>
      <c r="BI8" s="37">
        <f t="shared" si="40"/>
        <v>72472.2</v>
      </c>
      <c r="BJ8" s="24">
        <f t="shared" si="41"/>
        <v>0</v>
      </c>
      <c r="BK8" s="24">
        <f t="shared" si="42"/>
        <v>0</v>
      </c>
      <c r="BL8" s="24">
        <f t="shared" si="43"/>
        <v>0</v>
      </c>
      <c r="BM8" s="24">
        <f t="shared" si="44"/>
        <v>0</v>
      </c>
      <c r="BN8" s="24">
        <f t="shared" si="58"/>
        <v>0</v>
      </c>
      <c r="BO8" s="24">
        <f t="shared" si="45"/>
        <v>0</v>
      </c>
      <c r="BP8" s="24">
        <f t="shared" si="46"/>
        <v>0</v>
      </c>
      <c r="BQ8" s="24">
        <f t="shared" si="47"/>
        <v>0</v>
      </c>
      <c r="BR8" s="24">
        <f t="shared" si="48"/>
        <v>0</v>
      </c>
      <c r="BS8" s="24">
        <v>30265</v>
      </c>
      <c r="BT8" s="24">
        <v>44815</v>
      </c>
      <c r="BU8" s="24">
        <f t="shared" si="50"/>
        <v>0</v>
      </c>
      <c r="BV8" s="24">
        <f t="shared" si="51"/>
        <v>0</v>
      </c>
      <c r="BW8" s="24">
        <f>BC8*1.036</f>
        <v>0</v>
      </c>
      <c r="BX8" s="24">
        <f t="shared" si="53"/>
        <v>0</v>
      </c>
      <c r="BY8" s="24">
        <f t="shared" si="54"/>
        <v>0</v>
      </c>
      <c r="BZ8" s="24">
        <f t="shared" si="55"/>
        <v>0</v>
      </c>
      <c r="CA8" s="24">
        <f t="shared" si="59"/>
        <v>0</v>
      </c>
      <c r="CB8" s="32"/>
      <c r="CC8" s="37">
        <f t="shared" si="56"/>
        <v>75080</v>
      </c>
    </row>
    <row r="9" spans="1:81" ht="15">
      <c r="A9" s="31" t="s">
        <v>73</v>
      </c>
      <c r="B9" s="24"/>
      <c r="C9" s="24"/>
      <c r="D9" s="24"/>
      <c r="E9" s="24"/>
      <c r="F9" s="24"/>
      <c r="G9" s="24"/>
      <c r="H9" s="24"/>
      <c r="I9" s="24"/>
      <c r="J9" s="24"/>
      <c r="K9" s="24">
        <v>22400</v>
      </c>
      <c r="L9" s="24">
        <v>52400</v>
      </c>
      <c r="M9" s="24"/>
      <c r="N9" s="24"/>
      <c r="O9" s="24"/>
      <c r="P9" s="24"/>
      <c r="Q9" s="24"/>
      <c r="R9" s="24"/>
      <c r="S9" s="24"/>
      <c r="T9" s="32"/>
      <c r="U9" s="33">
        <f t="shared" si="0"/>
        <v>74800</v>
      </c>
      <c r="V9" s="41">
        <f t="shared" si="4"/>
        <v>0</v>
      </c>
      <c r="W9" s="41">
        <f t="shared" si="5"/>
        <v>0</v>
      </c>
      <c r="X9" s="41">
        <f t="shared" si="6"/>
        <v>0</v>
      </c>
      <c r="Y9" s="41">
        <f t="shared" si="7"/>
        <v>0</v>
      </c>
      <c r="Z9" s="41">
        <f t="shared" si="8"/>
        <v>0</v>
      </c>
      <c r="AA9" s="41">
        <f t="shared" si="9"/>
        <v>0</v>
      </c>
      <c r="AB9" s="41">
        <f t="shared" si="10"/>
        <v>0</v>
      </c>
      <c r="AC9" s="41">
        <f t="shared" si="11"/>
        <v>0</v>
      </c>
      <c r="AD9" s="41">
        <f t="shared" si="12"/>
        <v>0</v>
      </c>
      <c r="AE9" s="41">
        <f t="shared" si="13"/>
        <v>23744</v>
      </c>
      <c r="AF9" s="41">
        <f t="shared" si="14"/>
        <v>55544</v>
      </c>
      <c r="AG9" s="41">
        <f t="shared" si="15"/>
        <v>0</v>
      </c>
      <c r="AH9" s="41">
        <f t="shared" si="16"/>
        <v>0</v>
      </c>
      <c r="AI9" s="41">
        <f t="shared" si="17"/>
        <v>0</v>
      </c>
      <c r="AJ9" s="41">
        <f t="shared" si="18"/>
        <v>0</v>
      </c>
      <c r="AK9" s="41">
        <f t="shared" si="19"/>
        <v>0</v>
      </c>
      <c r="AL9" s="41">
        <f t="shared" si="20"/>
        <v>0</v>
      </c>
      <c r="AM9" s="41">
        <f t="shared" si="57"/>
        <v>0</v>
      </c>
      <c r="AN9" s="24">
        <f>T9*1.8</f>
        <v>0</v>
      </c>
      <c r="AO9" s="37">
        <f t="shared" si="21"/>
        <v>79288</v>
      </c>
      <c r="AP9" s="24">
        <f t="shared" si="22"/>
        <v>0</v>
      </c>
      <c r="AQ9" s="24">
        <f t="shared" si="23"/>
        <v>0</v>
      </c>
      <c r="AR9" s="24">
        <f t="shared" si="24"/>
        <v>0</v>
      </c>
      <c r="AS9" s="24">
        <f t="shared" si="25"/>
        <v>0</v>
      </c>
      <c r="AT9" s="24">
        <f t="shared" si="26"/>
        <v>0</v>
      </c>
      <c r="AU9" s="24">
        <f t="shared" si="27"/>
        <v>0</v>
      </c>
      <c r="AV9" s="24">
        <f t="shared" si="28"/>
        <v>0</v>
      </c>
      <c r="AW9" s="24">
        <f t="shared" si="29"/>
        <v>0</v>
      </c>
      <c r="AX9" s="24">
        <f t="shared" si="30"/>
        <v>0</v>
      </c>
      <c r="AY9" s="24">
        <f t="shared" si="31"/>
        <v>25168.640000000003</v>
      </c>
      <c r="AZ9" s="24">
        <f t="shared" si="32"/>
        <v>58876.64</v>
      </c>
      <c r="BA9" s="24">
        <f t="shared" si="33"/>
        <v>0</v>
      </c>
      <c r="BB9" s="24">
        <f t="shared" si="34"/>
        <v>0</v>
      </c>
      <c r="BC9" s="24">
        <f t="shared" si="35"/>
        <v>0</v>
      </c>
      <c r="BD9" s="24">
        <f t="shared" si="36"/>
        <v>0</v>
      </c>
      <c r="BE9" s="24">
        <f t="shared" si="37"/>
        <v>0</v>
      </c>
      <c r="BF9" s="24">
        <f t="shared" si="38"/>
        <v>0</v>
      </c>
      <c r="BG9" s="24">
        <f t="shared" si="39"/>
        <v>0</v>
      </c>
      <c r="BH9" s="24">
        <f>AN9*1.6</f>
        <v>0</v>
      </c>
      <c r="BI9" s="37">
        <f t="shared" si="40"/>
        <v>84045.28</v>
      </c>
      <c r="BJ9" s="24">
        <f t="shared" si="41"/>
        <v>0</v>
      </c>
      <c r="BK9" s="24">
        <f t="shared" si="42"/>
        <v>0</v>
      </c>
      <c r="BL9" s="24">
        <f t="shared" si="43"/>
        <v>0</v>
      </c>
      <c r="BM9" s="24">
        <f t="shared" si="44"/>
        <v>0</v>
      </c>
      <c r="BN9" s="24">
        <f t="shared" si="58"/>
        <v>0</v>
      </c>
      <c r="BO9" s="24">
        <f t="shared" si="45"/>
        <v>0</v>
      </c>
      <c r="BP9" s="24">
        <f t="shared" si="46"/>
        <v>0</v>
      </c>
      <c r="BQ9" s="24">
        <f t="shared" si="47"/>
        <v>0</v>
      </c>
      <c r="BR9" s="24">
        <f t="shared" si="48"/>
        <v>0</v>
      </c>
      <c r="BS9" s="24">
        <v>26074</v>
      </c>
      <c r="BT9" s="24">
        <v>60996</v>
      </c>
      <c r="BU9" s="24">
        <f t="shared" si="50"/>
        <v>0</v>
      </c>
      <c r="BV9" s="24">
        <f t="shared" si="51"/>
        <v>0</v>
      </c>
      <c r="BW9" s="24">
        <f t="shared" si="52"/>
        <v>0</v>
      </c>
      <c r="BX9" s="24">
        <f t="shared" si="53"/>
        <v>0</v>
      </c>
      <c r="BY9" s="24">
        <f t="shared" si="54"/>
        <v>0</v>
      </c>
      <c r="BZ9" s="24">
        <f t="shared" si="55"/>
        <v>0</v>
      </c>
      <c r="CA9" s="24">
        <f t="shared" si="59"/>
        <v>0</v>
      </c>
      <c r="CB9" s="32"/>
      <c r="CC9" s="37">
        <f t="shared" si="56"/>
        <v>87070</v>
      </c>
    </row>
    <row r="10" spans="1:81" ht="15">
      <c r="A10" s="24" t="s">
        <v>74</v>
      </c>
      <c r="B10" s="24"/>
      <c r="C10" s="24"/>
      <c r="D10" s="24"/>
      <c r="E10" s="24"/>
      <c r="F10" s="24"/>
      <c r="G10" s="24"/>
      <c r="H10" s="24"/>
      <c r="I10" s="24"/>
      <c r="J10" s="24"/>
      <c r="K10" s="24">
        <v>28900</v>
      </c>
      <c r="L10" s="24">
        <v>115800</v>
      </c>
      <c r="M10" s="24">
        <v>12000</v>
      </c>
      <c r="N10" s="24">
        <v>321000</v>
      </c>
      <c r="O10" s="24"/>
      <c r="P10" s="24"/>
      <c r="Q10" s="24"/>
      <c r="R10" s="24"/>
      <c r="S10" s="24"/>
      <c r="T10" s="32"/>
      <c r="U10" s="33">
        <f t="shared" si="0"/>
        <v>477700</v>
      </c>
      <c r="V10" s="41">
        <f t="shared" si="4"/>
        <v>0</v>
      </c>
      <c r="W10" s="41">
        <f t="shared" si="5"/>
        <v>0</v>
      </c>
      <c r="X10" s="41">
        <f t="shared" si="6"/>
        <v>0</v>
      </c>
      <c r="Y10" s="41">
        <f t="shared" si="7"/>
        <v>0</v>
      </c>
      <c r="Z10" s="41">
        <f t="shared" si="8"/>
        <v>0</v>
      </c>
      <c r="AA10" s="41">
        <f t="shared" si="9"/>
        <v>0</v>
      </c>
      <c r="AB10" s="41">
        <f t="shared" si="10"/>
        <v>0</v>
      </c>
      <c r="AC10" s="41">
        <f t="shared" si="11"/>
        <v>0</v>
      </c>
      <c r="AD10" s="41">
        <f t="shared" si="12"/>
        <v>0</v>
      </c>
      <c r="AE10" s="41">
        <f t="shared" si="13"/>
        <v>30634</v>
      </c>
      <c r="AF10" s="41">
        <f t="shared" si="14"/>
        <v>122748</v>
      </c>
      <c r="AG10" s="41">
        <f t="shared" si="15"/>
        <v>12720</v>
      </c>
      <c r="AH10" s="41">
        <f t="shared" si="16"/>
        <v>340260</v>
      </c>
      <c r="AI10" s="41">
        <f t="shared" si="17"/>
        <v>0</v>
      </c>
      <c r="AJ10" s="41">
        <f t="shared" si="18"/>
        <v>0</v>
      </c>
      <c r="AK10" s="41">
        <f t="shared" si="19"/>
        <v>0</v>
      </c>
      <c r="AL10" s="41">
        <f t="shared" si="20"/>
        <v>0</v>
      </c>
      <c r="AM10" s="41">
        <f t="shared" si="57"/>
        <v>0</v>
      </c>
      <c r="AN10" s="24">
        <f>T1*1.8</f>
        <v>0</v>
      </c>
      <c r="AO10" s="33">
        <f>SUM(V10:AN10)</f>
        <v>506362</v>
      </c>
      <c r="AP10" s="24">
        <f t="shared" si="22"/>
        <v>0</v>
      </c>
      <c r="AQ10" s="24">
        <f t="shared" si="23"/>
        <v>0</v>
      </c>
      <c r="AR10" s="24">
        <f t="shared" si="24"/>
        <v>0</v>
      </c>
      <c r="AS10" s="24">
        <f t="shared" si="25"/>
        <v>0</v>
      </c>
      <c r="AT10" s="24">
        <f t="shared" si="26"/>
        <v>0</v>
      </c>
      <c r="AU10" s="24">
        <f t="shared" si="27"/>
        <v>0</v>
      </c>
      <c r="AV10" s="24">
        <f t="shared" si="28"/>
        <v>0</v>
      </c>
      <c r="AW10" s="24">
        <f t="shared" si="29"/>
        <v>0</v>
      </c>
      <c r="AX10" s="24">
        <f t="shared" si="30"/>
        <v>0</v>
      </c>
      <c r="AY10" s="24">
        <f t="shared" si="31"/>
        <v>32472.04</v>
      </c>
      <c r="AZ10" s="24">
        <f t="shared" si="32"/>
        <v>130112.88</v>
      </c>
      <c r="BA10" s="24">
        <v>11000</v>
      </c>
      <c r="BB10" s="24">
        <v>361000</v>
      </c>
      <c r="BC10" s="24">
        <f t="shared" si="35"/>
        <v>0</v>
      </c>
      <c r="BD10" s="24">
        <f t="shared" si="36"/>
        <v>0</v>
      </c>
      <c r="BE10" s="24">
        <f t="shared" si="37"/>
        <v>0</v>
      </c>
      <c r="BF10" s="24">
        <f t="shared" si="38"/>
        <v>0</v>
      </c>
      <c r="BG10" s="24">
        <f t="shared" si="39"/>
        <v>0</v>
      </c>
      <c r="BH10" s="24">
        <f>AN1*1.6</f>
        <v>0</v>
      </c>
      <c r="BI10" s="33">
        <f>SUM(AP10:BH10)</f>
        <v>534584.92</v>
      </c>
      <c r="BJ10" s="24">
        <f t="shared" si="41"/>
        <v>0</v>
      </c>
      <c r="BK10" s="24">
        <f t="shared" si="42"/>
        <v>0</v>
      </c>
      <c r="BL10" s="24">
        <f t="shared" si="43"/>
        <v>0</v>
      </c>
      <c r="BM10" s="24">
        <f t="shared" si="44"/>
        <v>0</v>
      </c>
      <c r="BN10" s="24">
        <f t="shared" si="58"/>
        <v>0</v>
      </c>
      <c r="BO10" s="24">
        <f t="shared" si="45"/>
        <v>0</v>
      </c>
      <c r="BP10" s="24">
        <f t="shared" si="46"/>
        <v>0</v>
      </c>
      <c r="BQ10" s="24">
        <f t="shared" si="47"/>
        <v>0</v>
      </c>
      <c r="BR10" s="24">
        <f t="shared" si="48"/>
        <v>0</v>
      </c>
      <c r="BS10" s="24">
        <v>33641</v>
      </c>
      <c r="BT10" s="24">
        <v>134796</v>
      </c>
      <c r="BU10" s="24">
        <v>8000</v>
      </c>
      <c r="BV10" s="24">
        <v>385000</v>
      </c>
      <c r="BW10" s="24">
        <f t="shared" si="52"/>
        <v>0</v>
      </c>
      <c r="BX10" s="24">
        <f t="shared" si="53"/>
        <v>0</v>
      </c>
      <c r="BY10" s="24">
        <f t="shared" si="54"/>
        <v>0</v>
      </c>
      <c r="BZ10" s="24">
        <f t="shared" si="55"/>
        <v>0</v>
      </c>
      <c r="CA10" s="24">
        <f t="shared" si="59"/>
        <v>0</v>
      </c>
      <c r="CB10" s="32"/>
      <c r="CC10" s="33">
        <f>SUM(BJ10:CB10)</f>
        <v>561437</v>
      </c>
    </row>
    <row r="11" spans="1:81" ht="15">
      <c r="A11" s="24" t="s">
        <v>75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>
        <v>156000</v>
      </c>
      <c r="M11" s="24"/>
      <c r="N11" s="24"/>
      <c r="O11" s="24"/>
      <c r="P11" s="24"/>
      <c r="Q11" s="24"/>
      <c r="R11" s="24"/>
      <c r="S11" s="24"/>
      <c r="T11" s="32"/>
      <c r="U11" s="33">
        <f aca="true" t="shared" si="60" ref="U11:U23">SUM(B11:T11)</f>
        <v>156000</v>
      </c>
      <c r="V11" s="41">
        <f t="shared" si="4"/>
        <v>0</v>
      </c>
      <c r="W11" s="41">
        <f t="shared" si="5"/>
        <v>0</v>
      </c>
      <c r="X11" s="41">
        <f t="shared" si="6"/>
        <v>0</v>
      </c>
      <c r="Y11" s="41">
        <f t="shared" si="7"/>
        <v>0</v>
      </c>
      <c r="Z11" s="41">
        <f t="shared" si="8"/>
        <v>0</v>
      </c>
      <c r="AA11" s="41">
        <f t="shared" si="9"/>
        <v>0</v>
      </c>
      <c r="AB11" s="41">
        <f t="shared" si="10"/>
        <v>0</v>
      </c>
      <c r="AC11" s="41">
        <f t="shared" si="11"/>
        <v>0</v>
      </c>
      <c r="AD11" s="41">
        <f t="shared" si="12"/>
        <v>0</v>
      </c>
      <c r="AE11" s="41">
        <f t="shared" si="13"/>
        <v>0</v>
      </c>
      <c r="AF11" s="41">
        <f t="shared" si="14"/>
        <v>165360</v>
      </c>
      <c r="AG11" s="41">
        <f t="shared" si="15"/>
        <v>0</v>
      </c>
      <c r="AH11" s="41">
        <f t="shared" si="16"/>
        <v>0</v>
      </c>
      <c r="AI11" s="41">
        <f t="shared" si="17"/>
        <v>0</v>
      </c>
      <c r="AJ11" s="41">
        <f t="shared" si="18"/>
        <v>0</v>
      </c>
      <c r="AK11" s="41">
        <f t="shared" si="19"/>
        <v>0</v>
      </c>
      <c r="AL11" s="41">
        <f t="shared" si="20"/>
        <v>0</v>
      </c>
      <c r="AM11" s="41">
        <f t="shared" si="57"/>
        <v>0</v>
      </c>
      <c r="AN11" s="24">
        <f>T11*1.8</f>
        <v>0</v>
      </c>
      <c r="AO11" s="37">
        <f t="shared" si="21"/>
        <v>165360</v>
      </c>
      <c r="AP11" s="24">
        <f t="shared" si="22"/>
        <v>0</v>
      </c>
      <c r="AQ11" s="24">
        <f t="shared" si="23"/>
        <v>0</v>
      </c>
      <c r="AR11" s="24">
        <f t="shared" si="24"/>
        <v>0</v>
      </c>
      <c r="AS11" s="24">
        <f t="shared" si="25"/>
        <v>0</v>
      </c>
      <c r="AT11" s="24">
        <f t="shared" si="26"/>
        <v>0</v>
      </c>
      <c r="AU11" s="24">
        <f t="shared" si="27"/>
        <v>0</v>
      </c>
      <c r="AV11" s="24">
        <f t="shared" si="28"/>
        <v>0</v>
      </c>
      <c r="AW11" s="24">
        <f t="shared" si="29"/>
        <v>0</v>
      </c>
      <c r="AX11" s="24">
        <f t="shared" si="30"/>
        <v>0</v>
      </c>
      <c r="AY11" s="24">
        <f t="shared" si="31"/>
        <v>0</v>
      </c>
      <c r="AZ11" s="24">
        <f t="shared" si="32"/>
        <v>175281.6</v>
      </c>
      <c r="BA11" s="24">
        <f t="shared" si="33"/>
        <v>0</v>
      </c>
      <c r="BB11" s="24">
        <f t="shared" si="34"/>
        <v>0</v>
      </c>
      <c r="BC11" s="24">
        <f t="shared" si="35"/>
        <v>0</v>
      </c>
      <c r="BD11" s="24">
        <f t="shared" si="36"/>
        <v>0</v>
      </c>
      <c r="BE11" s="24">
        <f t="shared" si="37"/>
        <v>0</v>
      </c>
      <c r="BF11" s="24">
        <f t="shared" si="38"/>
        <v>0</v>
      </c>
      <c r="BG11" s="24">
        <f t="shared" si="39"/>
        <v>0</v>
      </c>
      <c r="BH11" s="24">
        <f>AN11*1.6</f>
        <v>0</v>
      </c>
      <c r="BI11" s="37">
        <f t="shared" si="40"/>
        <v>175281.6</v>
      </c>
      <c r="BJ11" s="24">
        <f t="shared" si="41"/>
        <v>0</v>
      </c>
      <c r="BK11" s="24">
        <f t="shared" si="42"/>
        <v>0</v>
      </c>
      <c r="BL11" s="24">
        <f t="shared" si="43"/>
        <v>0</v>
      </c>
      <c r="BM11" s="24">
        <f t="shared" si="44"/>
        <v>0</v>
      </c>
      <c r="BN11" s="24">
        <f t="shared" si="58"/>
        <v>0</v>
      </c>
      <c r="BO11" s="24">
        <f t="shared" si="45"/>
        <v>0</v>
      </c>
      <c r="BP11" s="24">
        <f t="shared" si="46"/>
        <v>0</v>
      </c>
      <c r="BQ11" s="24">
        <f t="shared" si="47"/>
        <v>0</v>
      </c>
      <c r="BR11" s="24">
        <f t="shared" si="48"/>
        <v>0</v>
      </c>
      <c r="BS11" s="24">
        <f t="shared" si="49"/>
        <v>0</v>
      </c>
      <c r="BT11" s="24">
        <v>181591</v>
      </c>
      <c r="BU11" s="24">
        <f t="shared" si="50"/>
        <v>0</v>
      </c>
      <c r="BV11" s="24">
        <f t="shared" si="51"/>
        <v>0</v>
      </c>
      <c r="BW11" s="24">
        <f t="shared" si="52"/>
        <v>0</v>
      </c>
      <c r="BX11" s="24">
        <f t="shared" si="53"/>
        <v>0</v>
      </c>
      <c r="BY11" s="24">
        <f t="shared" si="54"/>
        <v>0</v>
      </c>
      <c r="BZ11" s="24">
        <f t="shared" si="55"/>
        <v>0</v>
      </c>
      <c r="CA11" s="24">
        <f t="shared" si="59"/>
        <v>0</v>
      </c>
      <c r="CB11" s="32"/>
      <c r="CC11" s="37">
        <f t="shared" si="56"/>
        <v>181591</v>
      </c>
    </row>
    <row r="12" spans="1:81" ht="15">
      <c r="A12" s="24" t="s">
        <v>76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>
        <v>214600</v>
      </c>
      <c r="M12" s="24"/>
      <c r="N12" s="24"/>
      <c r="O12" s="24"/>
      <c r="P12" s="24"/>
      <c r="Q12" s="24"/>
      <c r="R12" s="24"/>
      <c r="S12" s="24">
        <v>625000</v>
      </c>
      <c r="T12" s="32" t="s">
        <v>108</v>
      </c>
      <c r="U12" s="33">
        <f t="shared" si="60"/>
        <v>839600</v>
      </c>
      <c r="V12" s="41">
        <f t="shared" si="4"/>
        <v>0</v>
      </c>
      <c r="W12" s="41">
        <f t="shared" si="5"/>
        <v>0</v>
      </c>
      <c r="X12" s="41">
        <f t="shared" si="6"/>
        <v>0</v>
      </c>
      <c r="Y12" s="41">
        <f t="shared" si="7"/>
        <v>0</v>
      </c>
      <c r="Z12" s="41">
        <f t="shared" si="8"/>
        <v>0</v>
      </c>
      <c r="AA12" s="41">
        <f t="shared" si="9"/>
        <v>0</v>
      </c>
      <c r="AB12" s="41">
        <f t="shared" si="10"/>
        <v>0</v>
      </c>
      <c r="AC12" s="41">
        <f t="shared" si="11"/>
        <v>0</v>
      </c>
      <c r="AD12" s="41">
        <f t="shared" si="12"/>
        <v>0</v>
      </c>
      <c r="AE12" s="41">
        <f t="shared" si="13"/>
        <v>0</v>
      </c>
      <c r="AF12" s="41">
        <f t="shared" si="14"/>
        <v>227476</v>
      </c>
      <c r="AG12" s="41">
        <f t="shared" si="15"/>
        <v>0</v>
      </c>
      <c r="AH12" s="41">
        <f t="shared" si="16"/>
        <v>0</v>
      </c>
      <c r="AI12" s="41">
        <f t="shared" si="17"/>
        <v>0</v>
      </c>
      <c r="AJ12" s="41">
        <f t="shared" si="18"/>
        <v>0</v>
      </c>
      <c r="AK12" s="41">
        <f t="shared" si="19"/>
        <v>0</v>
      </c>
      <c r="AL12" s="41">
        <f t="shared" si="20"/>
        <v>0</v>
      </c>
      <c r="AM12" s="41">
        <v>132500</v>
      </c>
      <c r="AN12" s="24" t="s">
        <v>110</v>
      </c>
      <c r="AO12" s="37">
        <f t="shared" si="21"/>
        <v>359976</v>
      </c>
      <c r="AP12" s="24">
        <f t="shared" si="22"/>
        <v>0</v>
      </c>
      <c r="AQ12" s="24">
        <f t="shared" si="23"/>
        <v>0</v>
      </c>
      <c r="AR12" s="24">
        <f t="shared" si="24"/>
        <v>0</v>
      </c>
      <c r="AS12" s="24">
        <f t="shared" si="25"/>
        <v>0</v>
      </c>
      <c r="AT12" s="24">
        <f t="shared" si="26"/>
        <v>0</v>
      </c>
      <c r="AU12" s="24">
        <f t="shared" si="27"/>
        <v>0</v>
      </c>
      <c r="AV12" s="24">
        <f t="shared" si="28"/>
        <v>0</v>
      </c>
      <c r="AW12" s="24">
        <f t="shared" si="29"/>
        <v>0</v>
      </c>
      <c r="AX12" s="24">
        <f t="shared" si="30"/>
        <v>0</v>
      </c>
      <c r="AY12" s="24">
        <f t="shared" si="31"/>
        <v>0</v>
      </c>
      <c r="AZ12" s="24">
        <f t="shared" si="32"/>
        <v>241124.56</v>
      </c>
      <c r="BA12" s="24">
        <f t="shared" si="33"/>
        <v>0</v>
      </c>
      <c r="BB12" s="24">
        <f t="shared" si="34"/>
        <v>0</v>
      </c>
      <c r="BC12" s="24">
        <f t="shared" si="35"/>
        <v>0</v>
      </c>
      <c r="BD12" s="24">
        <f t="shared" si="36"/>
        <v>0</v>
      </c>
      <c r="BE12" s="24">
        <f t="shared" si="37"/>
        <v>0</v>
      </c>
      <c r="BF12" s="24">
        <f t="shared" si="38"/>
        <v>0</v>
      </c>
      <c r="BG12" s="24">
        <f t="shared" si="39"/>
        <v>140450</v>
      </c>
      <c r="BH12" s="24" t="s">
        <v>112</v>
      </c>
      <c r="BI12" s="37">
        <f t="shared" si="40"/>
        <v>381574.56</v>
      </c>
      <c r="BJ12" s="24">
        <f t="shared" si="41"/>
        <v>0</v>
      </c>
      <c r="BK12" s="24">
        <f t="shared" si="42"/>
        <v>0</v>
      </c>
      <c r="BL12" s="24">
        <f t="shared" si="43"/>
        <v>0</v>
      </c>
      <c r="BM12" s="24">
        <f t="shared" si="44"/>
        <v>0</v>
      </c>
      <c r="BN12" s="24">
        <f t="shared" si="58"/>
        <v>0</v>
      </c>
      <c r="BO12" s="24">
        <f t="shared" si="45"/>
        <v>0</v>
      </c>
      <c r="BP12" s="24">
        <f t="shared" si="46"/>
        <v>0</v>
      </c>
      <c r="BQ12" s="24">
        <f t="shared" si="47"/>
        <v>0</v>
      </c>
      <c r="BR12" s="24">
        <f t="shared" si="48"/>
        <v>0</v>
      </c>
      <c r="BS12" s="24">
        <f t="shared" si="49"/>
        <v>0</v>
      </c>
      <c r="BT12" s="24">
        <v>249805</v>
      </c>
      <c r="BU12" s="24">
        <f t="shared" si="50"/>
        <v>0</v>
      </c>
      <c r="BV12" s="24">
        <f t="shared" si="51"/>
        <v>0</v>
      </c>
      <c r="BW12" s="24">
        <f t="shared" si="52"/>
        <v>0</v>
      </c>
      <c r="BX12" s="24">
        <f t="shared" si="53"/>
        <v>0</v>
      </c>
      <c r="BY12" s="24">
        <f t="shared" si="54"/>
        <v>0</v>
      </c>
      <c r="BZ12" s="24">
        <f t="shared" si="55"/>
        <v>0</v>
      </c>
      <c r="CA12" s="24">
        <v>145500</v>
      </c>
      <c r="CB12" s="32" t="s">
        <v>117</v>
      </c>
      <c r="CC12" s="37">
        <f t="shared" si="56"/>
        <v>395305</v>
      </c>
    </row>
    <row r="13" spans="1:81" ht="15">
      <c r="A13" s="24" t="s">
        <v>77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>
        <v>37900</v>
      </c>
      <c r="M13" s="24"/>
      <c r="N13" s="24"/>
      <c r="O13" s="24"/>
      <c r="P13" s="24"/>
      <c r="Q13" s="24"/>
      <c r="R13" s="24"/>
      <c r="S13" s="24"/>
      <c r="T13" s="32"/>
      <c r="U13" s="33">
        <f t="shared" si="60"/>
        <v>37900</v>
      </c>
      <c r="V13" s="41">
        <f t="shared" si="4"/>
        <v>0</v>
      </c>
      <c r="W13" s="41">
        <f t="shared" si="5"/>
        <v>0</v>
      </c>
      <c r="X13" s="41">
        <f t="shared" si="6"/>
        <v>0</v>
      </c>
      <c r="Y13" s="41">
        <f t="shared" si="7"/>
        <v>0</v>
      </c>
      <c r="Z13" s="41">
        <f t="shared" si="8"/>
        <v>0</v>
      </c>
      <c r="AA13" s="41">
        <f t="shared" si="9"/>
        <v>0</v>
      </c>
      <c r="AB13" s="41">
        <f t="shared" si="10"/>
        <v>0</v>
      </c>
      <c r="AC13" s="41">
        <f t="shared" si="11"/>
        <v>0</v>
      </c>
      <c r="AD13" s="41">
        <f t="shared" si="12"/>
        <v>0</v>
      </c>
      <c r="AE13" s="41">
        <f t="shared" si="13"/>
        <v>0</v>
      </c>
      <c r="AF13" s="41">
        <f t="shared" si="14"/>
        <v>40174</v>
      </c>
      <c r="AG13" s="41">
        <f t="shared" si="15"/>
        <v>0</v>
      </c>
      <c r="AH13" s="41">
        <f t="shared" si="16"/>
        <v>0</v>
      </c>
      <c r="AI13" s="41">
        <f t="shared" si="17"/>
        <v>0</v>
      </c>
      <c r="AJ13" s="41">
        <f t="shared" si="18"/>
        <v>0</v>
      </c>
      <c r="AK13" s="41">
        <f t="shared" si="19"/>
        <v>0</v>
      </c>
      <c r="AL13" s="41">
        <f t="shared" si="20"/>
        <v>0</v>
      </c>
      <c r="AM13" s="41">
        <f t="shared" si="57"/>
        <v>0</v>
      </c>
      <c r="AN13" s="24">
        <f aca="true" t="shared" si="61" ref="AN13:AN19">T13*1.8</f>
        <v>0</v>
      </c>
      <c r="AO13" s="37">
        <f t="shared" si="21"/>
        <v>40174</v>
      </c>
      <c r="AP13" s="24">
        <f t="shared" si="22"/>
        <v>0</v>
      </c>
      <c r="AQ13" s="24">
        <f t="shared" si="23"/>
        <v>0</v>
      </c>
      <c r="AR13" s="24">
        <f t="shared" si="24"/>
        <v>0</v>
      </c>
      <c r="AS13" s="24">
        <f t="shared" si="25"/>
        <v>0</v>
      </c>
      <c r="AT13" s="24">
        <f t="shared" si="26"/>
        <v>0</v>
      </c>
      <c r="AU13" s="24">
        <f t="shared" si="27"/>
        <v>0</v>
      </c>
      <c r="AV13" s="24">
        <f t="shared" si="28"/>
        <v>0</v>
      </c>
      <c r="AW13" s="24">
        <f t="shared" si="29"/>
        <v>0</v>
      </c>
      <c r="AX13" s="24">
        <f t="shared" si="30"/>
        <v>0</v>
      </c>
      <c r="AY13" s="24">
        <f t="shared" si="31"/>
        <v>0</v>
      </c>
      <c r="AZ13" s="24">
        <f t="shared" si="32"/>
        <v>42584.44</v>
      </c>
      <c r="BA13" s="24">
        <f t="shared" si="33"/>
        <v>0</v>
      </c>
      <c r="BB13" s="24">
        <f t="shared" si="34"/>
        <v>0</v>
      </c>
      <c r="BC13" s="24">
        <f t="shared" si="35"/>
        <v>0</v>
      </c>
      <c r="BD13" s="24">
        <f t="shared" si="36"/>
        <v>0</v>
      </c>
      <c r="BE13" s="24">
        <f t="shared" si="37"/>
        <v>0</v>
      </c>
      <c r="BF13" s="24">
        <f t="shared" si="38"/>
        <v>0</v>
      </c>
      <c r="BG13" s="24">
        <f t="shared" si="39"/>
        <v>0</v>
      </c>
      <c r="BH13" s="24">
        <f aca="true" t="shared" si="62" ref="BH13:BH19">AN13*1.6</f>
        <v>0</v>
      </c>
      <c r="BI13" s="37">
        <f t="shared" si="40"/>
        <v>42584.44</v>
      </c>
      <c r="BJ13" s="24">
        <f t="shared" si="41"/>
        <v>0</v>
      </c>
      <c r="BK13" s="24">
        <f t="shared" si="42"/>
        <v>0</v>
      </c>
      <c r="BL13" s="24">
        <f t="shared" si="43"/>
        <v>0</v>
      </c>
      <c r="BM13" s="24">
        <f t="shared" si="44"/>
        <v>0</v>
      </c>
      <c r="BN13" s="24">
        <f t="shared" si="58"/>
        <v>0</v>
      </c>
      <c r="BO13" s="24">
        <f t="shared" si="45"/>
        <v>0</v>
      </c>
      <c r="BP13" s="24">
        <f t="shared" si="46"/>
        <v>0</v>
      </c>
      <c r="BQ13" s="24">
        <f t="shared" si="47"/>
        <v>0</v>
      </c>
      <c r="BR13" s="24">
        <f t="shared" si="48"/>
        <v>0</v>
      </c>
      <c r="BS13" s="24">
        <f t="shared" si="49"/>
        <v>0</v>
      </c>
      <c r="BT13" s="24">
        <v>44117</v>
      </c>
      <c r="BU13" s="24">
        <f t="shared" si="50"/>
        <v>0</v>
      </c>
      <c r="BV13" s="24">
        <f t="shared" si="51"/>
        <v>0</v>
      </c>
      <c r="BW13" s="24">
        <f t="shared" si="52"/>
        <v>0</v>
      </c>
      <c r="BX13" s="24">
        <f t="shared" si="53"/>
        <v>0</v>
      </c>
      <c r="BY13" s="24">
        <f t="shared" si="54"/>
        <v>0</v>
      </c>
      <c r="BZ13" s="24">
        <f t="shared" si="55"/>
        <v>0</v>
      </c>
      <c r="CA13" s="24">
        <f t="shared" si="59"/>
        <v>0</v>
      </c>
      <c r="CB13" s="32"/>
      <c r="CC13" s="37">
        <f t="shared" si="56"/>
        <v>44117</v>
      </c>
    </row>
    <row r="14" spans="1:81" ht="15">
      <c r="A14" s="24" t="s">
        <v>78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32"/>
      <c r="U14" s="33">
        <f t="shared" si="60"/>
        <v>0</v>
      </c>
      <c r="V14" s="41">
        <f t="shared" si="4"/>
        <v>0</v>
      </c>
      <c r="W14" s="41">
        <f t="shared" si="5"/>
        <v>0</v>
      </c>
      <c r="X14" s="41">
        <f t="shared" si="6"/>
        <v>0</v>
      </c>
      <c r="Y14" s="41">
        <f t="shared" si="7"/>
        <v>0</v>
      </c>
      <c r="Z14" s="41">
        <f t="shared" si="8"/>
        <v>0</v>
      </c>
      <c r="AA14" s="41">
        <f t="shared" si="9"/>
        <v>0</v>
      </c>
      <c r="AB14" s="41">
        <f t="shared" si="10"/>
        <v>0</v>
      </c>
      <c r="AC14" s="41">
        <f t="shared" si="11"/>
        <v>0</v>
      </c>
      <c r="AD14" s="41">
        <f t="shared" si="12"/>
        <v>0</v>
      </c>
      <c r="AE14" s="41">
        <f t="shared" si="13"/>
        <v>0</v>
      </c>
      <c r="AF14" s="41">
        <f t="shared" si="14"/>
        <v>0</v>
      </c>
      <c r="AG14" s="41">
        <f t="shared" si="15"/>
        <v>0</v>
      </c>
      <c r="AH14" s="41">
        <f t="shared" si="16"/>
        <v>0</v>
      </c>
      <c r="AI14" s="41">
        <f t="shared" si="17"/>
        <v>0</v>
      </c>
      <c r="AJ14" s="41">
        <f t="shared" si="18"/>
        <v>0</v>
      </c>
      <c r="AK14" s="41">
        <f t="shared" si="19"/>
        <v>0</v>
      </c>
      <c r="AL14" s="41">
        <f t="shared" si="20"/>
        <v>0</v>
      </c>
      <c r="AM14" s="41">
        <f t="shared" si="57"/>
        <v>0</v>
      </c>
      <c r="AN14" s="24">
        <f t="shared" si="61"/>
        <v>0</v>
      </c>
      <c r="AO14" s="37">
        <f t="shared" si="21"/>
        <v>0</v>
      </c>
      <c r="AP14" s="24">
        <f t="shared" si="22"/>
        <v>0</v>
      </c>
      <c r="AQ14" s="24">
        <f t="shared" si="23"/>
        <v>0</v>
      </c>
      <c r="AR14" s="24">
        <f t="shared" si="24"/>
        <v>0</v>
      </c>
      <c r="AS14" s="24">
        <f t="shared" si="25"/>
        <v>0</v>
      </c>
      <c r="AT14" s="24">
        <f t="shared" si="26"/>
        <v>0</v>
      </c>
      <c r="AU14" s="24">
        <f t="shared" si="27"/>
        <v>0</v>
      </c>
      <c r="AV14" s="24">
        <f t="shared" si="28"/>
        <v>0</v>
      </c>
      <c r="AW14" s="24">
        <f t="shared" si="29"/>
        <v>0</v>
      </c>
      <c r="AX14" s="24">
        <f t="shared" si="30"/>
        <v>0</v>
      </c>
      <c r="AY14" s="24">
        <f t="shared" si="31"/>
        <v>0</v>
      </c>
      <c r="AZ14" s="24">
        <f t="shared" si="32"/>
        <v>0</v>
      </c>
      <c r="BA14" s="24">
        <f t="shared" si="33"/>
        <v>0</v>
      </c>
      <c r="BB14" s="24">
        <f t="shared" si="34"/>
        <v>0</v>
      </c>
      <c r="BC14" s="24">
        <f t="shared" si="35"/>
        <v>0</v>
      </c>
      <c r="BD14" s="24">
        <f t="shared" si="36"/>
        <v>0</v>
      </c>
      <c r="BE14" s="24">
        <f t="shared" si="37"/>
        <v>0</v>
      </c>
      <c r="BF14" s="24">
        <f t="shared" si="38"/>
        <v>0</v>
      </c>
      <c r="BG14" s="24">
        <f t="shared" si="39"/>
        <v>0</v>
      </c>
      <c r="BH14" s="24">
        <f t="shared" si="62"/>
        <v>0</v>
      </c>
      <c r="BI14" s="37">
        <f t="shared" si="40"/>
        <v>0</v>
      </c>
      <c r="BJ14" s="24">
        <f t="shared" si="41"/>
        <v>0</v>
      </c>
      <c r="BK14" s="24">
        <f t="shared" si="42"/>
        <v>0</v>
      </c>
      <c r="BL14" s="24">
        <f t="shared" si="43"/>
        <v>0</v>
      </c>
      <c r="BM14" s="24">
        <f t="shared" si="44"/>
        <v>0</v>
      </c>
      <c r="BN14" s="24">
        <f t="shared" si="58"/>
        <v>0</v>
      </c>
      <c r="BO14" s="24">
        <f t="shared" si="45"/>
        <v>0</v>
      </c>
      <c r="BP14" s="24">
        <f t="shared" si="46"/>
        <v>0</v>
      </c>
      <c r="BQ14" s="24">
        <f t="shared" si="47"/>
        <v>0</v>
      </c>
      <c r="BR14" s="24">
        <f t="shared" si="48"/>
        <v>0</v>
      </c>
      <c r="BS14" s="24">
        <f t="shared" si="49"/>
        <v>0</v>
      </c>
      <c r="BT14" s="24">
        <f>AZ14*1.036</f>
        <v>0</v>
      </c>
      <c r="BU14" s="24">
        <f t="shared" si="50"/>
        <v>0</v>
      </c>
      <c r="BV14" s="24">
        <f t="shared" si="51"/>
        <v>0</v>
      </c>
      <c r="BW14" s="24">
        <f t="shared" si="52"/>
        <v>0</v>
      </c>
      <c r="BX14" s="24">
        <f t="shared" si="53"/>
        <v>0</v>
      </c>
      <c r="BY14" s="24">
        <f t="shared" si="54"/>
        <v>0</v>
      </c>
      <c r="BZ14" s="24">
        <f t="shared" si="55"/>
        <v>0</v>
      </c>
      <c r="CA14" s="24">
        <f t="shared" si="59"/>
        <v>0</v>
      </c>
      <c r="CB14" s="32"/>
      <c r="CC14" s="37">
        <f t="shared" si="56"/>
        <v>0</v>
      </c>
    </row>
    <row r="15" spans="1:81" ht="15">
      <c r="A15" s="24" t="s">
        <v>79</v>
      </c>
      <c r="B15" s="24"/>
      <c r="C15" s="24"/>
      <c r="D15" s="24"/>
      <c r="E15" s="24"/>
      <c r="F15" s="24"/>
      <c r="G15" s="24"/>
      <c r="H15" s="24">
        <v>35000</v>
      </c>
      <c r="I15" s="24"/>
      <c r="J15" s="24"/>
      <c r="K15" s="24"/>
      <c r="L15" s="24">
        <v>12000</v>
      </c>
      <c r="M15" s="24"/>
      <c r="N15" s="24"/>
      <c r="O15" s="24"/>
      <c r="P15" s="24"/>
      <c r="Q15" s="24"/>
      <c r="R15" s="24"/>
      <c r="S15" s="24"/>
      <c r="T15" s="32"/>
      <c r="U15" s="33">
        <f t="shared" si="60"/>
        <v>47000</v>
      </c>
      <c r="V15" s="41">
        <f t="shared" si="4"/>
        <v>0</v>
      </c>
      <c r="W15" s="41">
        <f t="shared" si="5"/>
        <v>0</v>
      </c>
      <c r="X15" s="41">
        <f t="shared" si="6"/>
        <v>0</v>
      </c>
      <c r="Y15" s="41">
        <f t="shared" si="7"/>
        <v>0</v>
      </c>
      <c r="Z15" s="41">
        <f t="shared" si="8"/>
        <v>0</v>
      </c>
      <c r="AA15" s="41">
        <f t="shared" si="9"/>
        <v>0</v>
      </c>
      <c r="AB15" s="41">
        <f t="shared" si="10"/>
        <v>37100</v>
      </c>
      <c r="AC15" s="41">
        <f t="shared" si="11"/>
        <v>0</v>
      </c>
      <c r="AD15" s="41">
        <f t="shared" si="12"/>
        <v>0</v>
      </c>
      <c r="AE15" s="41">
        <f t="shared" si="13"/>
        <v>0</v>
      </c>
      <c r="AF15" s="41">
        <f t="shared" si="14"/>
        <v>12720</v>
      </c>
      <c r="AG15" s="41">
        <f t="shared" si="15"/>
        <v>0</v>
      </c>
      <c r="AH15" s="41">
        <f t="shared" si="16"/>
        <v>0</v>
      </c>
      <c r="AI15" s="41">
        <f t="shared" si="17"/>
        <v>0</v>
      </c>
      <c r="AJ15" s="41">
        <f t="shared" si="18"/>
        <v>0</v>
      </c>
      <c r="AK15" s="41">
        <f t="shared" si="19"/>
        <v>0</v>
      </c>
      <c r="AL15" s="41">
        <f t="shared" si="20"/>
        <v>0</v>
      </c>
      <c r="AM15" s="41">
        <f t="shared" si="57"/>
        <v>0</v>
      </c>
      <c r="AN15" s="24">
        <f t="shared" si="61"/>
        <v>0</v>
      </c>
      <c r="AO15" s="37">
        <f t="shared" si="21"/>
        <v>49820</v>
      </c>
      <c r="AP15" s="24">
        <f t="shared" si="22"/>
        <v>0</v>
      </c>
      <c r="AQ15" s="24">
        <f t="shared" si="23"/>
        <v>0</v>
      </c>
      <c r="AR15" s="24">
        <f t="shared" si="24"/>
        <v>0</v>
      </c>
      <c r="AS15" s="24">
        <f t="shared" si="25"/>
        <v>0</v>
      </c>
      <c r="AT15" s="24">
        <f t="shared" si="26"/>
        <v>0</v>
      </c>
      <c r="AU15" s="24">
        <f t="shared" si="27"/>
        <v>0</v>
      </c>
      <c r="AV15" s="24">
        <f t="shared" si="28"/>
        <v>39326</v>
      </c>
      <c r="AW15" s="24">
        <f t="shared" si="29"/>
        <v>0</v>
      </c>
      <c r="AX15" s="24">
        <f t="shared" si="30"/>
        <v>0</v>
      </c>
      <c r="AY15" s="24">
        <f t="shared" si="31"/>
        <v>0</v>
      </c>
      <c r="AZ15" s="24">
        <f t="shared" si="32"/>
        <v>13483.2</v>
      </c>
      <c r="BA15" s="24">
        <f t="shared" si="33"/>
        <v>0</v>
      </c>
      <c r="BB15" s="24">
        <f t="shared" si="34"/>
        <v>0</v>
      </c>
      <c r="BC15" s="24">
        <f t="shared" si="35"/>
        <v>0</v>
      </c>
      <c r="BD15" s="24">
        <f t="shared" si="36"/>
        <v>0</v>
      </c>
      <c r="BE15" s="24">
        <f t="shared" si="37"/>
        <v>0</v>
      </c>
      <c r="BF15" s="24">
        <f t="shared" si="38"/>
        <v>0</v>
      </c>
      <c r="BG15" s="24">
        <f t="shared" si="39"/>
        <v>0</v>
      </c>
      <c r="BH15" s="24">
        <f t="shared" si="62"/>
        <v>0</v>
      </c>
      <c r="BI15" s="37">
        <f t="shared" si="40"/>
        <v>52809.2</v>
      </c>
      <c r="BJ15" s="24">
        <f t="shared" si="41"/>
        <v>0</v>
      </c>
      <c r="BK15" s="24">
        <f t="shared" si="42"/>
        <v>0</v>
      </c>
      <c r="BL15" s="24">
        <f t="shared" si="43"/>
        <v>0</v>
      </c>
      <c r="BM15" s="24">
        <f t="shared" si="44"/>
        <v>0</v>
      </c>
      <c r="BN15" s="24">
        <f t="shared" si="58"/>
        <v>0</v>
      </c>
      <c r="BO15" s="24">
        <f t="shared" si="45"/>
        <v>0</v>
      </c>
      <c r="BP15" s="24">
        <v>40741</v>
      </c>
      <c r="BQ15" s="24">
        <f t="shared" si="47"/>
        <v>0</v>
      </c>
      <c r="BR15" s="24">
        <f t="shared" si="48"/>
        <v>0</v>
      </c>
      <c r="BS15" s="24">
        <f t="shared" si="49"/>
        <v>0</v>
      </c>
      <c r="BT15" s="24">
        <v>13968</v>
      </c>
      <c r="BU15" s="24">
        <f t="shared" si="50"/>
        <v>0</v>
      </c>
      <c r="BV15" s="24">
        <f t="shared" si="51"/>
        <v>0</v>
      </c>
      <c r="BW15" s="24">
        <f t="shared" si="52"/>
        <v>0</v>
      </c>
      <c r="BX15" s="24">
        <f t="shared" si="53"/>
        <v>0</v>
      </c>
      <c r="BY15" s="24">
        <f t="shared" si="54"/>
        <v>0</v>
      </c>
      <c r="BZ15" s="24">
        <f t="shared" si="55"/>
        <v>0</v>
      </c>
      <c r="CA15" s="24">
        <f t="shared" si="59"/>
        <v>0</v>
      </c>
      <c r="CB15" s="32"/>
      <c r="CC15" s="37">
        <f t="shared" si="56"/>
        <v>54709</v>
      </c>
    </row>
    <row r="16" spans="1:81" ht="15">
      <c r="A16" s="24" t="s">
        <v>80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>
        <v>86500</v>
      </c>
      <c r="M16" s="24"/>
      <c r="N16" s="24"/>
      <c r="O16" s="24"/>
      <c r="P16" s="24"/>
      <c r="Q16" s="24"/>
      <c r="R16" s="24"/>
      <c r="S16" s="24"/>
      <c r="T16" s="32"/>
      <c r="U16" s="33">
        <f t="shared" si="60"/>
        <v>86500</v>
      </c>
      <c r="V16" s="41">
        <f t="shared" si="4"/>
        <v>0</v>
      </c>
      <c r="W16" s="41">
        <f t="shared" si="5"/>
        <v>0</v>
      </c>
      <c r="X16" s="41">
        <f t="shared" si="6"/>
        <v>0</v>
      </c>
      <c r="Y16" s="41">
        <f t="shared" si="7"/>
        <v>0</v>
      </c>
      <c r="Z16" s="41">
        <f t="shared" si="8"/>
        <v>0</v>
      </c>
      <c r="AA16" s="41">
        <f t="shared" si="9"/>
        <v>0</v>
      </c>
      <c r="AB16" s="41">
        <f t="shared" si="10"/>
        <v>0</v>
      </c>
      <c r="AC16" s="41">
        <f t="shared" si="11"/>
        <v>0</v>
      </c>
      <c r="AD16" s="41">
        <f t="shared" si="12"/>
        <v>0</v>
      </c>
      <c r="AE16" s="41">
        <f t="shared" si="13"/>
        <v>0</v>
      </c>
      <c r="AF16" s="41">
        <f t="shared" si="14"/>
        <v>91690</v>
      </c>
      <c r="AG16" s="41">
        <f t="shared" si="15"/>
        <v>0</v>
      </c>
      <c r="AH16" s="41">
        <f t="shared" si="16"/>
        <v>0</v>
      </c>
      <c r="AI16" s="41">
        <f t="shared" si="17"/>
        <v>0</v>
      </c>
      <c r="AJ16" s="41">
        <f t="shared" si="18"/>
        <v>0</v>
      </c>
      <c r="AK16" s="41">
        <f t="shared" si="19"/>
        <v>0</v>
      </c>
      <c r="AL16" s="41">
        <f t="shared" si="20"/>
        <v>0</v>
      </c>
      <c r="AM16" s="41">
        <f t="shared" si="57"/>
        <v>0</v>
      </c>
      <c r="AN16" s="24">
        <f t="shared" si="61"/>
        <v>0</v>
      </c>
      <c r="AO16" s="37">
        <f t="shared" si="21"/>
        <v>91690</v>
      </c>
      <c r="AP16" s="24">
        <f t="shared" si="22"/>
        <v>0</v>
      </c>
      <c r="AQ16" s="24">
        <f t="shared" si="23"/>
        <v>0</v>
      </c>
      <c r="AR16" s="24">
        <f t="shared" si="24"/>
        <v>0</v>
      </c>
      <c r="AS16" s="24">
        <f t="shared" si="25"/>
        <v>0</v>
      </c>
      <c r="AT16" s="24">
        <f t="shared" si="26"/>
        <v>0</v>
      </c>
      <c r="AU16" s="24">
        <f t="shared" si="27"/>
        <v>0</v>
      </c>
      <c r="AV16" s="24">
        <f t="shared" si="28"/>
        <v>0</v>
      </c>
      <c r="AW16" s="24">
        <f t="shared" si="29"/>
        <v>0</v>
      </c>
      <c r="AX16" s="24">
        <f t="shared" si="30"/>
        <v>0</v>
      </c>
      <c r="AY16" s="24">
        <f t="shared" si="31"/>
        <v>0</v>
      </c>
      <c r="AZ16" s="24">
        <f t="shared" si="32"/>
        <v>97191.40000000001</v>
      </c>
      <c r="BA16" s="24">
        <f t="shared" si="33"/>
        <v>0</v>
      </c>
      <c r="BB16" s="24">
        <f t="shared" si="34"/>
        <v>0</v>
      </c>
      <c r="BC16" s="24">
        <f t="shared" si="35"/>
        <v>0</v>
      </c>
      <c r="BD16" s="24">
        <f t="shared" si="36"/>
        <v>0</v>
      </c>
      <c r="BE16" s="24">
        <f t="shared" si="37"/>
        <v>0</v>
      </c>
      <c r="BF16" s="24">
        <f t="shared" si="38"/>
        <v>0</v>
      </c>
      <c r="BG16" s="24">
        <f t="shared" si="39"/>
        <v>0</v>
      </c>
      <c r="BH16" s="24">
        <f t="shared" si="62"/>
        <v>0</v>
      </c>
      <c r="BI16" s="37">
        <f t="shared" si="40"/>
        <v>97191.40000000001</v>
      </c>
      <c r="BJ16" s="24">
        <f t="shared" si="41"/>
        <v>0</v>
      </c>
      <c r="BK16" s="24">
        <f t="shared" si="42"/>
        <v>0</v>
      </c>
      <c r="BL16" s="24">
        <f t="shared" si="43"/>
        <v>0</v>
      </c>
      <c r="BM16" s="24">
        <f t="shared" si="44"/>
        <v>0</v>
      </c>
      <c r="BN16" s="24">
        <f t="shared" si="58"/>
        <v>0</v>
      </c>
      <c r="BO16" s="24">
        <f t="shared" si="45"/>
        <v>0</v>
      </c>
      <c r="BP16" s="24">
        <f t="shared" si="46"/>
        <v>0</v>
      </c>
      <c r="BQ16" s="24">
        <f t="shared" si="47"/>
        <v>0</v>
      </c>
      <c r="BR16" s="24">
        <f t="shared" si="48"/>
        <v>0</v>
      </c>
      <c r="BS16" s="24">
        <f t="shared" si="49"/>
        <v>0</v>
      </c>
      <c r="BT16" s="24">
        <v>100800</v>
      </c>
      <c r="BU16" s="24">
        <f t="shared" si="50"/>
        <v>0</v>
      </c>
      <c r="BV16" s="24">
        <f t="shared" si="51"/>
        <v>0</v>
      </c>
      <c r="BW16" s="24">
        <f t="shared" si="52"/>
        <v>0</v>
      </c>
      <c r="BX16" s="24">
        <f t="shared" si="53"/>
        <v>0</v>
      </c>
      <c r="BY16" s="24">
        <f t="shared" si="54"/>
        <v>0</v>
      </c>
      <c r="BZ16" s="24">
        <f t="shared" si="55"/>
        <v>0</v>
      </c>
      <c r="CA16" s="24">
        <f t="shared" si="59"/>
        <v>0</v>
      </c>
      <c r="CB16" s="32"/>
      <c r="CC16" s="37">
        <f t="shared" si="56"/>
        <v>100800</v>
      </c>
    </row>
    <row r="17" spans="1:81" ht="15">
      <c r="A17" s="24" t="s">
        <v>81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>
        <v>6000</v>
      </c>
      <c r="M17" s="24"/>
      <c r="N17" s="24"/>
      <c r="O17" s="24"/>
      <c r="P17" s="24"/>
      <c r="Q17" s="24"/>
      <c r="R17" s="24"/>
      <c r="S17" s="24"/>
      <c r="T17" s="32"/>
      <c r="U17" s="33">
        <f t="shared" si="60"/>
        <v>6000</v>
      </c>
      <c r="V17" s="41">
        <f t="shared" si="4"/>
        <v>0</v>
      </c>
      <c r="W17" s="41">
        <f t="shared" si="5"/>
        <v>0</v>
      </c>
      <c r="X17" s="41">
        <f t="shared" si="6"/>
        <v>0</v>
      </c>
      <c r="Y17" s="41">
        <f t="shared" si="7"/>
        <v>0</v>
      </c>
      <c r="Z17" s="41">
        <f t="shared" si="8"/>
        <v>0</v>
      </c>
      <c r="AA17" s="41">
        <f t="shared" si="9"/>
        <v>0</v>
      </c>
      <c r="AB17" s="41">
        <f t="shared" si="10"/>
        <v>0</v>
      </c>
      <c r="AC17" s="41">
        <f t="shared" si="11"/>
        <v>0</v>
      </c>
      <c r="AD17" s="41">
        <f t="shared" si="12"/>
        <v>0</v>
      </c>
      <c r="AE17" s="41">
        <f t="shared" si="13"/>
        <v>0</v>
      </c>
      <c r="AF17" s="41">
        <f t="shared" si="14"/>
        <v>6360</v>
      </c>
      <c r="AG17" s="41">
        <f t="shared" si="15"/>
        <v>0</v>
      </c>
      <c r="AH17" s="41">
        <f t="shared" si="16"/>
        <v>0</v>
      </c>
      <c r="AI17" s="41">
        <f t="shared" si="17"/>
        <v>0</v>
      </c>
      <c r="AJ17" s="41">
        <f t="shared" si="18"/>
        <v>0</v>
      </c>
      <c r="AK17" s="41">
        <f t="shared" si="19"/>
        <v>0</v>
      </c>
      <c r="AL17" s="41">
        <f t="shared" si="20"/>
        <v>0</v>
      </c>
      <c r="AM17" s="41">
        <f t="shared" si="57"/>
        <v>0</v>
      </c>
      <c r="AN17" s="24">
        <f t="shared" si="61"/>
        <v>0</v>
      </c>
      <c r="AO17" s="37">
        <f t="shared" si="21"/>
        <v>6360</v>
      </c>
      <c r="AP17" s="24">
        <f t="shared" si="22"/>
        <v>0</v>
      </c>
      <c r="AQ17" s="24">
        <f t="shared" si="23"/>
        <v>0</v>
      </c>
      <c r="AR17" s="24">
        <f t="shared" si="24"/>
        <v>0</v>
      </c>
      <c r="AS17" s="24">
        <f t="shared" si="25"/>
        <v>0</v>
      </c>
      <c r="AT17" s="24">
        <f t="shared" si="26"/>
        <v>0</v>
      </c>
      <c r="AU17" s="24">
        <f t="shared" si="27"/>
        <v>0</v>
      </c>
      <c r="AV17" s="24">
        <f t="shared" si="28"/>
        <v>0</v>
      </c>
      <c r="AW17" s="24">
        <f t="shared" si="29"/>
        <v>0</v>
      </c>
      <c r="AX17" s="24">
        <f t="shared" si="30"/>
        <v>0</v>
      </c>
      <c r="AY17" s="24">
        <f t="shared" si="31"/>
        <v>0</v>
      </c>
      <c r="AZ17" s="24">
        <f t="shared" si="32"/>
        <v>6741.6</v>
      </c>
      <c r="BA17" s="24">
        <f t="shared" si="33"/>
        <v>0</v>
      </c>
      <c r="BB17" s="24">
        <f t="shared" si="34"/>
        <v>0</v>
      </c>
      <c r="BC17" s="24">
        <f t="shared" si="35"/>
        <v>0</v>
      </c>
      <c r="BD17" s="24">
        <f t="shared" si="36"/>
        <v>0</v>
      </c>
      <c r="BE17" s="24">
        <f t="shared" si="37"/>
        <v>0</v>
      </c>
      <c r="BF17" s="24">
        <f t="shared" si="38"/>
        <v>0</v>
      </c>
      <c r="BG17" s="24">
        <f t="shared" si="39"/>
        <v>0</v>
      </c>
      <c r="BH17" s="24">
        <f t="shared" si="62"/>
        <v>0</v>
      </c>
      <c r="BI17" s="37">
        <f t="shared" si="40"/>
        <v>6741.6</v>
      </c>
      <c r="BJ17" s="24">
        <f t="shared" si="41"/>
        <v>0</v>
      </c>
      <c r="BK17" s="24">
        <f t="shared" si="42"/>
        <v>0</v>
      </c>
      <c r="BL17" s="24">
        <f t="shared" si="43"/>
        <v>0</v>
      </c>
      <c r="BM17" s="24">
        <f t="shared" si="44"/>
        <v>0</v>
      </c>
      <c r="BN17" s="24">
        <f t="shared" si="58"/>
        <v>0</v>
      </c>
      <c r="BO17" s="24">
        <f t="shared" si="45"/>
        <v>0</v>
      </c>
      <c r="BP17" s="24">
        <f t="shared" si="46"/>
        <v>0</v>
      </c>
      <c r="BQ17" s="24">
        <f t="shared" si="47"/>
        <v>0</v>
      </c>
      <c r="BR17" s="24">
        <f t="shared" si="48"/>
        <v>0</v>
      </c>
      <c r="BS17" s="24">
        <f t="shared" si="49"/>
        <v>0</v>
      </c>
      <c r="BT17" s="24">
        <v>6984</v>
      </c>
      <c r="BU17" s="24">
        <f t="shared" si="50"/>
        <v>0</v>
      </c>
      <c r="BV17" s="24">
        <f t="shared" si="51"/>
        <v>0</v>
      </c>
      <c r="BW17" s="24">
        <f t="shared" si="52"/>
        <v>0</v>
      </c>
      <c r="BX17" s="24">
        <f t="shared" si="53"/>
        <v>0</v>
      </c>
      <c r="BY17" s="24">
        <f t="shared" si="54"/>
        <v>0</v>
      </c>
      <c r="BZ17" s="24">
        <f t="shared" si="55"/>
        <v>0</v>
      </c>
      <c r="CA17" s="24">
        <f t="shared" si="59"/>
        <v>0</v>
      </c>
      <c r="CB17" s="32"/>
      <c r="CC17" s="37">
        <f t="shared" si="56"/>
        <v>6984</v>
      </c>
    </row>
    <row r="18" spans="1:81" ht="15">
      <c r="A18" s="24" t="s">
        <v>82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34">
        <v>36000</v>
      </c>
      <c r="M18" s="24"/>
      <c r="N18" s="24"/>
      <c r="O18" s="24"/>
      <c r="P18" s="24"/>
      <c r="Q18" s="24"/>
      <c r="R18" s="24"/>
      <c r="S18" s="24"/>
      <c r="T18" s="32"/>
      <c r="U18" s="33">
        <f t="shared" si="60"/>
        <v>36000</v>
      </c>
      <c r="V18" s="41">
        <f t="shared" si="4"/>
        <v>0</v>
      </c>
      <c r="W18" s="41">
        <f t="shared" si="5"/>
        <v>0</v>
      </c>
      <c r="X18" s="41">
        <f t="shared" si="6"/>
        <v>0</v>
      </c>
      <c r="Y18" s="41">
        <f t="shared" si="7"/>
        <v>0</v>
      </c>
      <c r="Z18" s="41">
        <f t="shared" si="8"/>
        <v>0</v>
      </c>
      <c r="AA18" s="41">
        <f t="shared" si="9"/>
        <v>0</v>
      </c>
      <c r="AB18" s="41">
        <f t="shared" si="10"/>
        <v>0</v>
      </c>
      <c r="AC18" s="41">
        <f t="shared" si="11"/>
        <v>0</v>
      </c>
      <c r="AD18" s="41">
        <f t="shared" si="12"/>
        <v>0</v>
      </c>
      <c r="AE18" s="41">
        <f t="shared" si="13"/>
        <v>0</v>
      </c>
      <c r="AF18" s="41">
        <f t="shared" si="14"/>
        <v>38160</v>
      </c>
      <c r="AG18" s="41">
        <f t="shared" si="15"/>
        <v>0</v>
      </c>
      <c r="AH18" s="41">
        <f t="shared" si="16"/>
        <v>0</v>
      </c>
      <c r="AI18" s="41">
        <f t="shared" si="17"/>
        <v>0</v>
      </c>
      <c r="AJ18" s="41">
        <f t="shared" si="18"/>
        <v>0</v>
      </c>
      <c r="AK18" s="41">
        <f t="shared" si="19"/>
        <v>0</v>
      </c>
      <c r="AL18" s="41">
        <f t="shared" si="20"/>
        <v>0</v>
      </c>
      <c r="AM18" s="41">
        <f t="shared" si="57"/>
        <v>0</v>
      </c>
      <c r="AN18" s="24">
        <f t="shared" si="61"/>
        <v>0</v>
      </c>
      <c r="AO18" s="37">
        <f t="shared" si="21"/>
        <v>38160</v>
      </c>
      <c r="AP18" s="24">
        <f t="shared" si="22"/>
        <v>0</v>
      </c>
      <c r="AQ18" s="24">
        <f t="shared" si="23"/>
        <v>0</v>
      </c>
      <c r="AR18" s="24">
        <f t="shared" si="24"/>
        <v>0</v>
      </c>
      <c r="AS18" s="24">
        <f t="shared" si="25"/>
        <v>0</v>
      </c>
      <c r="AT18" s="24">
        <f t="shared" si="26"/>
        <v>0</v>
      </c>
      <c r="AU18" s="24">
        <f t="shared" si="27"/>
        <v>0</v>
      </c>
      <c r="AV18" s="24">
        <f t="shared" si="28"/>
        <v>0</v>
      </c>
      <c r="AW18" s="24">
        <f t="shared" si="29"/>
        <v>0</v>
      </c>
      <c r="AX18" s="24">
        <f t="shared" si="30"/>
        <v>0</v>
      </c>
      <c r="AY18" s="24">
        <f t="shared" si="31"/>
        <v>0</v>
      </c>
      <c r="AZ18" s="24">
        <f t="shared" si="32"/>
        <v>40449.6</v>
      </c>
      <c r="BA18" s="24">
        <f t="shared" si="33"/>
        <v>0</v>
      </c>
      <c r="BB18" s="24">
        <f t="shared" si="34"/>
        <v>0</v>
      </c>
      <c r="BC18" s="24">
        <f t="shared" si="35"/>
        <v>0</v>
      </c>
      <c r="BD18" s="24">
        <f t="shared" si="36"/>
        <v>0</v>
      </c>
      <c r="BE18" s="24">
        <f t="shared" si="37"/>
        <v>0</v>
      </c>
      <c r="BF18" s="24">
        <f t="shared" si="38"/>
        <v>0</v>
      </c>
      <c r="BG18" s="24">
        <f t="shared" si="39"/>
        <v>0</v>
      </c>
      <c r="BH18" s="24">
        <f t="shared" si="62"/>
        <v>0</v>
      </c>
      <c r="BI18" s="37">
        <f t="shared" si="40"/>
        <v>40449.6</v>
      </c>
      <c r="BJ18" s="24">
        <f t="shared" si="41"/>
        <v>0</v>
      </c>
      <c r="BK18" s="24">
        <f t="shared" si="42"/>
        <v>0</v>
      </c>
      <c r="BL18" s="24">
        <f t="shared" si="43"/>
        <v>0</v>
      </c>
      <c r="BM18" s="24">
        <f t="shared" si="44"/>
        <v>0</v>
      </c>
      <c r="BN18" s="24">
        <f t="shared" si="58"/>
        <v>0</v>
      </c>
      <c r="BO18" s="24">
        <f t="shared" si="45"/>
        <v>0</v>
      </c>
      <c r="BP18" s="24">
        <f t="shared" si="46"/>
        <v>0</v>
      </c>
      <c r="BQ18" s="24">
        <f t="shared" si="47"/>
        <v>0</v>
      </c>
      <c r="BR18" s="24">
        <f t="shared" si="48"/>
        <v>0</v>
      </c>
      <c r="BS18" s="24">
        <f t="shared" si="49"/>
        <v>0</v>
      </c>
      <c r="BT18" s="24">
        <v>41905</v>
      </c>
      <c r="BU18" s="24">
        <f t="shared" si="50"/>
        <v>0</v>
      </c>
      <c r="BV18" s="24">
        <f t="shared" si="51"/>
        <v>0</v>
      </c>
      <c r="BW18" s="24">
        <f t="shared" si="52"/>
        <v>0</v>
      </c>
      <c r="BX18" s="24">
        <f t="shared" si="53"/>
        <v>0</v>
      </c>
      <c r="BY18" s="24">
        <f t="shared" si="54"/>
        <v>0</v>
      </c>
      <c r="BZ18" s="24">
        <f t="shared" si="55"/>
        <v>0</v>
      </c>
      <c r="CA18" s="24">
        <f t="shared" si="59"/>
        <v>0</v>
      </c>
      <c r="CB18" s="32"/>
      <c r="CC18" s="37">
        <f t="shared" si="56"/>
        <v>41905</v>
      </c>
    </row>
    <row r="19" spans="1:81" ht="15">
      <c r="A19" s="24" t="s">
        <v>83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>
        <v>15400</v>
      </c>
      <c r="M19" s="24"/>
      <c r="N19" s="24"/>
      <c r="O19" s="24"/>
      <c r="P19" s="24"/>
      <c r="Q19" s="24"/>
      <c r="R19" s="24"/>
      <c r="S19" s="24"/>
      <c r="T19" s="32"/>
      <c r="U19" s="33">
        <f t="shared" si="60"/>
        <v>15400</v>
      </c>
      <c r="V19" s="41">
        <f t="shared" si="4"/>
        <v>0</v>
      </c>
      <c r="W19" s="41">
        <f t="shared" si="5"/>
        <v>0</v>
      </c>
      <c r="X19" s="41">
        <f t="shared" si="6"/>
        <v>0</v>
      </c>
      <c r="Y19" s="41">
        <f t="shared" si="7"/>
        <v>0</v>
      </c>
      <c r="Z19" s="41">
        <f t="shared" si="8"/>
        <v>0</v>
      </c>
      <c r="AA19" s="41">
        <f t="shared" si="9"/>
        <v>0</v>
      </c>
      <c r="AB19" s="41">
        <f t="shared" si="10"/>
        <v>0</v>
      </c>
      <c r="AC19" s="41">
        <f t="shared" si="11"/>
        <v>0</v>
      </c>
      <c r="AD19" s="41">
        <f t="shared" si="12"/>
        <v>0</v>
      </c>
      <c r="AE19" s="41">
        <f t="shared" si="13"/>
        <v>0</v>
      </c>
      <c r="AF19" s="41">
        <f t="shared" si="14"/>
        <v>16324</v>
      </c>
      <c r="AG19" s="41">
        <f t="shared" si="15"/>
        <v>0</v>
      </c>
      <c r="AH19" s="41">
        <f t="shared" si="16"/>
        <v>0</v>
      </c>
      <c r="AI19" s="41">
        <f t="shared" si="17"/>
        <v>0</v>
      </c>
      <c r="AJ19" s="41">
        <f t="shared" si="18"/>
        <v>0</v>
      </c>
      <c r="AK19" s="41">
        <f t="shared" si="19"/>
        <v>0</v>
      </c>
      <c r="AL19" s="41">
        <f t="shared" si="20"/>
        <v>0</v>
      </c>
      <c r="AM19" s="41">
        <f t="shared" si="57"/>
        <v>0</v>
      </c>
      <c r="AN19" s="24">
        <f t="shared" si="61"/>
        <v>0</v>
      </c>
      <c r="AO19" s="37">
        <f t="shared" si="21"/>
        <v>16324</v>
      </c>
      <c r="AP19" s="24">
        <f t="shared" si="22"/>
        <v>0</v>
      </c>
      <c r="AQ19" s="24">
        <f t="shared" si="23"/>
        <v>0</v>
      </c>
      <c r="AR19" s="24">
        <f t="shared" si="24"/>
        <v>0</v>
      </c>
      <c r="AS19" s="24">
        <f t="shared" si="25"/>
        <v>0</v>
      </c>
      <c r="AT19" s="24">
        <f t="shared" si="26"/>
        <v>0</v>
      </c>
      <c r="AU19" s="24">
        <f t="shared" si="27"/>
        <v>0</v>
      </c>
      <c r="AV19" s="24">
        <f t="shared" si="28"/>
        <v>0</v>
      </c>
      <c r="AW19" s="24">
        <f t="shared" si="29"/>
        <v>0</v>
      </c>
      <c r="AX19" s="24">
        <f t="shared" si="30"/>
        <v>0</v>
      </c>
      <c r="AY19" s="24">
        <f t="shared" si="31"/>
        <v>0</v>
      </c>
      <c r="AZ19" s="24">
        <f t="shared" si="32"/>
        <v>17303.440000000002</v>
      </c>
      <c r="BA19" s="24">
        <f t="shared" si="33"/>
        <v>0</v>
      </c>
      <c r="BB19" s="24">
        <f t="shared" si="34"/>
        <v>0</v>
      </c>
      <c r="BC19" s="24">
        <f t="shared" si="35"/>
        <v>0</v>
      </c>
      <c r="BD19" s="24">
        <f t="shared" si="36"/>
        <v>0</v>
      </c>
      <c r="BE19" s="24">
        <f t="shared" si="37"/>
        <v>0</v>
      </c>
      <c r="BF19" s="24">
        <f t="shared" si="38"/>
        <v>0</v>
      </c>
      <c r="BG19" s="24">
        <f t="shared" si="39"/>
        <v>0</v>
      </c>
      <c r="BH19" s="24">
        <f t="shared" si="62"/>
        <v>0</v>
      </c>
      <c r="BI19" s="37">
        <f t="shared" si="40"/>
        <v>17303.440000000002</v>
      </c>
      <c r="BJ19" s="24">
        <f t="shared" si="41"/>
        <v>0</v>
      </c>
      <c r="BK19" s="24">
        <f t="shared" si="42"/>
        <v>0</v>
      </c>
      <c r="BL19" s="24">
        <f t="shared" si="43"/>
        <v>0</v>
      </c>
      <c r="BM19" s="24">
        <f t="shared" si="44"/>
        <v>0</v>
      </c>
      <c r="BN19" s="24">
        <f t="shared" si="58"/>
        <v>0</v>
      </c>
      <c r="BO19" s="24">
        <f t="shared" si="45"/>
        <v>0</v>
      </c>
      <c r="BP19" s="24">
        <f t="shared" si="46"/>
        <v>0</v>
      </c>
      <c r="BQ19" s="24">
        <f t="shared" si="47"/>
        <v>0</v>
      </c>
      <c r="BR19" s="24">
        <f t="shared" si="48"/>
        <v>0</v>
      </c>
      <c r="BS19" s="24">
        <f t="shared" si="49"/>
        <v>0</v>
      </c>
      <c r="BT19" s="24">
        <v>17926</v>
      </c>
      <c r="BU19" s="24">
        <f t="shared" si="50"/>
        <v>0</v>
      </c>
      <c r="BV19" s="24">
        <f t="shared" si="51"/>
        <v>0</v>
      </c>
      <c r="BW19" s="24">
        <f t="shared" si="52"/>
        <v>0</v>
      </c>
      <c r="BX19" s="24">
        <f t="shared" si="53"/>
        <v>0</v>
      </c>
      <c r="BY19" s="24">
        <f t="shared" si="54"/>
        <v>0</v>
      </c>
      <c r="BZ19" s="24">
        <f t="shared" si="55"/>
        <v>0</v>
      </c>
      <c r="CA19" s="24">
        <f t="shared" si="59"/>
        <v>0</v>
      </c>
      <c r="CB19" s="32"/>
      <c r="CC19" s="37">
        <f t="shared" si="56"/>
        <v>17926</v>
      </c>
    </row>
    <row r="20" spans="1:81" ht="15">
      <c r="A20" s="24" t="s">
        <v>84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>
        <v>74800</v>
      </c>
      <c r="M20" s="24"/>
      <c r="N20" s="24"/>
      <c r="O20" s="24"/>
      <c r="P20" s="24"/>
      <c r="Q20" s="24"/>
      <c r="R20" s="24"/>
      <c r="S20" s="24"/>
      <c r="T20" s="32"/>
      <c r="U20" s="33">
        <f t="shared" si="60"/>
        <v>74800</v>
      </c>
      <c r="V20" s="41">
        <f t="shared" si="4"/>
        <v>0</v>
      </c>
      <c r="W20" s="41">
        <f t="shared" si="5"/>
        <v>0</v>
      </c>
      <c r="X20" s="41">
        <f t="shared" si="6"/>
        <v>0</v>
      </c>
      <c r="Y20" s="41">
        <f t="shared" si="7"/>
        <v>0</v>
      </c>
      <c r="Z20" s="41">
        <f t="shared" si="8"/>
        <v>0</v>
      </c>
      <c r="AA20" s="41">
        <f t="shared" si="9"/>
        <v>0</v>
      </c>
      <c r="AB20" s="41">
        <f t="shared" si="10"/>
        <v>0</v>
      </c>
      <c r="AC20" s="41">
        <f t="shared" si="11"/>
        <v>0</v>
      </c>
      <c r="AD20" s="41">
        <f t="shared" si="12"/>
        <v>0</v>
      </c>
      <c r="AE20" s="41">
        <f t="shared" si="13"/>
        <v>0</v>
      </c>
      <c r="AF20" s="41">
        <f t="shared" si="14"/>
        <v>79288</v>
      </c>
      <c r="AG20" s="41">
        <f t="shared" si="15"/>
        <v>0</v>
      </c>
      <c r="AH20" s="41">
        <f t="shared" si="16"/>
        <v>0</v>
      </c>
      <c r="AI20" s="41">
        <f t="shared" si="17"/>
        <v>0</v>
      </c>
      <c r="AJ20" s="41">
        <f t="shared" si="18"/>
        <v>0</v>
      </c>
      <c r="AK20" s="41">
        <f t="shared" si="19"/>
        <v>0</v>
      </c>
      <c r="AL20" s="41">
        <f t="shared" si="20"/>
        <v>0</v>
      </c>
      <c r="AM20" s="41">
        <f t="shared" si="57"/>
        <v>0</v>
      </c>
      <c r="AN20" s="24">
        <f>T2*1.8</f>
        <v>0</v>
      </c>
      <c r="AO20" s="37">
        <f t="shared" si="21"/>
        <v>79288</v>
      </c>
      <c r="AP20" s="24">
        <f t="shared" si="22"/>
        <v>0</v>
      </c>
      <c r="AQ20" s="24">
        <f t="shared" si="23"/>
        <v>0</v>
      </c>
      <c r="AR20" s="24">
        <f t="shared" si="24"/>
        <v>0</v>
      </c>
      <c r="AS20" s="24">
        <f t="shared" si="25"/>
        <v>0</v>
      </c>
      <c r="AT20" s="24">
        <f t="shared" si="26"/>
        <v>0</v>
      </c>
      <c r="AU20" s="24">
        <f t="shared" si="27"/>
        <v>0</v>
      </c>
      <c r="AV20" s="24">
        <f t="shared" si="28"/>
        <v>0</v>
      </c>
      <c r="AW20" s="24">
        <f t="shared" si="29"/>
        <v>0</v>
      </c>
      <c r="AX20" s="24">
        <f t="shared" si="30"/>
        <v>0</v>
      </c>
      <c r="AY20" s="24">
        <f t="shared" si="31"/>
        <v>0</v>
      </c>
      <c r="AZ20" s="24">
        <f t="shared" si="32"/>
        <v>84045.28</v>
      </c>
      <c r="BA20" s="24">
        <f t="shared" si="33"/>
        <v>0</v>
      </c>
      <c r="BB20" s="24">
        <f t="shared" si="34"/>
        <v>0</v>
      </c>
      <c r="BC20" s="24">
        <f t="shared" si="35"/>
        <v>0</v>
      </c>
      <c r="BD20" s="24">
        <f t="shared" si="36"/>
        <v>0</v>
      </c>
      <c r="BE20" s="24">
        <f t="shared" si="37"/>
        <v>0</v>
      </c>
      <c r="BF20" s="24">
        <f t="shared" si="38"/>
        <v>0</v>
      </c>
      <c r="BG20" s="24">
        <f t="shared" si="39"/>
        <v>0</v>
      </c>
      <c r="BH20" s="24">
        <f>AN2*1.6</f>
        <v>0</v>
      </c>
      <c r="BI20" s="37">
        <f t="shared" si="40"/>
        <v>84045.28</v>
      </c>
      <c r="BJ20" s="24">
        <f t="shared" si="41"/>
        <v>0</v>
      </c>
      <c r="BK20" s="24">
        <f t="shared" si="42"/>
        <v>0</v>
      </c>
      <c r="BL20" s="24">
        <f t="shared" si="43"/>
        <v>0</v>
      </c>
      <c r="BM20" s="24">
        <f t="shared" si="44"/>
        <v>0</v>
      </c>
      <c r="BN20" s="24">
        <f t="shared" si="58"/>
        <v>0</v>
      </c>
      <c r="BO20" s="24">
        <f t="shared" si="45"/>
        <v>0</v>
      </c>
      <c r="BP20" s="24">
        <f t="shared" si="46"/>
        <v>0</v>
      </c>
      <c r="BQ20" s="24">
        <f t="shared" si="47"/>
        <v>0</v>
      </c>
      <c r="BR20" s="24">
        <f t="shared" si="48"/>
        <v>0</v>
      </c>
      <c r="BS20" s="24">
        <f t="shared" si="49"/>
        <v>0</v>
      </c>
      <c r="BT20" s="24">
        <v>87070</v>
      </c>
      <c r="BU20" s="24">
        <f t="shared" si="50"/>
        <v>0</v>
      </c>
      <c r="BV20" s="24">
        <f t="shared" si="51"/>
        <v>0</v>
      </c>
      <c r="BW20" s="24">
        <f t="shared" si="52"/>
        <v>0</v>
      </c>
      <c r="BX20" s="24">
        <f t="shared" si="53"/>
        <v>0</v>
      </c>
      <c r="BY20" s="24">
        <f t="shared" si="54"/>
        <v>0</v>
      </c>
      <c r="BZ20" s="24">
        <f t="shared" si="55"/>
        <v>0</v>
      </c>
      <c r="CA20" s="24">
        <f t="shared" si="59"/>
        <v>0</v>
      </c>
      <c r="CB20" s="32"/>
      <c r="CC20" s="37">
        <f t="shared" si="56"/>
        <v>87070</v>
      </c>
    </row>
    <row r="21" spans="1:81" ht="15">
      <c r="A21" s="24" t="s">
        <v>85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>
        <v>46500</v>
      </c>
      <c r="M21" s="24"/>
      <c r="N21" s="24"/>
      <c r="O21" s="24"/>
      <c r="P21" s="24"/>
      <c r="Q21" s="24"/>
      <c r="R21" s="24"/>
      <c r="S21" s="24"/>
      <c r="T21" s="32"/>
      <c r="U21" s="33">
        <f t="shared" si="60"/>
        <v>46500</v>
      </c>
      <c r="V21" s="41">
        <f t="shared" si="4"/>
        <v>0</v>
      </c>
      <c r="W21" s="41">
        <f t="shared" si="5"/>
        <v>0</v>
      </c>
      <c r="X21" s="41">
        <f t="shared" si="6"/>
        <v>0</v>
      </c>
      <c r="Y21" s="41">
        <f t="shared" si="7"/>
        <v>0</v>
      </c>
      <c r="Z21" s="41">
        <f t="shared" si="8"/>
        <v>0</v>
      </c>
      <c r="AA21" s="41">
        <f t="shared" si="9"/>
        <v>0</v>
      </c>
      <c r="AB21" s="41">
        <f t="shared" si="10"/>
        <v>0</v>
      </c>
      <c r="AC21" s="41">
        <f t="shared" si="11"/>
        <v>0</v>
      </c>
      <c r="AD21" s="41">
        <f t="shared" si="12"/>
        <v>0</v>
      </c>
      <c r="AE21" s="41">
        <f t="shared" si="13"/>
        <v>0</v>
      </c>
      <c r="AF21" s="41">
        <f t="shared" si="14"/>
        <v>49290</v>
      </c>
      <c r="AG21" s="41">
        <f t="shared" si="15"/>
        <v>0</v>
      </c>
      <c r="AH21" s="41">
        <f t="shared" si="16"/>
        <v>0</v>
      </c>
      <c r="AI21" s="41">
        <f t="shared" si="17"/>
        <v>0</v>
      </c>
      <c r="AJ21" s="41">
        <f t="shared" si="18"/>
        <v>0</v>
      </c>
      <c r="AK21" s="41">
        <f t="shared" si="19"/>
        <v>0</v>
      </c>
      <c r="AL21" s="41">
        <f t="shared" si="20"/>
        <v>0</v>
      </c>
      <c r="AM21" s="41">
        <f t="shared" si="57"/>
        <v>0</v>
      </c>
      <c r="AN21" s="24">
        <f>T21*1.8</f>
        <v>0</v>
      </c>
      <c r="AO21" s="37">
        <f t="shared" si="21"/>
        <v>49290</v>
      </c>
      <c r="AP21" s="24">
        <f t="shared" si="22"/>
        <v>0</v>
      </c>
      <c r="AQ21" s="24">
        <f t="shared" si="23"/>
        <v>0</v>
      </c>
      <c r="AR21" s="24">
        <f t="shared" si="24"/>
        <v>0</v>
      </c>
      <c r="AS21" s="24">
        <f t="shared" si="25"/>
        <v>0</v>
      </c>
      <c r="AT21" s="24">
        <f t="shared" si="26"/>
        <v>0</v>
      </c>
      <c r="AU21" s="24">
        <f t="shared" si="27"/>
        <v>0</v>
      </c>
      <c r="AV21" s="24">
        <f t="shared" si="28"/>
        <v>0</v>
      </c>
      <c r="AW21" s="24">
        <f t="shared" si="29"/>
        <v>0</v>
      </c>
      <c r="AX21" s="24">
        <f t="shared" si="30"/>
        <v>0</v>
      </c>
      <c r="AY21" s="24">
        <f t="shared" si="31"/>
        <v>0</v>
      </c>
      <c r="AZ21" s="24">
        <f t="shared" si="32"/>
        <v>52247.4</v>
      </c>
      <c r="BA21" s="24">
        <f t="shared" si="33"/>
        <v>0</v>
      </c>
      <c r="BB21" s="24">
        <f t="shared" si="34"/>
        <v>0</v>
      </c>
      <c r="BC21" s="24">
        <f t="shared" si="35"/>
        <v>0</v>
      </c>
      <c r="BD21" s="24">
        <f t="shared" si="36"/>
        <v>0</v>
      </c>
      <c r="BE21" s="24">
        <f t="shared" si="37"/>
        <v>0</v>
      </c>
      <c r="BF21" s="24">
        <f t="shared" si="38"/>
        <v>0</v>
      </c>
      <c r="BG21" s="24">
        <f t="shared" si="39"/>
        <v>0</v>
      </c>
      <c r="BH21" s="24">
        <f>AN21*1.6</f>
        <v>0</v>
      </c>
      <c r="BI21" s="37">
        <f t="shared" si="40"/>
        <v>52247.4</v>
      </c>
      <c r="BJ21" s="24">
        <f t="shared" si="41"/>
        <v>0</v>
      </c>
      <c r="BK21" s="24">
        <f t="shared" si="42"/>
        <v>0</v>
      </c>
      <c r="BL21" s="24">
        <f t="shared" si="43"/>
        <v>0</v>
      </c>
      <c r="BM21" s="24">
        <f t="shared" si="44"/>
        <v>0</v>
      </c>
      <c r="BN21" s="24">
        <f t="shared" si="58"/>
        <v>0</v>
      </c>
      <c r="BO21" s="24">
        <f t="shared" si="45"/>
        <v>0</v>
      </c>
      <c r="BP21" s="24">
        <f t="shared" si="46"/>
        <v>0</v>
      </c>
      <c r="BQ21" s="24">
        <f t="shared" si="47"/>
        <v>0</v>
      </c>
      <c r="BR21" s="24">
        <f t="shared" si="48"/>
        <v>0</v>
      </c>
      <c r="BS21" s="24">
        <f t="shared" si="49"/>
        <v>0</v>
      </c>
      <c r="BT21" s="24">
        <v>54128</v>
      </c>
      <c r="BU21" s="24">
        <f t="shared" si="50"/>
        <v>0</v>
      </c>
      <c r="BV21" s="24">
        <f t="shared" si="51"/>
        <v>0</v>
      </c>
      <c r="BW21" s="24">
        <f t="shared" si="52"/>
        <v>0</v>
      </c>
      <c r="BX21" s="24">
        <f t="shared" si="53"/>
        <v>0</v>
      </c>
      <c r="BY21" s="24">
        <f t="shared" si="54"/>
        <v>0</v>
      </c>
      <c r="BZ21" s="24">
        <f t="shared" si="55"/>
        <v>0</v>
      </c>
      <c r="CA21" s="24">
        <f t="shared" si="59"/>
        <v>0</v>
      </c>
      <c r="CB21" s="32"/>
      <c r="CC21" s="37">
        <f t="shared" si="56"/>
        <v>54128</v>
      </c>
    </row>
    <row r="22" spans="1:81" ht="15">
      <c r="A22" s="24" t="s">
        <v>86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>
        <v>23600</v>
      </c>
      <c r="M22" s="24"/>
      <c r="N22" s="24"/>
      <c r="O22" s="24"/>
      <c r="P22" s="24"/>
      <c r="Q22" s="24"/>
      <c r="R22" s="24"/>
      <c r="S22" s="24"/>
      <c r="T22" s="32"/>
      <c r="U22" s="33">
        <f t="shared" si="60"/>
        <v>23600</v>
      </c>
      <c r="V22" s="41">
        <f t="shared" si="4"/>
        <v>0</v>
      </c>
      <c r="W22" s="41">
        <f t="shared" si="5"/>
        <v>0</v>
      </c>
      <c r="X22" s="41">
        <f t="shared" si="6"/>
        <v>0</v>
      </c>
      <c r="Y22" s="41">
        <f t="shared" si="7"/>
        <v>0</v>
      </c>
      <c r="Z22" s="41">
        <f t="shared" si="8"/>
        <v>0</v>
      </c>
      <c r="AA22" s="41">
        <f t="shared" si="9"/>
        <v>0</v>
      </c>
      <c r="AB22" s="41">
        <f t="shared" si="10"/>
        <v>0</v>
      </c>
      <c r="AC22" s="41">
        <f t="shared" si="11"/>
        <v>0</v>
      </c>
      <c r="AD22" s="41">
        <f t="shared" si="12"/>
        <v>0</v>
      </c>
      <c r="AE22" s="41">
        <f t="shared" si="13"/>
        <v>0</v>
      </c>
      <c r="AF22" s="41">
        <f t="shared" si="14"/>
        <v>25016</v>
      </c>
      <c r="AG22" s="41">
        <f t="shared" si="15"/>
        <v>0</v>
      </c>
      <c r="AH22" s="41">
        <f t="shared" si="16"/>
        <v>0</v>
      </c>
      <c r="AI22" s="41">
        <f t="shared" si="17"/>
        <v>0</v>
      </c>
      <c r="AJ22" s="41">
        <f t="shared" si="18"/>
        <v>0</v>
      </c>
      <c r="AK22" s="41">
        <f t="shared" si="19"/>
        <v>0</v>
      </c>
      <c r="AL22" s="41">
        <f t="shared" si="20"/>
        <v>0</v>
      </c>
      <c r="AM22" s="41">
        <f t="shared" si="57"/>
        <v>0</v>
      </c>
      <c r="AN22" s="24">
        <f>T22*1.8</f>
        <v>0</v>
      </c>
      <c r="AO22" s="37">
        <f t="shared" si="21"/>
        <v>25016</v>
      </c>
      <c r="AP22" s="24">
        <f t="shared" si="22"/>
        <v>0</v>
      </c>
      <c r="AQ22" s="24">
        <f t="shared" si="23"/>
        <v>0</v>
      </c>
      <c r="AR22" s="24">
        <f t="shared" si="24"/>
        <v>0</v>
      </c>
      <c r="AS22" s="24">
        <f t="shared" si="25"/>
        <v>0</v>
      </c>
      <c r="AT22" s="24">
        <f t="shared" si="26"/>
        <v>0</v>
      </c>
      <c r="AU22" s="24">
        <f t="shared" si="27"/>
        <v>0</v>
      </c>
      <c r="AV22" s="24">
        <f t="shared" si="28"/>
        <v>0</v>
      </c>
      <c r="AW22" s="24">
        <f t="shared" si="29"/>
        <v>0</v>
      </c>
      <c r="AX22" s="24">
        <f t="shared" si="30"/>
        <v>0</v>
      </c>
      <c r="AY22" s="24">
        <f t="shared" si="31"/>
        <v>0</v>
      </c>
      <c r="AZ22" s="24">
        <f t="shared" si="32"/>
        <v>26516.960000000003</v>
      </c>
      <c r="BA22" s="24">
        <f t="shared" si="33"/>
        <v>0</v>
      </c>
      <c r="BB22" s="24">
        <f t="shared" si="34"/>
        <v>0</v>
      </c>
      <c r="BC22" s="24">
        <f t="shared" si="35"/>
        <v>0</v>
      </c>
      <c r="BD22" s="24">
        <f t="shared" si="36"/>
        <v>0</v>
      </c>
      <c r="BE22" s="24">
        <f t="shared" si="37"/>
        <v>0</v>
      </c>
      <c r="BF22" s="24">
        <f t="shared" si="38"/>
        <v>0</v>
      </c>
      <c r="BG22" s="24">
        <f t="shared" si="39"/>
        <v>0</v>
      </c>
      <c r="BH22" s="24">
        <f>AN22*1.6</f>
        <v>0</v>
      </c>
      <c r="BI22" s="37">
        <f t="shared" si="40"/>
        <v>26516.960000000003</v>
      </c>
      <c r="BJ22" s="24">
        <f t="shared" si="41"/>
        <v>0</v>
      </c>
      <c r="BK22" s="24">
        <f t="shared" si="42"/>
        <v>0</v>
      </c>
      <c r="BL22" s="24">
        <f t="shared" si="43"/>
        <v>0</v>
      </c>
      <c r="BM22" s="24">
        <f t="shared" si="44"/>
        <v>0</v>
      </c>
      <c r="BN22" s="24">
        <f t="shared" si="58"/>
        <v>0</v>
      </c>
      <c r="BO22" s="24">
        <f t="shared" si="45"/>
        <v>0</v>
      </c>
      <c r="BP22" s="24">
        <f t="shared" si="46"/>
        <v>0</v>
      </c>
      <c r="BQ22" s="24">
        <f t="shared" si="47"/>
        <v>0</v>
      </c>
      <c r="BR22" s="24">
        <f t="shared" si="48"/>
        <v>0</v>
      </c>
      <c r="BS22" s="24">
        <f t="shared" si="49"/>
        <v>0</v>
      </c>
      <c r="BT22" s="24">
        <v>27500</v>
      </c>
      <c r="BU22" s="24">
        <f t="shared" si="50"/>
        <v>0</v>
      </c>
      <c r="BV22" s="24">
        <f t="shared" si="51"/>
        <v>0</v>
      </c>
      <c r="BW22" s="24">
        <f t="shared" si="52"/>
        <v>0</v>
      </c>
      <c r="BX22" s="24">
        <f t="shared" si="53"/>
        <v>0</v>
      </c>
      <c r="BY22" s="24">
        <f t="shared" si="54"/>
        <v>0</v>
      </c>
      <c r="BZ22" s="24">
        <f t="shared" si="55"/>
        <v>0</v>
      </c>
      <c r="CA22" s="24">
        <f t="shared" si="59"/>
        <v>0</v>
      </c>
      <c r="CB22" s="32"/>
      <c r="CC22" s="37">
        <f t="shared" si="56"/>
        <v>27500</v>
      </c>
    </row>
    <row r="23" spans="1:81" ht="15">
      <c r="A23" s="24" t="s">
        <v>87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>
        <v>158600</v>
      </c>
      <c r="M23" s="24"/>
      <c r="N23" s="24"/>
      <c r="O23" s="24"/>
      <c r="P23" s="24"/>
      <c r="Q23" s="24"/>
      <c r="R23" s="24"/>
      <c r="S23" s="24"/>
      <c r="T23" s="32"/>
      <c r="U23" s="33">
        <f t="shared" si="60"/>
        <v>158600</v>
      </c>
      <c r="V23" s="41">
        <f t="shared" si="4"/>
        <v>0</v>
      </c>
      <c r="W23" s="41">
        <f t="shared" si="5"/>
        <v>0</v>
      </c>
      <c r="X23" s="41">
        <f t="shared" si="6"/>
        <v>0</v>
      </c>
      <c r="Y23" s="41">
        <f t="shared" si="7"/>
        <v>0</v>
      </c>
      <c r="Z23" s="41">
        <f t="shared" si="8"/>
        <v>0</v>
      </c>
      <c r="AA23" s="41">
        <f t="shared" si="9"/>
        <v>0</v>
      </c>
      <c r="AB23" s="41">
        <f t="shared" si="10"/>
        <v>0</v>
      </c>
      <c r="AC23" s="41">
        <f t="shared" si="11"/>
        <v>0</v>
      </c>
      <c r="AD23" s="41">
        <f t="shared" si="12"/>
        <v>0</v>
      </c>
      <c r="AE23" s="41">
        <f t="shared" si="13"/>
        <v>0</v>
      </c>
      <c r="AF23" s="41">
        <f t="shared" si="14"/>
        <v>168116</v>
      </c>
      <c r="AG23" s="41">
        <f t="shared" si="15"/>
        <v>0</v>
      </c>
      <c r="AH23" s="41">
        <f t="shared" si="16"/>
        <v>0</v>
      </c>
      <c r="AI23" s="41">
        <f t="shared" si="17"/>
        <v>0</v>
      </c>
      <c r="AJ23" s="41">
        <f t="shared" si="18"/>
        <v>0</v>
      </c>
      <c r="AK23" s="41">
        <f t="shared" si="19"/>
        <v>0</v>
      </c>
      <c r="AL23" s="41">
        <f t="shared" si="20"/>
        <v>0</v>
      </c>
      <c r="AM23" s="41">
        <f t="shared" si="57"/>
        <v>0</v>
      </c>
      <c r="AN23" s="24">
        <f>T23*1.8</f>
        <v>0</v>
      </c>
      <c r="AO23" s="37">
        <f t="shared" si="21"/>
        <v>168116</v>
      </c>
      <c r="AP23" s="24">
        <f t="shared" si="22"/>
        <v>0</v>
      </c>
      <c r="AQ23" s="24">
        <f t="shared" si="23"/>
        <v>0</v>
      </c>
      <c r="AR23" s="24">
        <f t="shared" si="24"/>
        <v>0</v>
      </c>
      <c r="AS23" s="24">
        <f t="shared" si="25"/>
        <v>0</v>
      </c>
      <c r="AT23" s="24">
        <f t="shared" si="26"/>
        <v>0</v>
      </c>
      <c r="AU23" s="24">
        <f t="shared" si="27"/>
        <v>0</v>
      </c>
      <c r="AV23" s="24">
        <f t="shared" si="28"/>
        <v>0</v>
      </c>
      <c r="AW23" s="24">
        <f t="shared" si="29"/>
        <v>0</v>
      </c>
      <c r="AX23" s="24">
        <f t="shared" si="30"/>
        <v>0</v>
      </c>
      <c r="AY23" s="24">
        <f t="shared" si="31"/>
        <v>0</v>
      </c>
      <c r="AZ23" s="24">
        <f t="shared" si="32"/>
        <v>178202.96000000002</v>
      </c>
      <c r="BA23" s="24">
        <f t="shared" si="33"/>
        <v>0</v>
      </c>
      <c r="BB23" s="24">
        <f t="shared" si="34"/>
        <v>0</v>
      </c>
      <c r="BC23" s="24">
        <f t="shared" si="35"/>
        <v>0</v>
      </c>
      <c r="BD23" s="24">
        <f t="shared" si="36"/>
        <v>0</v>
      </c>
      <c r="BE23" s="24">
        <f t="shared" si="37"/>
        <v>0</v>
      </c>
      <c r="BF23" s="24">
        <f t="shared" si="38"/>
        <v>0</v>
      </c>
      <c r="BG23" s="24">
        <f t="shared" si="39"/>
        <v>0</v>
      </c>
      <c r="BH23" s="24">
        <f>AN23*1.6</f>
        <v>0</v>
      </c>
      <c r="BI23" s="37">
        <f t="shared" si="40"/>
        <v>178202.96000000002</v>
      </c>
      <c r="BJ23" s="24">
        <f t="shared" si="41"/>
        <v>0</v>
      </c>
      <c r="BK23" s="24">
        <f t="shared" si="42"/>
        <v>0</v>
      </c>
      <c r="BL23" s="24">
        <f t="shared" si="43"/>
        <v>0</v>
      </c>
      <c r="BM23" s="24">
        <f t="shared" si="44"/>
        <v>0</v>
      </c>
      <c r="BN23" s="24">
        <f t="shared" si="58"/>
        <v>0</v>
      </c>
      <c r="BO23" s="24">
        <f t="shared" si="45"/>
        <v>0</v>
      </c>
      <c r="BP23" s="24">
        <f t="shared" si="46"/>
        <v>0</v>
      </c>
      <c r="BQ23" s="24">
        <f t="shared" si="47"/>
        <v>0</v>
      </c>
      <c r="BR23" s="24">
        <f t="shared" si="48"/>
        <v>0</v>
      </c>
      <c r="BS23" s="24">
        <f t="shared" si="49"/>
        <v>0</v>
      </c>
      <c r="BT23" s="24">
        <v>184500</v>
      </c>
      <c r="BU23" s="24">
        <f t="shared" si="50"/>
        <v>0</v>
      </c>
      <c r="BV23" s="24">
        <f t="shared" si="51"/>
        <v>0</v>
      </c>
      <c r="BW23" s="24">
        <f t="shared" si="52"/>
        <v>0</v>
      </c>
      <c r="BX23" s="24">
        <f t="shared" si="53"/>
        <v>0</v>
      </c>
      <c r="BY23" s="24">
        <f t="shared" si="54"/>
        <v>0</v>
      </c>
      <c r="BZ23" s="24">
        <f t="shared" si="55"/>
        <v>0</v>
      </c>
      <c r="CA23" s="24">
        <f t="shared" si="59"/>
        <v>0</v>
      </c>
      <c r="CB23" s="32"/>
      <c r="CC23" s="37">
        <f t="shared" si="56"/>
        <v>184500</v>
      </c>
    </row>
    <row r="24" spans="1:81" ht="15">
      <c r="A24" s="24" t="s">
        <v>88</v>
      </c>
      <c r="B24" s="24">
        <f>SUM(B5:B23)</f>
        <v>0</v>
      </c>
      <c r="C24" s="24">
        <f>SUM(C5:C23)</f>
        <v>0</v>
      </c>
      <c r="D24" s="24">
        <f>SUM(D5:D23)</f>
        <v>0</v>
      </c>
      <c r="E24" s="24">
        <f aca="true" t="shared" si="63" ref="E24:T24">SUM(E5:E23)</f>
        <v>289000</v>
      </c>
      <c r="F24" s="24">
        <f t="shared" si="63"/>
        <v>2196000</v>
      </c>
      <c r="G24" s="24">
        <f t="shared" si="63"/>
        <v>0</v>
      </c>
      <c r="H24" s="24">
        <f>SUM(H5:H23)</f>
        <v>380200</v>
      </c>
      <c r="I24" s="24">
        <f t="shared" si="63"/>
        <v>0</v>
      </c>
      <c r="J24" s="24">
        <f t="shared" si="63"/>
        <v>0</v>
      </c>
      <c r="K24" s="24">
        <f t="shared" si="63"/>
        <v>77300</v>
      </c>
      <c r="L24" s="24">
        <f t="shared" si="63"/>
        <v>1074600</v>
      </c>
      <c r="M24" s="24">
        <f t="shared" si="63"/>
        <v>12000</v>
      </c>
      <c r="N24" s="24">
        <f t="shared" si="63"/>
        <v>321000</v>
      </c>
      <c r="O24" s="24">
        <f t="shared" si="63"/>
        <v>0</v>
      </c>
      <c r="P24" s="24">
        <f t="shared" si="63"/>
        <v>0</v>
      </c>
      <c r="Q24" s="24">
        <f t="shared" si="63"/>
        <v>0</v>
      </c>
      <c r="R24" s="24">
        <f t="shared" si="63"/>
        <v>0</v>
      </c>
      <c r="S24" s="24">
        <f t="shared" si="63"/>
        <v>1350000</v>
      </c>
      <c r="T24" s="24">
        <f t="shared" si="63"/>
        <v>0</v>
      </c>
      <c r="U24" s="24">
        <f>SUM(U5:U23)</f>
        <v>5700100</v>
      </c>
      <c r="V24" s="24">
        <f>SUM(V5:V23)</f>
        <v>0</v>
      </c>
      <c r="W24" s="24">
        <f>SUM(W5:W23)</f>
        <v>0</v>
      </c>
      <c r="X24" s="24">
        <f>SUM(X5:X23)</f>
        <v>0</v>
      </c>
      <c r="Y24" s="24">
        <f aca="true" t="shared" si="64" ref="Y24:AN24">SUM(Y5:Y23)</f>
        <v>306340</v>
      </c>
      <c r="Z24" s="24">
        <f t="shared" si="64"/>
        <v>2327760</v>
      </c>
      <c r="AA24" s="24">
        <f t="shared" si="64"/>
        <v>0</v>
      </c>
      <c r="AB24" s="24">
        <f t="shared" si="64"/>
        <v>403012</v>
      </c>
      <c r="AC24" s="24">
        <f t="shared" si="64"/>
        <v>0</v>
      </c>
      <c r="AD24" s="24">
        <f t="shared" si="64"/>
        <v>0</v>
      </c>
      <c r="AE24" s="24">
        <f t="shared" si="64"/>
        <v>81938</v>
      </c>
      <c r="AF24" s="24">
        <f t="shared" si="64"/>
        <v>1139076</v>
      </c>
      <c r="AG24" s="24">
        <f t="shared" si="64"/>
        <v>12720</v>
      </c>
      <c r="AH24" s="24">
        <f t="shared" si="64"/>
        <v>340260</v>
      </c>
      <c r="AI24" s="24">
        <f t="shared" si="64"/>
        <v>0</v>
      </c>
      <c r="AJ24" s="24">
        <f t="shared" si="64"/>
        <v>0</v>
      </c>
      <c r="AK24" s="24">
        <f t="shared" si="64"/>
        <v>0</v>
      </c>
      <c r="AL24" s="24">
        <f t="shared" si="64"/>
        <v>0</v>
      </c>
      <c r="AM24" s="24">
        <f t="shared" si="64"/>
        <v>901000</v>
      </c>
      <c r="AN24" s="24">
        <f t="shared" si="64"/>
        <v>0</v>
      </c>
      <c r="AO24" s="38">
        <f>SUM(AO5:AO23)</f>
        <v>5512106</v>
      </c>
      <c r="AP24" s="24">
        <f>SUM(AP5:AP23)</f>
        <v>0</v>
      </c>
      <c r="AQ24" s="24">
        <f>SUM(AQ5:AQ23)</f>
        <v>0</v>
      </c>
      <c r="AR24" s="24">
        <f>SUM(AR5:AR23)</f>
        <v>0</v>
      </c>
      <c r="AS24" s="24">
        <f aca="true" t="shared" si="65" ref="AS24:BH24">SUM(AS5:AS23)</f>
        <v>324720.4</v>
      </c>
      <c r="AT24" s="24">
        <f t="shared" si="65"/>
        <v>2467425.6</v>
      </c>
      <c r="AU24" s="24">
        <f t="shared" si="65"/>
        <v>0</v>
      </c>
      <c r="AV24" s="24">
        <f t="shared" si="65"/>
        <v>427192.72000000003</v>
      </c>
      <c r="AW24" s="24">
        <f t="shared" si="65"/>
        <v>0</v>
      </c>
      <c r="AX24" s="24">
        <f t="shared" si="65"/>
        <v>0</v>
      </c>
      <c r="AY24" s="24">
        <f t="shared" si="65"/>
        <v>86854.28</v>
      </c>
      <c r="AZ24" s="38">
        <f t="shared" si="65"/>
        <v>1207420.56</v>
      </c>
      <c r="BA24" s="24">
        <f t="shared" si="65"/>
        <v>11000</v>
      </c>
      <c r="BB24" s="24">
        <f t="shared" si="65"/>
        <v>361000</v>
      </c>
      <c r="BC24" s="24">
        <f t="shared" si="65"/>
        <v>0</v>
      </c>
      <c r="BD24" s="24">
        <f t="shared" si="65"/>
        <v>0</v>
      </c>
      <c r="BE24" s="24">
        <f t="shared" si="65"/>
        <v>0</v>
      </c>
      <c r="BF24" s="24">
        <f t="shared" si="65"/>
        <v>0</v>
      </c>
      <c r="BG24" s="24">
        <f t="shared" si="65"/>
        <v>955060</v>
      </c>
      <c r="BH24" s="24">
        <f t="shared" si="65"/>
        <v>0</v>
      </c>
      <c r="BI24" s="38">
        <f>SUM(BI5:BI23)</f>
        <v>5840673.5600000005</v>
      </c>
      <c r="BJ24" s="24">
        <f>SUM(BJ5:BJ23)</f>
        <v>0</v>
      </c>
      <c r="BK24" s="24">
        <f>SUM(BK5:BK23)</f>
        <v>0</v>
      </c>
      <c r="BL24" s="24">
        <f>SUM(BL5:BL23)</f>
        <v>0</v>
      </c>
      <c r="BM24" s="24">
        <f aca="true" t="shared" si="66" ref="BM24:CB24">SUM(BM5:BM23)</f>
        <v>336410</v>
      </c>
      <c r="BN24" s="24">
        <f t="shared" si="66"/>
        <v>2556252</v>
      </c>
      <c r="BO24" s="24">
        <f t="shared" si="66"/>
        <v>0</v>
      </c>
      <c r="BP24" s="24">
        <f t="shared" si="66"/>
        <v>442570</v>
      </c>
      <c r="BQ24" s="24">
        <f t="shared" si="66"/>
        <v>0</v>
      </c>
      <c r="BR24" s="24">
        <f t="shared" si="66"/>
        <v>0</v>
      </c>
      <c r="BS24" s="24">
        <f t="shared" si="66"/>
        <v>89980</v>
      </c>
      <c r="BT24" s="38">
        <f t="shared" si="66"/>
        <v>1250901</v>
      </c>
      <c r="BU24" s="24">
        <f t="shared" si="66"/>
        <v>8000</v>
      </c>
      <c r="BV24" s="24">
        <f t="shared" si="66"/>
        <v>385000</v>
      </c>
      <c r="BW24" s="24">
        <f t="shared" si="66"/>
        <v>0</v>
      </c>
      <c r="BX24" s="24">
        <f t="shared" si="66"/>
        <v>0</v>
      </c>
      <c r="BY24" s="24">
        <f t="shared" si="66"/>
        <v>0</v>
      </c>
      <c r="BZ24" s="24">
        <f t="shared" si="66"/>
        <v>0</v>
      </c>
      <c r="CA24" s="24">
        <f t="shared" si="66"/>
        <v>989435</v>
      </c>
      <c r="CB24" s="24">
        <f t="shared" si="66"/>
        <v>0</v>
      </c>
      <c r="CC24" s="38">
        <f>SUM(CC5:CC23)</f>
        <v>6058548</v>
      </c>
    </row>
  </sheetData>
  <sheetProtection/>
  <mergeCells count="17">
    <mergeCell ref="AP3:AR3"/>
    <mergeCell ref="B3:D3"/>
    <mergeCell ref="E3:L3"/>
    <mergeCell ref="M3:Q3"/>
    <mergeCell ref="V3:X3"/>
    <mergeCell ref="Y3:AF3"/>
    <mergeCell ref="AG3:AK3"/>
    <mergeCell ref="AS3:AZ3"/>
    <mergeCell ref="BA3:BE3"/>
    <mergeCell ref="BJ3:BL3"/>
    <mergeCell ref="BM3:BT3"/>
    <mergeCell ref="BU3:BY3"/>
    <mergeCell ref="A2:A4"/>
    <mergeCell ref="B2:U2"/>
    <mergeCell ref="V2:AO2"/>
    <mergeCell ref="AP2:BI2"/>
    <mergeCell ref="BJ2:C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74"/>
  <sheetViews>
    <sheetView tabSelected="1" zoomScalePageLayoutView="0" workbookViewId="0" topLeftCell="A1">
      <selection activeCell="X12" sqref="X12"/>
    </sheetView>
  </sheetViews>
  <sheetFormatPr defaultColWidth="11.421875" defaultRowHeight="15"/>
  <cols>
    <col min="1" max="1" width="20.00390625" style="0" customWidth="1"/>
    <col min="2" max="2" width="31.7109375" style="0" customWidth="1"/>
  </cols>
  <sheetData>
    <row r="2" spans="1:22" ht="15">
      <c r="A2" s="129" t="s">
        <v>186</v>
      </c>
      <c r="B2" s="110" t="s">
        <v>187</v>
      </c>
      <c r="C2" s="104" t="s">
        <v>113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6"/>
    </row>
    <row r="3" spans="1:22" ht="15" customHeight="1">
      <c r="A3" s="130"/>
      <c r="B3" s="110"/>
      <c r="C3" s="134" t="s">
        <v>60</v>
      </c>
      <c r="D3" s="135"/>
      <c r="E3" s="136"/>
      <c r="F3" s="137" t="s">
        <v>61</v>
      </c>
      <c r="G3" s="138"/>
      <c r="H3" s="138"/>
      <c r="I3" s="138"/>
      <c r="J3" s="138"/>
      <c r="K3" s="138"/>
      <c r="L3" s="138"/>
      <c r="M3" s="139"/>
      <c r="N3" s="140" t="s">
        <v>89</v>
      </c>
      <c r="O3" s="141"/>
      <c r="P3" s="141"/>
      <c r="Q3" s="141"/>
      <c r="R3" s="142"/>
      <c r="S3" s="87"/>
      <c r="T3" s="88"/>
      <c r="U3" s="88"/>
      <c r="V3" s="89"/>
    </row>
    <row r="4" spans="1:22" ht="57">
      <c r="A4" s="131"/>
      <c r="B4" s="110"/>
      <c r="C4" s="90" t="s">
        <v>90</v>
      </c>
      <c r="D4" s="91" t="s">
        <v>102</v>
      </c>
      <c r="E4" s="92" t="s">
        <v>91</v>
      </c>
      <c r="F4" s="84" t="s">
        <v>62</v>
      </c>
      <c r="G4" s="84" t="s">
        <v>63</v>
      </c>
      <c r="H4" s="84" t="s">
        <v>103</v>
      </c>
      <c r="I4" s="84" t="s">
        <v>104</v>
      </c>
      <c r="J4" s="84" t="s">
        <v>105</v>
      </c>
      <c r="K4" s="84" t="s">
        <v>106</v>
      </c>
      <c r="L4" s="84" t="s">
        <v>300</v>
      </c>
      <c r="M4" s="84" t="s">
        <v>65</v>
      </c>
      <c r="N4" s="85" t="s">
        <v>92</v>
      </c>
      <c r="O4" s="85" t="s">
        <v>93</v>
      </c>
      <c r="P4" s="85" t="s">
        <v>94</v>
      </c>
      <c r="Q4" s="85" t="s">
        <v>95</v>
      </c>
      <c r="R4" s="85" t="s">
        <v>96</v>
      </c>
      <c r="S4" s="28" t="s">
        <v>67</v>
      </c>
      <c r="T4" s="27" t="s">
        <v>66</v>
      </c>
      <c r="U4" s="29" t="s">
        <v>67</v>
      </c>
      <c r="V4" s="30" t="s">
        <v>68</v>
      </c>
    </row>
    <row r="5" spans="1:23" ht="15">
      <c r="A5" s="113" t="s">
        <v>185</v>
      </c>
      <c r="B5" s="42" t="s">
        <v>220</v>
      </c>
      <c r="C5" s="24"/>
      <c r="D5" s="24"/>
      <c r="E5" s="24"/>
      <c r="F5" s="24">
        <f>F11</f>
        <v>382800</v>
      </c>
      <c r="G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32"/>
      <c r="V5" s="33">
        <f>SUM(C5:U5)</f>
        <v>382800</v>
      </c>
      <c r="W5" s="81"/>
    </row>
    <row r="6" spans="1:22" ht="15">
      <c r="A6" s="114"/>
      <c r="B6" s="120" t="s">
        <v>198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ht="23.25">
      <c r="A7" s="126" t="s">
        <v>183</v>
      </c>
      <c r="B7" s="49" t="s">
        <v>118</v>
      </c>
      <c r="C7" s="47"/>
      <c r="D7" s="47"/>
      <c r="E7" s="47"/>
      <c r="F7" s="65">
        <v>130000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98">
        <f>SUM(C7:U7)</f>
        <v>130000</v>
      </c>
    </row>
    <row r="8" spans="1:22" ht="15">
      <c r="A8" s="127"/>
      <c r="B8" s="50" t="s">
        <v>119</v>
      </c>
      <c r="C8" s="48"/>
      <c r="D8" s="48"/>
      <c r="E8" s="48"/>
      <c r="F8" s="80">
        <v>10000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98">
        <f>SUM(C8:U8)</f>
        <v>10000</v>
      </c>
    </row>
    <row r="9" spans="1:22" ht="23.25">
      <c r="A9" s="127"/>
      <c r="B9" s="50" t="s">
        <v>120</v>
      </c>
      <c r="C9" s="48"/>
      <c r="D9" s="48"/>
      <c r="E9" s="48"/>
      <c r="F9" s="48">
        <v>62800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98">
        <f>SUM(C9:U9)</f>
        <v>62800</v>
      </c>
    </row>
    <row r="10" spans="1:22" ht="15">
      <c r="A10" s="128"/>
      <c r="B10" s="50" t="s">
        <v>121</v>
      </c>
      <c r="C10" s="48"/>
      <c r="D10" s="48"/>
      <c r="E10" s="48"/>
      <c r="F10" s="48">
        <v>180000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98">
        <f>SUM(C10:U10)</f>
        <v>180000</v>
      </c>
    </row>
    <row r="11" spans="1:22" ht="15">
      <c r="A11" s="61" t="s">
        <v>184</v>
      </c>
      <c r="B11" s="50"/>
      <c r="C11" s="48">
        <f>SUM(C7:C10)</f>
        <v>0</v>
      </c>
      <c r="D11" s="48">
        <f aca="true" t="shared" si="0" ref="D11:U11">SUM(D7:D10)</f>
        <v>0</v>
      </c>
      <c r="E11" s="48">
        <f t="shared" si="0"/>
        <v>0</v>
      </c>
      <c r="F11" s="48">
        <f t="shared" si="0"/>
        <v>382800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>
        <f t="shared" si="0"/>
        <v>0</v>
      </c>
      <c r="Q11" s="48">
        <f t="shared" si="0"/>
        <v>0</v>
      </c>
      <c r="R11" s="48">
        <f t="shared" si="0"/>
        <v>0</v>
      </c>
      <c r="S11" s="48">
        <f t="shared" si="0"/>
        <v>0</v>
      </c>
      <c r="T11" s="48">
        <f t="shared" si="0"/>
        <v>0</v>
      </c>
      <c r="U11" s="48">
        <f t="shared" si="0"/>
        <v>0</v>
      </c>
      <c r="V11" s="48">
        <f>SUM(V7:V10)</f>
        <v>382800</v>
      </c>
    </row>
    <row r="12" spans="1:22" ht="1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</row>
    <row r="13" spans="1:22" ht="15" customHeight="1">
      <c r="A13" s="113" t="s">
        <v>70</v>
      </c>
      <c r="B13" s="42" t="s">
        <v>219</v>
      </c>
      <c r="C13" s="24"/>
      <c r="D13" s="24"/>
      <c r="E13" s="24"/>
      <c r="F13" s="24"/>
      <c r="G13" s="24">
        <f>G21</f>
        <v>2318960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>
        <v>725000</v>
      </c>
      <c r="U13" s="25" t="s">
        <v>107</v>
      </c>
      <c r="V13" s="33">
        <f>SUM(C13:U13)</f>
        <v>3043960</v>
      </c>
    </row>
    <row r="14" spans="1:22" ht="15" customHeight="1">
      <c r="A14" s="114"/>
      <c r="B14" s="120" t="s">
        <v>198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</row>
    <row r="15" spans="1:22" ht="30" customHeight="1">
      <c r="A15" s="63" t="s">
        <v>188</v>
      </c>
      <c r="B15" s="53" t="s">
        <v>122</v>
      </c>
      <c r="C15" s="65"/>
      <c r="D15" s="65"/>
      <c r="E15" s="65"/>
      <c r="F15" s="65"/>
      <c r="G15" s="65">
        <v>2133960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98">
        <f aca="true" t="shared" si="1" ref="V15:V20">SUM(C15:U15)</f>
        <v>2133960</v>
      </c>
    </row>
    <row r="16" spans="1:22" ht="33.75" customHeight="1">
      <c r="A16" s="63" t="s">
        <v>189</v>
      </c>
      <c r="B16" s="53" t="s">
        <v>123</v>
      </c>
      <c r="C16" s="48"/>
      <c r="D16" s="48"/>
      <c r="E16" s="48"/>
      <c r="F16" s="48"/>
      <c r="G16" s="48">
        <v>35000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98">
        <f t="shared" si="1"/>
        <v>35000</v>
      </c>
    </row>
    <row r="17" spans="1:22" ht="33" customHeight="1">
      <c r="A17" s="117" t="s">
        <v>190</v>
      </c>
      <c r="B17" s="54" t="s">
        <v>302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98">
        <f t="shared" si="1"/>
        <v>0</v>
      </c>
    </row>
    <row r="18" spans="1:22" ht="15">
      <c r="A18" s="118"/>
      <c r="B18" s="54" t="s">
        <v>124</v>
      </c>
      <c r="C18" s="48"/>
      <c r="D18" s="48"/>
      <c r="E18" s="48"/>
      <c r="F18" s="48"/>
      <c r="G18" s="48">
        <v>130000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98">
        <f t="shared" si="1"/>
        <v>130000</v>
      </c>
    </row>
    <row r="19" spans="1:22" ht="18" customHeight="1">
      <c r="A19" s="119"/>
      <c r="B19" s="55" t="s">
        <v>125</v>
      </c>
      <c r="C19" s="44"/>
      <c r="D19" s="44"/>
      <c r="E19" s="44"/>
      <c r="F19" s="44"/>
      <c r="G19" s="82">
        <v>15000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51"/>
      <c r="V19" s="98">
        <f t="shared" si="1"/>
        <v>15000</v>
      </c>
    </row>
    <row r="20" spans="1:22" ht="40.5" customHeight="1">
      <c r="A20" s="63" t="s">
        <v>191</v>
      </c>
      <c r="B20" s="55" t="s">
        <v>192</v>
      </c>
      <c r="C20" s="44"/>
      <c r="D20" s="44"/>
      <c r="E20" s="44"/>
      <c r="F20" s="44"/>
      <c r="G20" s="82">
        <v>5000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51"/>
      <c r="V20" s="98">
        <f t="shared" si="1"/>
        <v>5000</v>
      </c>
    </row>
    <row r="21" spans="1:22" ht="25.5" customHeight="1">
      <c r="A21" s="63" t="s">
        <v>184</v>
      </c>
      <c r="B21" s="66"/>
      <c r="C21" s="67">
        <f>C15+C16+C17+C18+C19+C20</f>
        <v>0</v>
      </c>
      <c r="D21" s="67">
        <f aca="true" t="shared" si="2" ref="D21:V21">D15+D16+D17+D18+D19+D20</f>
        <v>0</v>
      </c>
      <c r="E21" s="67">
        <f t="shared" si="2"/>
        <v>0</v>
      </c>
      <c r="F21" s="67">
        <f t="shared" si="2"/>
        <v>0</v>
      </c>
      <c r="G21" s="67">
        <f t="shared" si="2"/>
        <v>2318960</v>
      </c>
      <c r="H21" s="67">
        <f t="shared" si="2"/>
        <v>0</v>
      </c>
      <c r="I21" s="67">
        <f t="shared" si="2"/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67">
        <f t="shared" si="2"/>
        <v>0</v>
      </c>
      <c r="V21" s="82">
        <f t="shared" si="2"/>
        <v>2318960</v>
      </c>
    </row>
    <row r="22" spans="1:22" ht="13.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ht="15">
      <c r="A23" s="124" t="s">
        <v>71</v>
      </c>
      <c r="B23" s="42" t="s">
        <v>221</v>
      </c>
      <c r="C23" s="24"/>
      <c r="D23" s="24"/>
      <c r="E23" s="24"/>
      <c r="F23" s="24"/>
      <c r="G23" s="24"/>
      <c r="H23" s="24"/>
      <c r="I23" s="24">
        <f>I30</f>
        <v>521500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32"/>
      <c r="V23" s="33">
        <f>SUM(C23:U23)</f>
        <v>521500</v>
      </c>
    </row>
    <row r="24" spans="1:22" ht="15">
      <c r="A24" s="125"/>
      <c r="B24" s="120" t="s">
        <v>198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ht="34.5">
      <c r="A25" s="63" t="s">
        <v>193</v>
      </c>
      <c r="B25" s="49" t="s">
        <v>298</v>
      </c>
      <c r="C25" s="47"/>
      <c r="D25" s="47"/>
      <c r="E25" s="47"/>
      <c r="F25" s="47"/>
      <c r="G25" s="47"/>
      <c r="H25" s="47"/>
      <c r="I25" s="65">
        <v>50000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98">
        <f>SUM(C25:U25)</f>
        <v>50000</v>
      </c>
    </row>
    <row r="26" spans="1:22" ht="23.25">
      <c r="A26" s="63" t="s">
        <v>194</v>
      </c>
      <c r="B26" s="55" t="s">
        <v>299</v>
      </c>
      <c r="C26" s="47"/>
      <c r="D26" s="47"/>
      <c r="E26" s="47"/>
      <c r="F26" s="47"/>
      <c r="G26" s="47"/>
      <c r="H26" s="47"/>
      <c r="I26" s="65">
        <v>170000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98">
        <f>SUM(C26:U26)</f>
        <v>170000</v>
      </c>
    </row>
    <row r="27" spans="1:22" ht="23.25">
      <c r="A27" s="63" t="s">
        <v>195</v>
      </c>
      <c r="B27" s="57" t="s">
        <v>126</v>
      </c>
      <c r="C27" s="47"/>
      <c r="D27" s="47"/>
      <c r="E27" s="47"/>
      <c r="F27" s="47"/>
      <c r="G27" s="47"/>
      <c r="H27" s="47"/>
      <c r="I27" s="65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98">
        <f>SUM(C27:U27)</f>
        <v>0</v>
      </c>
    </row>
    <row r="28" spans="1:22" ht="34.5">
      <c r="A28" s="63" t="s">
        <v>296</v>
      </c>
      <c r="B28" s="56" t="s">
        <v>127</v>
      </c>
      <c r="C28" s="44"/>
      <c r="D28" s="44"/>
      <c r="E28" s="44"/>
      <c r="F28" s="44"/>
      <c r="G28" s="44"/>
      <c r="H28" s="44"/>
      <c r="I28" s="82">
        <v>109000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98">
        <f>SUM(C28:U28)</f>
        <v>109000</v>
      </c>
    </row>
    <row r="29" spans="1:22" ht="23.25">
      <c r="A29" s="63" t="s">
        <v>297</v>
      </c>
      <c r="B29" s="69" t="s">
        <v>303</v>
      </c>
      <c r="C29" s="67"/>
      <c r="D29" s="67"/>
      <c r="E29" s="67"/>
      <c r="F29" s="67"/>
      <c r="G29" s="67"/>
      <c r="H29" s="67"/>
      <c r="I29" s="82">
        <v>192500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70"/>
      <c r="V29" s="98">
        <f>SUM(C29:U29)</f>
        <v>192500</v>
      </c>
    </row>
    <row r="30" spans="1:22" ht="15">
      <c r="A30" s="63"/>
      <c r="B30" s="69"/>
      <c r="C30" s="67">
        <f>C25+C26+C27+C28+C29</f>
        <v>0</v>
      </c>
      <c r="D30" s="67">
        <f aca="true" t="shared" si="3" ref="D30:V30">D25+D26+D27+D28+D29</f>
        <v>0</v>
      </c>
      <c r="E30" s="67">
        <f t="shared" si="3"/>
        <v>0</v>
      </c>
      <c r="F30" s="67">
        <f t="shared" si="3"/>
        <v>0</v>
      </c>
      <c r="G30" s="67">
        <f t="shared" si="3"/>
        <v>0</v>
      </c>
      <c r="H30" s="67">
        <f t="shared" si="3"/>
        <v>0</v>
      </c>
      <c r="I30" s="67">
        <f t="shared" si="3"/>
        <v>521500</v>
      </c>
      <c r="J30" s="67">
        <f t="shared" si="3"/>
        <v>0</v>
      </c>
      <c r="K30" s="67">
        <f t="shared" si="3"/>
        <v>0</v>
      </c>
      <c r="L30" s="67">
        <f t="shared" si="3"/>
        <v>0</v>
      </c>
      <c r="M30" s="67">
        <f t="shared" si="3"/>
        <v>0</v>
      </c>
      <c r="N30" s="67">
        <f t="shared" si="3"/>
        <v>0</v>
      </c>
      <c r="O30" s="67">
        <f t="shared" si="3"/>
        <v>0</v>
      </c>
      <c r="P30" s="67">
        <f t="shared" si="3"/>
        <v>0</v>
      </c>
      <c r="Q30" s="67">
        <f t="shared" si="3"/>
        <v>0</v>
      </c>
      <c r="R30" s="67">
        <f t="shared" si="3"/>
        <v>0</v>
      </c>
      <c r="S30" s="67">
        <f t="shared" si="3"/>
        <v>0</v>
      </c>
      <c r="T30" s="67">
        <f t="shared" si="3"/>
        <v>0</v>
      </c>
      <c r="U30" s="67">
        <f t="shared" si="3"/>
        <v>0</v>
      </c>
      <c r="V30" s="82">
        <f t="shared" si="3"/>
        <v>521500</v>
      </c>
    </row>
    <row r="31" spans="1:22" ht="1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15">
      <c r="A32" s="113" t="s">
        <v>72</v>
      </c>
      <c r="B32" s="42" t="s">
        <v>222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>
        <f>M40</f>
        <v>52500</v>
      </c>
      <c r="N32" s="24"/>
      <c r="O32" s="24"/>
      <c r="P32" s="24"/>
      <c r="Q32" s="24"/>
      <c r="R32" s="24"/>
      <c r="S32" s="24"/>
      <c r="T32" s="24"/>
      <c r="U32" s="32"/>
      <c r="V32" s="33">
        <f>SUM(C32:U32)</f>
        <v>52500</v>
      </c>
    </row>
    <row r="33" spans="1:22" ht="15">
      <c r="A33" s="114"/>
      <c r="B33" s="120" t="s">
        <v>198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</row>
    <row r="34" spans="1:22" ht="24.75" customHeight="1">
      <c r="A34" s="126" t="s">
        <v>200</v>
      </c>
      <c r="B34" s="56" t="s">
        <v>128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93">
        <v>13500</v>
      </c>
      <c r="N34" s="44"/>
      <c r="O34" s="44"/>
      <c r="P34" s="44"/>
      <c r="Q34" s="44"/>
      <c r="R34" s="44"/>
      <c r="S34" s="44"/>
      <c r="T34" s="44"/>
      <c r="U34" s="45"/>
      <c r="V34" s="98">
        <f aca="true" t="shared" si="4" ref="V34:V39">SUM(C34:U34)</f>
        <v>13500</v>
      </c>
    </row>
    <row r="35" spans="1:22" ht="15">
      <c r="A35" s="127"/>
      <c r="B35" s="52" t="s">
        <v>129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93">
        <v>3500</v>
      </c>
      <c r="N35" s="44"/>
      <c r="O35" s="44"/>
      <c r="P35" s="44"/>
      <c r="Q35" s="44"/>
      <c r="R35" s="44"/>
      <c r="S35" s="44"/>
      <c r="T35" s="44"/>
      <c r="U35" s="45"/>
      <c r="V35" s="98">
        <f t="shared" si="4"/>
        <v>3500</v>
      </c>
    </row>
    <row r="36" spans="1:22" ht="23.25">
      <c r="A36" s="127"/>
      <c r="B36" s="56" t="s">
        <v>201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93">
        <v>14500</v>
      </c>
      <c r="N36" s="44"/>
      <c r="O36" s="44"/>
      <c r="P36" s="44"/>
      <c r="Q36" s="44"/>
      <c r="R36" s="44"/>
      <c r="S36" s="44"/>
      <c r="T36" s="44"/>
      <c r="U36" s="45"/>
      <c r="V36" s="98">
        <f t="shared" si="4"/>
        <v>14500</v>
      </c>
    </row>
    <row r="37" spans="1:22" ht="15">
      <c r="A37" s="127"/>
      <c r="B37" s="52" t="s">
        <v>130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93">
        <v>9000</v>
      </c>
      <c r="N37" s="44"/>
      <c r="O37" s="44"/>
      <c r="P37" s="44"/>
      <c r="Q37" s="44"/>
      <c r="R37" s="44"/>
      <c r="S37" s="44"/>
      <c r="T37" s="44"/>
      <c r="U37" s="45"/>
      <c r="V37" s="98">
        <f t="shared" si="4"/>
        <v>9000</v>
      </c>
    </row>
    <row r="38" spans="1:22" ht="23.25">
      <c r="A38" s="127"/>
      <c r="B38" s="56" t="s">
        <v>131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93">
        <v>9000</v>
      </c>
      <c r="N38" s="44"/>
      <c r="O38" s="44"/>
      <c r="P38" s="44"/>
      <c r="Q38" s="44"/>
      <c r="R38" s="44"/>
      <c r="S38" s="44"/>
      <c r="T38" s="44"/>
      <c r="U38" s="45"/>
      <c r="V38" s="98">
        <f t="shared" si="4"/>
        <v>9000</v>
      </c>
    </row>
    <row r="39" spans="1:22" ht="15">
      <c r="A39" s="128"/>
      <c r="B39" s="56" t="s">
        <v>132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93">
        <v>3000</v>
      </c>
      <c r="N39" s="44"/>
      <c r="O39" s="44"/>
      <c r="P39" s="44"/>
      <c r="Q39" s="44"/>
      <c r="R39" s="44"/>
      <c r="S39" s="44"/>
      <c r="T39" s="44"/>
      <c r="U39" s="45"/>
      <c r="V39" s="98">
        <f t="shared" si="4"/>
        <v>3000</v>
      </c>
    </row>
    <row r="40" spans="1:22" ht="15">
      <c r="A40" s="60"/>
      <c r="B40" s="69" t="s">
        <v>199</v>
      </c>
      <c r="C40" s="67">
        <f>C34+C35+C36+C37+C38+C39</f>
        <v>0</v>
      </c>
      <c r="D40" s="67">
        <f aca="true" t="shared" si="5" ref="D40:V40">D34+D35+D36+D37+D38+D39</f>
        <v>0</v>
      </c>
      <c r="E40" s="67">
        <f t="shared" si="5"/>
        <v>0</v>
      </c>
      <c r="F40" s="67">
        <f t="shared" si="5"/>
        <v>0</v>
      </c>
      <c r="G40" s="67">
        <f t="shared" si="5"/>
        <v>0</v>
      </c>
      <c r="H40" s="67">
        <f t="shared" si="5"/>
        <v>0</v>
      </c>
      <c r="I40" s="67">
        <f t="shared" si="5"/>
        <v>0</v>
      </c>
      <c r="J40" s="67">
        <f t="shared" si="5"/>
        <v>0</v>
      </c>
      <c r="K40" s="67">
        <f t="shared" si="5"/>
        <v>0</v>
      </c>
      <c r="L40" s="67">
        <f t="shared" si="5"/>
        <v>0</v>
      </c>
      <c r="M40" s="86">
        <f t="shared" si="5"/>
        <v>52500</v>
      </c>
      <c r="N40" s="67">
        <f t="shared" si="5"/>
        <v>0</v>
      </c>
      <c r="O40" s="67">
        <f t="shared" si="5"/>
        <v>0</v>
      </c>
      <c r="P40" s="67">
        <f t="shared" si="5"/>
        <v>0</v>
      </c>
      <c r="Q40" s="67">
        <f t="shared" si="5"/>
        <v>0</v>
      </c>
      <c r="R40" s="67">
        <f t="shared" si="5"/>
        <v>0</v>
      </c>
      <c r="S40" s="67">
        <f t="shared" si="5"/>
        <v>0</v>
      </c>
      <c r="T40" s="67">
        <f t="shared" si="5"/>
        <v>0</v>
      </c>
      <c r="U40" s="67">
        <f t="shared" si="5"/>
        <v>0</v>
      </c>
      <c r="V40" s="82">
        <f t="shared" si="5"/>
        <v>52500</v>
      </c>
    </row>
    <row r="41" spans="1:22" ht="1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 ht="15">
      <c r="A42" s="113" t="s">
        <v>73</v>
      </c>
      <c r="B42" s="42" t="s">
        <v>223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>
        <f>M50</f>
        <v>62000</v>
      </c>
      <c r="N42" s="24"/>
      <c r="O42" s="24"/>
      <c r="P42" s="24"/>
      <c r="Q42" s="24"/>
      <c r="R42" s="24"/>
      <c r="S42" s="24"/>
      <c r="T42" s="24"/>
      <c r="U42" s="32"/>
      <c r="V42" s="33">
        <f>SUM(C42:U42)</f>
        <v>62000</v>
      </c>
    </row>
    <row r="43" spans="1:22" ht="15">
      <c r="A43" s="114"/>
      <c r="B43" s="120" t="s">
        <v>198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1:22" ht="45" customHeight="1">
      <c r="A44" s="117" t="s">
        <v>202</v>
      </c>
      <c r="B44" s="49" t="s">
        <v>133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65">
        <v>12000</v>
      </c>
      <c r="N44" s="47"/>
      <c r="O44" s="47"/>
      <c r="P44" s="47"/>
      <c r="Q44" s="47"/>
      <c r="R44" s="47"/>
      <c r="S44" s="47"/>
      <c r="T44" s="47"/>
      <c r="U44" s="47"/>
      <c r="V44" s="98">
        <f aca="true" t="shared" si="6" ref="V44:V49">SUM(C44:U44)</f>
        <v>12000</v>
      </c>
    </row>
    <row r="45" spans="1:22" ht="23.25">
      <c r="A45" s="118"/>
      <c r="B45" s="49" t="s">
        <v>134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65">
        <v>23000</v>
      </c>
      <c r="N45" s="47"/>
      <c r="O45" s="47"/>
      <c r="P45" s="47"/>
      <c r="Q45" s="47"/>
      <c r="R45" s="47"/>
      <c r="S45" s="47"/>
      <c r="T45" s="47"/>
      <c r="U45" s="47"/>
      <c r="V45" s="98">
        <f t="shared" si="6"/>
        <v>23000</v>
      </c>
    </row>
    <row r="46" spans="1:22" ht="15">
      <c r="A46" s="118"/>
      <c r="B46" s="55" t="s">
        <v>135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65">
        <v>4000</v>
      </c>
      <c r="N46" s="47"/>
      <c r="O46" s="47"/>
      <c r="P46" s="47"/>
      <c r="Q46" s="47"/>
      <c r="R46" s="47"/>
      <c r="S46" s="47"/>
      <c r="T46" s="47"/>
      <c r="U46" s="47"/>
      <c r="V46" s="98">
        <f t="shared" si="6"/>
        <v>4000</v>
      </c>
    </row>
    <row r="47" spans="1:22" ht="15">
      <c r="A47" s="118"/>
      <c r="B47" s="55" t="s">
        <v>136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82">
        <v>3000</v>
      </c>
      <c r="N47" s="44"/>
      <c r="O47" s="44"/>
      <c r="P47" s="44"/>
      <c r="Q47" s="44"/>
      <c r="R47" s="44"/>
      <c r="S47" s="44"/>
      <c r="T47" s="44"/>
      <c r="U47" s="45"/>
      <c r="V47" s="98">
        <f t="shared" si="6"/>
        <v>3000</v>
      </c>
    </row>
    <row r="48" spans="1:22" ht="15">
      <c r="A48" s="118"/>
      <c r="B48" s="55" t="s">
        <v>137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82">
        <v>7000</v>
      </c>
      <c r="N48" s="44"/>
      <c r="O48" s="44"/>
      <c r="P48" s="44"/>
      <c r="Q48" s="44"/>
      <c r="R48" s="44"/>
      <c r="S48" s="44"/>
      <c r="T48" s="44"/>
      <c r="U48" s="45"/>
      <c r="V48" s="98">
        <f t="shared" si="6"/>
        <v>7000</v>
      </c>
    </row>
    <row r="49" spans="1:22" ht="15">
      <c r="A49" s="118"/>
      <c r="B49" s="55" t="s">
        <v>138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82">
        <v>13000</v>
      </c>
      <c r="N49" s="44"/>
      <c r="O49" s="44"/>
      <c r="P49" s="44"/>
      <c r="Q49" s="44"/>
      <c r="R49" s="44"/>
      <c r="S49" s="44"/>
      <c r="T49" s="44"/>
      <c r="U49" s="45"/>
      <c r="V49" s="98">
        <f t="shared" si="6"/>
        <v>13000</v>
      </c>
    </row>
    <row r="50" spans="1:22" ht="15">
      <c r="A50" s="119"/>
      <c r="B50" s="66" t="s">
        <v>199</v>
      </c>
      <c r="C50" s="67">
        <f>C44+C45+C46+C47+C48+C49</f>
        <v>0</v>
      </c>
      <c r="D50" s="67">
        <f aca="true" t="shared" si="7" ref="D50:V50">D44+D45+D46+D47+D48+D49</f>
        <v>0</v>
      </c>
      <c r="E50" s="67">
        <f t="shared" si="7"/>
        <v>0</v>
      </c>
      <c r="F50" s="67">
        <f t="shared" si="7"/>
        <v>0</v>
      </c>
      <c r="G50" s="67">
        <f t="shared" si="7"/>
        <v>0</v>
      </c>
      <c r="H50" s="67">
        <f t="shared" si="7"/>
        <v>0</v>
      </c>
      <c r="I50" s="67">
        <f t="shared" si="7"/>
        <v>0</v>
      </c>
      <c r="J50" s="67">
        <f t="shared" si="7"/>
        <v>0</v>
      </c>
      <c r="K50" s="67">
        <f t="shared" si="7"/>
        <v>0</v>
      </c>
      <c r="L50" s="67">
        <f t="shared" si="7"/>
        <v>0</v>
      </c>
      <c r="M50" s="82">
        <f t="shared" si="7"/>
        <v>62000</v>
      </c>
      <c r="N50" s="67">
        <f t="shared" si="7"/>
        <v>0</v>
      </c>
      <c r="O50" s="67">
        <f t="shared" si="7"/>
        <v>0</v>
      </c>
      <c r="P50" s="67">
        <f t="shared" si="7"/>
        <v>0</v>
      </c>
      <c r="Q50" s="67">
        <f t="shared" si="7"/>
        <v>0</v>
      </c>
      <c r="R50" s="67">
        <f t="shared" si="7"/>
        <v>0</v>
      </c>
      <c r="S50" s="67">
        <f t="shared" si="7"/>
        <v>0</v>
      </c>
      <c r="T50" s="67">
        <f t="shared" si="7"/>
        <v>0</v>
      </c>
      <c r="U50" s="67">
        <f t="shared" si="7"/>
        <v>0</v>
      </c>
      <c r="V50" s="82">
        <f t="shared" si="7"/>
        <v>62000</v>
      </c>
    </row>
    <row r="51" spans="1:22" ht="1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</row>
    <row r="52" spans="1:22" ht="15">
      <c r="A52" s="113" t="s">
        <v>74</v>
      </c>
      <c r="B52" s="43" t="s">
        <v>224</v>
      </c>
      <c r="C52" s="24"/>
      <c r="D52" s="24"/>
      <c r="E52" s="24"/>
      <c r="F52" s="24"/>
      <c r="G52" s="24"/>
      <c r="H52" s="24"/>
      <c r="I52" s="24"/>
      <c r="J52" s="24"/>
      <c r="K52" s="24"/>
      <c r="L52" s="24">
        <v>28900</v>
      </c>
      <c r="M52" s="24">
        <f>M57</f>
        <v>41800</v>
      </c>
      <c r="N52" s="24">
        <v>12000</v>
      </c>
      <c r="O52" s="24">
        <v>0</v>
      </c>
      <c r="P52" s="24"/>
      <c r="Q52" s="24"/>
      <c r="R52" s="24"/>
      <c r="S52" s="24"/>
      <c r="T52" s="24"/>
      <c r="U52" s="32"/>
      <c r="V52" s="33">
        <f>SUM(C52:U52)</f>
        <v>82700</v>
      </c>
    </row>
    <row r="53" spans="1:22" ht="15">
      <c r="A53" s="114"/>
      <c r="B53" s="120" t="s">
        <v>198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</row>
    <row r="54" spans="1:22" ht="23.25">
      <c r="A54" s="63" t="s">
        <v>203</v>
      </c>
      <c r="B54" s="67" t="s">
        <v>304</v>
      </c>
      <c r="C54" s="44"/>
      <c r="D54" s="44"/>
      <c r="E54" s="44"/>
      <c r="F54" s="44"/>
      <c r="G54" s="44"/>
      <c r="H54" s="44"/>
      <c r="I54" s="44"/>
      <c r="J54" s="44"/>
      <c r="K54" s="44"/>
      <c r="L54" s="93">
        <v>8900</v>
      </c>
      <c r="M54" s="93">
        <v>12000</v>
      </c>
      <c r="N54" s="44"/>
      <c r="O54" s="44"/>
      <c r="P54" s="44"/>
      <c r="Q54" s="44"/>
      <c r="R54" s="44"/>
      <c r="S54" s="44"/>
      <c r="T54" s="44"/>
      <c r="U54" s="45"/>
      <c r="V54" s="98">
        <f>SUM(C54:U54)</f>
        <v>20900</v>
      </c>
    </row>
    <row r="55" spans="1:22" ht="15">
      <c r="A55" s="62" t="s">
        <v>139</v>
      </c>
      <c r="B55" s="67" t="s">
        <v>305</v>
      </c>
      <c r="C55" s="44"/>
      <c r="D55" s="44"/>
      <c r="E55" s="44"/>
      <c r="F55" s="44"/>
      <c r="G55" s="44"/>
      <c r="H55" s="44"/>
      <c r="I55" s="44"/>
      <c r="J55" s="44"/>
      <c r="K55" s="44"/>
      <c r="L55" s="93">
        <v>12000</v>
      </c>
      <c r="M55" s="93"/>
      <c r="N55" s="93">
        <v>8000</v>
      </c>
      <c r="O55" s="44"/>
      <c r="P55" s="44"/>
      <c r="Q55" s="44"/>
      <c r="R55" s="44"/>
      <c r="S55" s="44"/>
      <c r="T55" s="44"/>
      <c r="U55" s="45"/>
      <c r="V55" s="98">
        <f>SUM(C55:U55)</f>
        <v>20000</v>
      </c>
    </row>
    <row r="56" spans="1:22" ht="23.25">
      <c r="A56" s="63" t="s">
        <v>204</v>
      </c>
      <c r="B56" s="58" t="s">
        <v>140</v>
      </c>
      <c r="C56" s="44"/>
      <c r="D56" s="44"/>
      <c r="E56" s="44"/>
      <c r="F56" s="44"/>
      <c r="G56" s="44"/>
      <c r="H56" s="44"/>
      <c r="I56" s="44"/>
      <c r="J56" s="44"/>
      <c r="K56" s="44"/>
      <c r="L56" s="93">
        <v>8000</v>
      </c>
      <c r="M56" s="93">
        <v>29800</v>
      </c>
      <c r="N56" s="93">
        <v>4000</v>
      </c>
      <c r="O56" s="44"/>
      <c r="P56" s="44"/>
      <c r="Q56" s="44"/>
      <c r="R56" s="44"/>
      <c r="S56" s="44"/>
      <c r="T56" s="44"/>
      <c r="U56" s="45"/>
      <c r="V56" s="98">
        <f>SUM(C56:U56)</f>
        <v>41800</v>
      </c>
    </row>
    <row r="57" spans="1:22" ht="15">
      <c r="A57" s="63"/>
      <c r="B57" s="63"/>
      <c r="C57" s="67">
        <f>C54+C55+C56</f>
        <v>0</v>
      </c>
      <c r="D57" s="67">
        <f aca="true" t="shared" si="8" ref="D57:V57">D54+D55+D56</f>
        <v>0</v>
      </c>
      <c r="E57" s="67">
        <f t="shared" si="8"/>
        <v>0</v>
      </c>
      <c r="F57" s="67">
        <f t="shared" si="8"/>
        <v>0</v>
      </c>
      <c r="G57" s="67">
        <f t="shared" si="8"/>
        <v>0</v>
      </c>
      <c r="H57" s="67">
        <f t="shared" si="8"/>
        <v>0</v>
      </c>
      <c r="I57" s="67">
        <f t="shared" si="8"/>
        <v>0</v>
      </c>
      <c r="J57" s="67">
        <f t="shared" si="8"/>
        <v>0</v>
      </c>
      <c r="K57" s="67">
        <f t="shared" si="8"/>
        <v>0</v>
      </c>
      <c r="L57" s="82">
        <f t="shared" si="8"/>
        <v>28900</v>
      </c>
      <c r="M57" s="82">
        <f t="shared" si="8"/>
        <v>41800</v>
      </c>
      <c r="N57" s="82">
        <f t="shared" si="8"/>
        <v>12000</v>
      </c>
      <c r="O57" s="67">
        <f t="shared" si="8"/>
        <v>0</v>
      </c>
      <c r="P57" s="67">
        <f t="shared" si="8"/>
        <v>0</v>
      </c>
      <c r="Q57" s="67">
        <f t="shared" si="8"/>
        <v>0</v>
      </c>
      <c r="R57" s="67">
        <f t="shared" si="8"/>
        <v>0</v>
      </c>
      <c r="S57" s="67">
        <f t="shared" si="8"/>
        <v>0</v>
      </c>
      <c r="T57" s="67">
        <f t="shared" si="8"/>
        <v>0</v>
      </c>
      <c r="U57" s="67">
        <f t="shared" si="8"/>
        <v>0</v>
      </c>
      <c r="V57" s="82">
        <f t="shared" si="8"/>
        <v>82700</v>
      </c>
    </row>
    <row r="58" spans="1:22" ht="15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1:22" ht="15">
      <c r="A59" s="115" t="s">
        <v>75</v>
      </c>
      <c r="B59" s="43" t="s">
        <v>225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>
        <f>M63</f>
        <v>81000</v>
      </c>
      <c r="N59" s="24"/>
      <c r="O59" s="24"/>
      <c r="P59" s="24"/>
      <c r="Q59" s="24"/>
      <c r="R59" s="24"/>
      <c r="S59" s="24"/>
      <c r="T59" s="24"/>
      <c r="U59" s="32"/>
      <c r="V59" s="33">
        <f>SUM(C59:U59)</f>
        <v>81000</v>
      </c>
    </row>
    <row r="60" spans="1:22" ht="15">
      <c r="A60" s="116"/>
      <c r="B60" s="120" t="s">
        <v>198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</row>
    <row r="61" spans="1:22" ht="15">
      <c r="A61" s="64" t="s">
        <v>205</v>
      </c>
      <c r="B61" s="58" t="s">
        <v>141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93">
        <v>10000</v>
      </c>
      <c r="N61" s="44"/>
      <c r="O61" s="44"/>
      <c r="P61" s="44"/>
      <c r="Q61" s="44"/>
      <c r="R61" s="44"/>
      <c r="S61" s="44"/>
      <c r="T61" s="44"/>
      <c r="U61" s="45"/>
      <c r="V61" s="98">
        <f>SUM(C61:U61)</f>
        <v>10000</v>
      </c>
    </row>
    <row r="62" spans="1:22" ht="23.25">
      <c r="A62" s="63" t="s">
        <v>206</v>
      </c>
      <c r="B62" s="58" t="s">
        <v>142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93">
        <v>71000</v>
      </c>
      <c r="N62" s="44"/>
      <c r="O62" s="44"/>
      <c r="P62" s="44"/>
      <c r="Q62" s="44"/>
      <c r="R62" s="44"/>
      <c r="S62" s="44"/>
      <c r="T62" s="44"/>
      <c r="U62" s="45"/>
      <c r="V62" s="98">
        <f>SUM(C62:U62)</f>
        <v>71000</v>
      </c>
    </row>
    <row r="63" spans="1:22" ht="15">
      <c r="A63" s="63"/>
      <c r="B63" s="63" t="s">
        <v>199</v>
      </c>
      <c r="C63" s="67">
        <f>C61+C62</f>
        <v>0</v>
      </c>
      <c r="D63" s="67">
        <f aca="true" t="shared" si="9" ref="D63:V63">D61+D62</f>
        <v>0</v>
      </c>
      <c r="E63" s="67">
        <f t="shared" si="9"/>
        <v>0</v>
      </c>
      <c r="F63" s="67">
        <f t="shared" si="9"/>
        <v>0</v>
      </c>
      <c r="G63" s="67">
        <f t="shared" si="9"/>
        <v>0</v>
      </c>
      <c r="H63" s="67">
        <f t="shared" si="9"/>
        <v>0</v>
      </c>
      <c r="I63" s="67">
        <f t="shared" si="9"/>
        <v>0</v>
      </c>
      <c r="J63" s="67">
        <f t="shared" si="9"/>
        <v>0</v>
      </c>
      <c r="K63" s="67">
        <f t="shared" si="9"/>
        <v>0</v>
      </c>
      <c r="L63" s="67">
        <f t="shared" si="9"/>
        <v>0</v>
      </c>
      <c r="M63" s="82">
        <f t="shared" si="9"/>
        <v>81000</v>
      </c>
      <c r="N63" s="67">
        <f t="shared" si="9"/>
        <v>0</v>
      </c>
      <c r="O63" s="67">
        <f t="shared" si="9"/>
        <v>0</v>
      </c>
      <c r="P63" s="67">
        <f t="shared" si="9"/>
        <v>0</v>
      </c>
      <c r="Q63" s="67">
        <f t="shared" si="9"/>
        <v>0</v>
      </c>
      <c r="R63" s="67">
        <f t="shared" si="9"/>
        <v>0</v>
      </c>
      <c r="S63" s="67">
        <f t="shared" si="9"/>
        <v>0</v>
      </c>
      <c r="T63" s="67">
        <f t="shared" si="9"/>
        <v>0</v>
      </c>
      <c r="U63" s="67">
        <f t="shared" si="9"/>
        <v>0</v>
      </c>
      <c r="V63" s="82">
        <f t="shared" si="9"/>
        <v>81000</v>
      </c>
    </row>
    <row r="64" spans="1:22" ht="1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</row>
    <row r="65" spans="1:22" ht="15">
      <c r="A65" s="113" t="s">
        <v>76</v>
      </c>
      <c r="B65" s="43" t="s">
        <v>226</v>
      </c>
      <c r="C65" s="24">
        <f>C61+C62</f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>
        <f>M70</f>
        <v>143600</v>
      </c>
      <c r="N65" s="24"/>
      <c r="O65" s="24"/>
      <c r="P65" s="24"/>
      <c r="Q65" s="24"/>
      <c r="R65" s="24"/>
      <c r="S65" s="24"/>
      <c r="T65" s="24">
        <v>625000</v>
      </c>
      <c r="U65" s="32" t="s">
        <v>108</v>
      </c>
      <c r="V65" s="33">
        <f>SUM(C65:U65)</f>
        <v>768600</v>
      </c>
    </row>
    <row r="66" spans="1:22" ht="15">
      <c r="A66" s="114"/>
      <c r="B66" s="120" t="s">
        <v>198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</row>
    <row r="67" spans="1:22" ht="42" customHeight="1">
      <c r="A67" s="143" t="s">
        <v>207</v>
      </c>
      <c r="B67" s="58" t="s">
        <v>301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93">
        <v>132000</v>
      </c>
      <c r="N67" s="44"/>
      <c r="O67" s="44"/>
      <c r="P67" s="44"/>
      <c r="Q67" s="44"/>
      <c r="R67" s="44"/>
      <c r="S67" s="44"/>
      <c r="T67" s="94">
        <v>625000</v>
      </c>
      <c r="U67" s="45"/>
      <c r="V67" s="98">
        <f>SUM(C67:U67)</f>
        <v>757000</v>
      </c>
    </row>
    <row r="68" spans="1:22" ht="29.25" customHeight="1">
      <c r="A68" s="143"/>
      <c r="B68" s="58" t="s">
        <v>143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93">
        <v>5100</v>
      </c>
      <c r="N68" s="44"/>
      <c r="O68" s="44"/>
      <c r="P68" s="44"/>
      <c r="Q68" s="44"/>
      <c r="R68" s="44"/>
      <c r="S68" s="44"/>
      <c r="T68" s="94"/>
      <c r="U68" s="45"/>
      <c r="V68" s="98">
        <f>SUM(C68:U68)</f>
        <v>5100</v>
      </c>
    </row>
    <row r="69" spans="1:22" ht="23.25">
      <c r="A69" s="63" t="s">
        <v>208</v>
      </c>
      <c r="B69" s="63" t="s">
        <v>209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82">
        <v>6500</v>
      </c>
      <c r="N69" s="67"/>
      <c r="O69" s="67"/>
      <c r="P69" s="67"/>
      <c r="Q69" s="67"/>
      <c r="R69" s="67"/>
      <c r="S69" s="67"/>
      <c r="T69" s="83"/>
      <c r="U69" s="70"/>
      <c r="V69" s="98">
        <f>SUM(C69:U69)</f>
        <v>6500</v>
      </c>
    </row>
    <row r="70" spans="1:22" ht="15">
      <c r="A70" s="75"/>
      <c r="B70" s="63" t="s">
        <v>199</v>
      </c>
      <c r="C70" s="67">
        <f>C67+C68+C69</f>
        <v>0</v>
      </c>
      <c r="D70" s="67">
        <f aca="true" t="shared" si="10" ref="D70:V70">D67+D68+D69</f>
        <v>0</v>
      </c>
      <c r="E70" s="67">
        <f t="shared" si="10"/>
        <v>0</v>
      </c>
      <c r="F70" s="67">
        <f t="shared" si="10"/>
        <v>0</v>
      </c>
      <c r="G70" s="67">
        <f t="shared" si="10"/>
        <v>0</v>
      </c>
      <c r="H70" s="67">
        <f t="shared" si="10"/>
        <v>0</v>
      </c>
      <c r="I70" s="67">
        <f t="shared" si="10"/>
        <v>0</v>
      </c>
      <c r="J70" s="67">
        <f t="shared" si="10"/>
        <v>0</v>
      </c>
      <c r="K70" s="67">
        <f t="shared" si="10"/>
        <v>0</v>
      </c>
      <c r="L70" s="67">
        <f t="shared" si="10"/>
        <v>0</v>
      </c>
      <c r="M70" s="82">
        <f t="shared" si="10"/>
        <v>143600</v>
      </c>
      <c r="N70" s="67">
        <f t="shared" si="10"/>
        <v>0</v>
      </c>
      <c r="O70" s="67">
        <f t="shared" si="10"/>
        <v>0</v>
      </c>
      <c r="P70" s="67">
        <f t="shared" si="10"/>
        <v>0</v>
      </c>
      <c r="Q70" s="67">
        <f t="shared" si="10"/>
        <v>0</v>
      </c>
      <c r="R70" s="67">
        <f t="shared" si="10"/>
        <v>0</v>
      </c>
      <c r="S70" s="67">
        <f t="shared" si="10"/>
        <v>0</v>
      </c>
      <c r="T70" s="83">
        <f t="shared" si="10"/>
        <v>625000</v>
      </c>
      <c r="U70" s="67">
        <f t="shared" si="10"/>
        <v>0</v>
      </c>
      <c r="V70" s="82">
        <f t="shared" si="10"/>
        <v>768600</v>
      </c>
    </row>
    <row r="71" spans="1:22" ht="15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</row>
    <row r="72" spans="1:22" ht="15">
      <c r="A72" s="144" t="s">
        <v>77</v>
      </c>
      <c r="B72" s="43" t="s">
        <v>227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>
        <f>M78</f>
        <v>18000</v>
      </c>
      <c r="N72" s="24"/>
      <c r="O72" s="24">
        <v>321000</v>
      </c>
      <c r="P72" s="24"/>
      <c r="Q72" s="24"/>
      <c r="R72" s="24"/>
      <c r="S72" s="24"/>
      <c r="T72" s="24"/>
      <c r="U72" s="32"/>
      <c r="V72" s="33">
        <f>SUM(C72:U72)</f>
        <v>339000</v>
      </c>
    </row>
    <row r="73" spans="1:22" ht="15">
      <c r="A73" s="145"/>
      <c r="B73" s="120" t="s">
        <v>198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</row>
    <row r="74" spans="1:22" ht="36" customHeight="1">
      <c r="A74" s="63" t="s">
        <v>210</v>
      </c>
      <c r="B74" s="58" t="s">
        <v>144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93">
        <v>4000</v>
      </c>
      <c r="N74" s="44"/>
      <c r="O74" s="44"/>
      <c r="P74" s="44"/>
      <c r="Q74" s="44"/>
      <c r="R74" s="44"/>
      <c r="S74" s="44"/>
      <c r="T74" s="44"/>
      <c r="U74" s="45"/>
      <c r="V74" s="98">
        <f>SUM(C74:U74)</f>
        <v>4000</v>
      </c>
    </row>
    <row r="75" spans="1:22" ht="24.75" customHeight="1">
      <c r="A75" s="126" t="s">
        <v>211</v>
      </c>
      <c r="B75" s="58" t="s">
        <v>145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93">
        <v>4000</v>
      </c>
      <c r="N75" s="44"/>
      <c r="O75" s="44">
        <v>321000</v>
      </c>
      <c r="P75" s="44"/>
      <c r="Q75" s="44"/>
      <c r="R75" s="44"/>
      <c r="S75" s="44"/>
      <c r="T75" s="44"/>
      <c r="U75" s="45"/>
      <c r="V75" s="98">
        <f>SUM(C75:U75)</f>
        <v>325000</v>
      </c>
    </row>
    <row r="76" spans="1:22" ht="15">
      <c r="A76" s="127"/>
      <c r="B76" s="58" t="s">
        <v>146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93">
        <v>3000</v>
      </c>
      <c r="N76" s="44"/>
      <c r="O76" s="44"/>
      <c r="P76" s="44"/>
      <c r="Q76" s="44"/>
      <c r="R76" s="44"/>
      <c r="S76" s="44"/>
      <c r="T76" s="44"/>
      <c r="U76" s="45"/>
      <c r="V76" s="98">
        <f>SUM(C76:U76)</f>
        <v>3000</v>
      </c>
    </row>
    <row r="77" spans="1:22" ht="15">
      <c r="A77" s="127"/>
      <c r="B77" s="44" t="s">
        <v>147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93">
        <v>7000</v>
      </c>
      <c r="N77" s="44"/>
      <c r="O77" s="44"/>
      <c r="P77" s="44"/>
      <c r="Q77" s="44"/>
      <c r="R77" s="44"/>
      <c r="S77" s="44"/>
      <c r="T77" s="44"/>
      <c r="U77" s="45"/>
      <c r="V77" s="98">
        <f>SUM(C77:U77)</f>
        <v>7000</v>
      </c>
    </row>
    <row r="78" spans="1:22" ht="15">
      <c r="A78" s="128"/>
      <c r="B78" s="67" t="s">
        <v>184</v>
      </c>
      <c r="C78" s="67">
        <f>C74+C75+C76+C77</f>
        <v>0</v>
      </c>
      <c r="D78" s="67">
        <f aca="true" t="shared" si="11" ref="D78:V78">D74+D75+D76+D77</f>
        <v>0</v>
      </c>
      <c r="E78" s="67">
        <f t="shared" si="11"/>
        <v>0</v>
      </c>
      <c r="F78" s="67">
        <f t="shared" si="11"/>
        <v>0</v>
      </c>
      <c r="G78" s="67">
        <f t="shared" si="11"/>
        <v>0</v>
      </c>
      <c r="H78" s="67">
        <f t="shared" si="11"/>
        <v>0</v>
      </c>
      <c r="I78" s="67">
        <f t="shared" si="11"/>
        <v>0</v>
      </c>
      <c r="J78" s="67">
        <f t="shared" si="11"/>
        <v>0</v>
      </c>
      <c r="K78" s="67">
        <f t="shared" si="11"/>
        <v>0</v>
      </c>
      <c r="L78" s="67">
        <f t="shared" si="11"/>
        <v>0</v>
      </c>
      <c r="M78" s="82">
        <f t="shared" si="11"/>
        <v>18000</v>
      </c>
      <c r="N78" s="67">
        <f t="shared" si="11"/>
        <v>0</v>
      </c>
      <c r="O78" s="67">
        <f t="shared" si="11"/>
        <v>321000</v>
      </c>
      <c r="P78" s="67">
        <f t="shared" si="11"/>
        <v>0</v>
      </c>
      <c r="Q78" s="67">
        <f t="shared" si="11"/>
        <v>0</v>
      </c>
      <c r="R78" s="67">
        <f t="shared" si="11"/>
        <v>0</v>
      </c>
      <c r="S78" s="67">
        <f t="shared" si="11"/>
        <v>0</v>
      </c>
      <c r="T78" s="67">
        <f t="shared" si="11"/>
        <v>0</v>
      </c>
      <c r="U78" s="67">
        <f t="shared" si="11"/>
        <v>0</v>
      </c>
      <c r="V78" s="82">
        <f t="shared" si="11"/>
        <v>339000</v>
      </c>
    </row>
    <row r="79" spans="1:22" ht="1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</row>
    <row r="80" spans="1:22" ht="15">
      <c r="A80" s="113" t="s">
        <v>78</v>
      </c>
      <c r="B80" s="43" t="s">
        <v>228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>
        <f>M86</f>
        <v>3300</v>
      </c>
      <c r="N80" s="24"/>
      <c r="O80" s="24"/>
      <c r="P80" s="24"/>
      <c r="Q80" s="24"/>
      <c r="R80" s="24"/>
      <c r="S80" s="24"/>
      <c r="T80" s="24"/>
      <c r="U80" s="32"/>
      <c r="V80" s="33">
        <v>0</v>
      </c>
    </row>
    <row r="81" spans="1:22" ht="15">
      <c r="A81" s="114"/>
      <c r="B81" s="120" t="s">
        <v>198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</row>
    <row r="82" spans="1:22" ht="35.25" customHeight="1">
      <c r="A82" s="63" t="s">
        <v>212</v>
      </c>
      <c r="B82" s="58" t="s">
        <v>148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93">
        <v>500</v>
      </c>
      <c r="N82" s="44"/>
      <c r="O82" s="44"/>
      <c r="P82" s="44"/>
      <c r="Q82" s="44"/>
      <c r="R82" s="44"/>
      <c r="S82" s="44"/>
      <c r="T82" s="44"/>
      <c r="U82" s="45"/>
      <c r="V82" s="46"/>
    </row>
    <row r="83" spans="1:22" ht="23.25">
      <c r="A83" s="63" t="s">
        <v>214</v>
      </c>
      <c r="B83" s="58" t="s">
        <v>213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93">
        <v>1000</v>
      </c>
      <c r="N83" s="44"/>
      <c r="O83" s="44"/>
      <c r="P83" s="44"/>
      <c r="Q83" s="44"/>
      <c r="R83" s="44"/>
      <c r="S83" s="44"/>
      <c r="T83" s="44"/>
      <c r="U83" s="45"/>
      <c r="V83" s="46"/>
    </row>
    <row r="84" spans="1:22" ht="23.25">
      <c r="A84" s="63" t="s">
        <v>215</v>
      </c>
      <c r="B84" s="44" t="s">
        <v>149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93">
        <v>1000</v>
      </c>
      <c r="N84" s="44"/>
      <c r="O84" s="44"/>
      <c r="P84" s="44"/>
      <c r="Q84" s="44"/>
      <c r="R84" s="44"/>
      <c r="S84" s="44"/>
      <c r="T84" s="44"/>
      <c r="U84" s="45"/>
      <c r="V84" s="46"/>
    </row>
    <row r="85" spans="1:22" ht="23.25">
      <c r="A85" s="76" t="s">
        <v>216</v>
      </c>
      <c r="B85" s="63" t="s">
        <v>217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82">
        <v>800</v>
      </c>
      <c r="N85" s="67"/>
      <c r="O85" s="67"/>
      <c r="P85" s="67"/>
      <c r="Q85" s="67"/>
      <c r="R85" s="67"/>
      <c r="S85" s="67"/>
      <c r="T85" s="67"/>
      <c r="U85" s="70"/>
      <c r="V85" s="68"/>
    </row>
    <row r="86" spans="1:22" ht="15">
      <c r="A86" s="77"/>
      <c r="B86" s="63"/>
      <c r="C86" s="63">
        <f>C82+C83+C84+C85</f>
        <v>0</v>
      </c>
      <c r="D86" s="63">
        <f aca="true" t="shared" si="12" ref="D86:V86">D82+D83+D84+D85</f>
        <v>0</v>
      </c>
      <c r="E86" s="63">
        <f t="shared" si="12"/>
        <v>0</v>
      </c>
      <c r="F86" s="63">
        <f t="shared" si="12"/>
        <v>0</v>
      </c>
      <c r="G86" s="63">
        <f t="shared" si="12"/>
        <v>0</v>
      </c>
      <c r="H86" s="63">
        <f t="shared" si="12"/>
        <v>0</v>
      </c>
      <c r="I86" s="63">
        <f t="shared" si="12"/>
        <v>0</v>
      </c>
      <c r="J86" s="63">
        <f t="shared" si="12"/>
        <v>0</v>
      </c>
      <c r="K86" s="63">
        <f t="shared" si="12"/>
        <v>0</v>
      </c>
      <c r="L86" s="63">
        <f t="shared" si="12"/>
        <v>0</v>
      </c>
      <c r="M86" s="95">
        <f t="shared" si="12"/>
        <v>3300</v>
      </c>
      <c r="N86" s="63">
        <f t="shared" si="12"/>
        <v>0</v>
      </c>
      <c r="O86" s="63">
        <f t="shared" si="12"/>
        <v>0</v>
      </c>
      <c r="P86" s="63">
        <f t="shared" si="12"/>
        <v>0</v>
      </c>
      <c r="Q86" s="63">
        <f t="shared" si="12"/>
        <v>0</v>
      </c>
      <c r="R86" s="63">
        <f t="shared" si="12"/>
        <v>0</v>
      </c>
      <c r="S86" s="63">
        <f t="shared" si="12"/>
        <v>0</v>
      </c>
      <c r="T86" s="63">
        <f t="shared" si="12"/>
        <v>0</v>
      </c>
      <c r="U86" s="63">
        <f t="shared" si="12"/>
        <v>0</v>
      </c>
      <c r="V86" s="63">
        <f t="shared" si="12"/>
        <v>0</v>
      </c>
    </row>
    <row r="87" spans="1:22" ht="1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</row>
    <row r="88" spans="1:22" ht="15">
      <c r="A88" s="113" t="s">
        <v>79</v>
      </c>
      <c r="B88" s="43" t="s">
        <v>218</v>
      </c>
      <c r="C88" s="24"/>
      <c r="D88" s="24"/>
      <c r="E88" s="24"/>
      <c r="F88" s="24"/>
      <c r="G88" s="24"/>
      <c r="H88" s="24"/>
      <c r="I88" s="24">
        <v>35000</v>
      </c>
      <c r="J88" s="24"/>
      <c r="K88" s="24"/>
      <c r="L88" s="24"/>
      <c r="M88" s="24">
        <v>12000</v>
      </c>
      <c r="N88" s="24"/>
      <c r="O88" s="24"/>
      <c r="P88" s="24"/>
      <c r="Q88" s="24"/>
      <c r="R88" s="24"/>
      <c r="S88" s="24"/>
      <c r="T88" s="24"/>
      <c r="U88" s="32"/>
      <c r="V88" s="33">
        <f>SUM(C88:U88)</f>
        <v>47000</v>
      </c>
    </row>
    <row r="89" spans="1:22" ht="15">
      <c r="A89" s="114"/>
      <c r="B89" s="120" t="s">
        <v>198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</row>
    <row r="90" spans="1:22" ht="34.5" customHeight="1">
      <c r="A90" s="63" t="s">
        <v>229</v>
      </c>
      <c r="B90" s="58" t="s">
        <v>150</v>
      </c>
      <c r="C90" s="44"/>
      <c r="D90" s="44"/>
      <c r="E90" s="44"/>
      <c r="F90" s="44"/>
      <c r="G90" s="44"/>
      <c r="H90" s="44"/>
      <c r="I90" s="93">
        <v>24000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5"/>
      <c r="V90" s="98">
        <f aca="true" t="shared" si="13" ref="V90:V100">SUM(C90:U90)</f>
        <v>24000</v>
      </c>
    </row>
    <row r="91" spans="1:22" ht="23.25">
      <c r="A91" s="63" t="s">
        <v>230</v>
      </c>
      <c r="B91" s="58" t="s">
        <v>151</v>
      </c>
      <c r="C91" s="44"/>
      <c r="D91" s="44"/>
      <c r="E91" s="44"/>
      <c r="F91" s="44"/>
      <c r="G91" s="44"/>
      <c r="H91" s="44"/>
      <c r="I91" s="93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5"/>
      <c r="V91" s="97">
        <f t="shared" si="13"/>
        <v>0</v>
      </c>
    </row>
    <row r="92" spans="1:22" ht="23.25">
      <c r="A92" s="63" t="s">
        <v>231</v>
      </c>
      <c r="B92" s="58" t="s">
        <v>152</v>
      </c>
      <c r="C92" s="44"/>
      <c r="D92" s="44"/>
      <c r="E92" s="44"/>
      <c r="F92" s="44"/>
      <c r="G92" s="44"/>
      <c r="H92" s="44"/>
      <c r="I92" s="93">
        <v>1000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5"/>
      <c r="V92" s="97">
        <f t="shared" si="13"/>
        <v>1000</v>
      </c>
    </row>
    <row r="93" spans="1:22" ht="23.25" customHeight="1">
      <c r="A93" s="122" t="s">
        <v>232</v>
      </c>
      <c r="B93" s="58" t="s">
        <v>233</v>
      </c>
      <c r="C93" s="44"/>
      <c r="D93" s="44"/>
      <c r="E93" s="44"/>
      <c r="F93" s="44"/>
      <c r="G93" s="44"/>
      <c r="H93" s="44"/>
      <c r="I93" s="93">
        <v>1000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5"/>
      <c r="V93" s="97">
        <f t="shared" si="13"/>
        <v>1000</v>
      </c>
    </row>
    <row r="94" spans="1:22" ht="23.25">
      <c r="A94" s="123"/>
      <c r="B94" s="58" t="s">
        <v>234</v>
      </c>
      <c r="C94" s="44"/>
      <c r="D94" s="44"/>
      <c r="E94" s="44"/>
      <c r="F94" s="44"/>
      <c r="G94" s="44"/>
      <c r="H94" s="44"/>
      <c r="I94" s="93">
        <v>500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5"/>
      <c r="V94" s="97">
        <f t="shared" si="13"/>
        <v>500</v>
      </c>
    </row>
    <row r="95" spans="1:22" s="102" customFormat="1" ht="23.25">
      <c r="A95" s="69" t="s">
        <v>153</v>
      </c>
      <c r="B95" s="69" t="s">
        <v>235</v>
      </c>
      <c r="C95" s="52"/>
      <c r="D95" s="52"/>
      <c r="E95" s="52"/>
      <c r="F95" s="52"/>
      <c r="G95" s="52"/>
      <c r="H95" s="52"/>
      <c r="I95" s="99">
        <v>500</v>
      </c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100"/>
      <c r="V95" s="101">
        <f t="shared" si="13"/>
        <v>500</v>
      </c>
    </row>
    <row r="96" spans="1:22" s="102" customFormat="1" ht="23.25">
      <c r="A96" s="69" t="s">
        <v>154</v>
      </c>
      <c r="B96" s="69" t="s">
        <v>236</v>
      </c>
      <c r="C96" s="52"/>
      <c r="D96" s="52"/>
      <c r="E96" s="52"/>
      <c r="F96" s="52"/>
      <c r="G96" s="52"/>
      <c r="H96" s="52"/>
      <c r="I96" s="99">
        <v>500</v>
      </c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100"/>
      <c r="V96" s="101">
        <f t="shared" si="13"/>
        <v>500</v>
      </c>
    </row>
    <row r="97" spans="1:22" s="102" customFormat="1" ht="23.25">
      <c r="A97" s="69" t="s">
        <v>237</v>
      </c>
      <c r="B97" s="69" t="s">
        <v>195</v>
      </c>
      <c r="C97" s="52"/>
      <c r="D97" s="52"/>
      <c r="E97" s="52"/>
      <c r="F97" s="52"/>
      <c r="G97" s="52"/>
      <c r="H97" s="52"/>
      <c r="I97" s="99">
        <v>3000</v>
      </c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100"/>
      <c r="V97" s="103">
        <f t="shared" si="13"/>
        <v>3000</v>
      </c>
    </row>
    <row r="98" spans="1:22" s="102" customFormat="1" ht="23.25">
      <c r="A98" s="69" t="s">
        <v>238</v>
      </c>
      <c r="B98" s="69" t="s">
        <v>155</v>
      </c>
      <c r="C98" s="52"/>
      <c r="D98" s="52"/>
      <c r="E98" s="52"/>
      <c r="F98" s="52"/>
      <c r="G98" s="52"/>
      <c r="H98" s="52"/>
      <c r="I98" s="99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100"/>
      <c r="V98" s="101">
        <f t="shared" si="13"/>
        <v>0</v>
      </c>
    </row>
    <row r="99" spans="1:22" ht="23.25">
      <c r="A99" s="63" t="s">
        <v>239</v>
      </c>
      <c r="B99" s="63" t="s">
        <v>240</v>
      </c>
      <c r="C99" s="67"/>
      <c r="D99" s="67"/>
      <c r="E99" s="67"/>
      <c r="F99" s="67"/>
      <c r="G99" s="67"/>
      <c r="H99" s="67"/>
      <c r="I99" s="82"/>
      <c r="J99" s="67"/>
      <c r="K99" s="67"/>
      <c r="L99" s="67"/>
      <c r="M99" s="82">
        <v>12000</v>
      </c>
      <c r="N99" s="67"/>
      <c r="O99" s="67"/>
      <c r="P99" s="67"/>
      <c r="Q99" s="67"/>
      <c r="R99" s="67"/>
      <c r="S99" s="67"/>
      <c r="T99" s="67"/>
      <c r="U99" s="70"/>
      <c r="V99" s="98">
        <f t="shared" si="13"/>
        <v>12000</v>
      </c>
    </row>
    <row r="100" spans="1:22" ht="15">
      <c r="A100" s="63" t="s">
        <v>241</v>
      </c>
      <c r="B100" s="44" t="s">
        <v>242</v>
      </c>
      <c r="C100" s="44"/>
      <c r="D100" s="44"/>
      <c r="E100" s="44"/>
      <c r="F100" s="44"/>
      <c r="G100" s="44"/>
      <c r="H100" s="44"/>
      <c r="I100" s="93">
        <v>4500</v>
      </c>
      <c r="J100" s="44"/>
      <c r="K100" s="44"/>
      <c r="L100" s="44"/>
      <c r="M100" s="93"/>
      <c r="N100" s="44"/>
      <c r="O100" s="44"/>
      <c r="P100" s="44"/>
      <c r="Q100" s="44"/>
      <c r="R100" s="44"/>
      <c r="S100" s="44"/>
      <c r="T100" s="44"/>
      <c r="U100" s="45"/>
      <c r="V100" s="97">
        <f t="shared" si="13"/>
        <v>4500</v>
      </c>
    </row>
    <row r="101" spans="1:22" ht="15">
      <c r="A101" s="63"/>
      <c r="B101" s="67" t="s">
        <v>199</v>
      </c>
      <c r="C101" s="67">
        <f>C90+C91+C92+C93+C94+C95+C96+C97+C98+C99+C100</f>
        <v>0</v>
      </c>
      <c r="D101" s="67">
        <f aca="true" t="shared" si="14" ref="D101:V101">D90+D91+D92+D93+D94+D95+D96+D97+D98+D99+D100</f>
        <v>0</v>
      </c>
      <c r="E101" s="67">
        <f t="shared" si="14"/>
        <v>0</v>
      </c>
      <c r="F101" s="67">
        <f t="shared" si="14"/>
        <v>0</v>
      </c>
      <c r="G101" s="67">
        <f t="shared" si="14"/>
        <v>0</v>
      </c>
      <c r="H101" s="67">
        <f t="shared" si="14"/>
        <v>0</v>
      </c>
      <c r="I101" s="82">
        <f t="shared" si="14"/>
        <v>35000</v>
      </c>
      <c r="J101" s="67">
        <f t="shared" si="14"/>
        <v>0</v>
      </c>
      <c r="K101" s="67">
        <f t="shared" si="14"/>
        <v>0</v>
      </c>
      <c r="L101" s="67">
        <f t="shared" si="14"/>
        <v>0</v>
      </c>
      <c r="M101" s="82">
        <f t="shared" si="14"/>
        <v>12000</v>
      </c>
      <c r="N101" s="67">
        <f t="shared" si="14"/>
        <v>0</v>
      </c>
      <c r="O101" s="67">
        <f t="shared" si="14"/>
        <v>0</v>
      </c>
      <c r="P101" s="67">
        <f t="shared" si="14"/>
        <v>0</v>
      </c>
      <c r="Q101" s="67">
        <f t="shared" si="14"/>
        <v>0</v>
      </c>
      <c r="R101" s="67">
        <f t="shared" si="14"/>
        <v>0</v>
      </c>
      <c r="S101" s="67">
        <f t="shared" si="14"/>
        <v>0</v>
      </c>
      <c r="T101" s="67">
        <f t="shared" si="14"/>
        <v>0</v>
      </c>
      <c r="U101" s="67">
        <f t="shared" si="14"/>
        <v>0</v>
      </c>
      <c r="V101" s="82">
        <f t="shared" si="14"/>
        <v>47000</v>
      </c>
    </row>
    <row r="102" spans="1:22" ht="15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</row>
    <row r="103" spans="1:22" ht="15">
      <c r="A103" s="115" t="s">
        <v>80</v>
      </c>
      <c r="B103" s="43" t="s">
        <v>243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86">
        <f>M108</f>
        <v>159000</v>
      </c>
      <c r="N103" s="24"/>
      <c r="O103" s="24"/>
      <c r="P103" s="24"/>
      <c r="Q103" s="24"/>
      <c r="R103" s="24"/>
      <c r="S103" s="24"/>
      <c r="T103" s="24"/>
      <c r="U103" s="32"/>
      <c r="V103" s="33">
        <f>SUM(C103:U103)</f>
        <v>159000</v>
      </c>
    </row>
    <row r="104" spans="1:22" ht="15">
      <c r="A104" s="116"/>
      <c r="B104" s="120" t="s">
        <v>198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</row>
    <row r="105" spans="1:22" ht="15">
      <c r="A105" s="117" t="s">
        <v>244</v>
      </c>
      <c r="B105" s="58" t="s">
        <v>156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93">
        <v>42000</v>
      </c>
      <c r="N105" s="44"/>
      <c r="O105" s="44"/>
      <c r="P105" s="44"/>
      <c r="Q105" s="44"/>
      <c r="R105" s="44"/>
      <c r="S105" s="44"/>
      <c r="T105" s="44"/>
      <c r="U105" s="45"/>
      <c r="V105" s="98">
        <f>SUM(C105:U105)</f>
        <v>42000</v>
      </c>
    </row>
    <row r="106" spans="1:22" ht="23.25">
      <c r="A106" s="119"/>
      <c r="B106" s="58" t="s">
        <v>157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93">
        <v>97000</v>
      </c>
      <c r="N106" s="44"/>
      <c r="O106" s="44"/>
      <c r="P106" s="44"/>
      <c r="Q106" s="44"/>
      <c r="R106" s="44"/>
      <c r="S106" s="44"/>
      <c r="T106" s="44"/>
      <c r="U106" s="45"/>
      <c r="V106" s="98">
        <f>SUM(C106:U106)</f>
        <v>97000</v>
      </c>
    </row>
    <row r="107" spans="1:22" ht="23.25">
      <c r="A107" s="64" t="s">
        <v>245</v>
      </c>
      <c r="B107" s="58" t="s">
        <v>158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93">
        <v>20000</v>
      </c>
      <c r="N107" s="44"/>
      <c r="O107" s="44"/>
      <c r="P107" s="44"/>
      <c r="Q107" s="44"/>
      <c r="R107" s="44"/>
      <c r="S107" s="44"/>
      <c r="T107" s="44"/>
      <c r="U107" s="45"/>
      <c r="V107" s="98">
        <f>SUM(C107:U107)</f>
        <v>20000</v>
      </c>
    </row>
    <row r="108" spans="1:22" ht="15">
      <c r="A108" s="64"/>
      <c r="B108" s="63" t="s">
        <v>199</v>
      </c>
      <c r="C108" s="67">
        <f>C105+C106+C107</f>
        <v>0</v>
      </c>
      <c r="D108" s="67">
        <f aca="true" t="shared" si="15" ref="D108:V108">D105+D106+D107</f>
        <v>0</v>
      </c>
      <c r="E108" s="67">
        <f t="shared" si="15"/>
        <v>0</v>
      </c>
      <c r="F108" s="67">
        <f t="shared" si="15"/>
        <v>0</v>
      </c>
      <c r="G108" s="67">
        <f t="shared" si="15"/>
        <v>0</v>
      </c>
      <c r="H108" s="67">
        <f t="shared" si="15"/>
        <v>0</v>
      </c>
      <c r="I108" s="67">
        <f t="shared" si="15"/>
        <v>0</v>
      </c>
      <c r="J108" s="67">
        <f t="shared" si="15"/>
        <v>0</v>
      </c>
      <c r="K108" s="67">
        <f t="shared" si="15"/>
        <v>0</v>
      </c>
      <c r="L108" s="67">
        <f t="shared" si="15"/>
        <v>0</v>
      </c>
      <c r="M108" s="82">
        <f t="shared" si="15"/>
        <v>159000</v>
      </c>
      <c r="N108" s="67">
        <f t="shared" si="15"/>
        <v>0</v>
      </c>
      <c r="O108" s="67">
        <f t="shared" si="15"/>
        <v>0</v>
      </c>
      <c r="P108" s="67">
        <f t="shared" si="15"/>
        <v>0</v>
      </c>
      <c r="Q108" s="67">
        <f t="shared" si="15"/>
        <v>0</v>
      </c>
      <c r="R108" s="67">
        <f t="shared" si="15"/>
        <v>0</v>
      </c>
      <c r="S108" s="67">
        <f t="shared" si="15"/>
        <v>0</v>
      </c>
      <c r="T108" s="67">
        <f t="shared" si="15"/>
        <v>0</v>
      </c>
      <c r="U108" s="67">
        <f t="shared" si="15"/>
        <v>0</v>
      </c>
      <c r="V108" s="82">
        <f t="shared" si="15"/>
        <v>159000</v>
      </c>
    </row>
    <row r="109" spans="1:22" ht="15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</row>
    <row r="110" spans="1:22" ht="15">
      <c r="A110" s="113" t="s">
        <v>81</v>
      </c>
      <c r="B110" s="43" t="s">
        <v>246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>
        <f>M115</f>
        <v>25000</v>
      </c>
      <c r="N110" s="24"/>
      <c r="O110" s="24"/>
      <c r="P110" s="24"/>
      <c r="Q110" s="24"/>
      <c r="R110" s="24"/>
      <c r="S110" s="24"/>
      <c r="T110" s="24"/>
      <c r="U110" s="32"/>
      <c r="V110" s="33">
        <v>6000</v>
      </c>
    </row>
    <row r="111" spans="1:22" ht="15">
      <c r="A111" s="114"/>
      <c r="B111" s="120" t="s">
        <v>198</v>
      </c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</row>
    <row r="112" spans="1:22" ht="23.25">
      <c r="A112" s="76" t="s">
        <v>247</v>
      </c>
      <c r="B112" s="58" t="s">
        <v>159</v>
      </c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93">
        <v>5000</v>
      </c>
      <c r="N112" s="44"/>
      <c r="O112" s="44"/>
      <c r="P112" s="44"/>
      <c r="Q112" s="44"/>
      <c r="R112" s="44"/>
      <c r="S112" s="44"/>
      <c r="T112" s="44"/>
      <c r="U112" s="45"/>
      <c r="V112" s="98">
        <f>SUM(C112:U112)</f>
        <v>5000</v>
      </c>
    </row>
    <row r="113" spans="1:22" s="102" customFormat="1" ht="23.25">
      <c r="A113" s="69" t="s">
        <v>248</v>
      </c>
      <c r="B113" s="69" t="s">
        <v>160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99">
        <v>20000</v>
      </c>
      <c r="N113" s="52"/>
      <c r="O113" s="52"/>
      <c r="P113" s="52"/>
      <c r="Q113" s="52"/>
      <c r="R113" s="52"/>
      <c r="S113" s="52"/>
      <c r="T113" s="52"/>
      <c r="U113" s="100"/>
      <c r="V113" s="103">
        <f>SUM(C113:U113)</f>
        <v>20000</v>
      </c>
    </row>
    <row r="114" spans="1:22" ht="23.25">
      <c r="A114" s="63" t="s">
        <v>249</v>
      </c>
      <c r="B114" s="58" t="s">
        <v>161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93"/>
      <c r="N114" s="44"/>
      <c r="O114" s="44"/>
      <c r="P114" s="44"/>
      <c r="Q114" s="44"/>
      <c r="R114" s="44"/>
      <c r="S114" s="44"/>
      <c r="T114" s="44"/>
      <c r="U114" s="45"/>
      <c r="V114" s="98">
        <f>SUM(C114:U114)</f>
        <v>0</v>
      </c>
    </row>
    <row r="115" spans="1:22" ht="15">
      <c r="A115" s="63"/>
      <c r="B115" s="63" t="s">
        <v>199</v>
      </c>
      <c r="C115" s="67">
        <f>C112+C113+C114</f>
        <v>0</v>
      </c>
      <c r="D115" s="67">
        <f aca="true" t="shared" si="16" ref="D115:V115">D112+D113+D114</f>
        <v>0</v>
      </c>
      <c r="E115" s="67">
        <f t="shared" si="16"/>
        <v>0</v>
      </c>
      <c r="F115" s="67">
        <f t="shared" si="16"/>
        <v>0</v>
      </c>
      <c r="G115" s="67">
        <f t="shared" si="16"/>
        <v>0</v>
      </c>
      <c r="H115" s="67">
        <f t="shared" si="16"/>
        <v>0</v>
      </c>
      <c r="I115" s="67">
        <f t="shared" si="16"/>
        <v>0</v>
      </c>
      <c r="J115" s="67">
        <f t="shared" si="16"/>
        <v>0</v>
      </c>
      <c r="K115" s="67">
        <f t="shared" si="16"/>
        <v>0</v>
      </c>
      <c r="L115" s="67">
        <f t="shared" si="16"/>
        <v>0</v>
      </c>
      <c r="M115" s="82">
        <f t="shared" si="16"/>
        <v>25000</v>
      </c>
      <c r="N115" s="67">
        <f t="shared" si="16"/>
        <v>0</v>
      </c>
      <c r="O115" s="67">
        <f t="shared" si="16"/>
        <v>0</v>
      </c>
      <c r="P115" s="67">
        <f t="shared" si="16"/>
        <v>0</v>
      </c>
      <c r="Q115" s="67">
        <f t="shared" si="16"/>
        <v>0</v>
      </c>
      <c r="R115" s="67">
        <f t="shared" si="16"/>
        <v>0</v>
      </c>
      <c r="S115" s="67">
        <f t="shared" si="16"/>
        <v>0</v>
      </c>
      <c r="T115" s="67">
        <f t="shared" si="16"/>
        <v>0</v>
      </c>
      <c r="U115" s="67">
        <f t="shared" si="16"/>
        <v>0</v>
      </c>
      <c r="V115" s="82">
        <f t="shared" si="16"/>
        <v>25000</v>
      </c>
    </row>
    <row r="116" spans="1:22" ht="1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</row>
    <row r="117" spans="1:22" ht="15">
      <c r="A117" s="146" t="s">
        <v>250</v>
      </c>
      <c r="B117" s="43" t="s">
        <v>255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34">
        <v>36000</v>
      </c>
      <c r="N117" s="24"/>
      <c r="O117" s="24"/>
      <c r="P117" s="24"/>
      <c r="Q117" s="24"/>
      <c r="R117" s="24"/>
      <c r="S117" s="24"/>
      <c r="T117" s="24"/>
      <c r="U117" s="32"/>
      <c r="V117" s="33">
        <f>SUM(C117:U117)</f>
        <v>36000</v>
      </c>
    </row>
    <row r="118" spans="1:22" ht="15">
      <c r="A118" s="147"/>
      <c r="B118" s="120" t="s">
        <v>198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</row>
    <row r="119" spans="1:22" ht="23.25">
      <c r="A119" s="77" t="s">
        <v>251</v>
      </c>
      <c r="B119" s="58" t="s">
        <v>162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96">
        <v>36000</v>
      </c>
      <c r="N119" s="44"/>
      <c r="O119" s="44"/>
      <c r="P119" s="44"/>
      <c r="Q119" s="44"/>
      <c r="R119" s="44"/>
      <c r="S119" s="44"/>
      <c r="T119" s="44"/>
      <c r="U119" s="45"/>
      <c r="V119" s="98">
        <f>SUM(C119:U119)</f>
        <v>36000</v>
      </c>
    </row>
    <row r="120" spans="1:22" ht="15">
      <c r="A120" s="60"/>
      <c r="B120" s="63" t="s">
        <v>199</v>
      </c>
      <c r="C120" s="67">
        <f>C119</f>
        <v>0</v>
      </c>
      <c r="D120" s="67">
        <f aca="true" t="shared" si="17" ref="D120:V120">D119</f>
        <v>0</v>
      </c>
      <c r="E120" s="67">
        <f t="shared" si="17"/>
        <v>0</v>
      </c>
      <c r="F120" s="67">
        <f t="shared" si="17"/>
        <v>0</v>
      </c>
      <c r="G120" s="67">
        <f t="shared" si="17"/>
        <v>0</v>
      </c>
      <c r="H120" s="67">
        <f t="shared" si="17"/>
        <v>0</v>
      </c>
      <c r="I120" s="67">
        <f t="shared" si="17"/>
        <v>0</v>
      </c>
      <c r="J120" s="67">
        <f t="shared" si="17"/>
        <v>0</v>
      </c>
      <c r="K120" s="67">
        <f t="shared" si="17"/>
        <v>0</v>
      </c>
      <c r="L120" s="67">
        <f t="shared" si="17"/>
        <v>0</v>
      </c>
      <c r="M120" s="83">
        <f t="shared" si="17"/>
        <v>36000</v>
      </c>
      <c r="N120" s="67">
        <f t="shared" si="17"/>
        <v>0</v>
      </c>
      <c r="O120" s="67">
        <f t="shared" si="17"/>
        <v>0</v>
      </c>
      <c r="P120" s="67">
        <f t="shared" si="17"/>
        <v>0</v>
      </c>
      <c r="Q120" s="67">
        <f t="shared" si="17"/>
        <v>0</v>
      </c>
      <c r="R120" s="67">
        <f t="shared" si="17"/>
        <v>0</v>
      </c>
      <c r="S120" s="67">
        <f t="shared" si="17"/>
        <v>0</v>
      </c>
      <c r="T120" s="67">
        <f t="shared" si="17"/>
        <v>0</v>
      </c>
      <c r="U120" s="67">
        <f t="shared" si="17"/>
        <v>0</v>
      </c>
      <c r="V120" s="82">
        <f t="shared" si="17"/>
        <v>36000</v>
      </c>
    </row>
    <row r="121" spans="1:22" ht="15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</row>
    <row r="122" spans="1:22" ht="15">
      <c r="A122" s="111" t="s">
        <v>253</v>
      </c>
      <c r="B122" s="43" t="s">
        <v>254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>
        <v>2000</v>
      </c>
      <c r="N122" s="24"/>
      <c r="O122" s="24"/>
      <c r="P122" s="24"/>
      <c r="Q122" s="24"/>
      <c r="R122" s="24"/>
      <c r="S122" s="24"/>
      <c r="T122" s="24"/>
      <c r="U122" s="32"/>
      <c r="V122" s="33">
        <f>SUM(C122:U122)</f>
        <v>2000</v>
      </c>
    </row>
    <row r="123" spans="1:22" ht="15">
      <c r="A123" s="112"/>
      <c r="B123" s="120" t="s">
        <v>198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</row>
    <row r="124" spans="1:22" ht="23.25">
      <c r="A124" s="63" t="s">
        <v>252</v>
      </c>
      <c r="B124" s="58" t="s">
        <v>163</v>
      </c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93">
        <v>2000</v>
      </c>
      <c r="N124" s="44"/>
      <c r="O124" s="44"/>
      <c r="P124" s="44"/>
      <c r="Q124" s="44"/>
      <c r="R124" s="44"/>
      <c r="S124" s="44"/>
      <c r="T124" s="44"/>
      <c r="U124" s="45"/>
      <c r="V124" s="98">
        <f>SUM(C124:U124)</f>
        <v>2000</v>
      </c>
    </row>
    <row r="125" spans="1:22" ht="15">
      <c r="A125" s="60"/>
      <c r="B125" s="63"/>
      <c r="C125" s="67">
        <f>C124</f>
        <v>0</v>
      </c>
      <c r="D125" s="67">
        <f aca="true" t="shared" si="18" ref="D125:V125">D124</f>
        <v>0</v>
      </c>
      <c r="E125" s="67">
        <f t="shared" si="18"/>
        <v>0</v>
      </c>
      <c r="F125" s="67">
        <f t="shared" si="18"/>
        <v>0</v>
      </c>
      <c r="G125" s="67">
        <f t="shared" si="18"/>
        <v>0</v>
      </c>
      <c r="H125" s="67">
        <f t="shared" si="18"/>
        <v>0</v>
      </c>
      <c r="I125" s="67">
        <f t="shared" si="18"/>
        <v>0</v>
      </c>
      <c r="J125" s="67">
        <f t="shared" si="18"/>
        <v>0</v>
      </c>
      <c r="K125" s="67">
        <f t="shared" si="18"/>
        <v>0</v>
      </c>
      <c r="L125" s="67">
        <f t="shared" si="18"/>
        <v>0</v>
      </c>
      <c r="M125" s="82">
        <f t="shared" si="18"/>
        <v>2000</v>
      </c>
      <c r="N125" s="67">
        <f t="shared" si="18"/>
        <v>0</v>
      </c>
      <c r="O125" s="67">
        <f t="shared" si="18"/>
        <v>0</v>
      </c>
      <c r="P125" s="67">
        <f t="shared" si="18"/>
        <v>0</v>
      </c>
      <c r="Q125" s="67">
        <f t="shared" si="18"/>
        <v>0</v>
      </c>
      <c r="R125" s="67">
        <f t="shared" si="18"/>
        <v>0</v>
      </c>
      <c r="S125" s="67">
        <f t="shared" si="18"/>
        <v>0</v>
      </c>
      <c r="T125" s="67">
        <f t="shared" si="18"/>
        <v>0</v>
      </c>
      <c r="U125" s="67">
        <f t="shared" si="18"/>
        <v>0</v>
      </c>
      <c r="V125" s="82">
        <f t="shared" si="18"/>
        <v>2000</v>
      </c>
    </row>
    <row r="126" spans="1:22" ht="15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</row>
    <row r="127" spans="1:22" ht="15">
      <c r="A127" s="115" t="s">
        <v>84</v>
      </c>
      <c r="B127" s="43" t="s">
        <v>256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>
        <v>74800</v>
      </c>
      <c r="N127" s="24"/>
      <c r="O127" s="24"/>
      <c r="P127" s="24"/>
      <c r="Q127" s="24"/>
      <c r="R127" s="24"/>
      <c r="S127" s="24"/>
      <c r="T127" s="24"/>
      <c r="U127" s="32"/>
      <c r="V127" s="33">
        <f>SUM(C127:U127)</f>
        <v>74800</v>
      </c>
    </row>
    <row r="128" spans="1:22" ht="15">
      <c r="A128" s="116"/>
      <c r="B128" s="120" t="s">
        <v>198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</row>
    <row r="129" spans="1:22" ht="15">
      <c r="A129" s="117" t="s">
        <v>257</v>
      </c>
      <c r="B129" s="58" t="s">
        <v>164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93">
        <v>6500</v>
      </c>
      <c r="N129" s="44"/>
      <c r="O129" s="44"/>
      <c r="P129" s="44"/>
      <c r="Q129" s="44"/>
      <c r="R129" s="44"/>
      <c r="S129" s="44"/>
      <c r="T129" s="44"/>
      <c r="U129" s="45"/>
      <c r="V129" s="98">
        <f>SUM(C129:U129)</f>
        <v>6500</v>
      </c>
    </row>
    <row r="130" spans="1:22" ht="15">
      <c r="A130" s="118"/>
      <c r="B130" s="58" t="s">
        <v>165</v>
      </c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93">
        <v>50300</v>
      </c>
      <c r="N130" s="44"/>
      <c r="O130" s="44"/>
      <c r="P130" s="44"/>
      <c r="Q130" s="44"/>
      <c r="R130" s="44"/>
      <c r="S130" s="44"/>
      <c r="T130" s="44"/>
      <c r="U130" s="45"/>
      <c r="V130" s="98">
        <f>SUM(C130:U130)</f>
        <v>50300</v>
      </c>
    </row>
    <row r="131" spans="1:22" ht="15">
      <c r="A131" s="118"/>
      <c r="B131" s="58" t="s">
        <v>166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93">
        <v>3000</v>
      </c>
      <c r="N131" s="44"/>
      <c r="O131" s="44"/>
      <c r="P131" s="44"/>
      <c r="Q131" s="44"/>
      <c r="R131" s="44"/>
      <c r="S131" s="44"/>
      <c r="T131" s="44"/>
      <c r="U131" s="45"/>
      <c r="V131" s="98">
        <f>SUM(C131:U131)</f>
        <v>3000</v>
      </c>
    </row>
    <row r="132" spans="1:22" ht="15">
      <c r="A132" s="118"/>
      <c r="B132" s="58" t="s">
        <v>167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93">
        <v>12000</v>
      </c>
      <c r="N132" s="44"/>
      <c r="O132" s="44"/>
      <c r="P132" s="44"/>
      <c r="Q132" s="44"/>
      <c r="R132" s="44"/>
      <c r="S132" s="44"/>
      <c r="T132" s="44"/>
      <c r="U132" s="45"/>
      <c r="V132" s="98">
        <f>SUM(C132:U132)</f>
        <v>12000</v>
      </c>
    </row>
    <row r="133" spans="1:22" ht="15">
      <c r="A133" s="118"/>
      <c r="B133" s="58" t="s">
        <v>168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93">
        <v>3000</v>
      </c>
      <c r="N133" s="44"/>
      <c r="O133" s="44"/>
      <c r="P133" s="44"/>
      <c r="Q133" s="44"/>
      <c r="R133" s="44"/>
      <c r="S133" s="44"/>
      <c r="T133" s="44"/>
      <c r="U133" s="45"/>
      <c r="V133" s="98">
        <f>SUM(C133:U133)</f>
        <v>3000</v>
      </c>
    </row>
    <row r="134" spans="1:22" ht="15">
      <c r="A134" s="119"/>
      <c r="B134" s="63" t="s">
        <v>199</v>
      </c>
      <c r="C134" s="67">
        <f>C129+C130+C131+C132+C133</f>
        <v>0</v>
      </c>
      <c r="D134" s="67">
        <f aca="true" t="shared" si="19" ref="D134:V134">D129+D130+D131+D132+D133</f>
        <v>0</v>
      </c>
      <c r="E134" s="67">
        <f t="shared" si="19"/>
        <v>0</v>
      </c>
      <c r="F134" s="67">
        <f t="shared" si="19"/>
        <v>0</v>
      </c>
      <c r="G134" s="67">
        <f t="shared" si="19"/>
        <v>0</v>
      </c>
      <c r="H134" s="67">
        <f t="shared" si="19"/>
        <v>0</v>
      </c>
      <c r="I134" s="67">
        <f t="shared" si="19"/>
        <v>0</v>
      </c>
      <c r="J134" s="67">
        <f t="shared" si="19"/>
        <v>0</v>
      </c>
      <c r="K134" s="67">
        <f t="shared" si="19"/>
        <v>0</v>
      </c>
      <c r="L134" s="67">
        <f t="shared" si="19"/>
        <v>0</v>
      </c>
      <c r="M134" s="82">
        <f t="shared" si="19"/>
        <v>74800</v>
      </c>
      <c r="N134" s="67">
        <f t="shared" si="19"/>
        <v>0</v>
      </c>
      <c r="O134" s="67">
        <f t="shared" si="19"/>
        <v>0</v>
      </c>
      <c r="P134" s="67">
        <f t="shared" si="19"/>
        <v>0</v>
      </c>
      <c r="Q134" s="67">
        <f t="shared" si="19"/>
        <v>0</v>
      </c>
      <c r="R134" s="67">
        <f t="shared" si="19"/>
        <v>0</v>
      </c>
      <c r="S134" s="67">
        <f t="shared" si="19"/>
        <v>0</v>
      </c>
      <c r="T134" s="67">
        <f t="shared" si="19"/>
        <v>0</v>
      </c>
      <c r="U134" s="67">
        <f t="shared" si="19"/>
        <v>0</v>
      </c>
      <c r="V134" s="82">
        <f t="shared" si="19"/>
        <v>74800</v>
      </c>
    </row>
    <row r="135" spans="1:22" ht="15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</row>
    <row r="136" spans="1:22" ht="15">
      <c r="A136" s="113" t="s">
        <v>85</v>
      </c>
      <c r="B136" s="43" t="s">
        <v>263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>
        <f>M142</f>
        <v>21000</v>
      </c>
      <c r="N136" s="24"/>
      <c r="O136" s="24"/>
      <c r="P136" s="24"/>
      <c r="Q136" s="24"/>
      <c r="R136" s="24"/>
      <c r="S136" s="24"/>
      <c r="T136" s="24"/>
      <c r="U136" s="32"/>
      <c r="V136" s="33">
        <f>SUM(C136:U136)</f>
        <v>21000</v>
      </c>
    </row>
    <row r="137" spans="1:22" ht="15">
      <c r="A137" s="114"/>
      <c r="B137" s="120" t="s">
        <v>198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</row>
    <row r="138" spans="1:22" ht="23.25">
      <c r="A138" s="63" t="s">
        <v>169</v>
      </c>
      <c r="B138" s="58" t="s">
        <v>258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93">
        <v>6000</v>
      </c>
      <c r="N138" s="44"/>
      <c r="O138" s="44"/>
      <c r="P138" s="44"/>
      <c r="Q138" s="44"/>
      <c r="R138" s="44"/>
      <c r="S138" s="44"/>
      <c r="T138" s="44"/>
      <c r="U138" s="45"/>
      <c r="V138" s="98">
        <f>SUM(C138:U138)</f>
        <v>6000</v>
      </c>
    </row>
    <row r="139" spans="1:22" ht="23.25">
      <c r="A139" s="63" t="s">
        <v>170</v>
      </c>
      <c r="B139" s="58" t="s">
        <v>259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93">
        <v>1000</v>
      </c>
      <c r="N139" s="44"/>
      <c r="O139" s="44"/>
      <c r="P139" s="44"/>
      <c r="Q139" s="44"/>
      <c r="R139" s="44"/>
      <c r="S139" s="44"/>
      <c r="T139" s="44"/>
      <c r="U139" s="45"/>
      <c r="V139" s="98">
        <f>SUM(C139:U139)</f>
        <v>1000</v>
      </c>
    </row>
    <row r="140" spans="1:22" ht="23.25">
      <c r="A140" s="63" t="s">
        <v>261</v>
      </c>
      <c r="B140" s="58" t="s">
        <v>260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93">
        <v>6000</v>
      </c>
      <c r="N140" s="44"/>
      <c r="O140" s="44"/>
      <c r="P140" s="44"/>
      <c r="Q140" s="44"/>
      <c r="R140" s="44"/>
      <c r="S140" s="44"/>
      <c r="T140" s="44"/>
      <c r="U140" s="45"/>
      <c r="V140" s="98">
        <f>SUM(C140:U140)</f>
        <v>6000</v>
      </c>
    </row>
    <row r="141" spans="1:22" ht="23.25">
      <c r="A141" s="63" t="s">
        <v>172</v>
      </c>
      <c r="B141" s="58" t="s">
        <v>262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93">
        <v>8000</v>
      </c>
      <c r="N141" s="44"/>
      <c r="O141" s="44"/>
      <c r="P141" s="44"/>
      <c r="Q141" s="44"/>
      <c r="R141" s="44"/>
      <c r="S141" s="44"/>
      <c r="T141" s="44"/>
      <c r="U141" s="45"/>
      <c r="V141" s="98">
        <f>SUM(C141:U141)</f>
        <v>8000</v>
      </c>
    </row>
    <row r="142" spans="1:22" ht="15">
      <c r="A142" s="60"/>
      <c r="B142" s="63" t="s">
        <v>199</v>
      </c>
      <c r="C142" s="67">
        <f>C138+C139+C140+C141</f>
        <v>0</v>
      </c>
      <c r="D142" s="67">
        <f aca="true" t="shared" si="20" ref="D142:V142">D138+D139+D140+D141</f>
        <v>0</v>
      </c>
      <c r="E142" s="67">
        <f t="shared" si="20"/>
        <v>0</v>
      </c>
      <c r="F142" s="67">
        <f t="shared" si="20"/>
        <v>0</v>
      </c>
      <c r="G142" s="67">
        <f t="shared" si="20"/>
        <v>0</v>
      </c>
      <c r="H142" s="67">
        <f t="shared" si="20"/>
        <v>0</v>
      </c>
      <c r="I142" s="67">
        <f t="shared" si="20"/>
        <v>0</v>
      </c>
      <c r="J142" s="67">
        <f t="shared" si="20"/>
        <v>0</v>
      </c>
      <c r="K142" s="67">
        <f t="shared" si="20"/>
        <v>0</v>
      </c>
      <c r="L142" s="67">
        <f t="shared" si="20"/>
        <v>0</v>
      </c>
      <c r="M142" s="82">
        <f t="shared" si="20"/>
        <v>21000</v>
      </c>
      <c r="N142" s="67">
        <f t="shared" si="20"/>
        <v>0</v>
      </c>
      <c r="O142" s="67">
        <f t="shared" si="20"/>
        <v>0</v>
      </c>
      <c r="P142" s="67">
        <f t="shared" si="20"/>
        <v>0</v>
      </c>
      <c r="Q142" s="67">
        <f t="shared" si="20"/>
        <v>0</v>
      </c>
      <c r="R142" s="67">
        <f t="shared" si="20"/>
        <v>0</v>
      </c>
      <c r="S142" s="67">
        <f t="shared" si="20"/>
        <v>0</v>
      </c>
      <c r="T142" s="67">
        <f t="shared" si="20"/>
        <v>0</v>
      </c>
      <c r="U142" s="67">
        <f t="shared" si="20"/>
        <v>0</v>
      </c>
      <c r="V142" s="82">
        <f t="shared" si="20"/>
        <v>21000</v>
      </c>
    </row>
    <row r="143" spans="1:22" ht="15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</row>
    <row r="144" spans="1:22" ht="15">
      <c r="A144" s="111" t="s">
        <v>86</v>
      </c>
      <c r="B144" s="43" t="s">
        <v>294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>
        <f>M155</f>
        <v>33500</v>
      </c>
      <c r="N144" s="24"/>
      <c r="O144" s="24"/>
      <c r="P144" s="24"/>
      <c r="Q144" s="24"/>
      <c r="R144" s="24"/>
      <c r="S144" s="24"/>
      <c r="T144" s="24"/>
      <c r="U144" s="32"/>
      <c r="V144" s="33">
        <f>SUM(C144:U144)</f>
        <v>33500</v>
      </c>
    </row>
    <row r="145" spans="1:22" ht="15">
      <c r="A145" s="112"/>
      <c r="B145" s="120" t="s">
        <v>198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</row>
    <row r="146" spans="1:22" ht="23.25">
      <c r="A146" s="63" t="s">
        <v>173</v>
      </c>
      <c r="B146" s="49" t="s">
        <v>264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>
        <v>3000</v>
      </c>
      <c r="N146" s="47"/>
      <c r="O146" s="47"/>
      <c r="P146" s="47"/>
      <c r="Q146" s="47"/>
      <c r="R146" s="47"/>
      <c r="S146" s="47"/>
      <c r="T146" s="47"/>
      <c r="U146" s="47"/>
      <c r="V146" s="98">
        <f aca="true" t="shared" si="21" ref="V146:V154">SUM(C146:U146)</f>
        <v>3000</v>
      </c>
    </row>
    <row r="147" spans="1:22" ht="34.5">
      <c r="A147" s="63" t="s">
        <v>174</v>
      </c>
      <c r="B147" s="49" t="s">
        <v>265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>
        <v>3000</v>
      </c>
      <c r="N147" s="47"/>
      <c r="O147" s="47"/>
      <c r="P147" s="47"/>
      <c r="Q147" s="47"/>
      <c r="R147" s="47"/>
      <c r="S147" s="47"/>
      <c r="T147" s="47"/>
      <c r="U147" s="47"/>
      <c r="V147" s="98">
        <f t="shared" si="21"/>
        <v>3000</v>
      </c>
    </row>
    <row r="148" spans="1:22" ht="22.5">
      <c r="A148" s="78" t="s">
        <v>266</v>
      </c>
      <c r="B148" s="49" t="s">
        <v>267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>
        <v>14000</v>
      </c>
      <c r="N148" s="47"/>
      <c r="O148" s="47"/>
      <c r="P148" s="47"/>
      <c r="Q148" s="47"/>
      <c r="R148" s="47"/>
      <c r="S148" s="47"/>
      <c r="T148" s="47"/>
      <c r="U148" s="47"/>
      <c r="V148" s="98">
        <f t="shared" si="21"/>
        <v>14000</v>
      </c>
    </row>
    <row r="149" spans="1:22" ht="23.25">
      <c r="A149" s="63" t="s">
        <v>175</v>
      </c>
      <c r="B149" s="49" t="s">
        <v>268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>
        <v>2000</v>
      </c>
      <c r="N149" s="47"/>
      <c r="O149" s="47"/>
      <c r="P149" s="47"/>
      <c r="Q149" s="47"/>
      <c r="R149" s="47"/>
      <c r="S149" s="47"/>
      <c r="T149" s="47"/>
      <c r="U149" s="47"/>
      <c r="V149" s="98">
        <f t="shared" si="21"/>
        <v>2000</v>
      </c>
    </row>
    <row r="150" spans="1:22" ht="23.25">
      <c r="A150" s="63" t="s">
        <v>176</v>
      </c>
      <c r="B150" s="49" t="s">
        <v>269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>
        <v>3000</v>
      </c>
      <c r="N150" s="47"/>
      <c r="O150" s="47"/>
      <c r="P150" s="47"/>
      <c r="Q150" s="47"/>
      <c r="R150" s="47"/>
      <c r="S150" s="47"/>
      <c r="T150" s="47"/>
      <c r="U150" s="47"/>
      <c r="V150" s="98">
        <f t="shared" si="21"/>
        <v>3000</v>
      </c>
    </row>
    <row r="151" spans="1:22" ht="34.5">
      <c r="A151" s="63" t="s">
        <v>177</v>
      </c>
      <c r="B151" s="59" t="s">
        <v>270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93">
        <v>2500</v>
      </c>
      <c r="N151" s="44"/>
      <c r="O151" s="44"/>
      <c r="P151" s="44"/>
      <c r="Q151" s="44"/>
      <c r="R151" s="44"/>
      <c r="S151" s="44"/>
      <c r="T151" s="44"/>
      <c r="U151" s="44"/>
      <c r="V151" s="98">
        <f t="shared" si="21"/>
        <v>2500</v>
      </c>
    </row>
    <row r="152" spans="1:22" ht="34.5">
      <c r="A152" s="63" t="s">
        <v>273</v>
      </c>
      <c r="B152" s="59" t="s">
        <v>178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93">
        <v>2000</v>
      </c>
      <c r="N152" s="44"/>
      <c r="O152" s="44"/>
      <c r="P152" s="44"/>
      <c r="Q152" s="44"/>
      <c r="R152" s="44"/>
      <c r="S152" s="44"/>
      <c r="T152" s="44"/>
      <c r="U152" s="44"/>
      <c r="V152" s="98">
        <f t="shared" si="21"/>
        <v>2000</v>
      </c>
    </row>
    <row r="153" spans="1:22" ht="23.25">
      <c r="A153" s="63" t="s">
        <v>272</v>
      </c>
      <c r="B153" s="59" t="s">
        <v>271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93">
        <v>2000</v>
      </c>
      <c r="N153" s="44"/>
      <c r="O153" s="44"/>
      <c r="P153" s="44"/>
      <c r="Q153" s="44"/>
      <c r="R153" s="44"/>
      <c r="S153" s="44"/>
      <c r="T153" s="44"/>
      <c r="U153" s="44"/>
      <c r="V153" s="98">
        <f t="shared" si="21"/>
        <v>2000</v>
      </c>
    </row>
    <row r="154" spans="1:22" ht="21.75" customHeight="1">
      <c r="A154" s="63" t="s">
        <v>179</v>
      </c>
      <c r="B154" s="59" t="s">
        <v>274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93">
        <v>2000</v>
      </c>
      <c r="N154" s="44"/>
      <c r="O154" s="44"/>
      <c r="P154" s="44"/>
      <c r="Q154" s="44"/>
      <c r="R154" s="44"/>
      <c r="S154" s="44"/>
      <c r="T154" s="44"/>
      <c r="U154" s="44"/>
      <c r="V154" s="98">
        <f t="shared" si="21"/>
        <v>2000</v>
      </c>
    </row>
    <row r="155" spans="1:22" ht="18" customHeight="1">
      <c r="A155" s="63"/>
      <c r="B155" s="79" t="s">
        <v>199</v>
      </c>
      <c r="C155" s="67">
        <f>C146+C147+C148+C149+C150+C151+C152+C153+C154</f>
        <v>0</v>
      </c>
      <c r="D155" s="67">
        <f aca="true" t="shared" si="22" ref="D155:V155">D146+D147+D148+D149+D150+D151+D152+D153+D154</f>
        <v>0</v>
      </c>
      <c r="E155" s="67">
        <f t="shared" si="22"/>
        <v>0</v>
      </c>
      <c r="F155" s="67">
        <f t="shared" si="22"/>
        <v>0</v>
      </c>
      <c r="G155" s="67">
        <f t="shared" si="22"/>
        <v>0</v>
      </c>
      <c r="H155" s="67">
        <f t="shared" si="22"/>
        <v>0</v>
      </c>
      <c r="I155" s="67">
        <f t="shared" si="22"/>
        <v>0</v>
      </c>
      <c r="J155" s="67">
        <f t="shared" si="22"/>
        <v>0</v>
      </c>
      <c r="K155" s="67">
        <f t="shared" si="22"/>
        <v>0</v>
      </c>
      <c r="L155" s="67">
        <f t="shared" si="22"/>
        <v>0</v>
      </c>
      <c r="M155" s="82">
        <f t="shared" si="22"/>
        <v>33500</v>
      </c>
      <c r="N155" s="67">
        <f t="shared" si="22"/>
        <v>0</v>
      </c>
      <c r="O155" s="67">
        <f t="shared" si="22"/>
        <v>0</v>
      </c>
      <c r="P155" s="67">
        <f t="shared" si="22"/>
        <v>0</v>
      </c>
      <c r="Q155" s="67">
        <f t="shared" si="22"/>
        <v>0</v>
      </c>
      <c r="R155" s="67">
        <f t="shared" si="22"/>
        <v>0</v>
      </c>
      <c r="S155" s="67">
        <f t="shared" si="22"/>
        <v>0</v>
      </c>
      <c r="T155" s="67">
        <f t="shared" si="22"/>
        <v>0</v>
      </c>
      <c r="U155" s="67">
        <f t="shared" si="22"/>
        <v>0</v>
      </c>
      <c r="V155" s="82">
        <f t="shared" si="22"/>
        <v>33500</v>
      </c>
    </row>
    <row r="156" spans="1:22" ht="17.2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</row>
    <row r="157" spans="1:22" ht="15">
      <c r="A157" s="113" t="s">
        <v>87</v>
      </c>
      <c r="B157" s="43" t="s">
        <v>295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>
        <f>M172</f>
        <v>230000</v>
      </c>
      <c r="N157" s="24"/>
      <c r="O157" s="24"/>
      <c r="P157" s="24"/>
      <c r="Q157" s="24"/>
      <c r="R157" s="24"/>
      <c r="S157" s="24"/>
      <c r="T157" s="24"/>
      <c r="U157" s="32"/>
      <c r="V157" s="33">
        <f>SUM(C157:U157)</f>
        <v>230000</v>
      </c>
    </row>
    <row r="158" spans="1:22" ht="15">
      <c r="A158" s="114"/>
      <c r="B158" s="120" t="s">
        <v>198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</row>
    <row r="159" spans="1:22" ht="23.25">
      <c r="A159" s="63" t="s">
        <v>275</v>
      </c>
      <c r="B159" s="58" t="s">
        <v>180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93">
        <v>6000</v>
      </c>
      <c r="N159" s="44"/>
      <c r="O159" s="44"/>
      <c r="P159" s="44"/>
      <c r="Q159" s="44"/>
      <c r="R159" s="44"/>
      <c r="S159" s="44"/>
      <c r="T159" s="44"/>
      <c r="U159" s="45"/>
      <c r="V159" s="98">
        <f aca="true" t="shared" si="23" ref="V159:V171">SUM(C159:U159)</f>
        <v>6000</v>
      </c>
    </row>
    <row r="160" spans="1:22" ht="27" customHeight="1">
      <c r="A160" s="63" t="s">
        <v>181</v>
      </c>
      <c r="B160" s="58" t="s">
        <v>181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93">
        <v>80000</v>
      </c>
      <c r="N160" s="44"/>
      <c r="O160" s="44"/>
      <c r="P160" s="44"/>
      <c r="Q160" s="44"/>
      <c r="R160" s="44"/>
      <c r="S160" s="44"/>
      <c r="T160" s="44"/>
      <c r="U160" s="45"/>
      <c r="V160" s="98">
        <f t="shared" si="23"/>
        <v>80000</v>
      </c>
    </row>
    <row r="161" spans="1:22" ht="23.25">
      <c r="A161" s="63" t="s">
        <v>182</v>
      </c>
      <c r="B161" s="44" t="s">
        <v>182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93">
        <v>8000</v>
      </c>
      <c r="N161" s="44"/>
      <c r="O161" s="44"/>
      <c r="P161" s="44"/>
      <c r="Q161" s="44"/>
      <c r="R161" s="44"/>
      <c r="S161" s="44"/>
      <c r="T161" s="44"/>
      <c r="U161" s="45"/>
      <c r="V161" s="98">
        <f t="shared" si="23"/>
        <v>8000</v>
      </c>
    </row>
    <row r="162" spans="1:22" ht="23.25">
      <c r="A162" s="63" t="s">
        <v>276</v>
      </c>
      <c r="B162" s="58" t="s">
        <v>277</v>
      </c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93">
        <v>12000</v>
      </c>
      <c r="N162" s="44"/>
      <c r="O162" s="44"/>
      <c r="P162" s="44"/>
      <c r="Q162" s="44"/>
      <c r="R162" s="44"/>
      <c r="S162" s="44"/>
      <c r="T162" s="44"/>
      <c r="U162" s="45"/>
      <c r="V162" s="98">
        <f t="shared" si="23"/>
        <v>12000</v>
      </c>
    </row>
    <row r="163" spans="1:22" ht="23.25">
      <c r="A163" s="63" t="s">
        <v>278</v>
      </c>
      <c r="B163" s="58" t="s">
        <v>279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93">
        <v>1000</v>
      </c>
      <c r="N163" s="44"/>
      <c r="O163" s="44"/>
      <c r="P163" s="44"/>
      <c r="Q163" s="44"/>
      <c r="R163" s="44"/>
      <c r="S163" s="44"/>
      <c r="T163" s="44"/>
      <c r="U163" s="45"/>
      <c r="V163" s="98">
        <f t="shared" si="23"/>
        <v>1000</v>
      </c>
    </row>
    <row r="164" spans="1:22" ht="34.5">
      <c r="A164" s="63" t="s">
        <v>171</v>
      </c>
      <c r="B164" s="58" t="s">
        <v>260</v>
      </c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93">
        <v>8000</v>
      </c>
      <c r="N164" s="44"/>
      <c r="O164" s="44"/>
      <c r="P164" s="44"/>
      <c r="Q164" s="44"/>
      <c r="R164" s="44"/>
      <c r="S164" s="44"/>
      <c r="T164" s="44"/>
      <c r="U164" s="45"/>
      <c r="V164" s="98">
        <f t="shared" si="23"/>
        <v>8000</v>
      </c>
    </row>
    <row r="165" spans="1:22" ht="15">
      <c r="A165" s="63" t="s">
        <v>280</v>
      </c>
      <c r="B165" s="58" t="s">
        <v>281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93">
        <v>47000</v>
      </c>
      <c r="N165" s="44"/>
      <c r="O165" s="44"/>
      <c r="P165" s="44"/>
      <c r="Q165" s="44"/>
      <c r="R165" s="44"/>
      <c r="S165" s="44"/>
      <c r="T165" s="44"/>
      <c r="U165" s="45"/>
      <c r="V165" s="98">
        <f t="shared" si="23"/>
        <v>47000</v>
      </c>
    </row>
    <row r="166" spans="1:22" ht="23.25">
      <c r="A166" s="63" t="s">
        <v>282</v>
      </c>
      <c r="B166" s="58" t="s">
        <v>283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93"/>
      <c r="N166" s="44"/>
      <c r="O166" s="44"/>
      <c r="P166" s="44"/>
      <c r="Q166" s="44"/>
      <c r="R166" s="44"/>
      <c r="S166" s="44"/>
      <c r="T166" s="44"/>
      <c r="U166" s="45"/>
      <c r="V166" s="98">
        <f t="shared" si="23"/>
        <v>0</v>
      </c>
    </row>
    <row r="167" spans="1:22" ht="15">
      <c r="A167" s="63" t="s">
        <v>284</v>
      </c>
      <c r="B167" s="58" t="s">
        <v>285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93">
        <v>37000</v>
      </c>
      <c r="N167" s="44"/>
      <c r="O167" s="44"/>
      <c r="P167" s="44"/>
      <c r="Q167" s="44"/>
      <c r="R167" s="44"/>
      <c r="S167" s="44"/>
      <c r="T167" s="44"/>
      <c r="U167" s="45"/>
      <c r="V167" s="98">
        <f t="shared" si="23"/>
        <v>37000</v>
      </c>
    </row>
    <row r="168" spans="1:22" ht="22.5">
      <c r="A168" s="77" t="s">
        <v>286</v>
      </c>
      <c r="B168" s="77" t="s">
        <v>287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93"/>
      <c r="N168" s="44"/>
      <c r="O168" s="44"/>
      <c r="P168" s="44"/>
      <c r="Q168" s="44"/>
      <c r="R168" s="44"/>
      <c r="S168" s="44"/>
      <c r="T168" s="44"/>
      <c r="U168" s="45"/>
      <c r="V168" s="98">
        <f t="shared" si="23"/>
        <v>0</v>
      </c>
    </row>
    <row r="169" spans="1:22" ht="15">
      <c r="A169" s="77" t="s">
        <v>288</v>
      </c>
      <c r="B169" s="77" t="s">
        <v>289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93">
        <v>15000</v>
      </c>
      <c r="N169" s="44"/>
      <c r="O169" s="44"/>
      <c r="P169" s="44"/>
      <c r="Q169" s="44"/>
      <c r="R169" s="44"/>
      <c r="S169" s="44"/>
      <c r="T169" s="44"/>
      <c r="U169" s="45"/>
      <c r="V169" s="98">
        <f t="shared" si="23"/>
        <v>15000</v>
      </c>
    </row>
    <row r="170" spans="1:22" ht="22.5">
      <c r="A170" s="77" t="s">
        <v>290</v>
      </c>
      <c r="B170" s="77" t="s">
        <v>291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93">
        <v>16000</v>
      </c>
      <c r="N170" s="44"/>
      <c r="O170" s="44"/>
      <c r="P170" s="44"/>
      <c r="Q170" s="44"/>
      <c r="R170" s="44"/>
      <c r="S170" s="44"/>
      <c r="T170" s="44"/>
      <c r="U170" s="45"/>
      <c r="V170" s="98">
        <f t="shared" si="23"/>
        <v>16000</v>
      </c>
    </row>
    <row r="171" spans="1:22" ht="22.5">
      <c r="A171" s="77" t="s">
        <v>292</v>
      </c>
      <c r="B171" s="77" t="s">
        <v>293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93"/>
      <c r="N171" s="44"/>
      <c r="O171" s="44"/>
      <c r="P171" s="44"/>
      <c r="Q171" s="44"/>
      <c r="R171" s="44"/>
      <c r="S171" s="44"/>
      <c r="T171" s="44"/>
      <c r="U171" s="45"/>
      <c r="V171" s="98">
        <f t="shared" si="23"/>
        <v>0</v>
      </c>
    </row>
    <row r="172" spans="1:22" ht="15">
      <c r="A172" s="63"/>
      <c r="B172" s="58" t="s">
        <v>199</v>
      </c>
      <c r="C172" s="44">
        <f>C159+C160+C161+C162+C163+C164+C165+C166+C167+C168+C169+C170+C171</f>
        <v>0</v>
      </c>
      <c r="D172" s="44">
        <f aca="true" t="shared" si="24" ref="D172:V172">D159+D160+D161+D162+D163+D164+D165+D166+D167+D168+D169+D170+D171</f>
        <v>0</v>
      </c>
      <c r="E172" s="44">
        <f t="shared" si="24"/>
        <v>0</v>
      </c>
      <c r="F172" s="44">
        <f t="shared" si="24"/>
        <v>0</v>
      </c>
      <c r="G172" s="44">
        <f t="shared" si="24"/>
        <v>0</v>
      </c>
      <c r="H172" s="44">
        <f t="shared" si="24"/>
        <v>0</v>
      </c>
      <c r="I172" s="44">
        <f t="shared" si="24"/>
        <v>0</v>
      </c>
      <c r="J172" s="44">
        <f t="shared" si="24"/>
        <v>0</v>
      </c>
      <c r="K172" s="44">
        <f t="shared" si="24"/>
        <v>0</v>
      </c>
      <c r="L172" s="44">
        <f t="shared" si="24"/>
        <v>0</v>
      </c>
      <c r="M172" s="93">
        <f t="shared" si="24"/>
        <v>230000</v>
      </c>
      <c r="N172" s="44">
        <f t="shared" si="24"/>
        <v>0</v>
      </c>
      <c r="O172" s="44">
        <f t="shared" si="24"/>
        <v>0</v>
      </c>
      <c r="P172" s="44">
        <f t="shared" si="24"/>
        <v>0</v>
      </c>
      <c r="Q172" s="44">
        <f t="shared" si="24"/>
        <v>0</v>
      </c>
      <c r="R172" s="44">
        <f t="shared" si="24"/>
        <v>0</v>
      </c>
      <c r="S172" s="44">
        <f t="shared" si="24"/>
        <v>0</v>
      </c>
      <c r="T172" s="44">
        <f t="shared" si="24"/>
        <v>0</v>
      </c>
      <c r="U172" s="44">
        <f t="shared" si="24"/>
        <v>0</v>
      </c>
      <c r="V172" s="93">
        <f t="shared" si="24"/>
        <v>230000</v>
      </c>
    </row>
    <row r="174" spans="3:22" ht="15">
      <c r="C174">
        <f aca="true" t="shared" si="25" ref="C174:U174">C5+C13+C23+C32+C42+C52+C59+C65+C72+C88+C103+C110+C117+C122+C127+C144+C157</f>
        <v>0</v>
      </c>
      <c r="D174">
        <f t="shared" si="25"/>
        <v>0</v>
      </c>
      <c r="E174">
        <f t="shared" si="25"/>
        <v>0</v>
      </c>
      <c r="F174">
        <f t="shared" si="25"/>
        <v>382800</v>
      </c>
      <c r="G174">
        <f t="shared" si="25"/>
        <v>2318960</v>
      </c>
      <c r="H174">
        <f t="shared" si="25"/>
        <v>0</v>
      </c>
      <c r="I174">
        <f t="shared" si="25"/>
        <v>556500</v>
      </c>
      <c r="J174">
        <f t="shared" si="25"/>
        <v>0</v>
      </c>
      <c r="K174">
        <f t="shared" si="25"/>
        <v>0</v>
      </c>
      <c r="L174">
        <f t="shared" si="25"/>
        <v>28900</v>
      </c>
      <c r="M174">
        <f t="shared" si="25"/>
        <v>971200</v>
      </c>
      <c r="N174">
        <f t="shared" si="25"/>
        <v>12000</v>
      </c>
      <c r="O174">
        <f t="shared" si="25"/>
        <v>321000</v>
      </c>
      <c r="P174">
        <f t="shared" si="25"/>
        <v>0</v>
      </c>
      <c r="Q174">
        <f t="shared" si="25"/>
        <v>0</v>
      </c>
      <c r="R174">
        <f t="shared" si="25"/>
        <v>0</v>
      </c>
      <c r="S174">
        <f t="shared" si="25"/>
        <v>0</v>
      </c>
      <c r="T174">
        <f t="shared" si="25"/>
        <v>1350000</v>
      </c>
      <c r="U174" t="e">
        <f t="shared" si="25"/>
        <v>#VALUE!</v>
      </c>
      <c r="V174">
        <f>V5+V13+V23+V32+V42+V52+V59+V65+V72+V88+V103+V110+V117+V122+V127+V144+V157</f>
        <v>5922360</v>
      </c>
    </row>
  </sheetData>
  <sheetProtection/>
  <mergeCells count="71">
    <mergeCell ref="B73:V73"/>
    <mergeCell ref="A80:A81"/>
    <mergeCell ref="B53:V53"/>
    <mergeCell ref="A109:V109"/>
    <mergeCell ref="B111:V111"/>
    <mergeCell ref="B118:V118"/>
    <mergeCell ref="B123:V123"/>
    <mergeCell ref="A110:A111"/>
    <mergeCell ref="A116:V116"/>
    <mergeCell ref="A117:A118"/>
    <mergeCell ref="A121:V121"/>
    <mergeCell ref="C3:E3"/>
    <mergeCell ref="F3:M3"/>
    <mergeCell ref="N3:R3"/>
    <mergeCell ref="A13:A14"/>
    <mergeCell ref="B81:V81"/>
    <mergeCell ref="A71:V71"/>
    <mergeCell ref="A67:A68"/>
    <mergeCell ref="A72:A73"/>
    <mergeCell ref="A79:V79"/>
    <mergeCell ref="A75:A78"/>
    <mergeCell ref="A17:A19"/>
    <mergeCell ref="A22:V22"/>
    <mergeCell ref="A2:A4"/>
    <mergeCell ref="A7:A10"/>
    <mergeCell ref="A12:V12"/>
    <mergeCell ref="A5:A6"/>
    <mergeCell ref="B2:B4"/>
    <mergeCell ref="C2:V2"/>
    <mergeCell ref="B6:V6"/>
    <mergeCell ref="B14:V14"/>
    <mergeCell ref="B60:V60"/>
    <mergeCell ref="B66:V66"/>
    <mergeCell ref="A23:A24"/>
    <mergeCell ref="A31:V31"/>
    <mergeCell ref="A32:A33"/>
    <mergeCell ref="A41:V41"/>
    <mergeCell ref="A34:A39"/>
    <mergeCell ref="B24:V24"/>
    <mergeCell ref="B33:V33"/>
    <mergeCell ref="B43:V43"/>
    <mergeCell ref="B89:V89"/>
    <mergeCell ref="B104:V104"/>
    <mergeCell ref="A59:A60"/>
    <mergeCell ref="A64:V64"/>
    <mergeCell ref="A65:A66"/>
    <mergeCell ref="A42:A43"/>
    <mergeCell ref="A51:V51"/>
    <mergeCell ref="A44:A50"/>
    <mergeCell ref="A52:A53"/>
    <mergeCell ref="A58:V58"/>
    <mergeCell ref="B145:V145"/>
    <mergeCell ref="B158:V158"/>
    <mergeCell ref="A126:V126"/>
    <mergeCell ref="A135:V135"/>
    <mergeCell ref="A87:V87"/>
    <mergeCell ref="A88:A89"/>
    <mergeCell ref="A93:A94"/>
    <mergeCell ref="A102:V102"/>
    <mergeCell ref="A105:A106"/>
    <mergeCell ref="A103:A104"/>
    <mergeCell ref="A156:V156"/>
    <mergeCell ref="A144:A145"/>
    <mergeCell ref="A157:A158"/>
    <mergeCell ref="A122:A123"/>
    <mergeCell ref="A127:A128"/>
    <mergeCell ref="A129:A134"/>
    <mergeCell ref="A143:V143"/>
    <mergeCell ref="A136:A137"/>
    <mergeCell ref="B128:V128"/>
    <mergeCell ref="B137:V13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fesc</dc:creator>
  <cp:keywords/>
  <dc:description/>
  <cp:lastModifiedBy>Mayra Leguizamon</cp:lastModifiedBy>
  <dcterms:created xsi:type="dcterms:W3CDTF">2012-02-14T12:38:03Z</dcterms:created>
  <dcterms:modified xsi:type="dcterms:W3CDTF">2013-11-18T20:14:50Z</dcterms:modified>
  <cp:category/>
  <cp:version/>
  <cp:contentType/>
  <cp:contentStatus/>
</cp:coreProperties>
</file>