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Gastos" sheetId="1" r:id="rId1"/>
    <sheet name="Ingresos" sheetId="2" r:id="rId2"/>
    <sheet name=" PLAN PLURIANUAL DE INVERSIONES" sheetId="3" r:id="rId3"/>
    <sheet name="Informe de compatibilidad" sheetId="4" r:id="rId4"/>
  </sheets>
  <definedNames>
    <definedName name="_xlnm.Print_Area" localSheetId="0">'Gastos'!$A$1:$G$61</definedName>
    <definedName name="_xlnm.Print_Area" localSheetId="1">'Ingresos'!$A$2:$F$31</definedName>
    <definedName name="_xlnm.Print_Titles" localSheetId="0">'Gastos'!$1:$4</definedName>
  </definedNames>
  <calcPr fullCalcOnLoad="1"/>
</workbook>
</file>

<file path=xl/sharedStrings.xml><?xml version="1.0" encoding="utf-8"?>
<sst xmlns="http://schemas.openxmlformats.org/spreadsheetml/2006/main" count="357" uniqueCount="234">
  <si>
    <t>Deporte, Recreación y Aprovechamiento del Tiempo Libre</t>
  </si>
  <si>
    <t>DESARROLLO ECONÓMICO</t>
  </si>
  <si>
    <t>GESTION ADMINISTRATIVA Y FINANCIERA</t>
  </si>
  <si>
    <t>CONCEPTO</t>
  </si>
  <si>
    <t>TOTAL</t>
  </si>
  <si>
    <t>ITEM</t>
  </si>
  <si>
    <t>CONCEPTO DE INVERSION</t>
  </si>
  <si>
    <t>Salud</t>
  </si>
  <si>
    <t>Agua potable y Saneamiento Básico</t>
  </si>
  <si>
    <t>Promoción del desarrollo</t>
  </si>
  <si>
    <t>Desarrollo comunitario</t>
  </si>
  <si>
    <t>Fortalecimiento intitucional</t>
  </si>
  <si>
    <t>SECTOR DE COMPETENCIA</t>
  </si>
  <si>
    <t>Recursos Propios</t>
  </si>
  <si>
    <t>SGP</t>
  </si>
  <si>
    <t>Regalías</t>
  </si>
  <si>
    <t>Otros</t>
  </si>
  <si>
    <t>OBJETIVO ESTRATEGICO 1</t>
  </si>
  <si>
    <r>
      <t>S</t>
    </r>
    <r>
      <rPr>
        <b/>
        <sz val="8"/>
        <rFont val="Book Antiqua"/>
        <family val="1"/>
      </rPr>
      <t>OPLAVIENTO, UN MUNICIPIO DE OPORTUNIDADES</t>
    </r>
  </si>
  <si>
    <t>OBJETIVO ESTRATEGICO 4</t>
  </si>
  <si>
    <t>OBJETIVO ESTRATEGICO 3</t>
  </si>
  <si>
    <t>OBJETIVO ESTRATEGICO 2</t>
  </si>
  <si>
    <t>OBJETIVO ESTRATEGICO 5</t>
  </si>
  <si>
    <t>CIUDADANOS ACTIVOS Y SALUDABLES</t>
  </si>
  <si>
    <t>OBJETIVO ESTRATEGICO 6</t>
  </si>
  <si>
    <t>CONSTRUIR UN MUNICIPIO PARA VIVIR MEJOR</t>
  </si>
  <si>
    <t>PLAN PLURIANUAL DE INVERSIONES</t>
  </si>
  <si>
    <t xml:space="preserve"> PLAN DE DESARROLLO DE SOPLAVIENTO 2012 - 2015 "CON SENTIDO DE PERTENENCIA"</t>
  </si>
  <si>
    <t>INGRESOS TOTALES</t>
  </si>
  <si>
    <t>1.- INGRESOS CORRIENTES</t>
  </si>
  <si>
    <t>1.1 INGRESOS TRIBUTARIOS</t>
  </si>
  <si>
    <t xml:space="preserve">1.1.1 PREDIAL </t>
  </si>
  <si>
    <t>1.1.2 INDUSTRIA Y COMERCIO</t>
  </si>
  <si>
    <t>1.1.3 SOBREATASA A LA GASOLINA</t>
  </si>
  <si>
    <t>1.1.4 OTROS</t>
  </si>
  <si>
    <t>1.2 INGRESOS NO TRIBUTARIOS</t>
  </si>
  <si>
    <t>1,3 TRANSFERENCIAS:</t>
  </si>
  <si>
    <t>1.3.1 DEL NIVEL NACIONAL</t>
  </si>
  <si>
    <t>2.- INGRESOS DE CAPITAL</t>
  </si>
  <si>
    <t>2,1 REGALIAS</t>
  </si>
  <si>
    <t>2,2 TRANSFERENCIA NACIONALES (SGP)</t>
  </si>
  <si>
    <t>2.3 COFINANCIACION</t>
  </si>
  <si>
    <t>2,2,1 FONDO LOCAL DE SALUD</t>
  </si>
  <si>
    <t>2.2.2 ALIMENTACION ESCOLAR SGP</t>
  </si>
  <si>
    <t>2.2.3 CALIDAD EDUCATIVA SGP</t>
  </si>
  <si>
    <t>2.2.4 AGUA POTABLE Y SANEAMIENTO BASICO</t>
  </si>
  <si>
    <t>2,2,5 DEPORTE Y RECREACION SGP</t>
  </si>
  <si>
    <t>2.2.6 CULTURA SGP</t>
  </si>
  <si>
    <t>2.2.7 LIBRE INVERSION  SGP</t>
  </si>
  <si>
    <t>2.2.8 RECURSOS DE CREDITO</t>
  </si>
  <si>
    <t>2.4 CARDIQUE</t>
  </si>
  <si>
    <t>2.5 INVIAS</t>
  </si>
  <si>
    <t>2.6 OTROS INGRSOS</t>
  </si>
  <si>
    <t>ANEXO 001</t>
  </si>
  <si>
    <t xml:space="preserve"> PLAN PLURIANUAL DE INGRESOS </t>
  </si>
  <si>
    <t xml:space="preserve"> PLAN DE DESARROLLO  DE SOPLAVIENTO 2012 - 2015 "CON SETIDO DE PERTENENCIA"</t>
  </si>
  <si>
    <t>INVERSION POR SECTORES SOCIALES</t>
  </si>
  <si>
    <t xml:space="preserve">PLAN PLURIANUAL DE INVERSIONES </t>
  </si>
  <si>
    <t>PLAN DE DESARROLLO DE SOPLAVIENTO 2012-2015. "CON SENTIDO DE PERTENENCIA"</t>
  </si>
  <si>
    <t>(MILES DE PESOS)</t>
  </si>
  <si>
    <t>SECTOR  DE COMPETENCIA</t>
  </si>
  <si>
    <t>Meta del producto</t>
  </si>
  <si>
    <t>EDUCACION</t>
  </si>
  <si>
    <t>Desarrollo Agropecuario</t>
  </si>
  <si>
    <t>Empleo y desarrollo economico</t>
  </si>
  <si>
    <t>Servicios Públicos (Diferentes a agua potable y saneamiento basico)</t>
  </si>
  <si>
    <t>Derchos humanos</t>
  </si>
  <si>
    <t>Participación comunitaria</t>
  </si>
  <si>
    <t>Centros de Reclusion</t>
  </si>
  <si>
    <t>Protección integral a la primera infancia</t>
  </si>
  <si>
    <t>Protección integral  de la niñez</t>
  </si>
  <si>
    <t>Protección integral  a la  adolescencia</t>
  </si>
  <si>
    <t>Atencion y apoyo al adulto mayor</t>
  </si>
  <si>
    <t>Atencion y apoyo a la población dezplazada por la vionencia</t>
  </si>
  <si>
    <t>Prevención del desplazamiento forzado</t>
  </si>
  <si>
    <t>Superacion de la pobreza extrema y la exclusion social</t>
  </si>
  <si>
    <t xml:space="preserve">Verdad, Justicia y reparacion integral a las victimas de la violencia </t>
  </si>
  <si>
    <t>Equipamiento municipal</t>
  </si>
  <si>
    <t>Construcción de paz y convivencia familiar</t>
  </si>
  <si>
    <t>SERVICIO DE LA DEUDA PUBLICA</t>
  </si>
  <si>
    <t>Amortización de capital</t>
  </si>
  <si>
    <t>Intereses y comisiones</t>
  </si>
  <si>
    <t>Espacios de participaciòn juvenil</t>
  </si>
  <si>
    <t>Igualdad de genero y autonomía de la mujer</t>
  </si>
  <si>
    <t>Madre cabeza de hogar</t>
  </si>
  <si>
    <t>Programas de discapacidad</t>
  </si>
  <si>
    <t>PROTECCION SOCIAL Y ARMONIA PARA TODOS</t>
  </si>
  <si>
    <t>Seguridad y Justicia</t>
  </si>
  <si>
    <t>Calidad educativa</t>
  </si>
  <si>
    <t>Proyectos de infraestructura educativa</t>
  </si>
  <si>
    <t>Desarrollo urbano</t>
  </si>
  <si>
    <t>Vivienda digna</t>
  </si>
  <si>
    <t>Desarrollo  cultural</t>
  </si>
  <si>
    <t>FUNCIONAMIENTO</t>
  </si>
  <si>
    <t>INVERSION</t>
  </si>
  <si>
    <t>TASA</t>
  </si>
  <si>
    <t>PARTICIPACION CIUDADANA Y CONTROL SOCIAL</t>
  </si>
  <si>
    <t>Gestión de riesgo y atencion de desastres</t>
  </si>
  <si>
    <t>Obras de infraestructura deportiva</t>
  </si>
  <si>
    <t>Fondo de desarrollo empresarial</t>
  </si>
  <si>
    <t>Infraestructura vial (cofinanciación)</t>
  </si>
  <si>
    <t>Ambiente sostenible (cofinanciación)</t>
  </si>
  <si>
    <t>1.3.2 OTRAS</t>
  </si>
  <si>
    <t>Obras de infraestructura hospitalaria (cofinanciación)</t>
  </si>
  <si>
    <t>PROGRAMAS:</t>
  </si>
  <si>
    <t>Organización para el desarrollo empresarial</t>
  </si>
  <si>
    <t>Promoción de nuevos empleos</t>
  </si>
  <si>
    <t>Productividad y desarrollo economico</t>
  </si>
  <si>
    <t>Transferencia de tecnología</t>
  </si>
  <si>
    <t>Fortalecimiento Inst. y  desarrollo rural</t>
  </si>
  <si>
    <t>LOGRAR PROTECCION SOCIAL Y ARMONIA PARA TODOS</t>
  </si>
  <si>
    <t xml:space="preserve">PROGRAMAS: </t>
  </si>
  <si>
    <t>Primera Infancia. Infancia y Adolescencia</t>
  </si>
  <si>
    <t>Juventud con participacion adecuada</t>
  </si>
  <si>
    <t>Prom. la igualdad de genero y la Aut. De la mujer</t>
  </si>
  <si>
    <t>El adulto mayor</t>
  </si>
  <si>
    <t>Seguridad para todos</t>
  </si>
  <si>
    <t>Mapeo social</t>
  </si>
  <si>
    <t xml:space="preserve">LA EDUCACION, MOTOR DE LA DINAMICA SOCIAL </t>
  </si>
  <si>
    <t>TENER CIUDADANOS ACTIVOS Y SALUDABLES</t>
  </si>
  <si>
    <t>Gestion del desarrollo urbano y el ord. Territorial</t>
  </si>
  <si>
    <t>CONFIANZA CIUDADANA  EN EL GOBIERNO Y EN LA ACCION COLECTIVA</t>
  </si>
  <si>
    <t>Un municipio a escala Humana:</t>
  </si>
  <si>
    <t>Atencion a la poblacion discapacitada</t>
  </si>
  <si>
    <t>La escuela es el centro:</t>
  </si>
  <si>
    <t>Vida sana:</t>
  </si>
  <si>
    <t>Servicios Públicos (Dif.a agua potable y san. basico)</t>
  </si>
  <si>
    <t xml:space="preserve">Memoria, Identidad, Imaginacion y Creación: </t>
  </si>
  <si>
    <t xml:space="preserve">Infraestructura vial </t>
  </si>
  <si>
    <t>Ambiente sostenible bajo control:</t>
  </si>
  <si>
    <t>El alcalde somos todos:</t>
  </si>
  <si>
    <t>Fort. De las org. Sociales y comunitarias</t>
  </si>
  <si>
    <t>Infraestructura cultural</t>
  </si>
  <si>
    <t>Infrestructura deportiva</t>
  </si>
  <si>
    <t>Superar. La Pobresa, La Pob. Extr y la excl. Socaial.</t>
  </si>
  <si>
    <t>Construccion casa del adulto mayor o centro de vida</t>
  </si>
  <si>
    <t>Aseguramiento en salud</t>
  </si>
  <si>
    <t>Mi escuela chevere-Calidad educativa</t>
  </si>
  <si>
    <t>Educación pertinente</t>
  </si>
  <si>
    <t>Cobertura con garantías.</t>
  </si>
  <si>
    <t>Atención a la Población Victima de la violencia</t>
  </si>
  <si>
    <t>Informe de compatibilidad para ANEXOS 01 Y 02Plan Plurianual Soplaviento (Autoguardado) 2.xls</t>
  </si>
  <si>
    <t>Ejecutar el 12/05/2012 19:14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</si>
  <si>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</si>
  <si>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</si>
  <si>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</si>
  <si>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</si>
  <si>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</si>
  <si>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</si>
  <si>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GRAN TOTAL POR VIGENCIA ANUAL</t>
  </si>
  <si>
    <t>Servicio de deuda pública</t>
  </si>
  <si>
    <t>Amotización de Capital</t>
  </si>
  <si>
    <t>Intereses y comiciones</t>
  </si>
  <si>
    <t>Promocion social</t>
  </si>
  <si>
    <t>Prestacion y desarrollo de los servicios de salud</t>
  </si>
  <si>
    <t>Vigilancia y controsl</t>
  </si>
  <si>
    <t>Gestion de riesgos</t>
  </si>
  <si>
    <t>Gente activa ( Deporte y recracion)</t>
  </si>
  <si>
    <t>1,2,1</t>
  </si>
  <si>
    <t>1,2,2</t>
  </si>
  <si>
    <t>1,2,3</t>
  </si>
  <si>
    <t>1,2,4</t>
  </si>
  <si>
    <t>1,2,5</t>
  </si>
  <si>
    <t>2,2,1</t>
  </si>
  <si>
    <t>2,2,2</t>
  </si>
  <si>
    <t>2,2,3</t>
  </si>
  <si>
    <t>2,2,4</t>
  </si>
  <si>
    <t>2,4,5</t>
  </si>
  <si>
    <t>2,2,6</t>
  </si>
  <si>
    <t>2,2,7</t>
  </si>
  <si>
    <t>2,2,8</t>
  </si>
  <si>
    <t>2,2,9</t>
  </si>
  <si>
    <t>2,2,7,3</t>
  </si>
  <si>
    <t>2,4,5,1</t>
  </si>
  <si>
    <t xml:space="preserve">Reconstruccion de las Infraet. fisca de la sede de la polic. </t>
  </si>
  <si>
    <t>2,2,2,12</t>
  </si>
  <si>
    <t xml:space="preserve">Centro de atencion para la Prim. Inf., La Inf. Y la Adolesc. </t>
  </si>
  <si>
    <t>TOTAL POR FUENTE</t>
  </si>
  <si>
    <t>3,2,1</t>
  </si>
  <si>
    <t>3,2,1,1</t>
  </si>
  <si>
    <t>3,2,1,2</t>
  </si>
  <si>
    <t>3,2,1.3</t>
  </si>
  <si>
    <t>3,2,1,4</t>
  </si>
  <si>
    <t>Escuela abierta</t>
  </si>
  <si>
    <t>4,2,1</t>
  </si>
  <si>
    <t>4,2,1,1</t>
  </si>
  <si>
    <t>4,2,1,2</t>
  </si>
  <si>
    <t>4,2,1,3</t>
  </si>
  <si>
    <t>4,2,1,4</t>
  </si>
  <si>
    <t>4,2,1,6</t>
  </si>
  <si>
    <t>4,2,2</t>
  </si>
  <si>
    <t>4,2,2,9</t>
  </si>
  <si>
    <t>5,2,1</t>
  </si>
  <si>
    <t>5,2,1,2</t>
  </si>
  <si>
    <t>5,2,1,1</t>
  </si>
  <si>
    <t>Parques y zonas verdes  para el encuentro</t>
  </si>
  <si>
    <t>5,2,1,3</t>
  </si>
  <si>
    <t>Vivienda digna para la gente</t>
  </si>
  <si>
    <t>5,2,1,4</t>
  </si>
  <si>
    <t>Gestion integral del espacio público</t>
  </si>
  <si>
    <t xml:space="preserve"> </t>
  </si>
  <si>
    <t>5,2,2</t>
  </si>
  <si>
    <t>5,2,2,1</t>
  </si>
  <si>
    <t>Respeto por el medio ambiente</t>
  </si>
  <si>
    <t>5,2,2,3</t>
  </si>
  <si>
    <t>5,2,2,4</t>
  </si>
  <si>
    <t>5,2,2,2 (1)</t>
  </si>
  <si>
    <t>5,2,2,2 (2)</t>
  </si>
  <si>
    <t>5,2,2,5</t>
  </si>
  <si>
    <t>Infraestructura hospitalaria</t>
  </si>
  <si>
    <t>Calidad de los sistemas hidricos (Drenajes pluviales)</t>
  </si>
  <si>
    <t>5,2,3</t>
  </si>
  <si>
    <t>5,2,4</t>
  </si>
  <si>
    <t>5,2,4,2</t>
  </si>
  <si>
    <t>5,2,4,3</t>
  </si>
  <si>
    <t>Sistema municipal de cultura</t>
  </si>
  <si>
    <t>Obras de ifraestructura hospitaria</t>
  </si>
  <si>
    <t>SUB TOTAL POR FUENTE</t>
  </si>
  <si>
    <t>6,2,1</t>
  </si>
  <si>
    <t>6,2,1,1</t>
  </si>
  <si>
    <t>6,2,1,2</t>
  </si>
  <si>
    <t xml:space="preserve">Formacion ciudadana y liderasgo para la gestión </t>
  </si>
  <si>
    <t>La administracion al servicio de todos (D. Inst.))</t>
  </si>
  <si>
    <t>6,2,2</t>
  </si>
  <si>
    <t>6,2,2,1</t>
  </si>
  <si>
    <t xml:space="preserve">Modernizacion de la estructura organizacional </t>
  </si>
  <si>
    <t>6,2,2,4</t>
  </si>
  <si>
    <t>Tecnologia de la informacion y la comunicación</t>
  </si>
  <si>
    <t>6,2,3</t>
  </si>
  <si>
    <t>Prsupuesto participativo:</t>
  </si>
  <si>
    <t>6,2,3,6</t>
  </si>
  <si>
    <t>6,2,3,7</t>
  </si>
  <si>
    <t>Fortalecimiento y modernizacion tributaria</t>
  </si>
  <si>
    <t>Rendicion de cuentas y transparencia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</si>
</sst>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$-240A]\ #,##0"/>
    <numFmt numFmtId="177" formatCode="_-* #,##0.0\ _€_-;\-* #,##0.0\ _€_-;_-* &quot;-&quot;??\ _€_-;_-@_-"/>
    <numFmt numFmtId="178" formatCode="_-* #,##0\ _€_-;\-* #,##0\ _€_-;_-* &quot;-&quot;??\ _€_-;_-@_-"/>
    <numFmt numFmtId="179" formatCode="0.0%"/>
    <numFmt numFmtId="180" formatCode="0.000000"/>
    <numFmt numFmtId="181" formatCode="0.00000"/>
    <numFmt numFmtId="182" formatCode="0.0000"/>
    <numFmt numFmtId="183" formatCode="0.000"/>
  </numFmts>
  <fonts count="5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>
        <color rgb="FF0033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4" fillId="34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4" fillId="34" borderId="12" xfId="0" applyFont="1" applyFill="1" applyBorder="1" applyAlignment="1">
      <alignment horizontal="justify"/>
    </xf>
    <xf numFmtId="0" fontId="4" fillId="34" borderId="12" xfId="0" applyFont="1" applyFill="1" applyBorder="1" applyAlignment="1">
      <alignment/>
    </xf>
    <xf numFmtId="171" fontId="0" fillId="0" borderId="0" xfId="48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justify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12" xfId="0" applyNumberFormat="1" applyFont="1" applyFill="1" applyBorder="1" applyAlignment="1">
      <alignment/>
    </xf>
    <xf numFmtId="176" fontId="8" fillId="35" borderId="12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0" fontId="8" fillId="36" borderId="12" xfId="0" applyFont="1" applyFill="1" applyBorder="1" applyAlignment="1">
      <alignment horizontal="center"/>
    </xf>
    <xf numFmtId="178" fontId="2" fillId="0" borderId="12" xfId="48" applyNumberFormat="1" applyFont="1" applyBorder="1" applyAlignment="1">
      <alignment/>
    </xf>
    <xf numFmtId="178" fontId="2" fillId="0" borderId="14" xfId="48" applyNumberFormat="1" applyFont="1" applyBorder="1" applyAlignment="1">
      <alignment/>
    </xf>
    <xf numFmtId="178" fontId="2" fillId="0" borderId="0" xfId="48" applyNumberFormat="1" applyFont="1" applyAlignment="1">
      <alignment/>
    </xf>
    <xf numFmtId="178" fontId="2" fillId="0" borderId="12" xfId="48" applyNumberFormat="1" applyFont="1" applyBorder="1" applyAlignment="1">
      <alignment horizontal="center" wrapText="1"/>
    </xf>
    <xf numFmtId="178" fontId="2" fillId="0" borderId="12" xfId="48" applyNumberFormat="1" applyFont="1" applyBorder="1" applyAlignment="1">
      <alignment horizontal="center"/>
    </xf>
    <xf numFmtId="178" fontId="2" fillId="0" borderId="14" xfId="48" applyNumberFormat="1" applyFont="1" applyBorder="1" applyAlignment="1">
      <alignment horizontal="center"/>
    </xf>
    <xf numFmtId="178" fontId="2" fillId="0" borderId="15" xfId="48" applyNumberFormat="1" applyFont="1" applyBorder="1" applyAlignment="1">
      <alignment/>
    </xf>
    <xf numFmtId="178" fontId="6" fillId="0" borderId="15" xfId="48" applyNumberFormat="1" applyFont="1" applyBorder="1" applyAlignment="1">
      <alignment vertical="center"/>
    </xf>
    <xf numFmtId="178" fontId="2" fillId="0" borderId="0" xfId="48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35" borderId="12" xfId="0" applyFont="1" applyFill="1" applyBorder="1" applyAlignment="1">
      <alignment horizontal="justify"/>
    </xf>
    <xf numFmtId="176" fontId="8" fillId="33" borderId="12" xfId="0" applyNumberFormat="1" applyFont="1" applyFill="1" applyBorder="1" applyAlignment="1">
      <alignment/>
    </xf>
    <xf numFmtId="0" fontId="5" fillId="35" borderId="16" xfId="0" applyFont="1" applyFill="1" applyBorder="1" applyAlignment="1">
      <alignment horizontal="justify"/>
    </xf>
    <xf numFmtId="0" fontId="4" fillId="3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0" fontId="0" fillId="0" borderId="0" xfId="54" applyNumberFormat="1" applyFont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2" fillId="0" borderId="17" xfId="0" applyFont="1" applyBorder="1" applyAlignment="1">
      <alignment/>
    </xf>
    <xf numFmtId="178" fontId="2" fillId="0" borderId="17" xfId="48" applyNumberFormat="1" applyFont="1" applyBorder="1" applyAlignment="1">
      <alignment/>
    </xf>
    <xf numFmtId="0" fontId="8" fillId="0" borderId="17" xfId="0" applyFont="1" applyBorder="1" applyAlignment="1">
      <alignment/>
    </xf>
    <xf numFmtId="178" fontId="8" fillId="0" borderId="17" xfId="48" applyNumberFormat="1" applyFont="1" applyBorder="1" applyAlignment="1">
      <alignment/>
    </xf>
    <xf numFmtId="178" fontId="8" fillId="0" borderId="12" xfId="48" applyNumberFormat="1" applyFont="1" applyBorder="1" applyAlignment="1">
      <alignment/>
    </xf>
    <xf numFmtId="178" fontId="7" fillId="0" borderId="0" xfId="48" applyNumberFormat="1" applyFont="1" applyAlignment="1">
      <alignment/>
    </xf>
    <xf numFmtId="178" fontId="8" fillId="0" borderId="15" xfId="48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178" fontId="2" fillId="0" borderId="0" xfId="48" applyNumberFormat="1" applyFont="1" applyFill="1" applyAlignment="1">
      <alignment/>
    </xf>
    <xf numFmtId="178" fontId="2" fillId="0" borderId="0" xfId="48" applyNumberFormat="1" applyFont="1" applyFill="1" applyBorder="1" applyAlignment="1">
      <alignment/>
    </xf>
    <xf numFmtId="178" fontId="0" fillId="0" borderId="0" xfId="0" applyNumberFormat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8" fillId="0" borderId="12" xfId="0" applyFont="1" applyBorder="1" applyAlignment="1">
      <alignment horizontal="left"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178" fontId="2" fillId="0" borderId="17" xfId="48" applyNumberFormat="1" applyFont="1" applyBorder="1" applyAlignment="1">
      <alignment horizontal="center" wrapText="1"/>
    </xf>
    <xf numFmtId="0" fontId="2" fillId="0" borderId="21" xfId="0" applyFont="1" applyBorder="1" applyAlignment="1">
      <alignment/>
    </xf>
    <xf numFmtId="176" fontId="2" fillId="0" borderId="17" xfId="0" applyNumberFormat="1" applyFont="1" applyBorder="1" applyAlignment="1">
      <alignment/>
    </xf>
    <xf numFmtId="178" fontId="2" fillId="0" borderId="22" xfId="48" applyNumberFormat="1" applyFont="1" applyBorder="1" applyAlignment="1">
      <alignment/>
    </xf>
    <xf numFmtId="178" fontId="2" fillId="0" borderId="23" xfId="48" applyNumberFormat="1" applyFont="1" applyBorder="1" applyAlignment="1">
      <alignment/>
    </xf>
    <xf numFmtId="178" fontId="8" fillId="0" borderId="0" xfId="48" applyNumberFormat="1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/>
    </xf>
    <xf numFmtId="178" fontId="2" fillId="0" borderId="27" xfId="48" applyNumberFormat="1" applyFont="1" applyBorder="1" applyAlignment="1">
      <alignment/>
    </xf>
    <xf numFmtId="178" fontId="2" fillId="0" borderId="25" xfId="48" applyNumberFormat="1" applyFont="1" applyBorder="1" applyAlignment="1">
      <alignment horizontal="center"/>
    </xf>
    <xf numFmtId="178" fontId="2" fillId="0" borderId="26" xfId="48" applyNumberFormat="1" applyFont="1" applyBorder="1" applyAlignment="1">
      <alignment horizontal="center"/>
    </xf>
    <xf numFmtId="178" fontId="2" fillId="0" borderId="28" xfId="48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8" fontId="8" fillId="0" borderId="22" xfId="48" applyNumberFormat="1" applyFont="1" applyBorder="1" applyAlignment="1">
      <alignment/>
    </xf>
    <xf numFmtId="178" fontId="8" fillId="0" borderId="23" xfId="48" applyNumberFormat="1" applyFont="1" applyBorder="1" applyAlignment="1">
      <alignment/>
    </xf>
    <xf numFmtId="178" fontId="2" fillId="0" borderId="29" xfId="48" applyNumberFormat="1" applyFont="1" applyBorder="1" applyAlignment="1">
      <alignment/>
    </xf>
    <xf numFmtId="178" fontId="2" fillId="0" borderId="13" xfId="48" applyNumberFormat="1" applyFont="1" applyBorder="1" applyAlignment="1">
      <alignment/>
    </xf>
    <xf numFmtId="178" fontId="8" fillId="0" borderId="27" xfId="48" applyNumberFormat="1" applyFont="1" applyBorder="1" applyAlignment="1">
      <alignment/>
    </xf>
    <xf numFmtId="178" fontId="2" fillId="0" borderId="11" xfId="48" applyNumberFormat="1" applyFont="1" applyBorder="1" applyAlignment="1">
      <alignment horizontal="center" wrapText="1"/>
    </xf>
    <xf numFmtId="178" fontId="2" fillId="0" borderId="11" xfId="48" applyNumberFormat="1" applyFont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178" fontId="2" fillId="0" borderId="30" xfId="48" applyNumberFormat="1" applyFont="1" applyBorder="1" applyAlignment="1">
      <alignment horizontal="center"/>
    </xf>
    <xf numFmtId="178" fontId="8" fillId="0" borderId="29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8" fillId="0" borderId="0" xfId="48" applyNumberFormat="1" applyFont="1" applyAlignment="1">
      <alignment/>
    </xf>
    <xf numFmtId="178" fontId="8" fillId="16" borderId="31" xfId="48" applyNumberFormat="1" applyFont="1" applyFill="1" applyBorder="1" applyAlignment="1">
      <alignment/>
    </xf>
    <xf numFmtId="178" fontId="2" fillId="16" borderId="32" xfId="48" applyNumberFormat="1" applyFont="1" applyFill="1" applyBorder="1" applyAlignment="1">
      <alignment/>
    </xf>
    <xf numFmtId="178" fontId="8" fillId="16" borderId="33" xfId="48" applyNumberFormat="1" applyFont="1" applyFill="1" applyBorder="1" applyAlignment="1">
      <alignment/>
    </xf>
    <xf numFmtId="178" fontId="8" fillId="0" borderId="34" xfId="48" applyNumberFormat="1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5" xfId="48" applyNumberFormat="1" applyFont="1" applyBorder="1" applyAlignment="1">
      <alignment/>
    </xf>
    <xf numFmtId="178" fontId="2" fillId="0" borderId="36" xfId="48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5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178" fontId="2" fillId="0" borderId="17" xfId="48" applyNumberFormat="1" applyFont="1" applyFill="1" applyBorder="1" applyAlignment="1">
      <alignment horizontal="left"/>
    </xf>
    <xf numFmtId="178" fontId="8" fillId="0" borderId="38" xfId="48" applyNumberFormat="1" applyFont="1" applyFill="1" applyBorder="1" applyAlignment="1">
      <alignment horizontal="left" wrapText="1"/>
    </xf>
    <xf numFmtId="178" fontId="2" fillId="0" borderId="17" xfId="48" applyNumberFormat="1" applyFont="1" applyFill="1" applyBorder="1" applyAlignment="1">
      <alignment horizontal="left" wrapText="1"/>
    </xf>
    <xf numFmtId="178" fontId="8" fillId="0" borderId="17" xfId="48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 horizontal="justify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0" xfId="0" applyFont="1" applyBorder="1" applyAlignment="1">
      <alignment/>
    </xf>
    <xf numFmtId="178" fontId="8" fillId="35" borderId="0" xfId="48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178" fontId="2" fillId="35" borderId="12" xfId="48" applyNumberFormat="1" applyFont="1" applyFill="1" applyBorder="1" applyAlignment="1">
      <alignment/>
    </xf>
    <xf numFmtId="178" fontId="2" fillId="36" borderId="14" xfId="48" applyNumberFormat="1" applyFont="1" applyFill="1" applyBorder="1" applyAlignment="1">
      <alignment/>
    </xf>
    <xf numFmtId="178" fontId="2" fillId="36" borderId="12" xfId="48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10" fillId="35" borderId="40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0" fillId="35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3" fillId="37" borderId="40" xfId="0" applyFont="1" applyFill="1" applyBorder="1" applyAlignment="1">
      <alignment horizontal="center"/>
    </xf>
    <xf numFmtId="0" fontId="13" fillId="37" borderId="41" xfId="0" applyFont="1" applyFill="1" applyBorder="1" applyAlignment="1">
      <alignment horizontal="center"/>
    </xf>
    <xf numFmtId="0" fontId="13" fillId="37" borderId="42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2" fillId="37" borderId="40" xfId="0" applyFont="1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12" fillId="37" borderId="42" xfId="0" applyFont="1" applyFill="1" applyBorder="1" applyAlignment="1">
      <alignment horizontal="center"/>
    </xf>
    <xf numFmtId="178" fontId="8" fillId="16" borderId="40" xfId="48" applyNumberFormat="1" applyFont="1" applyFill="1" applyBorder="1" applyAlignment="1">
      <alignment horizontal="center"/>
    </xf>
    <xf numFmtId="178" fontId="8" fillId="16" borderId="41" xfId="48" applyNumberFormat="1" applyFont="1" applyFill="1" applyBorder="1" applyAlignment="1">
      <alignment horizontal="center"/>
    </xf>
    <xf numFmtId="178" fontId="8" fillId="16" borderId="42" xfId="48" applyNumberFormat="1" applyFont="1" applyFill="1" applyBorder="1" applyAlignment="1">
      <alignment horizontal="center"/>
    </xf>
    <xf numFmtId="178" fontId="8" fillId="16" borderId="44" xfId="48" applyNumberFormat="1" applyFont="1" applyFill="1" applyBorder="1" applyAlignment="1">
      <alignment horizontal="center"/>
    </xf>
    <xf numFmtId="178" fontId="8" fillId="16" borderId="43" xfId="48" applyNumberFormat="1" applyFont="1" applyFill="1" applyBorder="1" applyAlignment="1">
      <alignment horizontal="center"/>
    </xf>
    <xf numFmtId="178" fontId="8" fillId="16" borderId="33" xfId="48" applyNumberFormat="1" applyFont="1" applyFill="1" applyBorder="1" applyAlignment="1">
      <alignment horizontal="center"/>
    </xf>
    <xf numFmtId="178" fontId="7" fillId="0" borderId="14" xfId="48" applyNumberFormat="1" applyFont="1" applyBorder="1" applyAlignment="1">
      <alignment horizontal="left" vertical="center"/>
    </xf>
    <xf numFmtId="178" fontId="7" fillId="0" borderId="29" xfId="48" applyNumberFormat="1" applyFont="1" applyBorder="1" applyAlignment="1">
      <alignment horizontal="left" vertical="center"/>
    </xf>
    <xf numFmtId="0" fontId="2" fillId="36" borderId="12" xfId="0" applyFont="1" applyFill="1" applyBorder="1" applyAlignment="1">
      <alignment horizontal="center"/>
    </xf>
    <xf numFmtId="178" fontId="8" fillId="0" borderId="17" xfId="48" applyNumberFormat="1" applyFont="1" applyBorder="1" applyAlignment="1">
      <alignment horizontal="left"/>
    </xf>
    <xf numFmtId="178" fontId="8" fillId="0" borderId="12" xfId="48" applyNumberFormat="1" applyFont="1" applyBorder="1" applyAlignment="1">
      <alignment horizontal="left"/>
    </xf>
    <xf numFmtId="178" fontId="8" fillId="0" borderId="13" xfId="48" applyNumberFormat="1" applyFont="1" applyBorder="1" applyAlignment="1">
      <alignment horizontal="left"/>
    </xf>
    <xf numFmtId="178" fontId="8" fillId="0" borderId="45" xfId="48" applyNumberFormat="1" applyFont="1" applyBorder="1" applyAlignment="1">
      <alignment horizontal="left"/>
    </xf>
    <xf numFmtId="0" fontId="2" fillId="36" borderId="14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178" fontId="2" fillId="0" borderId="12" xfId="48" applyNumberFormat="1" applyFont="1" applyBorder="1" applyAlignment="1">
      <alignment horizontal="left"/>
    </xf>
    <xf numFmtId="178" fontId="2" fillId="0" borderId="13" xfId="48" applyNumberFormat="1" applyFont="1" applyBorder="1" applyAlignment="1">
      <alignment horizontal="left"/>
    </xf>
    <xf numFmtId="178" fontId="2" fillId="0" borderId="45" xfId="48" applyNumberFormat="1" applyFont="1" applyBorder="1" applyAlignment="1">
      <alignment horizontal="left"/>
    </xf>
    <xf numFmtId="178" fontId="7" fillId="0" borderId="14" xfId="48" applyNumberFormat="1" applyFont="1" applyBorder="1" applyAlignment="1">
      <alignment horizontal="left"/>
    </xf>
    <xf numFmtId="178" fontId="7" fillId="0" borderId="15" xfId="48" applyNumberFormat="1" applyFont="1" applyBorder="1" applyAlignment="1">
      <alignment horizontal="left"/>
    </xf>
    <xf numFmtId="178" fontId="7" fillId="0" borderId="15" xfId="48" applyNumberFormat="1" applyFont="1" applyBorder="1" applyAlignment="1">
      <alignment horizontal="left" vertical="center"/>
    </xf>
    <xf numFmtId="178" fontId="7" fillId="0" borderId="21" xfId="48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40">
      <selection activeCell="A38" sqref="A38"/>
    </sheetView>
  </sheetViews>
  <sheetFormatPr defaultColWidth="11.421875" defaultRowHeight="12.75"/>
  <cols>
    <col min="1" max="1" width="5.421875" style="49" customWidth="1"/>
    <col min="2" max="2" width="57.57421875" style="1" bestFit="1" customWidth="1"/>
    <col min="3" max="3" width="14.8515625" style="0" bestFit="1" customWidth="1"/>
    <col min="4" max="6" width="13.7109375" style="0" bestFit="1" customWidth="1"/>
    <col min="7" max="7" width="14.7109375" style="0" bestFit="1" customWidth="1"/>
    <col min="8" max="8" width="3.7109375" style="0" customWidth="1"/>
    <col min="9" max="9" width="16.7109375" style="0" customWidth="1"/>
    <col min="13" max="13" width="16.57421875" style="0" bestFit="1" customWidth="1"/>
  </cols>
  <sheetData>
    <row r="1" spans="1:7" ht="21" thickBot="1">
      <c r="A1" s="141" t="s">
        <v>26</v>
      </c>
      <c r="B1" s="141"/>
      <c r="C1" s="141"/>
      <c r="D1" s="141"/>
      <c r="E1" s="141"/>
      <c r="F1" s="141"/>
      <c r="G1" s="141"/>
    </row>
    <row r="2" spans="1:7" ht="16.5" thickBot="1">
      <c r="A2" s="138" t="s">
        <v>27</v>
      </c>
      <c r="B2" s="139"/>
      <c r="C2" s="139"/>
      <c r="D2" s="139"/>
      <c r="E2" s="139"/>
      <c r="F2" s="139"/>
      <c r="G2" s="140"/>
    </row>
    <row r="3" spans="1:7" ht="16.5" thickBot="1">
      <c r="A3" s="138" t="s">
        <v>56</v>
      </c>
      <c r="B3" s="139"/>
      <c r="C3" s="139"/>
      <c r="D3" s="139"/>
      <c r="E3" s="139"/>
      <c r="F3" s="139"/>
      <c r="G3" s="140"/>
    </row>
    <row r="4" spans="1:7" s="4" customFormat="1" ht="13.5" thickBot="1">
      <c r="A4" s="130" t="s">
        <v>5</v>
      </c>
      <c r="B4" s="131" t="s">
        <v>6</v>
      </c>
      <c r="C4" s="132">
        <v>2012</v>
      </c>
      <c r="D4" s="132">
        <v>2013</v>
      </c>
      <c r="E4" s="132">
        <v>2014</v>
      </c>
      <c r="F4" s="132">
        <v>2015</v>
      </c>
      <c r="G4" s="132" t="s">
        <v>4</v>
      </c>
    </row>
    <row r="5" spans="1:7" s="2" customFormat="1" ht="12.75">
      <c r="A5" s="44">
        <v>1</v>
      </c>
      <c r="B5" s="10" t="s">
        <v>1</v>
      </c>
      <c r="C5" s="25">
        <f>SUM(C6:C9)</f>
        <v>87074978</v>
      </c>
      <c r="D5" s="25">
        <f>SUM(D6:D9)</f>
        <v>89704642.3356</v>
      </c>
      <c r="E5" s="25">
        <f>SUM(E6:E9)</f>
        <v>92413722.53413513</v>
      </c>
      <c r="F5" s="25">
        <f>SUM(F6:F9)</f>
        <v>95204616.954666</v>
      </c>
      <c r="G5" s="25">
        <f>SUM(G6:G9)</f>
        <v>364397959.82440114</v>
      </c>
    </row>
    <row r="6" spans="1:7" s="2" customFormat="1" ht="12.75">
      <c r="A6" s="45">
        <f>+A5+0.01</f>
        <v>1.01</v>
      </c>
      <c r="B6" s="7" t="s">
        <v>63</v>
      </c>
      <c r="C6" s="17">
        <v>52074978</v>
      </c>
      <c r="D6" s="17">
        <f aca="true" t="shared" si="0" ref="D6:F7">C6*3.02%+C6</f>
        <v>53647642.3356</v>
      </c>
      <c r="E6" s="17">
        <f t="shared" si="0"/>
        <v>55267801.13413513</v>
      </c>
      <c r="F6" s="17">
        <f t="shared" si="0"/>
        <v>56936888.72838601</v>
      </c>
      <c r="G6" s="17">
        <f>SUM(C6:F6)</f>
        <v>217927310.19812116</v>
      </c>
    </row>
    <row r="7" spans="1:7" s="2" customFormat="1" ht="12.75">
      <c r="A7" s="45">
        <f>A6+0.01</f>
        <v>1.02</v>
      </c>
      <c r="B7" s="7" t="s">
        <v>9</v>
      </c>
      <c r="C7" s="17">
        <v>15000000</v>
      </c>
      <c r="D7" s="17">
        <f t="shared" si="0"/>
        <v>15453000</v>
      </c>
      <c r="E7" s="17">
        <f t="shared" si="0"/>
        <v>15919680.6</v>
      </c>
      <c r="F7" s="17">
        <f t="shared" si="0"/>
        <v>16400454.954119999</v>
      </c>
      <c r="G7" s="17">
        <f>SUM(C7:F7)</f>
        <v>62773135.554120004</v>
      </c>
    </row>
    <row r="8" spans="1:7" s="2" customFormat="1" ht="12.75">
      <c r="A8" s="45">
        <f>A7+0.01</f>
        <v>1.03</v>
      </c>
      <c r="B8" s="40" t="s">
        <v>64</v>
      </c>
      <c r="C8" s="17">
        <v>10000000</v>
      </c>
      <c r="D8" s="17">
        <f aca="true" t="shared" si="1" ref="D8:F9">C8*3.02%+C8</f>
        <v>10302000</v>
      </c>
      <c r="E8" s="17">
        <f t="shared" si="1"/>
        <v>10613120.4</v>
      </c>
      <c r="F8" s="17">
        <f t="shared" si="1"/>
        <v>10933636.63608</v>
      </c>
      <c r="G8" s="17">
        <f>SUM(C8:F8)</f>
        <v>41848757.03608</v>
      </c>
    </row>
    <row r="9" spans="1:7" s="2" customFormat="1" ht="12.75">
      <c r="A9" s="45">
        <f>A8+0.01</f>
        <v>1.04</v>
      </c>
      <c r="B9" s="40" t="s">
        <v>99</v>
      </c>
      <c r="C9" s="17">
        <v>10000000</v>
      </c>
      <c r="D9" s="17">
        <f t="shared" si="1"/>
        <v>10302000</v>
      </c>
      <c r="E9" s="17">
        <f t="shared" si="1"/>
        <v>10613120.4</v>
      </c>
      <c r="F9" s="17">
        <f t="shared" si="1"/>
        <v>10933636.63608</v>
      </c>
      <c r="G9" s="17">
        <f>SUM(C9:F9)</f>
        <v>41848757.03608</v>
      </c>
    </row>
    <row r="10" spans="1:7" ht="12.75">
      <c r="A10" s="46"/>
      <c r="B10" s="7"/>
      <c r="C10" s="17"/>
      <c r="D10" s="17"/>
      <c r="E10" s="17"/>
      <c r="F10" s="17"/>
      <c r="G10" s="17"/>
    </row>
    <row r="11" spans="1:7" s="2" customFormat="1" ht="12.75">
      <c r="A11" s="44">
        <v>2</v>
      </c>
      <c r="B11" s="9" t="s">
        <v>86</v>
      </c>
      <c r="C11" s="25">
        <f>SUM(C12:C28)</f>
        <v>327184447</v>
      </c>
      <c r="D11" s="25">
        <f>SUM(D12:D28)</f>
        <v>337065417.2994</v>
      </c>
      <c r="E11" s="25">
        <f>SUM(E12:E28)</f>
        <v>347244792.9018418</v>
      </c>
      <c r="F11" s="25">
        <f>SUM(F12:F28)</f>
        <v>357731585.64747757</v>
      </c>
      <c r="G11" s="25">
        <f>SUM(G12:G28)</f>
        <v>1369226242.8487191</v>
      </c>
    </row>
    <row r="12" spans="1:7" s="2" customFormat="1" ht="12.75">
      <c r="A12" s="45">
        <f aca="true" t="shared" si="2" ref="A12:A27">A11+0.01</f>
        <v>2.01</v>
      </c>
      <c r="B12" s="7" t="s">
        <v>75</v>
      </c>
      <c r="C12" s="17">
        <v>19300000</v>
      </c>
      <c r="D12" s="17">
        <f>C12*3.02%+C12</f>
        <v>19882860</v>
      </c>
      <c r="E12" s="17">
        <f>D12*3.02%+D12</f>
        <v>20483322.372</v>
      </c>
      <c r="F12" s="17">
        <f>E12*3.02%+E12</f>
        <v>21101918.7076344</v>
      </c>
      <c r="G12" s="17">
        <f>SUM(C12:F12)</f>
        <v>80768101.0796344</v>
      </c>
    </row>
    <row r="13" spans="1:7" s="2" customFormat="1" ht="12.75">
      <c r="A13" s="45">
        <f t="shared" si="2"/>
        <v>2.0199999999999996</v>
      </c>
      <c r="B13" s="8" t="s">
        <v>69</v>
      </c>
      <c r="C13" s="17">
        <v>18000000</v>
      </c>
      <c r="D13" s="17">
        <f aca="true" t="shared" si="3" ref="D13:F14">C13*3.02%+C13</f>
        <v>18543600</v>
      </c>
      <c r="E13" s="17">
        <f t="shared" si="3"/>
        <v>19103616.72</v>
      </c>
      <c r="F13" s="17">
        <f t="shared" si="3"/>
        <v>19680545.944943998</v>
      </c>
      <c r="G13" s="17">
        <f aca="true" t="shared" si="4" ref="G13:G27">SUM(C13:F13)</f>
        <v>75327762.664944</v>
      </c>
    </row>
    <row r="14" spans="1:7" s="2" customFormat="1" ht="12.75">
      <c r="A14" s="45">
        <f t="shared" si="2"/>
        <v>2.0299999999999994</v>
      </c>
      <c r="B14" s="8" t="s">
        <v>70</v>
      </c>
      <c r="C14" s="17">
        <v>15000000</v>
      </c>
      <c r="D14" s="17">
        <f t="shared" si="3"/>
        <v>15453000</v>
      </c>
      <c r="E14" s="17">
        <f t="shared" si="3"/>
        <v>15919680.6</v>
      </c>
      <c r="F14" s="17">
        <f t="shared" si="3"/>
        <v>16400454.954119999</v>
      </c>
      <c r="G14" s="17">
        <f t="shared" si="4"/>
        <v>62773135.554120004</v>
      </c>
    </row>
    <row r="15" spans="1:7" s="2" customFormat="1" ht="12.75">
      <c r="A15" s="45">
        <f t="shared" si="2"/>
        <v>2.039999999999999</v>
      </c>
      <c r="B15" s="8" t="s">
        <v>71</v>
      </c>
      <c r="C15" s="17">
        <v>12000000</v>
      </c>
      <c r="D15" s="17">
        <f aca="true" t="shared" si="5" ref="D15:F23">C15*3.02%+C15</f>
        <v>12362400</v>
      </c>
      <c r="E15" s="17">
        <f t="shared" si="5"/>
        <v>12735744.48</v>
      </c>
      <c r="F15" s="17">
        <f t="shared" si="5"/>
        <v>13120363.963296</v>
      </c>
      <c r="G15" s="17">
        <f t="shared" si="4"/>
        <v>50218508.443296</v>
      </c>
    </row>
    <row r="16" spans="1:7" s="2" customFormat="1" ht="12.75">
      <c r="A16" s="45">
        <f t="shared" si="2"/>
        <v>2.049999999999999</v>
      </c>
      <c r="B16" s="8" t="s">
        <v>82</v>
      </c>
      <c r="C16" s="17">
        <v>10000000</v>
      </c>
      <c r="D16" s="17">
        <f t="shared" si="5"/>
        <v>10302000</v>
      </c>
      <c r="E16" s="17">
        <f t="shared" si="5"/>
        <v>10613120.4</v>
      </c>
      <c r="F16" s="17">
        <f t="shared" si="5"/>
        <v>10933636.63608</v>
      </c>
      <c r="G16" s="17">
        <f t="shared" si="4"/>
        <v>41848757.03608</v>
      </c>
    </row>
    <row r="17" spans="1:7" s="2" customFormat="1" ht="12.75">
      <c r="A17" s="45">
        <f t="shared" si="2"/>
        <v>2.0599999999999987</v>
      </c>
      <c r="B17" s="7" t="s">
        <v>83</v>
      </c>
      <c r="C17" s="17">
        <v>13400000</v>
      </c>
      <c r="D17" s="17">
        <f t="shared" si="5"/>
        <v>13804680</v>
      </c>
      <c r="E17" s="17">
        <f t="shared" si="5"/>
        <v>14221581.336</v>
      </c>
      <c r="F17" s="17">
        <f t="shared" si="5"/>
        <v>14651073.0923472</v>
      </c>
      <c r="G17" s="17">
        <f t="shared" si="4"/>
        <v>56077334.42834719</v>
      </c>
    </row>
    <row r="18" spans="1:7" s="2" customFormat="1" ht="12.75">
      <c r="A18" s="45">
        <f t="shared" si="2"/>
        <v>2.0699999999999985</v>
      </c>
      <c r="B18" s="7" t="s">
        <v>84</v>
      </c>
      <c r="C18" s="17">
        <v>5000000</v>
      </c>
      <c r="D18" s="17">
        <f t="shared" si="5"/>
        <v>5151000</v>
      </c>
      <c r="E18" s="17">
        <f t="shared" si="5"/>
        <v>5306560.2</v>
      </c>
      <c r="F18" s="17">
        <f t="shared" si="5"/>
        <v>5466818.31804</v>
      </c>
      <c r="G18" s="17">
        <f t="shared" si="4"/>
        <v>20924378.51804</v>
      </c>
    </row>
    <row r="19" spans="1:7" s="2" customFormat="1" ht="12.75">
      <c r="A19" s="45">
        <f t="shared" si="2"/>
        <v>2.0799999999999983</v>
      </c>
      <c r="B19" s="8" t="s">
        <v>72</v>
      </c>
      <c r="C19" s="17">
        <v>83400000</v>
      </c>
      <c r="D19" s="17">
        <f t="shared" si="5"/>
        <v>85918680</v>
      </c>
      <c r="E19" s="17">
        <f t="shared" si="5"/>
        <v>88513424.136</v>
      </c>
      <c r="F19" s="17">
        <f t="shared" si="5"/>
        <v>91186529.54490721</v>
      </c>
      <c r="G19" s="17">
        <f t="shared" si="4"/>
        <v>349018633.68090725</v>
      </c>
    </row>
    <row r="20" spans="1:7" s="2" customFormat="1" ht="12.75">
      <c r="A20" s="45">
        <f t="shared" si="2"/>
        <v>2.089999999999998</v>
      </c>
      <c r="B20" s="7" t="s">
        <v>85</v>
      </c>
      <c r="C20" s="17">
        <v>5000000</v>
      </c>
      <c r="D20" s="17">
        <f aca="true" t="shared" si="6" ref="D20:F21">C20*3.02%+C20</f>
        <v>5151000</v>
      </c>
      <c r="E20" s="17">
        <f t="shared" si="6"/>
        <v>5306560.2</v>
      </c>
      <c r="F20" s="17">
        <f t="shared" si="6"/>
        <v>5466818.31804</v>
      </c>
      <c r="G20" s="17">
        <f t="shared" si="4"/>
        <v>20924378.51804</v>
      </c>
    </row>
    <row r="21" spans="1:7" s="2" customFormat="1" ht="12.75">
      <c r="A21" s="52">
        <f t="shared" si="2"/>
        <v>2.099999999999998</v>
      </c>
      <c r="B21" s="7" t="s">
        <v>76</v>
      </c>
      <c r="C21" s="17">
        <v>4000000</v>
      </c>
      <c r="D21" s="17">
        <f t="shared" si="6"/>
        <v>4120800</v>
      </c>
      <c r="E21" s="17">
        <f t="shared" si="6"/>
        <v>4245248.16</v>
      </c>
      <c r="F21" s="17">
        <f t="shared" si="6"/>
        <v>4373454.654432001</v>
      </c>
      <c r="G21" s="17">
        <f t="shared" si="4"/>
        <v>16739502.814432</v>
      </c>
    </row>
    <row r="22" spans="1:7" s="2" customFormat="1" ht="12.75">
      <c r="A22" s="45">
        <f t="shared" si="2"/>
        <v>2.1099999999999977</v>
      </c>
      <c r="B22" s="40" t="s">
        <v>73</v>
      </c>
      <c r="C22" s="17">
        <v>27000000</v>
      </c>
      <c r="D22" s="17">
        <f t="shared" si="5"/>
        <v>27815400</v>
      </c>
      <c r="E22" s="17">
        <f t="shared" si="5"/>
        <v>28655425.08</v>
      </c>
      <c r="F22" s="17">
        <f t="shared" si="5"/>
        <v>29520818.917416</v>
      </c>
      <c r="G22" s="17">
        <f t="shared" si="4"/>
        <v>112991643.99741599</v>
      </c>
    </row>
    <row r="23" spans="1:7" s="2" customFormat="1" ht="12.75">
      <c r="A23" s="45">
        <f t="shared" si="2"/>
        <v>2.1199999999999974</v>
      </c>
      <c r="B23" s="8" t="s">
        <v>74</v>
      </c>
      <c r="C23" s="17">
        <v>19000000</v>
      </c>
      <c r="D23" s="17">
        <f t="shared" si="5"/>
        <v>19573800</v>
      </c>
      <c r="E23" s="17">
        <f t="shared" si="5"/>
        <v>20164928.76</v>
      </c>
      <c r="F23" s="17">
        <f t="shared" si="5"/>
        <v>20773909.608552</v>
      </c>
      <c r="G23" s="17">
        <f t="shared" si="4"/>
        <v>79512638.368552</v>
      </c>
    </row>
    <row r="24" spans="1:7" ht="12.75">
      <c r="A24" s="45">
        <f t="shared" si="2"/>
        <v>2.1299999999999972</v>
      </c>
      <c r="B24" s="41" t="s">
        <v>87</v>
      </c>
      <c r="C24" s="17">
        <v>81084447</v>
      </c>
      <c r="D24" s="17">
        <f aca="true" t="shared" si="7" ref="D24:F25">C24*3.02%+C24</f>
        <v>83533197.2994</v>
      </c>
      <c r="E24" s="17">
        <f t="shared" si="7"/>
        <v>86055899.85784188</v>
      </c>
      <c r="F24" s="17">
        <f t="shared" si="7"/>
        <v>88654788.0335487</v>
      </c>
      <c r="G24" s="17">
        <f t="shared" si="4"/>
        <v>339328332.1907906</v>
      </c>
    </row>
    <row r="25" spans="1:7" s="2" customFormat="1" ht="12.75">
      <c r="A25" s="45">
        <f t="shared" si="2"/>
        <v>2.139999999999997</v>
      </c>
      <c r="B25" s="41" t="s">
        <v>68</v>
      </c>
      <c r="C25" s="17">
        <v>5000000</v>
      </c>
      <c r="D25" s="17">
        <f t="shared" si="7"/>
        <v>5151000</v>
      </c>
      <c r="E25" s="17">
        <f t="shared" si="7"/>
        <v>5306560.2</v>
      </c>
      <c r="F25" s="17">
        <f t="shared" si="7"/>
        <v>5466818.31804</v>
      </c>
      <c r="G25" s="17">
        <f t="shared" si="4"/>
        <v>20924378.51804</v>
      </c>
    </row>
    <row r="26" spans="1:7" ht="12.75">
      <c r="A26" s="45">
        <f t="shared" si="2"/>
        <v>2.149999999999997</v>
      </c>
      <c r="B26" s="41" t="s">
        <v>66</v>
      </c>
      <c r="C26" s="17">
        <v>5000000</v>
      </c>
      <c r="D26" s="17">
        <f aca="true" t="shared" si="8" ref="D26:F27">C26*3.02%+C26</f>
        <v>5151000</v>
      </c>
      <c r="E26" s="17">
        <f t="shared" si="8"/>
        <v>5306560.2</v>
      </c>
      <c r="F26" s="17">
        <f t="shared" si="8"/>
        <v>5466818.31804</v>
      </c>
      <c r="G26" s="17">
        <f t="shared" si="4"/>
        <v>20924378.51804</v>
      </c>
    </row>
    <row r="27" spans="1:7" ht="12.75">
      <c r="A27" s="45">
        <f t="shared" si="2"/>
        <v>2.1599999999999966</v>
      </c>
      <c r="B27" s="43" t="s">
        <v>78</v>
      </c>
      <c r="C27" s="17">
        <v>5000000</v>
      </c>
      <c r="D27" s="17">
        <f t="shared" si="8"/>
        <v>5151000</v>
      </c>
      <c r="E27" s="17">
        <f t="shared" si="8"/>
        <v>5306560.2</v>
      </c>
      <c r="F27" s="17">
        <f t="shared" si="8"/>
        <v>5466818.31804</v>
      </c>
      <c r="G27" s="17">
        <f t="shared" si="4"/>
        <v>20924378.51804</v>
      </c>
    </row>
    <row r="28" spans="1:7" s="2" customFormat="1" ht="12.75">
      <c r="A28" s="47"/>
      <c r="B28" s="8"/>
      <c r="C28" s="17"/>
      <c r="D28" s="17"/>
      <c r="E28" s="17"/>
      <c r="F28" s="17"/>
      <c r="G28" s="17"/>
    </row>
    <row r="29" spans="1:9" s="2" customFormat="1" ht="12.75">
      <c r="A29" s="48">
        <v>3</v>
      </c>
      <c r="B29" s="6" t="s">
        <v>62</v>
      </c>
      <c r="C29" s="24">
        <f>SUM(C30:C32)</f>
        <v>462355290</v>
      </c>
      <c r="D29" s="24">
        <f>SUM(D30:D32)</f>
        <v>476318419.758</v>
      </c>
      <c r="E29" s="24">
        <f>SUM(E30:E32)</f>
        <v>490703236.03469163</v>
      </c>
      <c r="F29" s="24">
        <f>SUM(F30:F32)</f>
        <v>505522473.76293933</v>
      </c>
      <c r="G29" s="24">
        <f>SUM(G30:G32)</f>
        <v>1934899419.5556312</v>
      </c>
      <c r="I29" s="27"/>
    </row>
    <row r="30" spans="1:13" ht="12.75">
      <c r="A30" s="45">
        <f>A29+0.01</f>
        <v>3.01</v>
      </c>
      <c r="B30" s="7" t="s">
        <v>88</v>
      </c>
      <c r="C30" s="17">
        <v>262355290</v>
      </c>
      <c r="D30" s="17">
        <f aca="true" t="shared" si="9" ref="D30:F31">C30*3.02%+C30</f>
        <v>270278419.758</v>
      </c>
      <c r="E30" s="17">
        <f t="shared" si="9"/>
        <v>278440828.03469163</v>
      </c>
      <c r="F30" s="17">
        <f t="shared" si="9"/>
        <v>286849741.04133934</v>
      </c>
      <c r="G30" s="17">
        <f>SUM(C30:F30)</f>
        <v>1097924278.834031</v>
      </c>
      <c r="M30" s="11"/>
    </row>
    <row r="31" spans="1:13" ht="12.75">
      <c r="A31" s="45">
        <f>A30+0.01</f>
        <v>3.0199999999999996</v>
      </c>
      <c r="B31" s="7" t="s">
        <v>89</v>
      </c>
      <c r="C31" s="17">
        <v>200000000</v>
      </c>
      <c r="D31" s="17">
        <f t="shared" si="9"/>
        <v>206040000</v>
      </c>
      <c r="E31" s="17">
        <f t="shared" si="9"/>
        <v>212262408</v>
      </c>
      <c r="F31" s="17">
        <f t="shared" si="9"/>
        <v>218672732.7216</v>
      </c>
      <c r="G31" s="17">
        <f>SUM(C31:F31)</f>
        <v>836975140.7216</v>
      </c>
      <c r="M31" s="11"/>
    </row>
    <row r="32" spans="1:7" s="2" customFormat="1" ht="12.75">
      <c r="A32" s="47"/>
      <c r="B32" s="7"/>
      <c r="C32" s="17"/>
      <c r="D32" s="17"/>
      <c r="E32" s="17"/>
      <c r="F32" s="17"/>
      <c r="G32" s="17"/>
    </row>
    <row r="33" spans="1:9" s="2" customFormat="1" ht="12.75">
      <c r="A33" s="48">
        <v>4</v>
      </c>
      <c r="B33" s="6" t="s">
        <v>23</v>
      </c>
      <c r="C33" s="24">
        <f>SUM(C34:C38)</f>
        <v>2572240416</v>
      </c>
      <c r="D33" s="24">
        <f>SUM(D34:D38)</f>
        <v>2649922076.5632</v>
      </c>
      <c r="E33" s="24">
        <f>SUM(E34:E38)</f>
        <v>2729949723.2754087</v>
      </c>
      <c r="F33" s="24">
        <f>SUM(F34:F38)</f>
        <v>2812394204.918326</v>
      </c>
      <c r="G33" s="24">
        <f>SUM(G34:G38)</f>
        <v>10764506420.756935</v>
      </c>
      <c r="I33" s="27"/>
    </row>
    <row r="34" spans="1:13" s="2" customFormat="1" ht="12.75">
      <c r="A34" s="45">
        <f>A33+0.01</f>
        <v>4.01</v>
      </c>
      <c r="B34" s="8" t="s">
        <v>7</v>
      </c>
      <c r="C34" s="17">
        <v>2162898895</v>
      </c>
      <c r="D34" s="17">
        <f aca="true" t="shared" si="10" ref="D34:F35">C34*3.02%+C34</f>
        <v>2228218441.629</v>
      </c>
      <c r="E34" s="17">
        <f t="shared" si="10"/>
        <v>2295510638.566196</v>
      </c>
      <c r="F34" s="17">
        <f t="shared" si="10"/>
        <v>2364835059.850895</v>
      </c>
      <c r="G34" s="17">
        <f>SUM(C34:F34)</f>
        <v>9051463035.046091</v>
      </c>
      <c r="I34" s="12"/>
      <c r="J34" s="12"/>
      <c r="K34" s="12"/>
      <c r="L34" s="12"/>
      <c r="M34" s="12"/>
    </row>
    <row r="35" spans="1:7" s="2" customFormat="1" ht="12.75">
      <c r="A35" s="45">
        <f>A34+0.01</f>
        <v>4.02</v>
      </c>
      <c r="B35" s="8" t="s">
        <v>0</v>
      </c>
      <c r="C35" s="17">
        <v>109341521</v>
      </c>
      <c r="D35" s="17">
        <f t="shared" si="10"/>
        <v>112643634.9342</v>
      </c>
      <c r="E35" s="17">
        <f t="shared" si="10"/>
        <v>116045472.70921284</v>
      </c>
      <c r="F35" s="17">
        <f t="shared" si="10"/>
        <v>119550045.98503107</v>
      </c>
      <c r="G35" s="17">
        <f>SUM(C35:F35)</f>
        <v>457580674.6284439</v>
      </c>
    </row>
    <row r="36" spans="1:7" s="2" customFormat="1" ht="12.75">
      <c r="A36" s="45">
        <f>A35+0.01</f>
        <v>4.029999999999999</v>
      </c>
      <c r="B36" s="8" t="s">
        <v>98</v>
      </c>
      <c r="C36" s="17">
        <v>100000000</v>
      </c>
      <c r="D36" s="17">
        <f aca="true" t="shared" si="11" ref="D36:F37">C36*3.02%+C36</f>
        <v>103020000</v>
      </c>
      <c r="E36" s="17">
        <f t="shared" si="11"/>
        <v>106131204</v>
      </c>
      <c r="F36" s="17">
        <f t="shared" si="11"/>
        <v>109336366.3608</v>
      </c>
      <c r="G36" s="17">
        <f>SUM(C36:F36)</f>
        <v>418487570.3608</v>
      </c>
    </row>
    <row r="37" spans="1:7" s="2" customFormat="1" ht="12.75">
      <c r="A37" s="45">
        <f>A36+0.01</f>
        <v>4.039999999999999</v>
      </c>
      <c r="B37" s="8" t="s">
        <v>103</v>
      </c>
      <c r="C37" s="17">
        <v>200000000</v>
      </c>
      <c r="D37" s="17">
        <f t="shared" si="11"/>
        <v>206040000</v>
      </c>
      <c r="E37" s="17">
        <f t="shared" si="11"/>
        <v>212262408</v>
      </c>
      <c r="F37" s="17">
        <f t="shared" si="11"/>
        <v>218672732.7216</v>
      </c>
      <c r="G37" s="17">
        <f>SUM(C37:F37)</f>
        <v>836975140.7216</v>
      </c>
    </row>
    <row r="38" spans="1:13" s="2" customFormat="1" ht="12.75">
      <c r="A38" s="45"/>
      <c r="B38" s="8"/>
      <c r="C38" s="17"/>
      <c r="D38" s="17"/>
      <c r="E38" s="17"/>
      <c r="F38" s="17"/>
      <c r="G38" s="17"/>
      <c r="I38" s="12"/>
      <c r="J38" s="12"/>
      <c r="K38" s="12"/>
      <c r="L38" s="12"/>
      <c r="M38" s="12"/>
    </row>
    <row r="39" spans="1:9" s="2" customFormat="1" ht="12.75">
      <c r="A39" s="48">
        <v>5</v>
      </c>
      <c r="B39" s="6" t="s">
        <v>25</v>
      </c>
      <c r="C39" s="24">
        <f>SUM(C40:C49)</f>
        <v>4569076052</v>
      </c>
      <c r="D39" s="24">
        <f>SUM(D40:D49)</f>
        <v>4707062148.770401</v>
      </c>
      <c r="E39" s="24">
        <f>SUM(E40:E49)</f>
        <v>4849215425.663266</v>
      </c>
      <c r="F39" s="24">
        <f>SUM(F40:F49)</f>
        <v>4995661731.518297</v>
      </c>
      <c r="G39" s="24">
        <f>SUM(G40:G49)</f>
        <v>19121015357.951965</v>
      </c>
      <c r="I39" s="27"/>
    </row>
    <row r="40" spans="1:7" s="2" customFormat="1" ht="12.75">
      <c r="A40" s="45">
        <f aca="true" t="shared" si="12" ref="A40:A48">A39+0.01</f>
        <v>5.01</v>
      </c>
      <c r="B40" s="7" t="s">
        <v>90</v>
      </c>
      <c r="C40" s="17">
        <v>150000000</v>
      </c>
      <c r="D40" s="17">
        <f aca="true" t="shared" si="13" ref="D40:F41">C40*3.02%+C40</f>
        <v>154530000</v>
      </c>
      <c r="E40" s="17">
        <f t="shared" si="13"/>
        <v>159196806</v>
      </c>
      <c r="F40" s="17">
        <f t="shared" si="13"/>
        <v>164004549.5412</v>
      </c>
      <c r="G40" s="17">
        <f aca="true" t="shared" si="14" ref="G40:G48">SUM(C40:F40)</f>
        <v>627731355.5412</v>
      </c>
    </row>
    <row r="41" spans="1:7" s="2" customFormat="1" ht="12.75">
      <c r="A41" s="45">
        <f t="shared" si="12"/>
        <v>5.02</v>
      </c>
      <c r="B41" s="7" t="s">
        <v>100</v>
      </c>
      <c r="C41" s="17">
        <v>1312061138.0000005</v>
      </c>
      <c r="D41" s="17">
        <f t="shared" si="13"/>
        <v>1351685384.3676004</v>
      </c>
      <c r="E41" s="17">
        <f t="shared" si="13"/>
        <v>1392506282.975502</v>
      </c>
      <c r="F41" s="17">
        <f t="shared" si="13"/>
        <v>1434559972.721362</v>
      </c>
      <c r="G41" s="17">
        <f t="shared" si="14"/>
        <v>5490812778.064465</v>
      </c>
    </row>
    <row r="42" spans="1:7" s="2" customFormat="1" ht="12.75">
      <c r="A42" s="45">
        <f t="shared" si="12"/>
        <v>5.029999999999999</v>
      </c>
      <c r="B42" s="7" t="s">
        <v>91</v>
      </c>
      <c r="C42" s="17">
        <v>100000000</v>
      </c>
      <c r="D42" s="17">
        <f>C42*3.02%+C42</f>
        <v>103020000</v>
      </c>
      <c r="E42" s="17">
        <f>D42*3.02%+D42</f>
        <v>106131204</v>
      </c>
      <c r="F42" s="17">
        <f>E42*3.02%+E42</f>
        <v>109336366.3608</v>
      </c>
      <c r="G42" s="17">
        <f t="shared" si="14"/>
        <v>418487570.3608</v>
      </c>
    </row>
    <row r="43" spans="1:7" s="2" customFormat="1" ht="12.75">
      <c r="A43" s="45">
        <f t="shared" si="12"/>
        <v>5.039999999999999</v>
      </c>
      <c r="B43" s="7" t="s">
        <v>101</v>
      </c>
      <c r="C43" s="17">
        <v>2000000000</v>
      </c>
      <c r="D43" s="17">
        <f aca="true" t="shared" si="15" ref="D43:F48">C43*3.02%+C43</f>
        <v>2060400000</v>
      </c>
      <c r="E43" s="17">
        <f t="shared" si="15"/>
        <v>2122624080</v>
      </c>
      <c r="F43" s="17">
        <f t="shared" si="15"/>
        <v>2186727327.216</v>
      </c>
      <c r="G43" s="17">
        <f t="shared" si="14"/>
        <v>8369751407.216</v>
      </c>
    </row>
    <row r="44" spans="1:13" s="2" customFormat="1" ht="12.75">
      <c r="A44" s="45">
        <f t="shared" si="12"/>
        <v>5.049999999999999</v>
      </c>
      <c r="B44" s="7" t="s">
        <v>8</v>
      </c>
      <c r="C44" s="17">
        <v>451700996</v>
      </c>
      <c r="D44" s="17">
        <f t="shared" si="15"/>
        <v>465342366.0792</v>
      </c>
      <c r="E44" s="17">
        <f t="shared" si="15"/>
        <v>479395705.5347919</v>
      </c>
      <c r="F44" s="17">
        <f t="shared" si="15"/>
        <v>493873455.8419426</v>
      </c>
      <c r="G44" s="17">
        <f t="shared" si="14"/>
        <v>1890312523.4559345</v>
      </c>
      <c r="I44" s="12"/>
      <c r="J44" s="12"/>
      <c r="K44" s="12"/>
      <c r="L44" s="12"/>
      <c r="M44" s="12"/>
    </row>
    <row r="45" spans="1:7" s="2" customFormat="1" ht="12.75">
      <c r="A45" s="45">
        <f t="shared" si="12"/>
        <v>5.059999999999999</v>
      </c>
      <c r="B45" s="7" t="s">
        <v>92</v>
      </c>
      <c r="C45" s="17">
        <v>302006145</v>
      </c>
      <c r="D45" s="17">
        <f t="shared" si="15"/>
        <v>311126730.579</v>
      </c>
      <c r="E45" s="17">
        <f t="shared" si="15"/>
        <v>320522757.8424858</v>
      </c>
      <c r="F45" s="17">
        <f t="shared" si="15"/>
        <v>330202545.12932885</v>
      </c>
      <c r="G45" s="17">
        <f t="shared" si="14"/>
        <v>1263858178.5508146</v>
      </c>
    </row>
    <row r="46" spans="1:7" s="2" customFormat="1" ht="12.75">
      <c r="A46" s="45">
        <f t="shared" si="12"/>
        <v>5.0699999999999985</v>
      </c>
      <c r="B46" s="12" t="s">
        <v>77</v>
      </c>
      <c r="C46" s="17">
        <v>21000000</v>
      </c>
      <c r="D46" s="17">
        <f t="shared" si="15"/>
        <v>21634200</v>
      </c>
      <c r="E46" s="17">
        <f t="shared" si="15"/>
        <v>22287552.84</v>
      </c>
      <c r="F46" s="17">
        <f t="shared" si="15"/>
        <v>22960636.935768</v>
      </c>
      <c r="G46" s="17">
        <f t="shared" si="14"/>
        <v>87882389.77576801</v>
      </c>
    </row>
    <row r="47" spans="1:7" ht="12.75">
      <c r="A47" s="45">
        <f t="shared" si="12"/>
        <v>5.079999999999998</v>
      </c>
      <c r="B47" s="7" t="s">
        <v>65</v>
      </c>
      <c r="C47" s="17">
        <v>132307773</v>
      </c>
      <c r="D47" s="17">
        <f t="shared" si="15"/>
        <v>136303467.7446</v>
      </c>
      <c r="E47" s="17">
        <f t="shared" si="15"/>
        <v>140419832.4704869</v>
      </c>
      <c r="F47" s="17">
        <f t="shared" si="15"/>
        <v>144660511.41109562</v>
      </c>
      <c r="G47" s="17">
        <f t="shared" si="14"/>
        <v>553691584.6261826</v>
      </c>
    </row>
    <row r="48" spans="1:7" s="2" customFormat="1" ht="12.75">
      <c r="A48" s="45">
        <f t="shared" si="12"/>
        <v>5.089999999999998</v>
      </c>
      <c r="B48" s="41" t="s">
        <v>97</v>
      </c>
      <c r="C48" s="17">
        <v>100000000</v>
      </c>
      <c r="D48" s="17">
        <f t="shared" si="15"/>
        <v>103020000</v>
      </c>
      <c r="E48" s="17">
        <f t="shared" si="15"/>
        <v>106131204</v>
      </c>
      <c r="F48" s="17">
        <f t="shared" si="15"/>
        <v>109336366.3608</v>
      </c>
      <c r="G48" s="17">
        <f t="shared" si="14"/>
        <v>418487570.3608</v>
      </c>
    </row>
    <row r="49" spans="1:7" s="2" customFormat="1" ht="12.75">
      <c r="A49" s="45"/>
      <c r="B49" s="7"/>
      <c r="C49" s="17"/>
      <c r="D49" s="17"/>
      <c r="E49" s="17"/>
      <c r="F49" s="17"/>
      <c r="G49" s="17"/>
    </row>
    <row r="50" spans="1:7" s="2" customFormat="1" ht="12.75">
      <c r="A50" s="44">
        <v>6</v>
      </c>
      <c r="B50" s="9" t="s">
        <v>96</v>
      </c>
      <c r="C50" s="25">
        <f>SUM(C51:C52)</f>
        <v>30000000</v>
      </c>
      <c r="D50" s="25">
        <f>SUM(D51:D52)</f>
        <v>30906000</v>
      </c>
      <c r="E50" s="25">
        <f>SUM(E51:E52)</f>
        <v>31839361.2</v>
      </c>
      <c r="F50" s="25">
        <f>SUM(F51:F52)</f>
        <v>32800909.908239998</v>
      </c>
      <c r="G50" s="25">
        <f>SUM(G51:G52)</f>
        <v>125546271.10824001</v>
      </c>
    </row>
    <row r="51" spans="1:7" s="2" customFormat="1" ht="12.75">
      <c r="A51" s="45">
        <f>A50+0.01</f>
        <v>6.01</v>
      </c>
      <c r="B51" s="41" t="s">
        <v>10</v>
      </c>
      <c r="C51" s="17">
        <v>15000000</v>
      </c>
      <c r="D51" s="17">
        <f aca="true" t="shared" si="16" ref="D51:F52">C51*3.02%+C51</f>
        <v>15453000</v>
      </c>
      <c r="E51" s="17">
        <f t="shared" si="16"/>
        <v>15919680.6</v>
      </c>
      <c r="F51" s="17">
        <f t="shared" si="16"/>
        <v>16400454.954119999</v>
      </c>
      <c r="G51" s="26">
        <f>SUM(C51:F51)</f>
        <v>62773135.554120004</v>
      </c>
    </row>
    <row r="52" spans="1:7" ht="12.75">
      <c r="A52" s="45">
        <f>A51+0.01</f>
        <v>6.02</v>
      </c>
      <c r="B52" s="41" t="s">
        <v>67</v>
      </c>
      <c r="C52" s="17">
        <v>15000000</v>
      </c>
      <c r="D52" s="17">
        <f t="shared" si="16"/>
        <v>15453000</v>
      </c>
      <c r="E52" s="17">
        <f t="shared" si="16"/>
        <v>15919680.6</v>
      </c>
      <c r="F52" s="17">
        <f t="shared" si="16"/>
        <v>16400454.954119999</v>
      </c>
      <c r="G52" s="26">
        <f>SUM(C52:F52)</f>
        <v>62773135.554120004</v>
      </c>
    </row>
    <row r="53" spans="1:7" ht="12.75">
      <c r="A53" s="46"/>
      <c r="B53" s="13"/>
      <c r="C53" s="17"/>
      <c r="D53" s="17"/>
      <c r="E53" s="17"/>
      <c r="F53" s="17"/>
      <c r="G53" s="17"/>
    </row>
    <row r="54" spans="1:7" ht="12.75">
      <c r="A54" s="50">
        <v>7</v>
      </c>
      <c r="B54" s="9" t="s">
        <v>2</v>
      </c>
      <c r="C54" s="25">
        <f>SUM(C55:C55)</f>
        <v>406000000</v>
      </c>
      <c r="D54" s="25">
        <f>SUM(D55:D55)</f>
        <v>418261200</v>
      </c>
      <c r="E54" s="25">
        <f>SUM(E55:E55)</f>
        <v>430892688.24</v>
      </c>
      <c r="F54" s="25">
        <f>SUM(F55:F55)</f>
        <v>443905647.424848</v>
      </c>
      <c r="G54" s="25">
        <f>SUM(G55:G55)</f>
        <v>1699059535.664848</v>
      </c>
    </row>
    <row r="55" spans="1:7" ht="12.75">
      <c r="A55" s="45">
        <f>A54+0.01</f>
        <v>7.01</v>
      </c>
      <c r="B55" s="41" t="s">
        <v>11</v>
      </c>
      <c r="C55" s="17">
        <v>406000000</v>
      </c>
      <c r="D55" s="17">
        <f>C55*3.02%+C55</f>
        <v>418261200</v>
      </c>
      <c r="E55" s="17">
        <f>D55*3.02%+D55</f>
        <v>430892688.24</v>
      </c>
      <c r="F55" s="17">
        <f>E55*3.02%+E55</f>
        <v>443905647.424848</v>
      </c>
      <c r="G55" s="26">
        <f>SUM(C55:F55)</f>
        <v>1699059535.664848</v>
      </c>
    </row>
    <row r="56" spans="1:7" ht="12.75">
      <c r="A56" s="46"/>
      <c r="B56" s="7"/>
      <c r="C56" s="17"/>
      <c r="D56" s="17"/>
      <c r="E56" s="17"/>
      <c r="F56" s="17"/>
      <c r="G56" s="17"/>
    </row>
    <row r="57" spans="1:7" s="2" customFormat="1" ht="12.75">
      <c r="A57" s="44">
        <v>8</v>
      </c>
      <c r="B57" s="9" t="s">
        <v>79</v>
      </c>
      <c r="C57" s="25">
        <f>SUM(C58:C59)</f>
        <v>130245145</v>
      </c>
      <c r="D57" s="25">
        <f>SUM(D58:D59)</f>
        <v>134178548.37900001</v>
      </c>
      <c r="E57" s="25">
        <f>SUM(E58:E59)</f>
        <v>138230740.5400458</v>
      </c>
      <c r="F57" s="25">
        <f>SUM(F58:F59)</f>
        <v>142405308.9043552</v>
      </c>
      <c r="G57" s="25">
        <f>SUM(G58:G59)</f>
        <v>545059742.823401</v>
      </c>
    </row>
    <row r="58" spans="1:7" s="2" customFormat="1" ht="12.75">
      <c r="A58" s="45">
        <f>A57+0.01</f>
        <v>8.01</v>
      </c>
      <c r="B58" s="7" t="s">
        <v>80</v>
      </c>
      <c r="C58" s="17">
        <v>104411052</v>
      </c>
      <c r="D58" s="17">
        <f aca="true" t="shared" si="17" ref="D58:F59">C58*3.02%+C58</f>
        <v>107564265.7704</v>
      </c>
      <c r="E58" s="17">
        <f t="shared" si="17"/>
        <v>110812706.59666608</v>
      </c>
      <c r="F58" s="17">
        <f t="shared" si="17"/>
        <v>114159250.3358854</v>
      </c>
      <c r="G58" s="17">
        <f>SUM(C58:F58)</f>
        <v>436947274.7029515</v>
      </c>
    </row>
    <row r="59" spans="1:7" s="2" customFormat="1" ht="12.75">
      <c r="A59" s="45">
        <f>A58+0.01</f>
        <v>8.02</v>
      </c>
      <c r="B59" s="7" t="s">
        <v>81</v>
      </c>
      <c r="C59" s="17">
        <v>25834093</v>
      </c>
      <c r="D59" s="17">
        <f t="shared" si="17"/>
        <v>26614282.6086</v>
      </c>
      <c r="E59" s="17">
        <f t="shared" si="17"/>
        <v>27418033.943379723</v>
      </c>
      <c r="F59" s="17">
        <f t="shared" si="17"/>
        <v>28246058.56846979</v>
      </c>
      <c r="G59" s="17">
        <f>SUM(C59:F59)</f>
        <v>108112468.12044951</v>
      </c>
    </row>
    <row r="60" spans="1:7" s="2" customFormat="1" ht="12.75">
      <c r="A60" s="51"/>
      <c r="B60" s="39"/>
      <c r="C60" s="39"/>
      <c r="D60" s="39"/>
      <c r="E60" s="39"/>
      <c r="F60" s="39"/>
      <c r="G60" s="39"/>
    </row>
    <row r="61" spans="1:7" ht="12.75">
      <c r="A61" s="137" t="s">
        <v>4</v>
      </c>
      <c r="B61" s="137"/>
      <c r="C61" s="42">
        <f>+C5+C11+C29+C33+C39+C50+C54+C57</f>
        <v>8584176328</v>
      </c>
      <c r="D61" s="42">
        <f>+D5+D11+D29+D33+D39+D50+D54+D57</f>
        <v>8843418453.1056</v>
      </c>
      <c r="E61" s="42">
        <f>+E5+E11+E29+E33+E39+E50+E54+E57</f>
        <v>9110489690.38939</v>
      </c>
      <c r="F61" s="42">
        <f>+F5+F11+F29+F33+F39+F50+F54+F57</f>
        <v>9385626479.03915</v>
      </c>
      <c r="G61" s="42">
        <f>+G5+G11+G29+G33+G39+G50+G54+G57</f>
        <v>35923710950.53414</v>
      </c>
    </row>
    <row r="62" ht="13.5" thickBot="1"/>
    <row r="63" spans="7:9" ht="13.5" thickBot="1">
      <c r="G63" s="129"/>
      <c r="I63" s="53"/>
    </row>
  </sheetData>
  <sheetProtection/>
  <mergeCells count="4">
    <mergeCell ref="A61:B61"/>
    <mergeCell ref="A2:G2"/>
    <mergeCell ref="A1:G1"/>
    <mergeCell ref="A3:G3"/>
  </mergeCells>
  <printOptions/>
  <pageMargins left="0.9448818897637796" right="0.7874015748031497" top="0.5905511811023623" bottom="0.5905511811023623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Layout" zoomScale="90" zoomScalePageLayoutView="90" workbookViewId="0" topLeftCell="A1">
      <selection activeCell="E18" sqref="E18"/>
    </sheetView>
  </sheetViews>
  <sheetFormatPr defaultColWidth="11.421875" defaultRowHeight="12.75"/>
  <cols>
    <col min="1" max="1" width="37.57421875" style="0" customWidth="1"/>
    <col min="2" max="2" width="17.00390625" style="0" customWidth="1"/>
    <col min="3" max="3" width="16.00390625" style="0" customWidth="1"/>
    <col min="4" max="4" width="16.140625" style="0" customWidth="1"/>
    <col min="5" max="5" width="16.57421875" style="0" customWidth="1"/>
    <col min="6" max="6" width="21.00390625" style="0" customWidth="1"/>
    <col min="8" max="9" width="14.28125" style="0" bestFit="1" customWidth="1"/>
  </cols>
  <sheetData>
    <row r="1" spans="1:6" ht="24" thickBot="1">
      <c r="A1" s="145" t="s">
        <v>53</v>
      </c>
      <c r="B1" s="146"/>
      <c r="C1" s="146"/>
      <c r="D1" s="146"/>
      <c r="E1" s="146"/>
      <c r="F1" s="147"/>
    </row>
    <row r="2" spans="1:6" ht="18.75" thickBot="1">
      <c r="A2" s="142" t="s">
        <v>54</v>
      </c>
      <c r="B2" s="143"/>
      <c r="C2" s="143"/>
      <c r="D2" s="143"/>
      <c r="E2" s="143"/>
      <c r="F2" s="144"/>
    </row>
    <row r="3" spans="1:6" ht="16.5" thickBot="1">
      <c r="A3" s="148" t="s">
        <v>55</v>
      </c>
      <c r="B3" s="149"/>
      <c r="C3" s="149"/>
      <c r="D3" s="149"/>
      <c r="E3" s="149"/>
      <c r="F3" s="150"/>
    </row>
    <row r="4" spans="1:6" ht="15.75" thickBot="1">
      <c r="A4" s="133" t="s">
        <v>3</v>
      </c>
      <c r="B4" s="133">
        <v>2012</v>
      </c>
      <c r="C4" s="133">
        <v>2013</v>
      </c>
      <c r="D4" s="133">
        <v>2014</v>
      </c>
      <c r="E4" s="133">
        <v>2015</v>
      </c>
      <c r="F4" s="133" t="s">
        <v>4</v>
      </c>
    </row>
    <row r="5" spans="1:6" ht="12.75">
      <c r="A5" s="4" t="s">
        <v>28</v>
      </c>
      <c r="B5" s="16"/>
      <c r="C5" s="16"/>
      <c r="D5" s="16"/>
      <c r="E5" s="16"/>
      <c r="F5" s="16"/>
    </row>
    <row r="6" spans="1:6" ht="12.75">
      <c r="A6" s="15" t="s">
        <v>29</v>
      </c>
      <c r="B6" s="17">
        <f>B7+B12+B13</f>
        <v>1023000000</v>
      </c>
      <c r="C6" s="17">
        <f aca="true" t="shared" si="0" ref="C6:E15">B6*3.02%+B6</f>
        <v>1053894600</v>
      </c>
      <c r="D6" s="17">
        <f t="shared" si="0"/>
        <v>1085722216.92</v>
      </c>
      <c r="E6" s="17">
        <f t="shared" si="0"/>
        <v>1118511027.870984</v>
      </c>
      <c r="F6" s="17">
        <f>SUM(B6:E6)</f>
        <v>4281127844.790984</v>
      </c>
    </row>
    <row r="7" spans="1:6" ht="12.75">
      <c r="A7" s="15" t="s">
        <v>30</v>
      </c>
      <c r="B7" s="16">
        <f>B8+B9+B10+B11</f>
        <v>80000000</v>
      </c>
      <c r="C7" s="16">
        <f t="shared" si="0"/>
        <v>82416000</v>
      </c>
      <c r="D7" s="16">
        <f t="shared" si="0"/>
        <v>84904963.2</v>
      </c>
      <c r="E7" s="16">
        <f t="shared" si="0"/>
        <v>87469093.08864</v>
      </c>
      <c r="F7" s="16">
        <f aca="true" t="shared" si="1" ref="F7:F15">SUM(B7:E7)</f>
        <v>334790056.28864</v>
      </c>
    </row>
    <row r="8" spans="1:6" ht="12.75">
      <c r="A8" s="15" t="s">
        <v>31</v>
      </c>
      <c r="B8" s="17">
        <v>12000000</v>
      </c>
      <c r="C8" s="17">
        <f t="shared" si="0"/>
        <v>12362400</v>
      </c>
      <c r="D8" s="17">
        <f t="shared" si="0"/>
        <v>12735744.48</v>
      </c>
      <c r="E8" s="17">
        <f t="shared" si="0"/>
        <v>13120363.963296</v>
      </c>
      <c r="F8" s="17">
        <f>SUM(B8:E8)</f>
        <v>50218508.443296</v>
      </c>
    </row>
    <row r="9" spans="1:6" ht="12.75">
      <c r="A9" s="15" t="s">
        <v>32</v>
      </c>
      <c r="B9" s="17">
        <v>26000000</v>
      </c>
      <c r="C9" s="17">
        <f t="shared" si="0"/>
        <v>26785200</v>
      </c>
      <c r="D9" s="17">
        <f t="shared" si="0"/>
        <v>27594113.04</v>
      </c>
      <c r="E9" s="17">
        <f t="shared" si="0"/>
        <v>28427455.253808</v>
      </c>
      <c r="F9" s="17">
        <f>SUM(B9:E9)</f>
        <v>108806768.29380798</v>
      </c>
    </row>
    <row r="10" spans="1:8" ht="12.75">
      <c r="A10" s="15" t="s">
        <v>33</v>
      </c>
      <c r="B10" s="17"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1"/>
        <v>0</v>
      </c>
      <c r="H10" s="5"/>
    </row>
    <row r="11" spans="1:6" ht="12.75">
      <c r="A11" s="15" t="s">
        <v>34</v>
      </c>
      <c r="B11" s="17">
        <v>42000000</v>
      </c>
      <c r="C11" s="17">
        <f t="shared" si="0"/>
        <v>43268400</v>
      </c>
      <c r="D11" s="17">
        <f t="shared" si="0"/>
        <v>44575105.68</v>
      </c>
      <c r="E11" s="17">
        <f t="shared" si="0"/>
        <v>45921273.871536</v>
      </c>
      <c r="F11" s="17">
        <f t="shared" si="1"/>
        <v>175764779.55153602</v>
      </c>
    </row>
    <row r="12" spans="1:6" ht="12.75">
      <c r="A12" s="15" t="s">
        <v>35</v>
      </c>
      <c r="B12" s="17">
        <v>59000000</v>
      </c>
      <c r="C12" s="17">
        <f t="shared" si="0"/>
        <v>60781800</v>
      </c>
      <c r="D12" s="17">
        <f t="shared" si="0"/>
        <v>62617410.36</v>
      </c>
      <c r="E12" s="17">
        <f t="shared" si="0"/>
        <v>64508456.152871996</v>
      </c>
      <c r="F12" s="17">
        <f t="shared" si="1"/>
        <v>246907666.512872</v>
      </c>
    </row>
    <row r="13" spans="1:6" ht="12.75">
      <c r="A13" s="15" t="s">
        <v>36</v>
      </c>
      <c r="B13" s="16">
        <f>B14+B15</f>
        <v>884000000</v>
      </c>
      <c r="C13" s="16">
        <f t="shared" si="0"/>
        <v>910696800</v>
      </c>
      <c r="D13" s="16">
        <f t="shared" si="0"/>
        <v>938199843.36</v>
      </c>
      <c r="E13" s="16">
        <f t="shared" si="0"/>
        <v>966533478.629472</v>
      </c>
      <c r="F13" s="16">
        <f t="shared" si="1"/>
        <v>3699430121.9894724</v>
      </c>
    </row>
    <row r="14" spans="1:6" ht="12.75">
      <c r="A14" s="15" t="s">
        <v>37</v>
      </c>
      <c r="B14" s="17">
        <v>884000000</v>
      </c>
      <c r="C14" s="17">
        <f t="shared" si="0"/>
        <v>910696800</v>
      </c>
      <c r="D14" s="17">
        <f t="shared" si="0"/>
        <v>938199843.36</v>
      </c>
      <c r="E14" s="17">
        <f t="shared" si="0"/>
        <v>966533478.629472</v>
      </c>
      <c r="F14" s="17">
        <f t="shared" si="1"/>
        <v>3699430121.9894724</v>
      </c>
    </row>
    <row r="15" spans="1:6" ht="12.75">
      <c r="A15" s="15" t="s">
        <v>102</v>
      </c>
      <c r="B15" s="17">
        <v>0</v>
      </c>
      <c r="C15" s="17">
        <f t="shared" si="0"/>
        <v>0</v>
      </c>
      <c r="D15" s="17">
        <f t="shared" si="0"/>
        <v>0</v>
      </c>
      <c r="E15" s="17">
        <f t="shared" si="0"/>
        <v>0</v>
      </c>
      <c r="F15" s="17">
        <f t="shared" si="1"/>
        <v>0</v>
      </c>
    </row>
    <row r="16" spans="1:6" ht="12.75">
      <c r="A16" s="15" t="s">
        <v>38</v>
      </c>
      <c r="B16" s="16">
        <f>B17+B18+B27+B28+B29+B30</f>
        <v>8302400000</v>
      </c>
      <c r="C16" s="16">
        <f>C17+C18+C27+C28+C29+C30</f>
        <v>8563032480</v>
      </c>
      <c r="D16" s="16">
        <f>D17+D18+D27+D28+D29+D30</f>
        <v>8832031060.896</v>
      </c>
      <c r="E16" s="16">
        <f>E17+E18+E27+E28+E29+E30</f>
        <v>9109673148.93506</v>
      </c>
      <c r="F16" s="16">
        <f>F17+F18+F27+F28+F29+F30</f>
        <v>34807136689.83106</v>
      </c>
    </row>
    <row r="17" spans="1:8" ht="12.75">
      <c r="A17" s="15" t="s">
        <v>39</v>
      </c>
      <c r="B17" s="22">
        <v>233380000</v>
      </c>
      <c r="C17" s="18">
        <f>B17*3.02%+B17</f>
        <v>240428076</v>
      </c>
      <c r="D17" s="18">
        <f>C17*3.02%+C17</f>
        <v>247689003.8952</v>
      </c>
      <c r="E17" s="18">
        <f>D17*3.02%+D17</f>
        <v>255169211.81283507</v>
      </c>
      <c r="F17" s="17">
        <f>SUM(B17:E17)</f>
        <v>976666291.7080351</v>
      </c>
      <c r="H17" s="5"/>
    </row>
    <row r="18" spans="1:6" ht="12.75">
      <c r="A18" s="15" t="s">
        <v>40</v>
      </c>
      <c r="B18" s="16">
        <f>SUM(B19:B26)</f>
        <v>4589020000</v>
      </c>
      <c r="C18" s="16">
        <f>SUM(C19:C26)</f>
        <v>4737508404</v>
      </c>
      <c r="D18" s="16">
        <f>SUM(D19:D26)</f>
        <v>4890976157.8008</v>
      </c>
      <c r="E18" s="16">
        <f>SUM(E19:E26)</f>
        <v>5049598387.766385</v>
      </c>
      <c r="F18" s="16">
        <f>SUM(F19:F26)</f>
        <v>19267102949.567184</v>
      </c>
    </row>
    <row r="19" spans="1:8" ht="12.75">
      <c r="A19" s="15" t="s">
        <v>42</v>
      </c>
      <c r="B19" s="17">
        <v>2162898895</v>
      </c>
      <c r="C19" s="18">
        <f aca="true" t="shared" si="2" ref="C19:E25">B19*3.02%+B19</f>
        <v>2228218441.629</v>
      </c>
      <c r="D19" s="18">
        <f t="shared" si="2"/>
        <v>2295510638.566196</v>
      </c>
      <c r="E19" s="18">
        <f t="shared" si="2"/>
        <v>2364835059.850895</v>
      </c>
      <c r="F19" s="17">
        <f>SUM(B19:E19)</f>
        <v>9051463035.046091</v>
      </c>
      <c r="H19" s="5"/>
    </row>
    <row r="20" spans="1:9" ht="12.75">
      <c r="A20" s="15" t="s">
        <v>43</v>
      </c>
      <c r="B20" s="17">
        <v>39866947</v>
      </c>
      <c r="C20" s="18">
        <f t="shared" si="2"/>
        <v>41070928.7994</v>
      </c>
      <c r="D20" s="18">
        <f t="shared" si="2"/>
        <v>42311270.84914188</v>
      </c>
      <c r="E20" s="18">
        <f t="shared" si="2"/>
        <v>43589071.22878597</v>
      </c>
      <c r="F20" s="17">
        <f aca="true" t="shared" si="3" ref="F20:F31">SUM(B20:E20)</f>
        <v>166838217.87732786</v>
      </c>
      <c r="I20" s="21"/>
    </row>
    <row r="21" spans="1:8" ht="12.75">
      <c r="A21" s="15" t="s">
        <v>44</v>
      </c>
      <c r="B21" s="17">
        <v>262355290</v>
      </c>
      <c r="C21" s="18">
        <f t="shared" si="2"/>
        <v>270278419.758</v>
      </c>
      <c r="D21" s="18">
        <f t="shared" si="2"/>
        <v>278440828.03469163</v>
      </c>
      <c r="E21" s="18">
        <f t="shared" si="2"/>
        <v>286849741.04133934</v>
      </c>
      <c r="F21" s="17">
        <f t="shared" si="3"/>
        <v>1097924278.834031</v>
      </c>
      <c r="H21" s="5"/>
    </row>
    <row r="22" spans="1:8" ht="12.75">
      <c r="A22" s="15" t="s">
        <v>45</v>
      </c>
      <c r="B22" s="17">
        <v>451700996</v>
      </c>
      <c r="C22" s="18">
        <f t="shared" si="2"/>
        <v>465342366.0792</v>
      </c>
      <c r="D22" s="18">
        <f t="shared" si="2"/>
        <v>479395705.5347919</v>
      </c>
      <c r="E22" s="18">
        <f t="shared" si="2"/>
        <v>493873455.8419426</v>
      </c>
      <c r="F22" s="17">
        <f t="shared" si="3"/>
        <v>1890312523.4559345</v>
      </c>
      <c r="H22" s="23"/>
    </row>
    <row r="23" spans="1:9" ht="12.75">
      <c r="A23" s="15" t="s">
        <v>46</v>
      </c>
      <c r="B23" s="17">
        <v>109341521</v>
      </c>
      <c r="C23" s="18">
        <f t="shared" si="2"/>
        <v>112643634.9342</v>
      </c>
      <c r="D23" s="18">
        <f t="shared" si="2"/>
        <v>116045472.70921284</v>
      </c>
      <c r="E23" s="18">
        <f t="shared" si="2"/>
        <v>119550045.98503107</v>
      </c>
      <c r="F23" s="17">
        <f t="shared" si="3"/>
        <v>457580674.6284439</v>
      </c>
      <c r="H23" s="5"/>
      <c r="I23" s="5"/>
    </row>
    <row r="24" spans="1:6" ht="12.75">
      <c r="A24" s="15" t="s">
        <v>47</v>
      </c>
      <c r="B24" s="17">
        <v>82006145</v>
      </c>
      <c r="C24" s="18">
        <f t="shared" si="2"/>
        <v>84482730.579</v>
      </c>
      <c r="D24" s="18">
        <f t="shared" si="2"/>
        <v>87034109.0424858</v>
      </c>
      <c r="E24" s="18">
        <f t="shared" si="2"/>
        <v>89662539.13556887</v>
      </c>
      <c r="F24" s="17">
        <f t="shared" si="3"/>
        <v>343185523.7570547</v>
      </c>
    </row>
    <row r="25" spans="1:6" ht="12.75">
      <c r="A25" s="15" t="s">
        <v>48</v>
      </c>
      <c r="B25" s="17">
        <v>980850206</v>
      </c>
      <c r="C25" s="18">
        <f t="shared" si="2"/>
        <v>1010471882.2212</v>
      </c>
      <c r="D25" s="18">
        <f t="shared" si="2"/>
        <v>1040988133.0642803</v>
      </c>
      <c r="E25" s="18">
        <f t="shared" si="2"/>
        <v>1072425974.6828215</v>
      </c>
      <c r="F25" s="17">
        <f>SUM(B25:E25)</f>
        <v>4104736195.968302</v>
      </c>
    </row>
    <row r="26" spans="1:6" ht="12.75">
      <c r="A26" s="15" t="s">
        <v>49</v>
      </c>
      <c r="B26" s="17">
        <v>500000000</v>
      </c>
      <c r="C26" s="17">
        <f>B26*5%+B26</f>
        <v>525000000</v>
      </c>
      <c r="D26" s="17">
        <f>C26*5%+C26</f>
        <v>551250000</v>
      </c>
      <c r="E26" s="17">
        <f>D26*5%+D26</f>
        <v>578812500</v>
      </c>
      <c r="F26" s="17">
        <f t="shared" si="3"/>
        <v>2155062500</v>
      </c>
    </row>
    <row r="27" spans="1:6" ht="12.75">
      <c r="A27" s="15" t="s">
        <v>41</v>
      </c>
      <c r="B27" s="17">
        <v>3330000000</v>
      </c>
      <c r="C27" s="18">
        <f>B27*3.02%+B27</f>
        <v>3430566000</v>
      </c>
      <c r="D27" s="18">
        <f>C27*3.02%+C27</f>
        <v>3534169093.2</v>
      </c>
      <c r="E27" s="18">
        <f>D27*3.02%+D27</f>
        <v>3640900999.81464</v>
      </c>
      <c r="F27" s="17">
        <f>SUM(B27:E27)</f>
        <v>13935636093.01464</v>
      </c>
    </row>
    <row r="28" spans="1:6" ht="12.75">
      <c r="A28" s="15" t="s">
        <v>50</v>
      </c>
      <c r="B28" s="17">
        <v>0</v>
      </c>
      <c r="C28" s="19">
        <v>0</v>
      </c>
      <c r="D28" s="19">
        <v>0</v>
      </c>
      <c r="E28" s="19">
        <v>0</v>
      </c>
      <c r="F28" s="17">
        <f t="shared" si="3"/>
        <v>0</v>
      </c>
    </row>
    <row r="29" spans="1:6" ht="12.75">
      <c r="A29" s="15" t="s">
        <v>51</v>
      </c>
      <c r="B29" s="17">
        <v>150000000</v>
      </c>
      <c r="C29" s="18">
        <f aca="true" t="shared" si="4" ref="C29:E30">B29*3.02%+B29</f>
        <v>154530000</v>
      </c>
      <c r="D29" s="18">
        <f t="shared" si="4"/>
        <v>159196806</v>
      </c>
      <c r="E29" s="18">
        <f t="shared" si="4"/>
        <v>164004549.5412</v>
      </c>
      <c r="F29" s="17">
        <f t="shared" si="3"/>
        <v>627731355.5412</v>
      </c>
    </row>
    <row r="30" spans="1:6" ht="13.5" thickBot="1">
      <c r="A30" s="15" t="s">
        <v>52</v>
      </c>
      <c r="B30" s="17">
        <v>0</v>
      </c>
      <c r="C30" s="18">
        <f t="shared" si="4"/>
        <v>0</v>
      </c>
      <c r="D30" s="18">
        <f t="shared" si="4"/>
        <v>0</v>
      </c>
      <c r="E30" s="18">
        <f t="shared" si="4"/>
        <v>0</v>
      </c>
      <c r="F30" s="17">
        <f>SUM(B30:E30)</f>
        <v>0</v>
      </c>
    </row>
    <row r="31" spans="1:6" ht="15.75" thickBot="1">
      <c r="A31" s="3" t="s">
        <v>4</v>
      </c>
      <c r="B31" s="20">
        <f>B6+B16</f>
        <v>9325400000</v>
      </c>
      <c r="C31" s="20">
        <f>C6+C16</f>
        <v>9616927080</v>
      </c>
      <c r="D31" s="20">
        <f>D6+D16</f>
        <v>9917753277.816</v>
      </c>
      <c r="E31" s="20">
        <f>E6+E16</f>
        <v>10228184176.806046</v>
      </c>
      <c r="F31" s="20">
        <f t="shared" si="3"/>
        <v>39088264534.62205</v>
      </c>
    </row>
    <row r="33" spans="1:9" ht="12.75">
      <c r="A33" s="55" t="s">
        <v>93</v>
      </c>
      <c r="B33" s="56">
        <f>H33*(1+$H$34)*1000</f>
        <v>740223672</v>
      </c>
      <c r="C33" s="56">
        <f>+B33*(1+$H$34)</f>
        <v>763910829.5040001</v>
      </c>
      <c r="D33" s="56">
        <f>+C33*(1+$H$34)</f>
        <v>788355976.0481281</v>
      </c>
      <c r="E33" s="56">
        <f>+D33*(1+$H$34)</f>
        <v>813583367.2816683</v>
      </c>
      <c r="F33" s="56">
        <f>SUM(B33:E33)</f>
        <v>3106073844.8337965</v>
      </c>
      <c r="H33" s="17">
        <v>717271</v>
      </c>
      <c r="I33">
        <v>2011</v>
      </c>
    </row>
    <row r="34" spans="1:9" ht="12.75">
      <c r="A34" s="55" t="s">
        <v>94</v>
      </c>
      <c r="B34" s="56">
        <f>B31-B33</f>
        <v>8585176328</v>
      </c>
      <c r="C34" s="56">
        <f>C31-C33</f>
        <v>8853016250.496</v>
      </c>
      <c r="D34" s="56">
        <f>D31-D33</f>
        <v>9129397301.767872</v>
      </c>
      <c r="E34" s="56">
        <f>E31-E33</f>
        <v>9414600809.524378</v>
      </c>
      <c r="F34" s="56">
        <f>SUM(B34:E34)</f>
        <v>35982190689.78825</v>
      </c>
      <c r="H34" s="54">
        <v>0.032</v>
      </c>
      <c r="I34" t="s">
        <v>95</v>
      </c>
    </row>
    <row r="35" spans="1:6" ht="12.75">
      <c r="A35" s="55" t="s">
        <v>4</v>
      </c>
      <c r="B35" s="56">
        <f>+B33+B34</f>
        <v>9325400000</v>
      </c>
      <c r="C35" s="56">
        <f>+C33+C34</f>
        <v>9616927080</v>
      </c>
      <c r="D35" s="56">
        <f>+D33+D34</f>
        <v>9917753277.816</v>
      </c>
      <c r="E35" s="56">
        <f>+E33+E34</f>
        <v>10228184176.806046</v>
      </c>
      <c r="F35" s="56">
        <f>SUM(B35:E35)</f>
        <v>39088264534.62205</v>
      </c>
    </row>
  </sheetData>
  <sheetProtection/>
  <mergeCells count="3">
    <mergeCell ref="A2:F2"/>
    <mergeCell ref="A1:F1"/>
    <mergeCell ref="A3:F3"/>
  </mergeCells>
  <printOptions horizontalCentered="1" verticalCentered="1"/>
  <pageMargins left="0.1968503937007874" right="0.5118110236220472" top="0.3937007874015748" bottom="0.3937007874015748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PageLayoutView="0" workbookViewId="0" topLeftCell="D1">
      <selection activeCell="K113" sqref="K113"/>
    </sheetView>
  </sheetViews>
  <sheetFormatPr defaultColWidth="11.421875" defaultRowHeight="12.75"/>
  <cols>
    <col min="1" max="1" width="6.8515625" style="0" customWidth="1"/>
    <col min="2" max="2" width="39.8515625" style="0" customWidth="1"/>
    <col min="3" max="3" width="9.7109375" style="0" customWidth="1"/>
    <col min="4" max="4" width="8.8515625" style="0" customWidth="1"/>
    <col min="5" max="5" width="10.57421875" style="0" customWidth="1"/>
    <col min="6" max="6" width="9.7109375" style="0" customWidth="1"/>
    <col min="7" max="7" width="10.0039062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140625" style="0" customWidth="1"/>
    <col min="12" max="13" width="10.421875" style="0" customWidth="1"/>
    <col min="14" max="14" width="8.7109375" style="0" customWidth="1"/>
    <col min="15" max="15" width="10.8515625" style="0" customWidth="1"/>
    <col min="16" max="16" width="10.7109375" style="0" customWidth="1"/>
    <col min="17" max="17" width="10.8515625" style="0" customWidth="1"/>
    <col min="18" max="18" width="10.00390625" style="0" customWidth="1"/>
    <col min="19" max="19" width="10.57421875" style="0" customWidth="1"/>
    <col min="20" max="20" width="10.8515625" style="0" customWidth="1"/>
    <col min="21" max="21" width="15.421875" style="0" bestFit="1" customWidth="1"/>
  </cols>
  <sheetData>
    <row r="1" spans="1:20" ht="12.75">
      <c r="A1" s="78"/>
      <c r="B1" s="181" t="s">
        <v>57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12.75">
      <c r="A2" s="78"/>
      <c r="B2" s="175" t="s">
        <v>58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</row>
    <row r="3" spans="1:20" ht="12.75">
      <c r="A3" s="78"/>
      <c r="B3" s="176" t="s">
        <v>59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3.5" thickBot="1">
      <c r="A4" s="15"/>
      <c r="B4" s="57"/>
      <c r="C4" s="64"/>
      <c r="D4" s="182">
        <v>2012</v>
      </c>
      <c r="E4" s="182"/>
      <c r="F4" s="182"/>
      <c r="G4" s="182"/>
      <c r="H4" s="182">
        <v>2013</v>
      </c>
      <c r="I4" s="182"/>
      <c r="J4" s="182"/>
      <c r="K4" s="182"/>
      <c r="L4" s="182">
        <v>2014</v>
      </c>
      <c r="M4" s="182"/>
      <c r="N4" s="182"/>
      <c r="O4" s="182"/>
      <c r="P4" s="182">
        <v>2015</v>
      </c>
      <c r="Q4" s="182"/>
      <c r="R4" s="182"/>
      <c r="S4" s="182"/>
      <c r="T4" s="28" t="s">
        <v>4</v>
      </c>
    </row>
    <row r="5" spans="1:20" ht="22.5">
      <c r="A5" s="15"/>
      <c r="B5" s="59" t="s">
        <v>60</v>
      </c>
      <c r="C5" s="79" t="s">
        <v>61</v>
      </c>
      <c r="D5" s="86" t="s">
        <v>13</v>
      </c>
      <c r="E5" s="87" t="s">
        <v>14</v>
      </c>
      <c r="F5" s="87" t="s">
        <v>15</v>
      </c>
      <c r="G5" s="88" t="s">
        <v>16</v>
      </c>
      <c r="H5" s="86" t="s">
        <v>13</v>
      </c>
      <c r="I5" s="87" t="s">
        <v>14</v>
      </c>
      <c r="J5" s="87" t="s">
        <v>15</v>
      </c>
      <c r="K5" s="88" t="s">
        <v>16</v>
      </c>
      <c r="L5" s="86" t="s">
        <v>13</v>
      </c>
      <c r="M5" s="87" t="s">
        <v>14</v>
      </c>
      <c r="N5" s="87" t="s">
        <v>15</v>
      </c>
      <c r="O5" s="88" t="s">
        <v>16</v>
      </c>
      <c r="P5" s="86" t="s">
        <v>13</v>
      </c>
      <c r="Q5" s="87" t="s">
        <v>14</v>
      </c>
      <c r="R5" s="87" t="s">
        <v>15</v>
      </c>
      <c r="S5" s="88" t="s">
        <v>16</v>
      </c>
      <c r="T5" s="57"/>
    </row>
    <row r="6" spans="1:20" ht="13.5">
      <c r="A6" s="76">
        <v>1</v>
      </c>
      <c r="B6" s="59" t="s">
        <v>17</v>
      </c>
      <c r="C6" s="183" t="s">
        <v>18</v>
      </c>
      <c r="D6" s="184"/>
      <c r="E6" s="184"/>
      <c r="F6" s="184"/>
      <c r="G6" s="184"/>
      <c r="H6" s="184"/>
      <c r="I6" s="184"/>
      <c r="J6" s="81"/>
      <c r="K6" s="81"/>
      <c r="L6" s="81"/>
      <c r="M6" s="81"/>
      <c r="N6" s="81"/>
      <c r="O6" s="81"/>
      <c r="P6" s="81"/>
      <c r="Q6" s="81"/>
      <c r="R6" s="81"/>
      <c r="S6" s="81"/>
      <c r="T6" s="38"/>
    </row>
    <row r="7" spans="1:20" ht="12.75">
      <c r="A7" s="116"/>
      <c r="B7" s="177" t="s">
        <v>104</v>
      </c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89"/>
    </row>
    <row r="8" spans="1:20" ht="12.75">
      <c r="A8" s="76" t="s">
        <v>158</v>
      </c>
      <c r="B8" s="78" t="s">
        <v>105</v>
      </c>
      <c r="C8" s="30"/>
      <c r="D8" s="83">
        <v>10000</v>
      </c>
      <c r="E8" s="29">
        <v>10000</v>
      </c>
      <c r="F8" s="29">
        <v>0</v>
      </c>
      <c r="G8" s="84">
        <v>0</v>
      </c>
      <c r="H8" s="83">
        <f>D8*3.02%+D8</f>
        <v>10302</v>
      </c>
      <c r="I8" s="82">
        <f>E8*3.02%+E8</f>
        <v>10302</v>
      </c>
      <c r="J8" s="29"/>
      <c r="K8" s="84"/>
      <c r="L8" s="83">
        <f>H8*3.02%+H8</f>
        <v>10613.1204</v>
      </c>
      <c r="M8" s="17">
        <f>I8*3.02%+I8</f>
        <v>10613.1204</v>
      </c>
      <c r="N8" s="29"/>
      <c r="O8" s="84"/>
      <c r="P8" s="83">
        <f>L8*3.02%+L8</f>
        <v>10933.63663608</v>
      </c>
      <c r="Q8" s="17">
        <f>M8*3.02%+M8</f>
        <v>10933.63663608</v>
      </c>
      <c r="R8" s="29"/>
      <c r="S8" s="84"/>
      <c r="T8" s="90">
        <f aca="true" t="shared" si="0" ref="T8:T13">SUM(D8:S8)</f>
        <v>83697.51407216</v>
      </c>
    </row>
    <row r="9" spans="1:20" ht="12.75">
      <c r="A9" s="76" t="s">
        <v>159</v>
      </c>
      <c r="B9" s="15" t="s">
        <v>106</v>
      </c>
      <c r="C9" s="30"/>
      <c r="D9" s="83">
        <v>0</v>
      </c>
      <c r="E9" s="29">
        <v>10000</v>
      </c>
      <c r="F9" s="29">
        <v>0</v>
      </c>
      <c r="G9" s="84">
        <v>0</v>
      </c>
      <c r="H9" s="83"/>
      <c r="I9" s="82">
        <f>E9*3.02%+E9</f>
        <v>10302</v>
      </c>
      <c r="J9" s="29"/>
      <c r="K9" s="84"/>
      <c r="L9" s="83"/>
      <c r="M9" s="17">
        <f>I9*3.02%+I9</f>
        <v>10613.1204</v>
      </c>
      <c r="N9" s="29"/>
      <c r="O9" s="84"/>
      <c r="P9" s="83"/>
      <c r="Q9" s="17">
        <f>M9*3.02%+M9</f>
        <v>10933.63663608</v>
      </c>
      <c r="R9" s="29"/>
      <c r="S9" s="84"/>
      <c r="T9" s="90">
        <f t="shared" si="0"/>
        <v>41848.75703608</v>
      </c>
    </row>
    <row r="10" spans="1:20" ht="12.75">
      <c r="A10" s="76" t="s">
        <v>160</v>
      </c>
      <c r="B10" s="15" t="s">
        <v>107</v>
      </c>
      <c r="C10" s="30"/>
      <c r="D10" s="83">
        <v>0</v>
      </c>
      <c r="E10" s="29">
        <v>52075</v>
      </c>
      <c r="F10" s="29">
        <v>20000</v>
      </c>
      <c r="G10" s="84">
        <v>50000</v>
      </c>
      <c r="H10" s="83"/>
      <c r="I10" s="82">
        <f>E10*3.02%+E10</f>
        <v>53647.665</v>
      </c>
      <c r="J10" s="29">
        <v>20000</v>
      </c>
      <c r="K10" s="84">
        <v>60000</v>
      </c>
      <c r="L10" s="83"/>
      <c r="M10" s="17">
        <f>I10*3.02%+I10</f>
        <v>55267.824483000004</v>
      </c>
      <c r="N10" s="29">
        <v>20000</v>
      </c>
      <c r="O10" s="84">
        <v>60000</v>
      </c>
      <c r="P10" s="83"/>
      <c r="Q10" s="17">
        <f>M10*3.02%+M10</f>
        <v>56936.91278238661</v>
      </c>
      <c r="R10" s="29">
        <v>20000</v>
      </c>
      <c r="S10" s="84"/>
      <c r="T10" s="90">
        <f t="shared" si="0"/>
        <v>467927.4022653866</v>
      </c>
    </row>
    <row r="11" spans="1:20" ht="12.75">
      <c r="A11" s="76" t="s">
        <v>161</v>
      </c>
      <c r="B11" s="15" t="s">
        <v>109</v>
      </c>
      <c r="C11" s="30"/>
      <c r="D11" s="83">
        <v>0</v>
      </c>
      <c r="E11" s="29">
        <v>13000</v>
      </c>
      <c r="F11" s="29">
        <v>0</v>
      </c>
      <c r="G11" s="84">
        <v>0</v>
      </c>
      <c r="H11" s="83"/>
      <c r="I11" s="82">
        <f>E11*3.02%+E11</f>
        <v>13392.6</v>
      </c>
      <c r="J11" s="29"/>
      <c r="K11" s="84"/>
      <c r="L11" s="83"/>
      <c r="M11" s="17">
        <f>I11*3.02%+I11</f>
        <v>13797.05652</v>
      </c>
      <c r="N11" s="29"/>
      <c r="O11" s="84"/>
      <c r="P11" s="83"/>
      <c r="Q11" s="17">
        <f>M11*3.02%+M11</f>
        <v>14213.727626904</v>
      </c>
      <c r="R11" s="29"/>
      <c r="S11" s="84"/>
      <c r="T11" s="90">
        <f t="shared" si="0"/>
        <v>54403.384146904</v>
      </c>
    </row>
    <row r="12" spans="1:20" ht="12.75">
      <c r="A12" s="76" t="s">
        <v>162</v>
      </c>
      <c r="B12" s="117" t="s">
        <v>108</v>
      </c>
      <c r="C12" s="30"/>
      <c r="D12" s="83">
        <v>0</v>
      </c>
      <c r="E12" s="29">
        <v>2000</v>
      </c>
      <c r="F12" s="29">
        <v>0</v>
      </c>
      <c r="G12" s="84">
        <v>0</v>
      </c>
      <c r="H12" s="83"/>
      <c r="I12" s="82">
        <f>E12*3.02%+E12</f>
        <v>2060.4</v>
      </c>
      <c r="J12" s="29"/>
      <c r="K12" s="84"/>
      <c r="L12" s="83"/>
      <c r="M12" s="17">
        <f>I12*3.02%+I12</f>
        <v>2122.62408</v>
      </c>
      <c r="N12" s="29"/>
      <c r="O12" s="84"/>
      <c r="P12" s="83"/>
      <c r="Q12" s="17">
        <f>M12*3.02%+M12</f>
        <v>2186.727327216</v>
      </c>
      <c r="R12" s="29"/>
      <c r="S12" s="84"/>
      <c r="T12" s="90">
        <f t="shared" si="0"/>
        <v>8369.751407216001</v>
      </c>
    </row>
    <row r="13" spans="1:21" ht="12.75">
      <c r="A13" s="29"/>
      <c r="B13" s="61" t="s">
        <v>217</v>
      </c>
      <c r="C13" s="30"/>
      <c r="D13" s="83">
        <f aca="true" t="shared" si="1" ref="D13:S13">SUM(D8:D12)</f>
        <v>10000</v>
      </c>
      <c r="E13" s="61">
        <f t="shared" si="1"/>
        <v>87075</v>
      </c>
      <c r="F13" s="29">
        <f t="shared" si="1"/>
        <v>20000</v>
      </c>
      <c r="G13" s="84">
        <f t="shared" si="1"/>
        <v>50000</v>
      </c>
      <c r="H13" s="83">
        <f t="shared" si="1"/>
        <v>10302</v>
      </c>
      <c r="I13" s="58">
        <f t="shared" si="1"/>
        <v>89704.66500000001</v>
      </c>
      <c r="J13" s="29">
        <f t="shared" si="1"/>
        <v>20000</v>
      </c>
      <c r="K13" s="84">
        <f t="shared" si="1"/>
        <v>60000</v>
      </c>
      <c r="L13" s="83">
        <f t="shared" si="1"/>
        <v>10613.1204</v>
      </c>
      <c r="M13" s="29">
        <f t="shared" si="1"/>
        <v>92413.745883</v>
      </c>
      <c r="N13" s="29">
        <f t="shared" si="1"/>
        <v>20000</v>
      </c>
      <c r="O13" s="84">
        <f t="shared" si="1"/>
        <v>60000</v>
      </c>
      <c r="P13" s="83">
        <f t="shared" si="1"/>
        <v>10933.63663608</v>
      </c>
      <c r="Q13" s="29">
        <f t="shared" si="1"/>
        <v>95204.6410086666</v>
      </c>
      <c r="R13" s="29">
        <f t="shared" si="1"/>
        <v>20000</v>
      </c>
      <c r="S13" s="84">
        <f t="shared" si="1"/>
        <v>0</v>
      </c>
      <c r="T13" s="90">
        <f t="shared" si="0"/>
        <v>656246.8089277466</v>
      </c>
      <c r="U13" s="67"/>
    </row>
    <row r="14" spans="1:20" ht="12.7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</row>
    <row r="15" spans="1:20" ht="13.5" thickBot="1">
      <c r="A15" s="15"/>
      <c r="B15" s="57"/>
      <c r="C15" s="64"/>
      <c r="D15" s="182">
        <v>2012</v>
      </c>
      <c r="E15" s="182"/>
      <c r="F15" s="182"/>
      <c r="G15" s="182"/>
      <c r="H15" s="159">
        <v>2013</v>
      </c>
      <c r="I15" s="159"/>
      <c r="J15" s="159"/>
      <c r="K15" s="159"/>
      <c r="L15" s="159">
        <v>2014</v>
      </c>
      <c r="M15" s="159"/>
      <c r="N15" s="159"/>
      <c r="O15" s="159"/>
      <c r="P15" s="159">
        <v>2015</v>
      </c>
      <c r="Q15" s="159"/>
      <c r="R15" s="159"/>
      <c r="S15" s="159"/>
      <c r="T15" s="28" t="s">
        <v>4</v>
      </c>
    </row>
    <row r="16" spans="1:20" ht="22.5">
      <c r="A16" s="15"/>
      <c r="B16" s="60" t="s">
        <v>12</v>
      </c>
      <c r="C16" s="79" t="s">
        <v>61</v>
      </c>
      <c r="D16" s="86" t="s">
        <v>13</v>
      </c>
      <c r="E16" s="91" t="s">
        <v>14</v>
      </c>
      <c r="F16" s="91" t="s">
        <v>15</v>
      </c>
      <c r="G16" s="92" t="s">
        <v>16</v>
      </c>
      <c r="H16" s="80" t="s">
        <v>13</v>
      </c>
      <c r="I16" s="33" t="s">
        <v>14</v>
      </c>
      <c r="J16" s="33" t="s">
        <v>15</v>
      </c>
      <c r="K16" s="33" t="s">
        <v>16</v>
      </c>
      <c r="L16" s="32" t="s">
        <v>13</v>
      </c>
      <c r="M16" s="33" t="s">
        <v>14</v>
      </c>
      <c r="N16" s="33" t="s">
        <v>15</v>
      </c>
      <c r="O16" s="33" t="s">
        <v>16</v>
      </c>
      <c r="P16" s="32" t="s">
        <v>13</v>
      </c>
      <c r="Q16" s="33" t="s">
        <v>14</v>
      </c>
      <c r="R16" s="33" t="s">
        <v>15</v>
      </c>
      <c r="S16" s="34" t="s">
        <v>16</v>
      </c>
      <c r="T16" s="29"/>
    </row>
    <row r="17" spans="1:20" ht="14.25">
      <c r="A17" s="76">
        <v>2</v>
      </c>
      <c r="B17" s="60" t="s">
        <v>21</v>
      </c>
      <c r="C17" s="171" t="s">
        <v>110</v>
      </c>
      <c r="D17" s="174"/>
      <c r="E17" s="174"/>
      <c r="F17" s="174"/>
      <c r="G17" s="174"/>
      <c r="H17" s="172"/>
      <c r="I17" s="172"/>
      <c r="J17" s="172"/>
      <c r="K17" s="172"/>
      <c r="L17" s="35"/>
      <c r="M17" s="35"/>
      <c r="N17" s="35"/>
      <c r="O17" s="35"/>
      <c r="P17" s="35"/>
      <c r="Q17" s="35"/>
      <c r="R17" s="35"/>
      <c r="S17" s="35"/>
      <c r="T17" s="29"/>
    </row>
    <row r="18" spans="1:20" ht="12.75">
      <c r="A18" s="116"/>
      <c r="B18" s="160" t="s">
        <v>111</v>
      </c>
      <c r="C18" s="161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3"/>
      <c r="T18" s="98"/>
    </row>
    <row r="19" spans="1:20" ht="12.75">
      <c r="A19" s="76" t="s">
        <v>163</v>
      </c>
      <c r="B19" s="117" t="s">
        <v>134</v>
      </c>
      <c r="C19" s="93"/>
      <c r="D19" s="83"/>
      <c r="E19" s="29">
        <v>19300</v>
      </c>
      <c r="F19" s="29">
        <v>0</v>
      </c>
      <c r="G19" s="84">
        <v>0</v>
      </c>
      <c r="H19" s="94"/>
      <c r="I19" s="17">
        <f aca="true" t="shared" si="2" ref="I19:I30">E19*3.02%+E19</f>
        <v>19882.86</v>
      </c>
      <c r="J19" s="29"/>
      <c r="K19" s="84"/>
      <c r="L19" s="94"/>
      <c r="M19" s="17">
        <f>I19*3.02%+I19</f>
        <v>20483.322372000002</v>
      </c>
      <c r="N19" s="29"/>
      <c r="O19" s="84"/>
      <c r="P19" s="94"/>
      <c r="Q19" s="17">
        <f>M19*3.02%+M19</f>
        <v>21101.918707634402</v>
      </c>
      <c r="R19" s="29"/>
      <c r="S19" s="84"/>
      <c r="T19" s="90">
        <f aca="true" t="shared" si="3" ref="T19:T30">SUM(D19:S19)</f>
        <v>80768.1010796344</v>
      </c>
    </row>
    <row r="20" spans="1:20" ht="12.75">
      <c r="A20" s="76" t="s">
        <v>164</v>
      </c>
      <c r="B20" s="58" t="s">
        <v>112</v>
      </c>
      <c r="C20" s="30"/>
      <c r="D20" s="83"/>
      <c r="E20" s="29">
        <f>18000+15000+12000</f>
        <v>45000</v>
      </c>
      <c r="F20" s="29">
        <v>0</v>
      </c>
      <c r="G20" s="84">
        <v>150000</v>
      </c>
      <c r="H20" s="83"/>
      <c r="I20" s="17">
        <f t="shared" si="2"/>
        <v>46359</v>
      </c>
      <c r="J20" s="29"/>
      <c r="K20" s="84">
        <f>G20*3.02%+G20</f>
        <v>154530</v>
      </c>
      <c r="L20" s="83"/>
      <c r="M20" s="17">
        <f aca="true" t="shared" si="4" ref="M20:M30">I20*3.02%+I20</f>
        <v>47759.0418</v>
      </c>
      <c r="N20" s="29"/>
      <c r="O20" s="84">
        <f>K20*3.02%+K20</f>
        <v>159196.806</v>
      </c>
      <c r="P20" s="83"/>
      <c r="Q20" s="17">
        <f aca="true" t="shared" si="5" ref="Q20:Q30">M20*3.02%+M20</f>
        <v>49201.36486236</v>
      </c>
      <c r="R20" s="29"/>
      <c r="S20" s="84">
        <f>O20*3.02%+O20</f>
        <v>164004.54954120002</v>
      </c>
      <c r="T20" s="90">
        <f t="shared" si="3"/>
        <v>816050.76220356</v>
      </c>
    </row>
    <row r="21" spans="1:20" ht="12.75">
      <c r="A21" s="76" t="s">
        <v>175</v>
      </c>
      <c r="B21" s="58" t="s">
        <v>176</v>
      </c>
      <c r="C21" s="30"/>
      <c r="D21" s="83"/>
      <c r="E21" s="29"/>
      <c r="F21" s="29"/>
      <c r="G21" s="84"/>
      <c r="H21" s="83"/>
      <c r="I21" s="17">
        <v>10000</v>
      </c>
      <c r="J21" s="29"/>
      <c r="K21" s="84">
        <v>400000</v>
      </c>
      <c r="L21" s="83"/>
      <c r="M21" s="17"/>
      <c r="N21" s="29"/>
      <c r="O21" s="84"/>
      <c r="P21" s="83"/>
      <c r="Q21" s="17"/>
      <c r="R21" s="29"/>
      <c r="S21" s="84"/>
      <c r="T21" s="90">
        <f t="shared" si="3"/>
        <v>410000</v>
      </c>
    </row>
    <row r="22" spans="1:20" ht="12.75">
      <c r="A22" s="76" t="s">
        <v>165</v>
      </c>
      <c r="B22" s="58" t="s">
        <v>113</v>
      </c>
      <c r="C22" s="30"/>
      <c r="D22" s="83"/>
      <c r="E22" s="29">
        <v>10000</v>
      </c>
      <c r="F22" s="29">
        <v>0</v>
      </c>
      <c r="G22" s="84">
        <v>0</v>
      </c>
      <c r="H22" s="83"/>
      <c r="I22" s="17">
        <f t="shared" si="2"/>
        <v>10302</v>
      </c>
      <c r="J22" s="29"/>
      <c r="K22" s="84"/>
      <c r="L22" s="83"/>
      <c r="M22" s="17">
        <f t="shared" si="4"/>
        <v>10613.1204</v>
      </c>
      <c r="N22" s="29"/>
      <c r="O22" s="84"/>
      <c r="P22" s="83"/>
      <c r="Q22" s="17">
        <f t="shared" si="5"/>
        <v>10933.63663608</v>
      </c>
      <c r="R22" s="29"/>
      <c r="S22" s="84"/>
      <c r="T22" s="90">
        <f t="shared" si="3"/>
        <v>41848.75703608</v>
      </c>
    </row>
    <row r="23" spans="1:20" ht="12.75">
      <c r="A23" s="76" t="s">
        <v>166</v>
      </c>
      <c r="B23" s="58" t="s">
        <v>114</v>
      </c>
      <c r="C23" s="30"/>
      <c r="D23" s="83"/>
      <c r="E23" s="29">
        <f>18400</f>
        <v>18400</v>
      </c>
      <c r="F23" s="29">
        <v>0</v>
      </c>
      <c r="G23" s="84">
        <v>0</v>
      </c>
      <c r="H23" s="83"/>
      <c r="I23" s="17">
        <f t="shared" si="2"/>
        <v>18955.68</v>
      </c>
      <c r="J23" s="29"/>
      <c r="K23" s="84"/>
      <c r="L23" s="83"/>
      <c r="M23" s="17">
        <f t="shared" si="4"/>
        <v>19528.141536</v>
      </c>
      <c r="N23" s="29"/>
      <c r="O23" s="84"/>
      <c r="P23" s="83"/>
      <c r="Q23" s="17">
        <f t="shared" si="5"/>
        <v>20117.891410387198</v>
      </c>
      <c r="R23" s="29"/>
      <c r="S23" s="84"/>
      <c r="T23" s="90">
        <f t="shared" si="3"/>
        <v>77001.7129463872</v>
      </c>
    </row>
    <row r="24" spans="1:20" ht="12.75">
      <c r="A24" s="76" t="s">
        <v>167</v>
      </c>
      <c r="B24" s="58" t="s">
        <v>115</v>
      </c>
      <c r="C24" s="30"/>
      <c r="D24" s="83"/>
      <c r="E24" s="29">
        <v>83400</v>
      </c>
      <c r="F24" s="29">
        <v>0</v>
      </c>
      <c r="G24" s="84">
        <v>0</v>
      </c>
      <c r="H24" s="83"/>
      <c r="I24" s="17">
        <f t="shared" si="2"/>
        <v>85918.68</v>
      </c>
      <c r="J24" s="29"/>
      <c r="K24" s="84"/>
      <c r="L24" s="83"/>
      <c r="M24" s="17">
        <f t="shared" si="4"/>
        <v>88513.42413599999</v>
      </c>
      <c r="N24" s="29"/>
      <c r="O24" s="84"/>
      <c r="P24" s="83"/>
      <c r="Q24" s="17">
        <f t="shared" si="5"/>
        <v>91186.52954490719</v>
      </c>
      <c r="R24" s="29"/>
      <c r="S24" s="84"/>
      <c r="T24" s="90">
        <f t="shared" si="3"/>
        <v>349018.6336809072</v>
      </c>
    </row>
    <row r="25" spans="1:20" ht="12.75">
      <c r="A25" s="76" t="s">
        <v>173</v>
      </c>
      <c r="B25" s="58" t="s">
        <v>135</v>
      </c>
      <c r="C25" s="30"/>
      <c r="D25" s="83"/>
      <c r="E25" s="29">
        <v>0</v>
      </c>
      <c r="F25" s="29">
        <v>0</v>
      </c>
      <c r="G25" s="84">
        <v>160000</v>
      </c>
      <c r="H25" s="83"/>
      <c r="I25" s="78"/>
      <c r="J25" s="29"/>
      <c r="K25" s="17">
        <v>30000</v>
      </c>
      <c r="L25" s="83"/>
      <c r="M25" s="17">
        <v>0</v>
      </c>
      <c r="N25" s="29"/>
      <c r="O25" s="84">
        <f>K25*3.02%+K25</f>
        <v>30906</v>
      </c>
      <c r="P25" s="83"/>
      <c r="Q25" s="17">
        <f>M25*3.02%+M25</f>
        <v>0</v>
      </c>
      <c r="R25" s="29"/>
      <c r="S25" s="84">
        <f>O25*3.02%+O25</f>
        <v>31839.3612</v>
      </c>
      <c r="T25" s="90">
        <f t="shared" si="3"/>
        <v>252745.36119999998</v>
      </c>
    </row>
    <row r="26" spans="1:20" ht="12.75">
      <c r="A26" s="76" t="s">
        <v>168</v>
      </c>
      <c r="B26" s="58" t="s">
        <v>123</v>
      </c>
      <c r="C26" s="30"/>
      <c r="D26" s="83"/>
      <c r="E26" s="29">
        <v>5000</v>
      </c>
      <c r="F26" s="29">
        <v>0</v>
      </c>
      <c r="G26" s="84">
        <v>0</v>
      </c>
      <c r="H26" s="83"/>
      <c r="I26" s="17">
        <f t="shared" si="2"/>
        <v>5151</v>
      </c>
      <c r="J26" s="29"/>
      <c r="K26" s="84"/>
      <c r="L26" s="83"/>
      <c r="M26" s="17">
        <f t="shared" si="4"/>
        <v>5306.5602</v>
      </c>
      <c r="N26" s="29"/>
      <c r="O26" s="84"/>
      <c r="P26" s="83"/>
      <c r="Q26" s="17">
        <f t="shared" si="5"/>
        <v>5466.81831804</v>
      </c>
      <c r="R26" s="29"/>
      <c r="S26" s="84"/>
      <c r="T26" s="90">
        <f t="shared" si="3"/>
        <v>20924.37851804</v>
      </c>
    </row>
    <row r="27" spans="1:20" ht="12.75">
      <c r="A27" s="76" t="s">
        <v>169</v>
      </c>
      <c r="B27" s="58" t="s">
        <v>116</v>
      </c>
      <c r="C27" s="30"/>
      <c r="D27" s="83"/>
      <c r="E27" s="29">
        <v>44084</v>
      </c>
      <c r="F27" s="29">
        <v>0</v>
      </c>
      <c r="G27" s="84">
        <v>0</v>
      </c>
      <c r="H27" s="83"/>
      <c r="I27" s="17">
        <f t="shared" si="2"/>
        <v>45415.3368</v>
      </c>
      <c r="J27" s="29"/>
      <c r="K27" s="84"/>
      <c r="L27" s="83"/>
      <c r="M27" s="17">
        <f t="shared" si="4"/>
        <v>46786.879971359995</v>
      </c>
      <c r="N27" s="29"/>
      <c r="O27" s="84"/>
      <c r="P27" s="83"/>
      <c r="Q27" s="17">
        <f t="shared" si="5"/>
        <v>48199.84374649507</v>
      </c>
      <c r="R27" s="29"/>
      <c r="S27" s="84"/>
      <c r="T27" s="90">
        <f t="shared" si="3"/>
        <v>184486.06051785505</v>
      </c>
    </row>
    <row r="28" spans="1:20" ht="12.75">
      <c r="A28" s="76" t="s">
        <v>172</v>
      </c>
      <c r="B28" s="58" t="s">
        <v>174</v>
      </c>
      <c r="C28" s="30"/>
      <c r="D28" s="83"/>
      <c r="E28" s="29">
        <v>50000</v>
      </c>
      <c r="F28" s="29"/>
      <c r="G28" s="84"/>
      <c r="H28" s="83"/>
      <c r="I28" s="17">
        <f t="shared" si="2"/>
        <v>51510</v>
      </c>
      <c r="J28" s="29"/>
      <c r="K28" s="84">
        <v>200000</v>
      </c>
      <c r="L28" s="83"/>
      <c r="M28" s="17">
        <f t="shared" si="4"/>
        <v>53065.602</v>
      </c>
      <c r="N28" s="29"/>
      <c r="O28" s="84"/>
      <c r="P28" s="83"/>
      <c r="Q28" s="17">
        <f t="shared" si="5"/>
        <v>54668.183180399996</v>
      </c>
      <c r="R28" s="29"/>
      <c r="S28" s="84"/>
      <c r="T28" s="90">
        <f t="shared" si="3"/>
        <v>409243.7851804</v>
      </c>
    </row>
    <row r="29" spans="1:20" ht="12.75">
      <c r="A29" s="76" t="s">
        <v>170</v>
      </c>
      <c r="B29" s="58" t="s">
        <v>140</v>
      </c>
      <c r="C29" s="30"/>
      <c r="D29" s="83"/>
      <c r="E29" s="29">
        <v>20000</v>
      </c>
      <c r="F29" s="29">
        <v>0</v>
      </c>
      <c r="G29" s="84">
        <v>30000</v>
      </c>
      <c r="H29" s="83"/>
      <c r="I29" s="17">
        <f t="shared" si="2"/>
        <v>20604</v>
      </c>
      <c r="J29" s="29"/>
      <c r="K29" s="84"/>
      <c r="L29" s="83"/>
      <c r="M29" s="17">
        <f t="shared" si="4"/>
        <v>21226.2408</v>
      </c>
      <c r="N29" s="29"/>
      <c r="O29" s="84"/>
      <c r="P29" s="83"/>
      <c r="Q29" s="17">
        <f t="shared" si="5"/>
        <v>21867.27327216</v>
      </c>
      <c r="R29" s="29"/>
      <c r="S29" s="84"/>
      <c r="T29" s="90">
        <f t="shared" si="3"/>
        <v>113697.51407216</v>
      </c>
    </row>
    <row r="30" spans="1:20" ht="12.75">
      <c r="A30" s="76" t="s">
        <v>171</v>
      </c>
      <c r="B30" s="117" t="s">
        <v>117</v>
      </c>
      <c r="C30" s="30"/>
      <c r="D30" s="83"/>
      <c r="E30" s="29">
        <v>2000</v>
      </c>
      <c r="F30" s="29">
        <v>0</v>
      </c>
      <c r="G30" s="84">
        <v>0</v>
      </c>
      <c r="H30" s="83"/>
      <c r="I30" s="17">
        <f t="shared" si="2"/>
        <v>2060.4</v>
      </c>
      <c r="J30" s="29"/>
      <c r="K30" s="84"/>
      <c r="L30" s="83"/>
      <c r="M30" s="17">
        <f t="shared" si="4"/>
        <v>2122.62408</v>
      </c>
      <c r="N30" s="29"/>
      <c r="O30" s="84"/>
      <c r="P30" s="83"/>
      <c r="Q30" s="17">
        <f t="shared" si="5"/>
        <v>2186.727327216</v>
      </c>
      <c r="R30" s="29"/>
      <c r="S30" s="84"/>
      <c r="T30" s="90">
        <f t="shared" si="3"/>
        <v>8369.751407216001</v>
      </c>
    </row>
    <row r="31" spans="1:20" ht="12.75">
      <c r="A31" s="76"/>
      <c r="B31" s="117"/>
      <c r="C31" s="30"/>
      <c r="D31" s="83"/>
      <c r="E31" s="29"/>
      <c r="F31" s="29"/>
      <c r="G31" s="84"/>
      <c r="H31" s="83"/>
      <c r="I31" s="17"/>
      <c r="J31" s="29"/>
      <c r="K31" s="84"/>
      <c r="L31" s="83"/>
      <c r="M31" s="17"/>
      <c r="N31" s="29"/>
      <c r="O31" s="84"/>
      <c r="P31" s="83"/>
      <c r="Q31" s="17"/>
      <c r="R31" s="29"/>
      <c r="S31" s="84"/>
      <c r="T31" s="90"/>
    </row>
    <row r="32" spans="1:21" ht="12.75">
      <c r="A32" s="15"/>
      <c r="B32" s="61" t="s">
        <v>217</v>
      </c>
      <c r="C32" s="30"/>
      <c r="D32" s="95">
        <f aca="true" t="shared" si="6" ref="D32:S32">SUM(D19:D31)</f>
        <v>0</v>
      </c>
      <c r="E32" s="61">
        <f t="shared" si="6"/>
        <v>297184</v>
      </c>
      <c r="F32" s="61">
        <f t="shared" si="6"/>
        <v>0</v>
      </c>
      <c r="G32" s="96">
        <f t="shared" si="6"/>
        <v>340000</v>
      </c>
      <c r="H32" s="95">
        <f t="shared" si="6"/>
        <v>0</v>
      </c>
      <c r="I32" s="61">
        <f t="shared" si="6"/>
        <v>316158.95680000004</v>
      </c>
      <c r="J32" s="61">
        <f t="shared" si="6"/>
        <v>0</v>
      </c>
      <c r="K32" s="96">
        <f t="shared" si="6"/>
        <v>784530</v>
      </c>
      <c r="L32" s="95">
        <f t="shared" si="6"/>
        <v>0</v>
      </c>
      <c r="M32" s="61">
        <f t="shared" si="6"/>
        <v>315404.9572953599</v>
      </c>
      <c r="N32" s="61">
        <f t="shared" si="6"/>
        <v>0</v>
      </c>
      <c r="O32" s="96">
        <f t="shared" si="6"/>
        <v>190102.806</v>
      </c>
      <c r="P32" s="95">
        <f t="shared" si="6"/>
        <v>0</v>
      </c>
      <c r="Q32" s="61">
        <f t="shared" si="6"/>
        <v>324930.1870056798</v>
      </c>
      <c r="R32" s="61">
        <f t="shared" si="6"/>
        <v>0</v>
      </c>
      <c r="S32" s="96">
        <f t="shared" si="6"/>
        <v>195843.91074120003</v>
      </c>
      <c r="T32" s="99">
        <f>SUM(D32:S32)</f>
        <v>2764154.81784224</v>
      </c>
      <c r="U32" s="67"/>
    </row>
    <row r="33" spans="1:20" ht="12.75">
      <c r="A33" s="12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7"/>
    </row>
    <row r="34" spans="1:20" ht="12.75">
      <c r="A34" s="15"/>
      <c r="B34" s="57"/>
      <c r="C34" s="64"/>
      <c r="D34" s="159">
        <v>2012</v>
      </c>
      <c r="E34" s="159"/>
      <c r="F34" s="159"/>
      <c r="G34" s="159"/>
      <c r="H34" s="159">
        <v>2013</v>
      </c>
      <c r="I34" s="159"/>
      <c r="J34" s="159"/>
      <c r="K34" s="159"/>
      <c r="L34" s="159">
        <v>2014</v>
      </c>
      <c r="M34" s="159"/>
      <c r="N34" s="159"/>
      <c r="O34" s="159"/>
      <c r="P34" s="159">
        <v>2015</v>
      </c>
      <c r="Q34" s="159"/>
      <c r="R34" s="159"/>
      <c r="S34" s="159"/>
      <c r="T34" s="28" t="s">
        <v>4</v>
      </c>
    </row>
    <row r="35" spans="1:20" ht="22.5">
      <c r="A35" s="15"/>
      <c r="B35" s="60" t="s">
        <v>12</v>
      </c>
      <c r="C35" s="14" t="s">
        <v>61</v>
      </c>
      <c r="D35" s="32" t="s">
        <v>13</v>
      </c>
      <c r="E35" s="33" t="s">
        <v>14</v>
      </c>
      <c r="F35" s="33" t="s">
        <v>15</v>
      </c>
      <c r="G35" s="33" t="s">
        <v>16</v>
      </c>
      <c r="H35" s="32" t="s">
        <v>13</v>
      </c>
      <c r="I35" s="33" t="s">
        <v>14</v>
      </c>
      <c r="J35" s="33" t="s">
        <v>15</v>
      </c>
      <c r="K35" s="33" t="s">
        <v>16</v>
      </c>
      <c r="L35" s="32" t="s">
        <v>13</v>
      </c>
      <c r="M35" s="33" t="s">
        <v>14</v>
      </c>
      <c r="N35" s="33" t="s">
        <v>15</v>
      </c>
      <c r="O35" s="33" t="s">
        <v>16</v>
      </c>
      <c r="P35" s="32" t="s">
        <v>13</v>
      </c>
      <c r="Q35" s="33" t="s">
        <v>14</v>
      </c>
      <c r="R35" s="33" t="s">
        <v>15</v>
      </c>
      <c r="S35" s="34" t="s">
        <v>16</v>
      </c>
      <c r="T35" s="29"/>
    </row>
    <row r="36" spans="1:20" ht="13.5">
      <c r="A36" s="76">
        <v>3</v>
      </c>
      <c r="B36" s="60" t="s">
        <v>20</v>
      </c>
      <c r="C36" s="157" t="s">
        <v>118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35"/>
      <c r="S36" s="35"/>
      <c r="T36" s="29"/>
    </row>
    <row r="37" spans="1:20" ht="13.5">
      <c r="A37" s="116"/>
      <c r="B37" s="60" t="s">
        <v>104</v>
      </c>
      <c r="C37" s="157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97"/>
      <c r="S37" s="97"/>
      <c r="T37" s="98"/>
    </row>
    <row r="38" spans="1:20" ht="12.75">
      <c r="A38" s="76" t="s">
        <v>178</v>
      </c>
      <c r="B38" s="60" t="s">
        <v>124</v>
      </c>
      <c r="C38" s="30"/>
      <c r="D38" s="83"/>
      <c r="E38" s="29"/>
      <c r="F38" s="29"/>
      <c r="G38" s="84"/>
      <c r="H38" s="83"/>
      <c r="I38" s="29"/>
      <c r="J38" s="29"/>
      <c r="K38" s="84"/>
      <c r="L38" s="83"/>
      <c r="M38" s="29"/>
      <c r="N38" s="29"/>
      <c r="O38" s="84"/>
      <c r="P38" s="83"/>
      <c r="Q38" s="29"/>
      <c r="R38" s="29"/>
      <c r="S38" s="84"/>
      <c r="T38" s="90"/>
    </row>
    <row r="39" spans="1:20" ht="12.75">
      <c r="A39" s="15" t="s">
        <v>179</v>
      </c>
      <c r="B39" s="117" t="s">
        <v>137</v>
      </c>
      <c r="C39" s="30"/>
      <c r="D39" s="83">
        <v>0</v>
      </c>
      <c r="E39" s="29">
        <v>52355</v>
      </c>
      <c r="F39" s="29">
        <v>0</v>
      </c>
      <c r="G39" s="84">
        <v>0</v>
      </c>
      <c r="H39" s="83">
        <v>0</v>
      </c>
      <c r="I39" s="29">
        <f>E39*3.02%+E39</f>
        <v>53936.121</v>
      </c>
      <c r="J39" s="29">
        <v>0</v>
      </c>
      <c r="K39" s="84">
        <v>0</v>
      </c>
      <c r="L39" s="83">
        <v>0</v>
      </c>
      <c r="M39" s="29">
        <f>I39*3.02%+I39</f>
        <v>55564.9918542</v>
      </c>
      <c r="N39" s="29">
        <v>0</v>
      </c>
      <c r="O39" s="84">
        <v>0</v>
      </c>
      <c r="P39" s="83">
        <v>0</v>
      </c>
      <c r="Q39" s="29">
        <f>M39*3.02%+M39</f>
        <v>57243.05460819684</v>
      </c>
      <c r="R39" s="29">
        <v>0</v>
      </c>
      <c r="S39" s="84">
        <v>0</v>
      </c>
      <c r="T39" s="90">
        <f>SUM(D39:S39)</f>
        <v>219099.16746239684</v>
      </c>
    </row>
    <row r="40" spans="1:20" ht="12.75">
      <c r="A40" s="15" t="s">
        <v>180</v>
      </c>
      <c r="B40" s="117" t="s">
        <v>183</v>
      </c>
      <c r="C40" s="30"/>
      <c r="D40" s="83"/>
      <c r="E40" s="29">
        <v>10000</v>
      </c>
      <c r="F40" s="29"/>
      <c r="G40" s="84"/>
      <c r="H40" s="83"/>
      <c r="I40" s="29">
        <f>E40*3.02%+E40</f>
        <v>10302</v>
      </c>
      <c r="J40" s="29"/>
      <c r="K40" s="84"/>
      <c r="L40" s="83"/>
      <c r="M40" s="29">
        <f>I40*3.02%+I40</f>
        <v>10613.1204</v>
      </c>
      <c r="N40" s="29"/>
      <c r="O40" s="84"/>
      <c r="P40" s="83"/>
      <c r="Q40" s="29">
        <f>M40*3.02%+M40</f>
        <v>10933.63663608</v>
      </c>
      <c r="R40" s="29"/>
      <c r="S40" s="84"/>
      <c r="T40" s="90">
        <f>SUM(D40:S40)</f>
        <v>41848.75703608</v>
      </c>
    </row>
    <row r="41" spans="1:20" ht="12.75">
      <c r="A41" s="15" t="s">
        <v>181</v>
      </c>
      <c r="B41" s="117" t="s">
        <v>138</v>
      </c>
      <c r="C41" s="30"/>
      <c r="D41" s="83">
        <v>0</v>
      </c>
      <c r="E41" s="29">
        <v>10000</v>
      </c>
      <c r="F41" s="29">
        <v>0</v>
      </c>
      <c r="G41" s="84">
        <v>0</v>
      </c>
      <c r="H41" s="83">
        <v>0</v>
      </c>
      <c r="I41" s="29">
        <f>E41*3.02%+E41</f>
        <v>10302</v>
      </c>
      <c r="J41" s="29">
        <v>0</v>
      </c>
      <c r="K41" s="84">
        <v>0</v>
      </c>
      <c r="L41" s="83">
        <v>0</v>
      </c>
      <c r="M41" s="29">
        <f>I41*3.02%+I41</f>
        <v>10613.1204</v>
      </c>
      <c r="N41" s="29">
        <v>0</v>
      </c>
      <c r="O41" s="84">
        <v>0</v>
      </c>
      <c r="P41" s="83">
        <v>0</v>
      </c>
      <c r="Q41" s="29">
        <f>M41*3.02%+M41</f>
        <v>10933.63663608</v>
      </c>
      <c r="R41" s="29">
        <v>0</v>
      </c>
      <c r="S41" s="84">
        <v>0</v>
      </c>
      <c r="T41" s="90">
        <f>SUM(D41:S41)</f>
        <v>41848.75703608</v>
      </c>
    </row>
    <row r="42" spans="1:20" ht="12.75">
      <c r="A42" s="15" t="s">
        <v>182</v>
      </c>
      <c r="B42" s="117" t="s">
        <v>139</v>
      </c>
      <c r="C42" s="30"/>
      <c r="D42" s="83">
        <v>0</v>
      </c>
      <c r="E42" s="29">
        <v>20000</v>
      </c>
      <c r="F42" s="29">
        <v>0</v>
      </c>
      <c r="G42" s="84">
        <v>0</v>
      </c>
      <c r="H42" s="83">
        <v>0</v>
      </c>
      <c r="I42" s="29">
        <f>E42*3.02%+E42</f>
        <v>20604</v>
      </c>
      <c r="J42" s="29">
        <v>0</v>
      </c>
      <c r="K42" s="84">
        <v>0</v>
      </c>
      <c r="L42" s="83">
        <v>0</v>
      </c>
      <c r="M42" s="29">
        <f>I42*3.02%+I42</f>
        <v>21226.2408</v>
      </c>
      <c r="N42" s="29">
        <v>0</v>
      </c>
      <c r="O42" s="84">
        <v>0</v>
      </c>
      <c r="P42" s="83">
        <v>0</v>
      </c>
      <c r="Q42" s="29">
        <f>M42*3.02%+M42</f>
        <v>21867.27327216</v>
      </c>
      <c r="R42" s="29">
        <v>0</v>
      </c>
      <c r="S42" s="84">
        <v>0</v>
      </c>
      <c r="T42" s="90">
        <f>SUM(D42:S42)</f>
        <v>83697.51407216</v>
      </c>
    </row>
    <row r="43" spans="1:20" ht="12.75">
      <c r="A43" s="15"/>
      <c r="B43" s="58" t="s">
        <v>89</v>
      </c>
      <c r="C43" s="30"/>
      <c r="D43" s="83">
        <v>0</v>
      </c>
      <c r="E43" s="29">
        <v>170000</v>
      </c>
      <c r="F43" s="29">
        <v>0</v>
      </c>
      <c r="G43" s="84">
        <v>200000</v>
      </c>
      <c r="H43" s="83">
        <v>0</v>
      </c>
      <c r="I43" s="29">
        <f>E43*3.02%+E43</f>
        <v>175134</v>
      </c>
      <c r="J43" s="29">
        <v>0</v>
      </c>
      <c r="K43" s="84">
        <f>G43*3.02%+G43</f>
        <v>206040</v>
      </c>
      <c r="L43" s="83">
        <v>0</v>
      </c>
      <c r="M43" s="29">
        <f>I43*3.02%+I43</f>
        <v>180423.0468</v>
      </c>
      <c r="N43" s="29">
        <v>0</v>
      </c>
      <c r="O43" s="84">
        <f>K43*3.02%+K43</f>
        <v>212262.408</v>
      </c>
      <c r="P43" s="83">
        <v>0</v>
      </c>
      <c r="Q43" s="29">
        <f>M43*3.02%+M43</f>
        <v>185871.82281336002</v>
      </c>
      <c r="R43" s="29">
        <v>0</v>
      </c>
      <c r="S43" s="84">
        <f>O43*3.02%+O43</f>
        <v>218672.73272159998</v>
      </c>
      <c r="T43" s="90">
        <f>SUM(D43:S43)</f>
        <v>1548404.01033496</v>
      </c>
    </row>
    <row r="44" spans="1:20" ht="12.75">
      <c r="A44" s="15"/>
      <c r="B44" s="58"/>
      <c r="C44" s="30"/>
      <c r="D44" s="83"/>
      <c r="E44" s="29"/>
      <c r="F44" s="29"/>
      <c r="G44" s="84"/>
      <c r="H44" s="83"/>
      <c r="I44" s="29"/>
      <c r="J44" s="29"/>
      <c r="K44" s="84"/>
      <c r="L44" s="83"/>
      <c r="M44" s="29">
        <v>0</v>
      </c>
      <c r="N44" s="29"/>
      <c r="O44" s="84"/>
      <c r="P44" s="83"/>
      <c r="Q44" s="29"/>
      <c r="R44" s="29"/>
      <c r="S44" s="84"/>
      <c r="T44" s="90"/>
    </row>
    <row r="45" spans="1:21" ht="12.75">
      <c r="A45" s="15"/>
      <c r="B45" s="61" t="s">
        <v>217</v>
      </c>
      <c r="C45" s="30"/>
      <c r="D45" s="83">
        <f aca="true" t="shared" si="7" ref="D45:S45">SUM(D39:D44)</f>
        <v>0</v>
      </c>
      <c r="E45" s="29">
        <f t="shared" si="7"/>
        <v>262355</v>
      </c>
      <c r="F45" s="29">
        <f t="shared" si="7"/>
        <v>0</v>
      </c>
      <c r="G45" s="84">
        <f t="shared" si="7"/>
        <v>200000</v>
      </c>
      <c r="H45" s="83">
        <f t="shared" si="7"/>
        <v>0</v>
      </c>
      <c r="I45" s="29">
        <f t="shared" si="7"/>
        <v>270278.121</v>
      </c>
      <c r="J45" s="29">
        <f t="shared" si="7"/>
        <v>0</v>
      </c>
      <c r="K45" s="84">
        <f t="shared" si="7"/>
        <v>206040</v>
      </c>
      <c r="L45" s="83">
        <f t="shared" si="7"/>
        <v>0</v>
      </c>
      <c r="M45" s="29">
        <f t="shared" si="7"/>
        <v>278440.52025420003</v>
      </c>
      <c r="N45" s="29">
        <f t="shared" si="7"/>
        <v>0</v>
      </c>
      <c r="O45" s="84">
        <f t="shared" si="7"/>
        <v>212262.408</v>
      </c>
      <c r="P45" s="83">
        <f t="shared" si="7"/>
        <v>0</v>
      </c>
      <c r="Q45" s="29">
        <f t="shared" si="7"/>
        <v>286849.42396587686</v>
      </c>
      <c r="R45" s="29">
        <f t="shared" si="7"/>
        <v>0</v>
      </c>
      <c r="S45" s="84">
        <f t="shared" si="7"/>
        <v>218672.73272159998</v>
      </c>
      <c r="T45" s="90">
        <f>SUM(D45:S45)</f>
        <v>1934898.205941677</v>
      </c>
      <c r="U45" s="67"/>
    </row>
    <row r="46" spans="1:20" ht="12.75">
      <c r="A46" s="1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7"/>
    </row>
    <row r="47" spans="1:20" ht="12.75">
      <c r="A47" s="15"/>
      <c r="B47" s="58"/>
      <c r="C47" s="134"/>
      <c r="D47" s="159">
        <v>2012</v>
      </c>
      <c r="E47" s="159"/>
      <c r="F47" s="159"/>
      <c r="G47" s="159"/>
      <c r="H47" s="159">
        <v>2013</v>
      </c>
      <c r="I47" s="159"/>
      <c r="J47" s="159"/>
      <c r="K47" s="159"/>
      <c r="L47" s="159">
        <v>2014</v>
      </c>
      <c r="M47" s="159"/>
      <c r="N47" s="159"/>
      <c r="O47" s="159"/>
      <c r="P47" s="159">
        <v>2015</v>
      </c>
      <c r="Q47" s="159"/>
      <c r="R47" s="159"/>
      <c r="S47" s="159"/>
      <c r="T47" s="28" t="s">
        <v>4</v>
      </c>
    </row>
    <row r="48" spans="1:20" ht="22.5">
      <c r="A48" s="15"/>
      <c r="B48" s="60" t="s">
        <v>12</v>
      </c>
      <c r="C48" s="14" t="s">
        <v>61</v>
      </c>
      <c r="D48" s="32" t="s">
        <v>13</v>
      </c>
      <c r="E48" s="33" t="s">
        <v>14</v>
      </c>
      <c r="F48" s="33" t="s">
        <v>15</v>
      </c>
      <c r="G48" s="33" t="s">
        <v>16</v>
      </c>
      <c r="H48" s="32" t="s">
        <v>13</v>
      </c>
      <c r="I48" s="33" t="s">
        <v>14</v>
      </c>
      <c r="J48" s="33" t="s">
        <v>15</v>
      </c>
      <c r="K48" s="33" t="s">
        <v>16</v>
      </c>
      <c r="L48" s="32" t="s">
        <v>13</v>
      </c>
      <c r="M48" s="33" t="s">
        <v>14</v>
      </c>
      <c r="N48" s="33" t="s">
        <v>15</v>
      </c>
      <c r="O48" s="33" t="s">
        <v>16</v>
      </c>
      <c r="P48" s="32" t="s">
        <v>13</v>
      </c>
      <c r="Q48" s="33" t="s">
        <v>14</v>
      </c>
      <c r="R48" s="33" t="s">
        <v>15</v>
      </c>
      <c r="S48" s="34" t="s">
        <v>16</v>
      </c>
      <c r="T48" s="29"/>
    </row>
    <row r="49" spans="1:20" ht="14.25">
      <c r="A49" s="76">
        <v>4</v>
      </c>
      <c r="B49" s="60" t="s">
        <v>19</v>
      </c>
      <c r="C49" s="62" t="s">
        <v>119</v>
      </c>
      <c r="D49" s="36"/>
      <c r="E49" s="36"/>
      <c r="F49" s="36"/>
      <c r="G49" s="36"/>
      <c r="H49" s="36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9"/>
    </row>
    <row r="50" spans="1:20" ht="12.75">
      <c r="A50" s="116"/>
      <c r="B50" s="160" t="s">
        <v>104</v>
      </c>
      <c r="C50" s="168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0"/>
      <c r="T50" s="98"/>
    </row>
    <row r="51" spans="1:20" ht="12.75">
      <c r="A51" s="76" t="s">
        <v>184</v>
      </c>
      <c r="B51" s="118" t="s">
        <v>125</v>
      </c>
      <c r="C51" s="30"/>
      <c r="D51" s="83"/>
      <c r="E51" s="29"/>
      <c r="F51" s="29"/>
      <c r="G51" s="84"/>
      <c r="H51" s="83"/>
      <c r="I51" s="29"/>
      <c r="J51" s="29"/>
      <c r="K51" s="84"/>
      <c r="L51" s="83"/>
      <c r="M51" s="29"/>
      <c r="N51" s="29"/>
      <c r="O51" s="84"/>
      <c r="P51" s="83"/>
      <c r="Q51" s="29"/>
      <c r="R51" s="29"/>
      <c r="S51" s="84"/>
      <c r="T51" s="90"/>
    </row>
    <row r="52" spans="1:20" ht="12.75">
      <c r="A52" s="116" t="s">
        <v>185</v>
      </c>
      <c r="B52" s="15" t="s">
        <v>136</v>
      </c>
      <c r="C52" s="30"/>
      <c r="D52" s="83">
        <v>0</v>
      </c>
      <c r="E52" s="29">
        <v>2062899</v>
      </c>
      <c r="F52" s="29">
        <v>0</v>
      </c>
      <c r="G52" s="84">
        <v>0</v>
      </c>
      <c r="H52" s="83">
        <v>0</v>
      </c>
      <c r="I52" s="29">
        <f aca="true" t="shared" si="8" ref="I52:I59">E52*3.02%+E52</f>
        <v>2125198.5498</v>
      </c>
      <c r="J52" s="29">
        <v>0</v>
      </c>
      <c r="K52" s="84">
        <v>0</v>
      </c>
      <c r="L52" s="83">
        <v>0</v>
      </c>
      <c r="M52" s="29">
        <f>I52*3.02%+I52</f>
        <v>2189379.54600396</v>
      </c>
      <c r="N52" s="29">
        <f>J52*3.02%+J52</f>
        <v>0</v>
      </c>
      <c r="O52" s="84">
        <v>0</v>
      </c>
      <c r="P52" s="83">
        <v>0</v>
      </c>
      <c r="Q52" s="29">
        <f>M52*3.02%+M52</f>
        <v>2255498.8082932797</v>
      </c>
      <c r="R52" s="29"/>
      <c r="S52" s="84"/>
      <c r="T52" s="90">
        <f aca="true" t="shared" si="9" ref="T52:T59">SUM(D52:S52)</f>
        <v>8632975.90409724</v>
      </c>
    </row>
    <row r="53" spans="1:20" ht="12.75">
      <c r="A53" s="116" t="s">
        <v>186</v>
      </c>
      <c r="B53" s="58" t="s">
        <v>154</v>
      </c>
      <c r="C53" s="30"/>
      <c r="D53" s="83">
        <v>0</v>
      </c>
      <c r="E53" s="29">
        <v>40000</v>
      </c>
      <c r="F53" s="29">
        <v>0</v>
      </c>
      <c r="G53" s="84">
        <v>15000</v>
      </c>
      <c r="H53" s="83">
        <v>0</v>
      </c>
      <c r="I53" s="29">
        <f t="shared" si="8"/>
        <v>41208</v>
      </c>
      <c r="J53" s="29">
        <v>0</v>
      </c>
      <c r="K53" s="84">
        <f>G53*3.02%+G53</f>
        <v>15453</v>
      </c>
      <c r="L53" s="83">
        <v>0</v>
      </c>
      <c r="M53" s="29">
        <f aca="true" t="shared" si="10" ref="M53:M59">I53*3.02%+I53</f>
        <v>42452.4816</v>
      </c>
      <c r="N53" s="29">
        <f aca="true" t="shared" si="11" ref="N53:N59">J53*3.02%+J53</f>
        <v>0</v>
      </c>
      <c r="O53" s="84">
        <f>K53*3.02%+K53</f>
        <v>15919.6806</v>
      </c>
      <c r="P53" s="83">
        <v>0</v>
      </c>
      <c r="Q53" s="29">
        <f aca="true" t="shared" si="12" ref="Q53:Q59">M53*3.02%+M53</f>
        <v>43734.54654432</v>
      </c>
      <c r="R53" s="29"/>
      <c r="S53" s="84">
        <f>O53*3.02%+O53</f>
        <v>16400.45495412</v>
      </c>
      <c r="T53" s="90">
        <f t="shared" si="9"/>
        <v>230168.16369844</v>
      </c>
    </row>
    <row r="54" spans="1:20" ht="12.75">
      <c r="A54" s="116" t="s">
        <v>187</v>
      </c>
      <c r="B54" s="58" t="s">
        <v>155</v>
      </c>
      <c r="C54" s="30"/>
      <c r="D54" s="83"/>
      <c r="E54" s="29">
        <v>25000</v>
      </c>
      <c r="F54" s="29">
        <v>0</v>
      </c>
      <c r="G54" s="84"/>
      <c r="H54" s="83"/>
      <c r="I54" s="29">
        <f t="shared" si="8"/>
        <v>25755</v>
      </c>
      <c r="J54" s="29">
        <v>0</v>
      </c>
      <c r="K54" s="84"/>
      <c r="L54" s="83"/>
      <c r="M54" s="29">
        <f t="shared" si="10"/>
        <v>26532.801</v>
      </c>
      <c r="N54" s="29">
        <f t="shared" si="11"/>
        <v>0</v>
      </c>
      <c r="O54" s="84"/>
      <c r="P54" s="83"/>
      <c r="Q54" s="29">
        <f t="shared" si="12"/>
        <v>27334.091590199998</v>
      </c>
      <c r="R54" s="29"/>
      <c r="S54" s="84"/>
      <c r="T54" s="90">
        <f t="shared" si="9"/>
        <v>104621.8925902</v>
      </c>
    </row>
    <row r="55" spans="1:20" ht="12.75">
      <c r="A55" s="116" t="s">
        <v>188</v>
      </c>
      <c r="B55" s="58" t="s">
        <v>153</v>
      </c>
      <c r="C55" s="30"/>
      <c r="D55" s="83"/>
      <c r="E55" s="29">
        <v>25000</v>
      </c>
      <c r="F55" s="29">
        <v>0</v>
      </c>
      <c r="G55" s="84"/>
      <c r="H55" s="83"/>
      <c r="I55" s="29">
        <f t="shared" si="8"/>
        <v>25755</v>
      </c>
      <c r="J55" s="29">
        <v>0</v>
      </c>
      <c r="K55" s="84"/>
      <c r="L55" s="83"/>
      <c r="M55" s="29">
        <f t="shared" si="10"/>
        <v>26532.801</v>
      </c>
      <c r="N55" s="29">
        <f t="shared" si="11"/>
        <v>0</v>
      </c>
      <c r="O55" s="84"/>
      <c r="P55" s="83"/>
      <c r="Q55" s="29">
        <f t="shared" si="12"/>
        <v>27334.091590199998</v>
      </c>
      <c r="R55" s="29"/>
      <c r="S55" s="84"/>
      <c r="T55" s="90">
        <f t="shared" si="9"/>
        <v>104621.8925902</v>
      </c>
    </row>
    <row r="56" spans="1:20" ht="12.75">
      <c r="A56" s="116" t="s">
        <v>189</v>
      </c>
      <c r="B56" s="58" t="s">
        <v>156</v>
      </c>
      <c r="C56" s="30"/>
      <c r="D56" s="83"/>
      <c r="E56" s="29">
        <v>10000</v>
      </c>
      <c r="F56" s="29">
        <v>0</v>
      </c>
      <c r="G56" s="84"/>
      <c r="H56" s="83"/>
      <c r="I56" s="29">
        <f t="shared" si="8"/>
        <v>10302</v>
      </c>
      <c r="J56" s="29">
        <v>0</v>
      </c>
      <c r="K56" s="84"/>
      <c r="L56" s="83"/>
      <c r="M56" s="29">
        <f t="shared" si="10"/>
        <v>10613.1204</v>
      </c>
      <c r="N56" s="29">
        <f t="shared" si="11"/>
        <v>0</v>
      </c>
      <c r="O56" s="84"/>
      <c r="P56" s="83"/>
      <c r="Q56" s="29">
        <f t="shared" si="12"/>
        <v>10933.63663608</v>
      </c>
      <c r="R56" s="29"/>
      <c r="S56" s="84"/>
      <c r="T56" s="90">
        <f t="shared" si="9"/>
        <v>41848.75703608</v>
      </c>
    </row>
    <row r="57" spans="1:20" ht="12.75">
      <c r="A57" s="116"/>
      <c r="B57" s="58" t="s">
        <v>216</v>
      </c>
      <c r="C57" s="30"/>
      <c r="D57" s="83">
        <v>0</v>
      </c>
      <c r="E57" s="29">
        <v>0</v>
      </c>
      <c r="F57" s="29">
        <v>0</v>
      </c>
      <c r="G57" s="84">
        <v>400000</v>
      </c>
      <c r="H57" s="83">
        <v>0</v>
      </c>
      <c r="I57" s="29">
        <f>E57*3.02%+E57</f>
        <v>0</v>
      </c>
      <c r="J57" s="29">
        <v>0</v>
      </c>
      <c r="K57" s="84">
        <v>800000</v>
      </c>
      <c r="L57" s="83">
        <v>0</v>
      </c>
      <c r="M57" s="29">
        <f>I57*3.02%+I57</f>
        <v>0</v>
      </c>
      <c r="N57" s="29">
        <f>J57*3.02%+J57</f>
        <v>0</v>
      </c>
      <c r="O57" s="84">
        <v>0</v>
      </c>
      <c r="P57" s="83">
        <v>0</v>
      </c>
      <c r="Q57" s="29">
        <f>M57*3.02%+M57</f>
        <v>0</v>
      </c>
      <c r="R57" s="29"/>
      <c r="S57" s="84"/>
      <c r="T57" s="90">
        <f>SUM(D57:S57)</f>
        <v>1200000</v>
      </c>
    </row>
    <row r="58" spans="1:20" ht="12.75">
      <c r="A58" s="76" t="s">
        <v>190</v>
      </c>
      <c r="B58" s="119" t="s">
        <v>157</v>
      </c>
      <c r="C58" s="30"/>
      <c r="D58" s="83">
        <v>0</v>
      </c>
      <c r="E58" s="29">
        <v>109342</v>
      </c>
      <c r="F58" s="29">
        <v>0</v>
      </c>
      <c r="G58" s="84">
        <v>0</v>
      </c>
      <c r="H58" s="83">
        <v>0</v>
      </c>
      <c r="I58" s="29">
        <f t="shared" si="8"/>
        <v>112644.1284</v>
      </c>
      <c r="J58" s="29">
        <v>0</v>
      </c>
      <c r="K58" s="84">
        <v>0</v>
      </c>
      <c r="L58" s="83">
        <v>0</v>
      </c>
      <c r="M58" s="29">
        <f t="shared" si="10"/>
        <v>116045.98107768</v>
      </c>
      <c r="N58" s="29">
        <f t="shared" si="11"/>
        <v>0</v>
      </c>
      <c r="O58" s="84">
        <v>0</v>
      </c>
      <c r="P58" s="83">
        <v>0</v>
      </c>
      <c r="Q58" s="29">
        <f t="shared" si="12"/>
        <v>119550.56970622594</v>
      </c>
      <c r="R58" s="29"/>
      <c r="S58" s="84"/>
      <c r="T58" s="90">
        <f t="shared" si="9"/>
        <v>457582.67918390594</v>
      </c>
    </row>
    <row r="59" spans="1:20" ht="12.75">
      <c r="A59" s="116" t="s">
        <v>191</v>
      </c>
      <c r="B59" s="58" t="s">
        <v>133</v>
      </c>
      <c r="C59" s="30"/>
      <c r="D59" s="83">
        <v>0</v>
      </c>
      <c r="E59" s="29"/>
      <c r="F59" s="29">
        <v>0</v>
      </c>
      <c r="G59" s="84">
        <v>0</v>
      </c>
      <c r="H59" s="83">
        <v>0</v>
      </c>
      <c r="I59" s="29">
        <f t="shared" si="8"/>
        <v>0</v>
      </c>
      <c r="J59" s="29">
        <v>100000</v>
      </c>
      <c r="K59" s="84"/>
      <c r="L59" s="83">
        <v>0</v>
      </c>
      <c r="M59" s="29">
        <f t="shared" si="10"/>
        <v>0</v>
      </c>
      <c r="N59" s="29">
        <f t="shared" si="11"/>
        <v>103020</v>
      </c>
      <c r="O59" s="84">
        <v>200000</v>
      </c>
      <c r="P59" s="83">
        <v>0</v>
      </c>
      <c r="Q59" s="29">
        <f t="shared" si="12"/>
        <v>0</v>
      </c>
      <c r="R59" s="29"/>
      <c r="S59" s="84"/>
      <c r="T59" s="90">
        <f t="shared" si="9"/>
        <v>403020</v>
      </c>
    </row>
    <row r="60" spans="1:20" ht="12.75">
      <c r="A60" s="116"/>
      <c r="B60" s="58"/>
      <c r="C60" s="30"/>
      <c r="D60" s="83"/>
      <c r="E60" s="29"/>
      <c r="F60" s="29"/>
      <c r="G60" s="84"/>
      <c r="H60" s="83"/>
      <c r="I60" s="29"/>
      <c r="J60" s="29"/>
      <c r="K60" s="84"/>
      <c r="L60" s="83"/>
      <c r="M60" s="29"/>
      <c r="N60" s="29"/>
      <c r="O60" s="84"/>
      <c r="P60" s="83"/>
      <c r="Q60" s="29"/>
      <c r="R60" s="29"/>
      <c r="S60" s="84"/>
      <c r="T60" s="90"/>
    </row>
    <row r="61" spans="1:22" ht="12.75">
      <c r="A61" s="15"/>
      <c r="B61" s="61" t="s">
        <v>217</v>
      </c>
      <c r="C61" s="30"/>
      <c r="D61" s="83">
        <f aca="true" t="shared" si="13" ref="D61:S61">SUM(D52:D59)</f>
        <v>0</v>
      </c>
      <c r="E61" s="29">
        <f t="shared" si="13"/>
        <v>2272241</v>
      </c>
      <c r="F61" s="29">
        <f t="shared" si="13"/>
        <v>0</v>
      </c>
      <c r="G61" s="84">
        <f t="shared" si="13"/>
        <v>415000</v>
      </c>
      <c r="H61" s="83">
        <f t="shared" si="13"/>
        <v>0</v>
      </c>
      <c r="I61" s="29">
        <f t="shared" si="13"/>
        <v>2340862.6782</v>
      </c>
      <c r="J61" s="29">
        <f t="shared" si="13"/>
        <v>100000</v>
      </c>
      <c r="K61" s="84">
        <f t="shared" si="13"/>
        <v>815453</v>
      </c>
      <c r="L61" s="83">
        <f t="shared" si="13"/>
        <v>0</v>
      </c>
      <c r="M61" s="29">
        <f t="shared" si="13"/>
        <v>2411556.73108164</v>
      </c>
      <c r="N61" s="29">
        <f t="shared" si="13"/>
        <v>103020</v>
      </c>
      <c r="O61" s="84">
        <f t="shared" si="13"/>
        <v>215919.6806</v>
      </c>
      <c r="P61" s="83">
        <f t="shared" si="13"/>
        <v>0</v>
      </c>
      <c r="Q61" s="29">
        <f t="shared" si="13"/>
        <v>2484385.744360306</v>
      </c>
      <c r="R61" s="29">
        <f t="shared" si="13"/>
        <v>0</v>
      </c>
      <c r="S61" s="84">
        <f t="shared" si="13"/>
        <v>16400.45495412</v>
      </c>
      <c r="T61" s="90">
        <f>SUM(D61:S61)</f>
        <v>11174839.289196065</v>
      </c>
      <c r="U61" s="67"/>
      <c r="V61" s="67"/>
    </row>
    <row r="62" spans="1:20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6"/>
    </row>
    <row r="63" spans="1:20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6"/>
    </row>
    <row r="64" spans="1:20" ht="13.5" thickBot="1">
      <c r="A64" s="12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7"/>
    </row>
    <row r="65" spans="1:20" ht="13.5" thickBot="1">
      <c r="A65" s="15">
        <v>0</v>
      </c>
      <c r="B65" s="58"/>
      <c r="C65" s="135"/>
      <c r="D65" s="165">
        <v>2012</v>
      </c>
      <c r="E65" s="166"/>
      <c r="F65" s="166"/>
      <c r="G65" s="167"/>
      <c r="H65" s="165">
        <v>2013</v>
      </c>
      <c r="I65" s="166"/>
      <c r="J65" s="166"/>
      <c r="K65" s="167"/>
      <c r="L65" s="165">
        <v>2014</v>
      </c>
      <c r="M65" s="166"/>
      <c r="N65" s="166"/>
      <c r="O65" s="167"/>
      <c r="P65" s="165">
        <v>2015</v>
      </c>
      <c r="Q65" s="166"/>
      <c r="R65" s="166"/>
      <c r="S65" s="167"/>
      <c r="T65" s="102" t="s">
        <v>4</v>
      </c>
    </row>
    <row r="66" spans="1:20" ht="22.5">
      <c r="A66" s="15"/>
      <c r="B66" s="60" t="s">
        <v>12</v>
      </c>
      <c r="C66" s="14" t="s">
        <v>61</v>
      </c>
      <c r="D66" s="100" t="s">
        <v>13</v>
      </c>
      <c r="E66" s="101" t="s">
        <v>14</v>
      </c>
      <c r="F66" s="101" t="s">
        <v>15</v>
      </c>
      <c r="G66" s="101" t="s">
        <v>16</v>
      </c>
      <c r="H66" s="100" t="s">
        <v>13</v>
      </c>
      <c r="I66" s="101" t="s">
        <v>14</v>
      </c>
      <c r="J66" s="101" t="s">
        <v>15</v>
      </c>
      <c r="K66" s="101" t="s">
        <v>16</v>
      </c>
      <c r="L66" s="100" t="s">
        <v>13</v>
      </c>
      <c r="M66" s="101" t="s">
        <v>14</v>
      </c>
      <c r="N66" s="101" t="s">
        <v>15</v>
      </c>
      <c r="O66" s="101" t="s">
        <v>16</v>
      </c>
      <c r="P66" s="100" t="s">
        <v>13</v>
      </c>
      <c r="Q66" s="101" t="s">
        <v>14</v>
      </c>
      <c r="R66" s="101" t="s">
        <v>15</v>
      </c>
      <c r="S66" s="103" t="s">
        <v>16</v>
      </c>
      <c r="T66" s="29"/>
    </row>
    <row r="67" spans="1:20" ht="14.25">
      <c r="A67" s="76">
        <v>5</v>
      </c>
      <c r="B67" s="60" t="s">
        <v>22</v>
      </c>
      <c r="C67" s="171" t="s">
        <v>25</v>
      </c>
      <c r="D67" s="172"/>
      <c r="E67" s="172"/>
      <c r="F67" s="172"/>
      <c r="G67" s="172"/>
      <c r="H67" s="172"/>
      <c r="I67" s="172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29"/>
    </row>
    <row r="68" spans="1:20" ht="12.75">
      <c r="A68" s="116"/>
      <c r="B68" s="160" t="s">
        <v>111</v>
      </c>
      <c r="C68" s="161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3"/>
      <c r="T68" s="98"/>
    </row>
    <row r="69" spans="1:20" ht="12.75">
      <c r="A69" s="116" t="s">
        <v>192</v>
      </c>
      <c r="B69" s="120" t="s">
        <v>122</v>
      </c>
      <c r="C69" s="30"/>
      <c r="D69" s="83"/>
      <c r="E69" s="29">
        <v>0</v>
      </c>
      <c r="F69" s="29"/>
      <c r="G69" s="84"/>
      <c r="H69" s="83"/>
      <c r="I69" s="29"/>
      <c r="J69" s="29"/>
      <c r="K69" s="84"/>
      <c r="L69" s="83"/>
      <c r="M69" s="29"/>
      <c r="N69" s="29"/>
      <c r="O69" s="84"/>
      <c r="P69" s="83"/>
      <c r="Q69" s="29"/>
      <c r="R69" s="29"/>
      <c r="S69" s="84"/>
      <c r="T69" s="90"/>
    </row>
    <row r="70" spans="1:20" ht="12.75">
      <c r="A70" s="116" t="s">
        <v>194</v>
      </c>
      <c r="B70" s="117" t="s">
        <v>195</v>
      </c>
      <c r="C70" s="30"/>
      <c r="D70" s="83">
        <v>10000</v>
      </c>
      <c r="E70" s="29"/>
      <c r="F70" s="29"/>
      <c r="G70" s="84">
        <v>50000</v>
      </c>
      <c r="H70" s="83">
        <f>D70*3.02%+D70</f>
        <v>10302</v>
      </c>
      <c r="I70" s="29"/>
      <c r="J70" s="29"/>
      <c r="K70" s="84"/>
      <c r="L70" s="83">
        <f>H70*3.02%+H70</f>
        <v>10613.1204</v>
      </c>
      <c r="M70" s="29"/>
      <c r="N70" s="29"/>
      <c r="O70" s="84">
        <v>50000</v>
      </c>
      <c r="P70" s="83">
        <f>L70*3.02%+L70</f>
        <v>10933.63663608</v>
      </c>
      <c r="Q70" s="29"/>
      <c r="R70" s="29"/>
      <c r="S70" s="84"/>
      <c r="T70" s="90">
        <f aca="true" t="shared" si="14" ref="T70:T82">SUM(D70:S70)</f>
        <v>141848.75703608</v>
      </c>
    </row>
    <row r="71" spans="1:20" ht="12.75">
      <c r="A71" s="116" t="s">
        <v>193</v>
      </c>
      <c r="B71" s="15" t="s">
        <v>128</v>
      </c>
      <c r="C71" s="30"/>
      <c r="D71" s="83">
        <v>0</v>
      </c>
      <c r="E71" s="29">
        <v>31000</v>
      </c>
      <c r="F71" s="29">
        <v>233000</v>
      </c>
      <c r="G71" s="84">
        <f>1312061-31000-233000</f>
        <v>1048061</v>
      </c>
      <c r="H71" s="83"/>
      <c r="I71" s="29">
        <f>E71*3.02%+E71</f>
        <v>31936.2</v>
      </c>
      <c r="J71" s="29">
        <f>F71*3.02%+F71</f>
        <v>240036.6</v>
      </c>
      <c r="K71" s="84">
        <v>1000000</v>
      </c>
      <c r="L71" s="83"/>
      <c r="M71" s="29">
        <f>I71*3.02%+I71</f>
        <v>32900.673240000004</v>
      </c>
      <c r="N71" s="29">
        <f>J71*3.02%+J71</f>
        <v>247285.70532</v>
      </c>
      <c r="O71" s="84">
        <v>1000000</v>
      </c>
      <c r="P71" s="83"/>
      <c r="Q71" s="29">
        <f>M71*3.02%+M71</f>
        <v>33894.273571848</v>
      </c>
      <c r="R71" s="29">
        <f>N71*3.02%+N71</f>
        <v>254753.73362066402</v>
      </c>
      <c r="S71" s="84">
        <v>2573222</v>
      </c>
      <c r="T71" s="90">
        <f t="shared" si="14"/>
        <v>6726090.185752512</v>
      </c>
    </row>
    <row r="72" spans="1:20" ht="12.75">
      <c r="A72" s="116" t="s">
        <v>196</v>
      </c>
      <c r="B72" s="15" t="s">
        <v>197</v>
      </c>
      <c r="C72" s="30"/>
      <c r="D72" s="83">
        <v>0</v>
      </c>
      <c r="E72" s="29">
        <v>0</v>
      </c>
      <c r="F72" s="29">
        <v>0</v>
      </c>
      <c r="G72" s="84">
        <v>100000</v>
      </c>
      <c r="H72" s="83"/>
      <c r="I72" s="29">
        <f>E72*3.02%+E72</f>
        <v>0</v>
      </c>
      <c r="J72" s="29">
        <f>F72*3.02%+F72</f>
        <v>0</v>
      </c>
      <c r="K72" s="84">
        <v>500000</v>
      </c>
      <c r="L72" s="83"/>
      <c r="M72" s="29">
        <f>I72*3.02%+I72</f>
        <v>0</v>
      </c>
      <c r="N72" s="29">
        <f>J72*3.02%+J72</f>
        <v>0</v>
      </c>
      <c r="O72" s="84">
        <v>500000</v>
      </c>
      <c r="P72" s="83"/>
      <c r="Q72" s="29">
        <f>M72*3.02%+M72</f>
        <v>0</v>
      </c>
      <c r="R72" s="29">
        <f>N72*3.02%+N72</f>
        <v>0</v>
      </c>
      <c r="S72" s="84"/>
      <c r="T72" s="90">
        <f t="shared" si="14"/>
        <v>1100000</v>
      </c>
    </row>
    <row r="73" spans="1:20" ht="12.75">
      <c r="A73" s="116" t="s">
        <v>198</v>
      </c>
      <c r="B73" s="15" t="s">
        <v>199</v>
      </c>
      <c r="C73" s="30"/>
      <c r="D73" s="83" t="s">
        <v>200</v>
      </c>
      <c r="E73" s="29">
        <v>36000</v>
      </c>
      <c r="F73" s="29"/>
      <c r="G73" s="84"/>
      <c r="H73" s="83"/>
      <c r="I73" s="29">
        <f>E73*3.02%+E73</f>
        <v>37087.2</v>
      </c>
      <c r="J73" s="29"/>
      <c r="K73" s="84"/>
      <c r="L73" s="83"/>
      <c r="M73" s="29">
        <f>I73*3.02%+I73</f>
        <v>38207.233439999996</v>
      </c>
      <c r="N73" s="29"/>
      <c r="O73" s="84"/>
      <c r="P73" s="83"/>
      <c r="Q73" s="29">
        <f>M73*3.02%+M73</f>
        <v>39361.091889888</v>
      </c>
      <c r="R73" s="29"/>
      <c r="S73" s="84"/>
      <c r="T73" s="90">
        <f t="shared" si="14"/>
        <v>150655.52532988798</v>
      </c>
    </row>
    <row r="74" spans="1:20" ht="12.75">
      <c r="A74" s="76" t="s">
        <v>201</v>
      </c>
      <c r="B74" s="60" t="s">
        <v>129</v>
      </c>
      <c r="C74" s="30"/>
      <c r="D74" s="83"/>
      <c r="E74" s="29"/>
      <c r="F74" s="29"/>
      <c r="G74" s="84"/>
      <c r="H74" s="83"/>
      <c r="I74" s="29"/>
      <c r="J74" s="29"/>
      <c r="K74" s="84"/>
      <c r="L74" s="83"/>
      <c r="M74" s="29"/>
      <c r="N74" s="29"/>
      <c r="O74" s="84"/>
      <c r="P74" s="83"/>
      <c r="Q74" s="29"/>
      <c r="R74" s="29"/>
      <c r="S74" s="84"/>
      <c r="T74" s="90">
        <f t="shared" si="14"/>
        <v>0</v>
      </c>
    </row>
    <row r="75" spans="1:20" ht="12.75">
      <c r="A75" s="116" t="s">
        <v>202</v>
      </c>
      <c r="B75" s="58" t="s">
        <v>203</v>
      </c>
      <c r="C75" s="30"/>
      <c r="D75" s="83"/>
      <c r="E75" s="29"/>
      <c r="F75" s="29"/>
      <c r="G75" s="84">
        <v>200000</v>
      </c>
      <c r="H75" s="83"/>
      <c r="I75" s="29"/>
      <c r="J75" s="29"/>
      <c r="K75" s="84">
        <v>200000</v>
      </c>
      <c r="L75" s="83"/>
      <c r="M75" s="29"/>
      <c r="N75" s="29"/>
      <c r="O75" s="84">
        <v>200000</v>
      </c>
      <c r="P75" s="83"/>
      <c r="Q75" s="29"/>
      <c r="R75" s="29"/>
      <c r="S75" s="84">
        <v>330246</v>
      </c>
      <c r="T75" s="90">
        <f t="shared" si="14"/>
        <v>930246</v>
      </c>
    </row>
    <row r="76" spans="1:20" ht="12.75">
      <c r="A76" s="116" t="s">
        <v>206</v>
      </c>
      <c r="B76" s="15" t="s">
        <v>8</v>
      </c>
      <c r="C76" s="30"/>
      <c r="D76" s="83">
        <v>0</v>
      </c>
      <c r="E76" s="29">
        <v>451701</v>
      </c>
      <c r="F76" s="29">
        <v>0</v>
      </c>
      <c r="G76" s="84">
        <v>400000</v>
      </c>
      <c r="H76" s="83"/>
      <c r="I76" s="29">
        <f aca="true" t="shared" si="15" ref="I76:J78">E76*3.02%+E76</f>
        <v>465342.3702</v>
      </c>
      <c r="J76" s="29">
        <f t="shared" si="15"/>
        <v>0</v>
      </c>
      <c r="K76" s="84"/>
      <c r="L76" s="83"/>
      <c r="M76" s="29">
        <f aca="true" t="shared" si="16" ref="M76:N78">I76*3.02%+I76</f>
        <v>479395.70978004</v>
      </c>
      <c r="N76" s="29">
        <f t="shared" si="16"/>
        <v>0</v>
      </c>
      <c r="O76" s="84"/>
      <c r="P76" s="83"/>
      <c r="Q76" s="29">
        <f aca="true" t="shared" si="17" ref="Q76:R78">M76*3.02%+M76</f>
        <v>493873.46021539724</v>
      </c>
      <c r="R76" s="29">
        <f t="shared" si="17"/>
        <v>0</v>
      </c>
      <c r="S76" s="84">
        <v>209244</v>
      </c>
      <c r="T76" s="90">
        <f t="shared" si="14"/>
        <v>2499556.540195437</v>
      </c>
    </row>
    <row r="77" spans="1:20" ht="12.75">
      <c r="A77" s="116" t="s">
        <v>207</v>
      </c>
      <c r="B77" s="15" t="s">
        <v>126</v>
      </c>
      <c r="C77" s="30"/>
      <c r="D77" s="83">
        <v>0</v>
      </c>
      <c r="E77" s="29">
        <v>132308</v>
      </c>
      <c r="F77" s="29">
        <v>0</v>
      </c>
      <c r="G77" s="84">
        <v>0</v>
      </c>
      <c r="H77" s="83"/>
      <c r="I77" s="29">
        <f t="shared" si="15"/>
        <v>136303.7016</v>
      </c>
      <c r="J77" s="29">
        <f t="shared" si="15"/>
        <v>0</v>
      </c>
      <c r="K77" s="84"/>
      <c r="L77" s="83"/>
      <c r="M77" s="29">
        <f t="shared" si="16"/>
        <v>140420.07338832</v>
      </c>
      <c r="N77" s="29">
        <f t="shared" si="16"/>
        <v>0</v>
      </c>
      <c r="O77" s="84"/>
      <c r="P77" s="83"/>
      <c r="Q77" s="29">
        <f t="shared" si="17"/>
        <v>144660.75960464726</v>
      </c>
      <c r="R77" s="29">
        <f t="shared" si="17"/>
        <v>0</v>
      </c>
      <c r="S77" s="84"/>
      <c r="T77" s="90">
        <f t="shared" si="14"/>
        <v>553692.5345929672</v>
      </c>
    </row>
    <row r="78" spans="1:20" ht="12.75">
      <c r="A78" s="116" t="s">
        <v>204</v>
      </c>
      <c r="B78" s="121" t="s">
        <v>97</v>
      </c>
      <c r="C78" s="30"/>
      <c r="D78" s="83">
        <v>0</v>
      </c>
      <c r="E78" s="29">
        <v>100000</v>
      </c>
      <c r="F78" s="29">
        <v>0</v>
      </c>
      <c r="G78" s="84">
        <v>0</v>
      </c>
      <c r="H78" s="83"/>
      <c r="I78" s="29">
        <f t="shared" si="15"/>
        <v>103020</v>
      </c>
      <c r="J78" s="29">
        <f t="shared" si="15"/>
        <v>0</v>
      </c>
      <c r="K78" s="84"/>
      <c r="L78" s="83"/>
      <c r="M78" s="29">
        <f t="shared" si="16"/>
        <v>106131.204</v>
      </c>
      <c r="N78" s="29">
        <f t="shared" si="16"/>
        <v>0</v>
      </c>
      <c r="O78" s="84"/>
      <c r="P78" s="83"/>
      <c r="Q78" s="29">
        <f t="shared" si="17"/>
        <v>109336.36636079999</v>
      </c>
      <c r="R78" s="29">
        <f t="shared" si="17"/>
        <v>0</v>
      </c>
      <c r="S78" s="84"/>
      <c r="T78" s="90">
        <f t="shared" si="14"/>
        <v>418487.5703608</v>
      </c>
    </row>
    <row r="79" spans="1:20" ht="12.75">
      <c r="A79" s="116" t="s">
        <v>205</v>
      </c>
      <c r="B79" s="15" t="s">
        <v>210</v>
      </c>
      <c r="C79" s="122"/>
      <c r="D79" s="123"/>
      <c r="E79" s="15"/>
      <c r="F79" s="29"/>
      <c r="G79" s="78"/>
      <c r="H79" s="123"/>
      <c r="I79" s="15"/>
      <c r="J79" s="29">
        <v>500000</v>
      </c>
      <c r="K79" s="84">
        <v>1000000</v>
      </c>
      <c r="L79" s="123"/>
      <c r="M79" s="15"/>
      <c r="N79" s="29">
        <v>500000</v>
      </c>
      <c r="O79" s="84">
        <v>1000000</v>
      </c>
      <c r="P79" s="123"/>
      <c r="Q79" s="15"/>
      <c r="R79" s="15"/>
      <c r="S79" s="124"/>
      <c r="T79" s="90">
        <f t="shared" si="14"/>
        <v>3000000</v>
      </c>
    </row>
    <row r="80" spans="1:20" ht="12.75">
      <c r="A80" s="116" t="s">
        <v>208</v>
      </c>
      <c r="B80" s="15" t="s">
        <v>209</v>
      </c>
      <c r="C80" s="122"/>
      <c r="D80" s="123"/>
      <c r="E80" s="15"/>
      <c r="F80" s="15"/>
      <c r="G80" s="84">
        <v>800000</v>
      </c>
      <c r="H80" s="123"/>
      <c r="I80" s="15"/>
      <c r="J80" s="15"/>
      <c r="K80" s="124"/>
      <c r="L80" s="123"/>
      <c r="M80" s="15"/>
      <c r="N80" s="15"/>
      <c r="O80" s="124"/>
      <c r="P80" s="123"/>
      <c r="Q80" s="15"/>
      <c r="R80" s="15"/>
      <c r="S80" s="124"/>
      <c r="T80" s="90">
        <f t="shared" si="14"/>
        <v>800000</v>
      </c>
    </row>
    <row r="81" spans="1:20" ht="12.75">
      <c r="A81" s="76" t="s">
        <v>211</v>
      </c>
      <c r="B81" s="60" t="s">
        <v>120</v>
      </c>
      <c r="C81" s="30"/>
      <c r="D81" s="83">
        <v>0</v>
      </c>
      <c r="E81" s="29">
        <v>150000</v>
      </c>
      <c r="F81" s="29">
        <v>0</v>
      </c>
      <c r="G81" s="84">
        <v>0</v>
      </c>
      <c r="H81" s="83"/>
      <c r="I81" s="29">
        <f aca="true" t="shared" si="18" ref="I81:J84">E81*3.02%+E81</f>
        <v>154530</v>
      </c>
      <c r="J81" s="29">
        <f t="shared" si="18"/>
        <v>0</v>
      </c>
      <c r="K81" s="84"/>
      <c r="L81" s="83"/>
      <c r="M81" s="29">
        <f aca="true" t="shared" si="19" ref="M81:N83">I81*3.02%+I81</f>
        <v>159196.806</v>
      </c>
      <c r="N81" s="29">
        <f t="shared" si="19"/>
        <v>0</v>
      </c>
      <c r="O81" s="84"/>
      <c r="P81" s="83"/>
      <c r="Q81" s="29">
        <f aca="true" t="shared" si="20" ref="Q81:R84">M81*3.02%+M81</f>
        <v>164004.54954120002</v>
      </c>
      <c r="R81" s="29">
        <f t="shared" si="20"/>
        <v>0</v>
      </c>
      <c r="S81" s="84"/>
      <c r="T81" s="90">
        <f t="shared" si="14"/>
        <v>627731.3555412</v>
      </c>
    </row>
    <row r="82" spans="1:20" ht="12.75">
      <c r="A82" s="76" t="s">
        <v>212</v>
      </c>
      <c r="B82" s="60" t="s">
        <v>127</v>
      </c>
      <c r="C82" s="30"/>
      <c r="D82" s="83">
        <v>0</v>
      </c>
      <c r="E82" s="29">
        <v>0</v>
      </c>
      <c r="F82" s="29">
        <v>0</v>
      </c>
      <c r="G82" s="84">
        <v>0</v>
      </c>
      <c r="H82" s="83"/>
      <c r="I82" s="29">
        <f t="shared" si="18"/>
        <v>0</v>
      </c>
      <c r="J82" s="29">
        <f t="shared" si="18"/>
        <v>0</v>
      </c>
      <c r="K82" s="84"/>
      <c r="L82" s="83"/>
      <c r="M82" s="29">
        <f t="shared" si="19"/>
        <v>0</v>
      </c>
      <c r="N82" s="29">
        <f t="shared" si="19"/>
        <v>0</v>
      </c>
      <c r="O82" s="84"/>
      <c r="P82" s="83"/>
      <c r="Q82" s="29">
        <f t="shared" si="20"/>
        <v>0</v>
      </c>
      <c r="R82" s="29">
        <f t="shared" si="20"/>
        <v>0</v>
      </c>
      <c r="S82" s="84"/>
      <c r="T82" s="90">
        <f t="shared" si="14"/>
        <v>0</v>
      </c>
    </row>
    <row r="83" spans="1:20" ht="12.75">
      <c r="A83" s="15" t="s">
        <v>213</v>
      </c>
      <c r="B83" s="15" t="s">
        <v>215</v>
      </c>
      <c r="C83" s="122"/>
      <c r="D83" s="83">
        <v>0</v>
      </c>
      <c r="E83" s="29">
        <v>102006</v>
      </c>
      <c r="F83" s="29">
        <v>0</v>
      </c>
      <c r="G83" s="84">
        <v>0</v>
      </c>
      <c r="H83" s="83"/>
      <c r="I83" s="29">
        <f t="shared" si="18"/>
        <v>105086.5812</v>
      </c>
      <c r="J83" s="29">
        <f t="shared" si="18"/>
        <v>0</v>
      </c>
      <c r="K83" s="84"/>
      <c r="L83" s="83"/>
      <c r="M83" s="29">
        <f t="shared" si="19"/>
        <v>108260.19595224</v>
      </c>
      <c r="N83" s="29">
        <f t="shared" si="19"/>
        <v>0</v>
      </c>
      <c r="O83" s="84"/>
      <c r="P83" s="83"/>
      <c r="Q83" s="29">
        <f t="shared" si="20"/>
        <v>111529.65386999765</v>
      </c>
      <c r="R83" s="29">
        <f t="shared" si="20"/>
        <v>0</v>
      </c>
      <c r="S83" s="84"/>
      <c r="T83" s="90">
        <f>SUM(D83:S83)</f>
        <v>426882.4310222377</v>
      </c>
    </row>
    <row r="84" spans="1:20" ht="12.75">
      <c r="A84" s="15" t="s">
        <v>214</v>
      </c>
      <c r="B84" s="58" t="s">
        <v>132</v>
      </c>
      <c r="C84" s="30"/>
      <c r="D84" s="83"/>
      <c r="E84" s="29">
        <v>0</v>
      </c>
      <c r="F84" s="29">
        <v>0</v>
      </c>
      <c r="G84" s="84"/>
      <c r="H84" s="83"/>
      <c r="I84" s="29">
        <f t="shared" si="18"/>
        <v>0</v>
      </c>
      <c r="J84" s="29">
        <f t="shared" si="18"/>
        <v>0</v>
      </c>
      <c r="K84" s="84">
        <v>200000</v>
      </c>
      <c r="L84" s="83"/>
      <c r="M84" s="29">
        <v>100000</v>
      </c>
      <c r="N84" s="29">
        <f>J84*3.02%+J84</f>
        <v>0</v>
      </c>
      <c r="O84" s="84"/>
      <c r="P84" s="83"/>
      <c r="Q84" s="29">
        <f t="shared" si="20"/>
        <v>103020</v>
      </c>
      <c r="R84" s="29">
        <f t="shared" si="20"/>
        <v>0</v>
      </c>
      <c r="S84" s="84"/>
      <c r="T84" s="90">
        <f>SUM(D84:S84)</f>
        <v>403020</v>
      </c>
    </row>
    <row r="85" spans="1:21" ht="12.75">
      <c r="A85" s="15"/>
      <c r="B85" s="61" t="s">
        <v>217</v>
      </c>
      <c r="C85" s="30"/>
      <c r="D85" s="83">
        <f aca="true" t="shared" si="21" ref="D85:S85">SUM(D70:D84)</f>
        <v>10000</v>
      </c>
      <c r="E85" s="29">
        <f t="shared" si="21"/>
        <v>1003015</v>
      </c>
      <c r="F85" s="29">
        <f t="shared" si="21"/>
        <v>233000</v>
      </c>
      <c r="G85" s="84">
        <f t="shared" si="21"/>
        <v>2598061</v>
      </c>
      <c r="H85" s="83">
        <f t="shared" si="21"/>
        <v>10302</v>
      </c>
      <c r="I85" s="29">
        <f t="shared" si="21"/>
        <v>1033306.0530000001</v>
      </c>
      <c r="J85" s="29">
        <f t="shared" si="21"/>
        <v>740036.6</v>
      </c>
      <c r="K85" s="84">
        <f t="shared" si="21"/>
        <v>2900000</v>
      </c>
      <c r="L85" s="83">
        <f t="shared" si="21"/>
        <v>10613.1204</v>
      </c>
      <c r="M85" s="29">
        <f t="shared" si="21"/>
        <v>1164511.8958005998</v>
      </c>
      <c r="N85" s="29">
        <f t="shared" si="21"/>
        <v>747285.70532</v>
      </c>
      <c r="O85" s="84">
        <f t="shared" si="21"/>
        <v>2750000</v>
      </c>
      <c r="P85" s="83">
        <f t="shared" si="21"/>
        <v>10933.63663608</v>
      </c>
      <c r="Q85" s="29">
        <f t="shared" si="21"/>
        <v>1199680.1550537783</v>
      </c>
      <c r="R85" s="29">
        <f t="shared" si="21"/>
        <v>254753.73362066402</v>
      </c>
      <c r="S85" s="84">
        <f t="shared" si="21"/>
        <v>3112712</v>
      </c>
      <c r="T85" s="90">
        <f>SUM(D85:S85)</f>
        <v>17778210.899831124</v>
      </c>
      <c r="U85" s="67"/>
    </row>
    <row r="86" spans="1:20" ht="12.75">
      <c r="A86" s="15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ht="12.75">
      <c r="A87" s="15"/>
      <c r="B87" s="58"/>
      <c r="C87" s="136"/>
      <c r="D87" s="159">
        <v>2012</v>
      </c>
      <c r="E87" s="159"/>
      <c r="F87" s="159"/>
      <c r="G87" s="159"/>
      <c r="H87" s="159">
        <v>2013</v>
      </c>
      <c r="I87" s="159"/>
      <c r="J87" s="159"/>
      <c r="K87" s="159"/>
      <c r="L87" s="159">
        <v>2014</v>
      </c>
      <c r="M87" s="159"/>
      <c r="N87" s="159"/>
      <c r="O87" s="159"/>
      <c r="P87" s="159">
        <v>2015</v>
      </c>
      <c r="Q87" s="159"/>
      <c r="R87" s="159"/>
      <c r="S87" s="164"/>
      <c r="T87" s="28" t="s">
        <v>4</v>
      </c>
    </row>
    <row r="88" spans="1:20" ht="22.5">
      <c r="A88" s="15"/>
      <c r="B88" s="60" t="s">
        <v>12</v>
      </c>
      <c r="C88" s="14" t="s">
        <v>61</v>
      </c>
      <c r="D88" s="32" t="s">
        <v>13</v>
      </c>
      <c r="E88" s="33" t="s">
        <v>14</v>
      </c>
      <c r="F88" s="33" t="s">
        <v>15</v>
      </c>
      <c r="G88" s="33" t="s">
        <v>16</v>
      </c>
      <c r="H88" s="32" t="s">
        <v>13</v>
      </c>
      <c r="I88" s="33" t="s">
        <v>14</v>
      </c>
      <c r="J88" s="33" t="s">
        <v>15</v>
      </c>
      <c r="K88" s="33" t="s">
        <v>16</v>
      </c>
      <c r="L88" s="32" t="s">
        <v>13</v>
      </c>
      <c r="M88" s="33" t="s">
        <v>14</v>
      </c>
      <c r="N88" s="33" t="s">
        <v>15</v>
      </c>
      <c r="O88" s="33" t="s">
        <v>16</v>
      </c>
      <c r="P88" s="32" t="s">
        <v>13</v>
      </c>
      <c r="Q88" s="33" t="s">
        <v>14</v>
      </c>
      <c r="R88" s="33" t="s">
        <v>15</v>
      </c>
      <c r="S88" s="34" t="s">
        <v>16</v>
      </c>
      <c r="T88" s="29"/>
    </row>
    <row r="89" spans="1:20" ht="13.5">
      <c r="A89" s="76">
        <v>6</v>
      </c>
      <c r="B89" s="60" t="s">
        <v>24</v>
      </c>
      <c r="C89" s="157" t="s">
        <v>121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04"/>
      <c r="N89" s="104"/>
      <c r="O89" s="104"/>
      <c r="P89" s="104"/>
      <c r="Q89" s="104"/>
      <c r="R89" s="104"/>
      <c r="S89" s="104"/>
      <c r="T89" s="98"/>
    </row>
    <row r="90" spans="1:20" ht="12.75">
      <c r="A90" s="76" t="s">
        <v>218</v>
      </c>
      <c r="B90" s="120" t="s">
        <v>130</v>
      </c>
      <c r="C90" s="30"/>
      <c r="D90" s="83"/>
      <c r="E90" s="29"/>
      <c r="F90" s="29"/>
      <c r="G90" s="84"/>
      <c r="H90" s="83"/>
      <c r="I90" s="29"/>
      <c r="J90" s="29"/>
      <c r="K90" s="84"/>
      <c r="L90" s="83"/>
      <c r="M90" s="29"/>
      <c r="N90" s="29"/>
      <c r="O90" s="84"/>
      <c r="P90" s="83"/>
      <c r="Q90" s="29"/>
      <c r="R90" s="29"/>
      <c r="S90" s="84"/>
      <c r="T90" s="90"/>
    </row>
    <row r="91" spans="1:20" ht="12.75">
      <c r="A91" s="116" t="s">
        <v>219</v>
      </c>
      <c r="B91" s="58" t="s">
        <v>131</v>
      </c>
      <c r="C91" s="30"/>
      <c r="D91" s="83">
        <v>0</v>
      </c>
      <c r="E91" s="29">
        <v>15000</v>
      </c>
      <c r="F91" s="29"/>
      <c r="G91" s="84"/>
      <c r="H91" s="83"/>
      <c r="I91" s="29">
        <f>E91*3.02%+E91</f>
        <v>15453</v>
      </c>
      <c r="J91" s="29"/>
      <c r="K91" s="84"/>
      <c r="L91" s="83"/>
      <c r="M91" s="29">
        <f>I91*3.02%+I91</f>
        <v>15919.6806</v>
      </c>
      <c r="N91" s="29"/>
      <c r="O91" s="84"/>
      <c r="P91" s="83"/>
      <c r="Q91" s="29">
        <f>M91*3.02%+M91</f>
        <v>16400.45495412</v>
      </c>
      <c r="R91" s="29"/>
      <c r="S91" s="84"/>
      <c r="T91" s="90">
        <f aca="true" t="shared" si="22" ref="T91:T102">SUM(D91:S91)</f>
        <v>62773.13555412</v>
      </c>
    </row>
    <row r="92" spans="1:20" ht="12.75">
      <c r="A92" s="116" t="s">
        <v>220</v>
      </c>
      <c r="B92" s="58" t="s">
        <v>221</v>
      </c>
      <c r="C92" s="30"/>
      <c r="D92" s="83">
        <v>0</v>
      </c>
      <c r="E92" s="29">
        <v>15000</v>
      </c>
      <c r="F92" s="29"/>
      <c r="G92" s="84"/>
      <c r="H92" s="83"/>
      <c r="I92" s="29">
        <f>E92*3.02%+E92</f>
        <v>15453</v>
      </c>
      <c r="J92" s="29"/>
      <c r="K92" s="84"/>
      <c r="L92" s="83"/>
      <c r="M92" s="29">
        <f>I92*3.02%+I92</f>
        <v>15919.6806</v>
      </c>
      <c r="N92" s="29"/>
      <c r="O92" s="84"/>
      <c r="P92" s="83"/>
      <c r="Q92" s="29">
        <f>M92*3.02%+M92</f>
        <v>16400.45495412</v>
      </c>
      <c r="R92" s="29"/>
      <c r="S92" s="84"/>
      <c r="T92" s="90">
        <f t="shared" si="22"/>
        <v>62773.13555412</v>
      </c>
    </row>
    <row r="93" spans="1:20" ht="12.75">
      <c r="A93" s="76" t="s">
        <v>223</v>
      </c>
      <c r="B93" s="60" t="s">
        <v>222</v>
      </c>
      <c r="C93" s="30"/>
      <c r="D93" s="83">
        <v>0</v>
      </c>
      <c r="E93" s="78"/>
      <c r="F93" s="29"/>
      <c r="G93" s="84"/>
      <c r="H93" s="83"/>
      <c r="I93" s="29">
        <f>E97*3.02%+E97</f>
        <v>103020</v>
      </c>
      <c r="J93" s="29"/>
      <c r="K93" s="84"/>
      <c r="L93" s="83"/>
      <c r="M93" s="29">
        <f>I93*3.02%+I93</f>
        <v>106131.204</v>
      </c>
      <c r="N93" s="29"/>
      <c r="O93" s="84"/>
      <c r="P93" s="83"/>
      <c r="Q93" s="29">
        <f>M93*3.02%+M93</f>
        <v>109336.36636079999</v>
      </c>
      <c r="R93" s="29"/>
      <c r="S93" s="84"/>
      <c r="T93" s="90">
        <f t="shared" si="22"/>
        <v>318487.5703608</v>
      </c>
    </row>
    <row r="94" spans="1:20" ht="12.75">
      <c r="A94" s="116" t="s">
        <v>224</v>
      </c>
      <c r="B94" s="58" t="s">
        <v>225</v>
      </c>
      <c r="C94" s="30"/>
      <c r="D94" s="83">
        <v>0</v>
      </c>
      <c r="E94" s="29">
        <v>150000</v>
      </c>
      <c r="F94" s="29"/>
      <c r="G94" s="84"/>
      <c r="H94" s="83"/>
      <c r="I94" s="29">
        <f>E94*3.02%+E94</f>
        <v>154530</v>
      </c>
      <c r="J94" s="29"/>
      <c r="K94" s="84"/>
      <c r="L94" s="83"/>
      <c r="M94" s="29">
        <f>I94*3.02%+I94</f>
        <v>159196.806</v>
      </c>
      <c r="N94" s="29"/>
      <c r="O94" s="84"/>
      <c r="P94" s="83"/>
      <c r="Q94" s="29">
        <f>M94*3.02%+M94</f>
        <v>164004.54954120002</v>
      </c>
      <c r="R94" s="29"/>
      <c r="S94" s="84"/>
      <c r="T94" s="90">
        <f t="shared" si="22"/>
        <v>627731.3555412</v>
      </c>
    </row>
    <row r="95" spans="1:20" ht="12.75">
      <c r="A95" s="116" t="s">
        <v>226</v>
      </c>
      <c r="B95" s="58" t="s">
        <v>227</v>
      </c>
      <c r="C95" s="30"/>
      <c r="D95" s="83"/>
      <c r="E95" s="29">
        <v>50000</v>
      </c>
      <c r="F95" s="29"/>
      <c r="G95" s="84"/>
      <c r="H95" s="83"/>
      <c r="I95" s="29">
        <f>E95*3.02%+E95</f>
        <v>51510</v>
      </c>
      <c r="J95" s="29"/>
      <c r="K95" s="84"/>
      <c r="L95" s="83"/>
      <c r="M95" s="29">
        <f>I95*3.02%+I95</f>
        <v>53065.602</v>
      </c>
      <c r="N95" s="29"/>
      <c r="O95" s="84"/>
      <c r="P95" s="83"/>
      <c r="Q95" s="29">
        <f>M95*3.02%+M95</f>
        <v>54668.183180399996</v>
      </c>
      <c r="R95" s="29"/>
      <c r="S95" s="84"/>
      <c r="T95" s="90">
        <f t="shared" si="22"/>
        <v>209243.7851804</v>
      </c>
    </row>
    <row r="96" spans="1:20" ht="12.75">
      <c r="A96" s="76" t="s">
        <v>228</v>
      </c>
      <c r="B96" s="60" t="s">
        <v>229</v>
      </c>
      <c r="C96" s="30"/>
      <c r="D96" s="83"/>
      <c r="E96" s="29"/>
      <c r="F96" s="29"/>
      <c r="G96" s="84"/>
      <c r="H96" s="83"/>
      <c r="I96" s="29"/>
      <c r="J96" s="29"/>
      <c r="K96" s="84"/>
      <c r="L96" s="83"/>
      <c r="M96" s="29"/>
      <c r="N96" s="29"/>
      <c r="O96" s="84"/>
      <c r="P96" s="83"/>
      <c r="Q96" s="29"/>
      <c r="R96" s="29"/>
      <c r="S96" s="84"/>
      <c r="T96" s="90">
        <f t="shared" si="22"/>
        <v>0</v>
      </c>
    </row>
    <row r="97" spans="1:20" ht="12.75">
      <c r="A97" s="116" t="s">
        <v>230</v>
      </c>
      <c r="B97" s="58" t="s">
        <v>232</v>
      </c>
      <c r="C97" s="30"/>
      <c r="D97" s="83"/>
      <c r="E97" s="29">
        <v>100000</v>
      </c>
      <c r="F97" s="29"/>
      <c r="G97" s="84"/>
      <c r="H97" s="83"/>
      <c r="I97" s="29">
        <f>E97*3.02%+E97</f>
        <v>103020</v>
      </c>
      <c r="J97" s="29"/>
      <c r="K97" s="84"/>
      <c r="L97" s="83"/>
      <c r="M97" s="29"/>
      <c r="N97" s="29"/>
      <c r="O97" s="84"/>
      <c r="P97" s="83"/>
      <c r="Q97" s="29"/>
      <c r="R97" s="29"/>
      <c r="S97" s="84"/>
      <c r="T97" s="90">
        <f t="shared" si="22"/>
        <v>203020</v>
      </c>
    </row>
    <row r="98" spans="1:20" ht="12.75">
      <c r="A98" s="116" t="s">
        <v>231</v>
      </c>
      <c r="B98" s="58" t="s">
        <v>233</v>
      </c>
      <c r="C98" s="30"/>
      <c r="D98" s="83"/>
      <c r="E98" s="29">
        <v>0</v>
      </c>
      <c r="F98" s="29"/>
      <c r="G98" s="84"/>
      <c r="H98" s="83"/>
      <c r="I98" s="29">
        <v>131332</v>
      </c>
      <c r="J98" s="29"/>
      <c r="K98" s="84"/>
      <c r="L98" s="83"/>
      <c r="M98" s="29"/>
      <c r="N98" s="29"/>
      <c r="O98" s="84"/>
      <c r="P98" s="83"/>
      <c r="Q98" s="29"/>
      <c r="R98" s="29"/>
      <c r="S98" s="84"/>
      <c r="T98" s="90">
        <f t="shared" si="22"/>
        <v>131332</v>
      </c>
    </row>
    <row r="99" spans="1:20" ht="12.75">
      <c r="A99" s="116"/>
      <c r="B99" s="58"/>
      <c r="C99" s="30"/>
      <c r="D99" s="83"/>
      <c r="E99" s="29"/>
      <c r="F99" s="29"/>
      <c r="G99" s="84"/>
      <c r="H99" s="83"/>
      <c r="I99" s="29"/>
      <c r="J99" s="29"/>
      <c r="K99" s="84"/>
      <c r="L99" s="83"/>
      <c r="M99" s="29"/>
      <c r="N99" s="29"/>
      <c r="O99" s="84"/>
      <c r="P99" s="83"/>
      <c r="Q99" s="29"/>
      <c r="R99" s="29"/>
      <c r="S99" s="84"/>
      <c r="T99" s="90"/>
    </row>
    <row r="100" spans="1:20" ht="12.75">
      <c r="A100" s="116">
        <v>7</v>
      </c>
      <c r="B100" s="58" t="s">
        <v>150</v>
      </c>
      <c r="C100" s="30"/>
      <c r="D100" s="83"/>
      <c r="E100" s="29"/>
      <c r="F100" s="29"/>
      <c r="G100" s="84"/>
      <c r="H100" s="83"/>
      <c r="I100" s="29"/>
      <c r="J100" s="29"/>
      <c r="K100" s="84"/>
      <c r="L100" s="83"/>
      <c r="M100" s="29"/>
      <c r="N100" s="29"/>
      <c r="O100" s="84"/>
      <c r="P100" s="83"/>
      <c r="Q100" s="29"/>
      <c r="R100" s="29"/>
      <c r="S100" s="84"/>
      <c r="T100" s="90">
        <f t="shared" si="22"/>
        <v>0</v>
      </c>
    </row>
    <row r="101" spans="1:20" ht="12.75">
      <c r="A101" s="116">
        <v>7.1</v>
      </c>
      <c r="B101" s="58" t="s">
        <v>151</v>
      </c>
      <c r="C101" s="30"/>
      <c r="D101" s="83"/>
      <c r="E101" s="29">
        <v>0</v>
      </c>
      <c r="F101" s="29"/>
      <c r="G101" s="84"/>
      <c r="H101" s="83"/>
      <c r="I101" s="29"/>
      <c r="J101" s="29"/>
      <c r="K101" s="84"/>
      <c r="L101" s="83"/>
      <c r="M101" s="29"/>
      <c r="N101" s="29"/>
      <c r="O101" s="84"/>
      <c r="P101" s="83"/>
      <c r="Q101" s="29"/>
      <c r="R101" s="29"/>
      <c r="S101" s="84"/>
      <c r="T101" s="90">
        <f t="shared" si="22"/>
        <v>0</v>
      </c>
    </row>
    <row r="102" spans="1:20" ht="12.75">
      <c r="A102" s="116">
        <v>7.2</v>
      </c>
      <c r="B102" s="58" t="s">
        <v>152</v>
      </c>
      <c r="C102" s="30"/>
      <c r="D102" s="83"/>
      <c r="E102" s="29">
        <v>0</v>
      </c>
      <c r="F102" s="29"/>
      <c r="G102" s="84"/>
      <c r="H102" s="83"/>
      <c r="I102" s="29"/>
      <c r="J102" s="29"/>
      <c r="K102" s="84"/>
      <c r="L102" s="83"/>
      <c r="M102" s="29"/>
      <c r="N102" s="29"/>
      <c r="O102" s="84"/>
      <c r="P102" s="83"/>
      <c r="Q102" s="29"/>
      <c r="R102" s="29"/>
      <c r="S102" s="84"/>
      <c r="T102" s="90">
        <f t="shared" si="22"/>
        <v>0</v>
      </c>
    </row>
    <row r="103" spans="1:21" ht="12.75">
      <c r="A103" s="116"/>
      <c r="B103" s="61" t="s">
        <v>217</v>
      </c>
      <c r="C103" s="29"/>
      <c r="D103" s="29">
        <f>SUM(D89:D98)</f>
        <v>0</v>
      </c>
      <c r="E103" s="29">
        <f aca="true" t="shared" si="23" ref="E103:S103">SUM(E91:E102)</f>
        <v>330000</v>
      </c>
      <c r="F103" s="29">
        <f t="shared" si="23"/>
        <v>0</v>
      </c>
      <c r="G103" s="29">
        <f t="shared" si="23"/>
        <v>0</v>
      </c>
      <c r="H103" s="29">
        <f t="shared" si="23"/>
        <v>0</v>
      </c>
      <c r="I103" s="29">
        <f t="shared" si="23"/>
        <v>574318</v>
      </c>
      <c r="J103" s="29">
        <f t="shared" si="23"/>
        <v>0</v>
      </c>
      <c r="K103" s="29">
        <f t="shared" si="23"/>
        <v>0</v>
      </c>
      <c r="L103" s="29">
        <f t="shared" si="23"/>
        <v>0</v>
      </c>
      <c r="M103" s="29">
        <f t="shared" si="23"/>
        <v>350232.97320000007</v>
      </c>
      <c r="N103" s="29">
        <f t="shared" si="23"/>
        <v>0</v>
      </c>
      <c r="O103" s="29">
        <f t="shared" si="23"/>
        <v>0</v>
      </c>
      <c r="P103" s="29">
        <f t="shared" si="23"/>
        <v>0</v>
      </c>
      <c r="Q103" s="29">
        <f t="shared" si="23"/>
        <v>360810.00899064</v>
      </c>
      <c r="R103" s="29">
        <f t="shared" si="23"/>
        <v>0</v>
      </c>
      <c r="S103" s="29">
        <f t="shared" si="23"/>
        <v>0</v>
      </c>
      <c r="T103" s="29">
        <f>SUM(D103:S103)</f>
        <v>1615360.9821906402</v>
      </c>
      <c r="U103" s="67"/>
    </row>
    <row r="104" spans="1:21" ht="13.5" thickBot="1">
      <c r="A104" s="125"/>
      <c r="B104" s="85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67"/>
    </row>
    <row r="105" spans="1:20" ht="13.5" thickBot="1">
      <c r="A105" s="126"/>
      <c r="B105" s="110" t="s">
        <v>177</v>
      </c>
      <c r="C105" s="113"/>
      <c r="D105" s="114">
        <f>D13+D32+D45+D61+D85+D103</f>
        <v>20000</v>
      </c>
      <c r="E105" s="111">
        <f>E13+E32+E45+E61+E85+E103</f>
        <v>4251870</v>
      </c>
      <c r="F105" s="111">
        <f>F13+F32+F45+F61+F85+G103</f>
        <v>253000</v>
      </c>
      <c r="G105" s="115">
        <f>G13+G32+G45+G61+G85+G103</f>
        <v>3603061</v>
      </c>
      <c r="H105" s="114">
        <f>H13+H32+H45+H61+H85+H103</f>
        <v>20604</v>
      </c>
      <c r="I105" s="111">
        <f>I13+I32+I45+I61+I85+I103</f>
        <v>4624628.474</v>
      </c>
      <c r="J105" s="111">
        <f>J13+J32+J45+J61+J85+K103</f>
        <v>860036.6</v>
      </c>
      <c r="K105" s="115">
        <f>K13+K32+K45+K61+K85+K103</f>
        <v>4766023</v>
      </c>
      <c r="L105" s="114">
        <f>L13+L32+L45+L61+L85+L103</f>
        <v>21226.2408</v>
      </c>
      <c r="M105" s="111">
        <f>M13+M32+M45+M61+M85+M103</f>
        <v>4612560.8235148</v>
      </c>
      <c r="N105" s="111">
        <f>N13+N32+N45+N61+N85+O103</f>
        <v>870305.70532</v>
      </c>
      <c r="O105" s="115">
        <f>O13+O32+O45+O61+O85+O103</f>
        <v>3428284.8946</v>
      </c>
      <c r="P105" s="114">
        <f>P13+P32+P45+P61+P85+P103</f>
        <v>21867.27327216</v>
      </c>
      <c r="Q105" s="111">
        <f>Q13+Q32+Q45+Q61+Q85+Q103</f>
        <v>4751860.160384947</v>
      </c>
      <c r="R105" s="111">
        <f>R13+R32+R45+R61+R85+R103</f>
        <v>274753.733620664</v>
      </c>
      <c r="S105" s="111">
        <f>S13+S32+S45+S61+S85+S103</f>
        <v>3543629.09841692</v>
      </c>
      <c r="T105" s="112">
        <f>SUM(D105:S105)</f>
        <v>35923711.003929496</v>
      </c>
    </row>
    <row r="106" spans="1:22" ht="13.5" thickBot="1">
      <c r="A106" s="127"/>
      <c r="B106" s="107" t="s">
        <v>149</v>
      </c>
      <c r="C106" s="108"/>
      <c r="D106" s="151">
        <f>SUM(D105:G105)</f>
        <v>8127931</v>
      </c>
      <c r="E106" s="152"/>
      <c r="F106" s="152"/>
      <c r="G106" s="153"/>
      <c r="H106" s="154">
        <f>SUM(H105:K105)</f>
        <v>10271292.074000001</v>
      </c>
      <c r="I106" s="155"/>
      <c r="J106" s="155"/>
      <c r="K106" s="156"/>
      <c r="L106" s="155">
        <f>SUM(L105:O105)</f>
        <v>8932377.664234798</v>
      </c>
      <c r="M106" s="155"/>
      <c r="N106" s="155"/>
      <c r="O106" s="155"/>
      <c r="P106" s="154">
        <f>SUM(P105:S105)</f>
        <v>8592110.265694693</v>
      </c>
      <c r="Q106" s="155"/>
      <c r="R106" s="155"/>
      <c r="S106" s="156"/>
      <c r="T106" s="109">
        <f>SUM(D106:S106)</f>
        <v>35923711.003929496</v>
      </c>
      <c r="U106" s="77"/>
      <c r="V106" s="67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67"/>
    </row>
    <row r="108" spans="20:22" ht="12.75">
      <c r="T108" s="78"/>
      <c r="V108" s="67"/>
    </row>
    <row r="109" spans="5:20" ht="12.75">
      <c r="E109" s="106"/>
      <c r="F109" s="78"/>
      <c r="G109" s="78"/>
      <c r="H109" s="78"/>
      <c r="I109" s="77"/>
      <c r="J109" s="78"/>
      <c r="K109" s="78"/>
      <c r="L109" s="78"/>
      <c r="M109" s="77"/>
      <c r="N109" s="78"/>
      <c r="O109" s="78"/>
      <c r="P109" s="78"/>
      <c r="Q109" s="77"/>
      <c r="R109" s="78"/>
      <c r="S109" s="78"/>
      <c r="T109" s="78"/>
    </row>
    <row r="110" spans="5:20" ht="12.75">
      <c r="E110" s="77"/>
      <c r="F110" s="78"/>
      <c r="G110" s="78"/>
      <c r="H110" s="78"/>
      <c r="I110" s="77"/>
      <c r="J110" s="78"/>
      <c r="K110" s="78"/>
      <c r="L110" s="78"/>
      <c r="M110" s="77"/>
      <c r="N110" s="78"/>
      <c r="O110" s="78"/>
      <c r="P110" s="78"/>
      <c r="Q110" s="77"/>
      <c r="R110" s="78"/>
      <c r="S110" s="78"/>
      <c r="T110" s="78"/>
    </row>
    <row r="111" spans="5:21" ht="12.75"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7"/>
      <c r="R111" s="78"/>
      <c r="S111" s="78"/>
      <c r="T111" s="78"/>
      <c r="U111" s="105"/>
    </row>
    <row r="112" spans="5:20" ht="12.75"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</row>
    <row r="113" spans="5:20" ht="12.75"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7"/>
      <c r="R113" s="78"/>
      <c r="S113" s="78"/>
      <c r="T113" s="78"/>
    </row>
    <row r="114" spans="5:20" ht="12.75">
      <c r="E114" s="31"/>
      <c r="F114" s="78"/>
      <c r="G114" s="78"/>
      <c r="H114" s="31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</row>
    <row r="115" spans="5:20" ht="12.75"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</row>
    <row r="116" spans="5:20" ht="12.75"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</row>
    <row r="120" ht="12.75">
      <c r="I120" s="106"/>
    </row>
  </sheetData>
  <sheetProtection/>
  <mergeCells count="41">
    <mergeCell ref="D15:G15"/>
    <mergeCell ref="H15:K15"/>
    <mergeCell ref="L15:O15"/>
    <mergeCell ref="P15:S15"/>
    <mergeCell ref="D34:G34"/>
    <mergeCell ref="H34:K34"/>
    <mergeCell ref="L34:O34"/>
    <mergeCell ref="P34:S34"/>
    <mergeCell ref="B2:T2"/>
    <mergeCell ref="B3:T3"/>
    <mergeCell ref="B7:S7"/>
    <mergeCell ref="B1:T1"/>
    <mergeCell ref="D4:G4"/>
    <mergeCell ref="H4:K4"/>
    <mergeCell ref="L4:O4"/>
    <mergeCell ref="P4:S4"/>
    <mergeCell ref="C6:I6"/>
    <mergeCell ref="C36:Q36"/>
    <mergeCell ref="C37:Q37"/>
    <mergeCell ref="C17:K17"/>
    <mergeCell ref="B18:S18"/>
    <mergeCell ref="D47:G47"/>
    <mergeCell ref="H47:K47"/>
    <mergeCell ref="L47:O47"/>
    <mergeCell ref="P47:S47"/>
    <mergeCell ref="B68:S68"/>
    <mergeCell ref="P87:S87"/>
    <mergeCell ref="D65:G65"/>
    <mergeCell ref="H65:K65"/>
    <mergeCell ref="B50:S50"/>
    <mergeCell ref="L65:O65"/>
    <mergeCell ref="P65:S65"/>
    <mergeCell ref="C67:I67"/>
    <mergeCell ref="D106:G106"/>
    <mergeCell ref="H106:K106"/>
    <mergeCell ref="L106:O106"/>
    <mergeCell ref="P106:S106"/>
    <mergeCell ref="C89:L89"/>
    <mergeCell ref="D87:G87"/>
    <mergeCell ref="H87:K87"/>
    <mergeCell ref="L87:O87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68" t="s">
        <v>141</v>
      </c>
      <c r="C1" s="68"/>
      <c r="D1" s="72"/>
      <c r="E1" s="72"/>
      <c r="F1" s="72"/>
    </row>
    <row r="2" spans="2:6" ht="12.75">
      <c r="B2" s="68" t="s">
        <v>142</v>
      </c>
      <c r="C2" s="68"/>
      <c r="D2" s="72"/>
      <c r="E2" s="72"/>
      <c r="F2" s="72"/>
    </row>
    <row r="3" spans="2:6" ht="12.75">
      <c r="B3" s="69"/>
      <c r="C3" s="69"/>
      <c r="D3" s="73"/>
      <c r="E3" s="73"/>
      <c r="F3" s="73"/>
    </row>
    <row r="4" spans="2:6" ht="51">
      <c r="B4" s="69" t="s">
        <v>143</v>
      </c>
      <c r="C4" s="69"/>
      <c r="D4" s="73"/>
      <c r="E4" s="73"/>
      <c r="F4" s="73"/>
    </row>
    <row r="5" spans="2:6" ht="12.75">
      <c r="B5" s="69"/>
      <c r="C5" s="69"/>
      <c r="D5" s="73"/>
      <c r="E5" s="73"/>
      <c r="F5" s="73"/>
    </row>
    <row r="6" spans="2:6" ht="25.5">
      <c r="B6" s="68" t="s">
        <v>144</v>
      </c>
      <c r="C6" s="68"/>
      <c r="D6" s="72"/>
      <c r="E6" s="72" t="s">
        <v>145</v>
      </c>
      <c r="F6" s="72" t="s">
        <v>146</v>
      </c>
    </row>
    <row r="7" spans="2:6" ht="13.5" thickBot="1">
      <c r="B7" s="69"/>
      <c r="C7" s="69"/>
      <c r="D7" s="73"/>
      <c r="E7" s="73"/>
      <c r="F7" s="73"/>
    </row>
    <row r="8" spans="2:6" ht="39" thickBot="1">
      <c r="B8" s="70" t="s">
        <v>147</v>
      </c>
      <c r="C8" s="71"/>
      <c r="D8" s="74"/>
      <c r="E8" s="74">
        <v>3</v>
      </c>
      <c r="F8" s="75" t="s">
        <v>148</v>
      </c>
    </row>
    <row r="9" spans="2:6" ht="12.75">
      <c r="B9" s="69"/>
      <c r="C9" s="69"/>
      <c r="D9" s="73"/>
      <c r="E9" s="73"/>
      <c r="F9" s="73"/>
    </row>
    <row r="10" spans="2:6" ht="12.75">
      <c r="B10" s="69"/>
      <c r="C10" s="69"/>
      <c r="D10" s="73"/>
      <c r="E10" s="73"/>
      <c r="F10" s="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Usuario</cp:lastModifiedBy>
  <cp:lastPrinted>2012-06-01T00:55:16Z</cp:lastPrinted>
  <dcterms:created xsi:type="dcterms:W3CDTF">2008-05-12T20:51:56Z</dcterms:created>
  <dcterms:modified xsi:type="dcterms:W3CDTF">2012-06-26T15:58:15Z</dcterms:modified>
  <cp:category/>
  <cp:version/>
  <cp:contentType/>
  <cp:contentStatus/>
</cp:coreProperties>
</file>