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8190" tabRatio="901" activeTab="0"/>
  </bookViews>
  <sheets>
    <sheet name="1.  CONFIANZA EN LO PÚBLICO" sheetId="1" r:id="rId1"/>
    <sheet name="2.  PROSPERIDAD Y DLLO FAMILIA" sheetId="2" r:id="rId2"/>
    <sheet name="3.  DLLO ECONO. Y AMBIENTE SOST" sheetId="3" r:id="rId3"/>
    <sheet name="PLAN FINANCIERO" sheetId="4" r:id="rId4"/>
    <sheet name="CUADRO RESUMEN" sheetId="5" r:id="rId5"/>
    <sheet name="I EJE" sheetId="6" r:id="rId6"/>
    <sheet name="2 EJE" sheetId="7" r:id="rId7"/>
    <sheet name="3 EJE" sheetId="8" r:id="rId8"/>
    <sheet name="DEUDA" sheetId="9" r:id="rId9"/>
  </sheets>
  <definedNames>
    <definedName name="_xlnm.Print_Area" localSheetId="0">'1.  CONFIANZA EN LO PÚBLICO'!$A$1:$V$57</definedName>
    <definedName name="_xlnm.Print_Area" localSheetId="1">'2.  PROSPERIDAD Y DLLO FAMILIA'!$A$1:$U$95</definedName>
    <definedName name="_xlnm.Print_Area" localSheetId="7">'3 EJE'!$A$1:$E$48</definedName>
    <definedName name="_xlnm.Print_Area" localSheetId="2">'3.  DLLO ECONO. Y AMBIENTE SOST'!$A$1:$W$66</definedName>
    <definedName name="_xlnm.Print_Area" localSheetId="4">'CUADRO RESUMEN'!$A$1:$H$46</definedName>
    <definedName name="_xlnm.Print_Area" localSheetId="3">'PLAN FINANCIERO'!$A$1:$H$213</definedName>
  </definedNames>
  <calcPr fullCalcOnLoad="1"/>
</workbook>
</file>

<file path=xl/comments1.xml><?xml version="1.0" encoding="utf-8"?>
<comments xmlns="http://schemas.openxmlformats.org/spreadsheetml/2006/main">
  <authors>
    <author>Hacienda</author>
  </authors>
  <commentList>
    <comment ref="Q11" authorId="0">
      <text>
        <r>
          <rPr>
            <b/>
            <sz val="9"/>
            <rFont val="Tahoma"/>
            <family val="2"/>
          </rPr>
          <t>Hacienda:</t>
        </r>
        <r>
          <rPr>
            <sz val="9"/>
            <rFont val="Tahoma"/>
            <family val="2"/>
          </rPr>
          <t xml:space="preserve">
VERIFICADO EN ANEXO
</t>
        </r>
      </text>
    </comment>
    <comment ref="T9" authorId="0">
      <text>
        <r>
          <rPr>
            <b/>
            <sz val="9"/>
            <rFont val="Tahoma"/>
            <family val="2"/>
          </rPr>
          <t>Hacienda:</t>
        </r>
        <r>
          <rPr>
            <sz val="9"/>
            <rFont val="Tahoma"/>
            <family val="2"/>
          </rPr>
          <t xml:space="preserve">
VERIFICADO 
</t>
        </r>
      </text>
    </comment>
  </commentList>
</comments>
</file>

<file path=xl/comments2.xml><?xml version="1.0" encoding="utf-8"?>
<comments xmlns="http://schemas.openxmlformats.org/spreadsheetml/2006/main">
  <authors>
    <author>Hacienda</author>
  </authors>
  <commentList>
    <comment ref="C43" authorId="0">
      <text>
        <r>
          <rPr>
            <b/>
            <sz val="9"/>
            <rFont val="Tahoma"/>
            <family val="2"/>
          </rPr>
          <t>Hacienda:</t>
        </r>
        <r>
          <rPr>
            <sz val="9"/>
            <rFont val="Tahoma"/>
            <family val="2"/>
          </rPr>
          <t xml:space="preserve">
PRESTACION DE SERVIVCIOS
</t>
        </r>
      </text>
    </comment>
    <comment ref="N22" authorId="0">
      <text>
        <r>
          <rPr>
            <b/>
            <sz val="9"/>
            <rFont val="Tahoma"/>
            <family val="2"/>
          </rPr>
          <t>Hacienda:</t>
        </r>
        <r>
          <rPr>
            <sz val="9"/>
            <rFont val="Tahoma"/>
            <family val="2"/>
          </rPr>
          <t xml:space="preserve">
CREAR RUBRO
</t>
        </r>
      </text>
    </comment>
    <comment ref="K91" authorId="0">
      <text>
        <r>
          <rPr>
            <b/>
            <sz val="9"/>
            <rFont val="Tahoma"/>
            <family val="2"/>
          </rPr>
          <t>Hacienda:</t>
        </r>
        <r>
          <rPr>
            <sz val="9"/>
            <rFont val="Tahoma"/>
            <family val="2"/>
          </rPr>
          <t xml:space="preserve">
CAMBIAR NOMBRE
</t>
        </r>
      </text>
    </comment>
  </commentList>
</comments>
</file>

<file path=xl/comments3.xml><?xml version="1.0" encoding="utf-8"?>
<comments xmlns="http://schemas.openxmlformats.org/spreadsheetml/2006/main">
  <authors>
    <author>Hacienda</author>
  </authors>
  <commentList>
    <comment ref="Q22" authorId="0">
      <text>
        <r>
          <rPr>
            <b/>
            <sz val="9"/>
            <rFont val="Tahoma"/>
            <family val="2"/>
          </rPr>
          <t>Hacienda:</t>
        </r>
        <r>
          <rPr>
            <sz val="9"/>
            <rFont val="Tahoma"/>
            <family val="2"/>
          </rPr>
          <t xml:space="preserve">
DEUDA</t>
        </r>
      </text>
    </comment>
    <comment ref="T20" authorId="0">
      <text>
        <r>
          <rPr>
            <b/>
            <sz val="9"/>
            <rFont val="Tahoma"/>
            <family val="2"/>
          </rPr>
          <t>Hacienda:</t>
        </r>
        <r>
          <rPr>
            <sz val="9"/>
            <rFont val="Tahoma"/>
            <family val="2"/>
          </rPr>
          <t xml:space="preserve">
DEUDA
</t>
        </r>
      </text>
    </comment>
    <comment ref="U20" authorId="0">
      <text>
        <r>
          <rPr>
            <b/>
            <sz val="9"/>
            <rFont val="Tahoma"/>
            <family val="2"/>
          </rPr>
          <t>Hacienda:</t>
        </r>
        <r>
          <rPr>
            <sz val="9"/>
            <rFont val="Tahoma"/>
            <family val="2"/>
          </rPr>
          <t xml:space="preserve">
DEUDA
</t>
        </r>
      </text>
    </comment>
  </commentList>
</comments>
</file>

<file path=xl/comments4.xml><?xml version="1.0" encoding="utf-8"?>
<comments xmlns="http://schemas.openxmlformats.org/spreadsheetml/2006/main">
  <authors>
    <author/>
  </authors>
  <commentList>
    <comment ref="C78" authorId="0">
      <text>
        <r>
          <rPr>
            <b/>
            <sz val="9"/>
            <color indexed="8"/>
            <rFont val="Times New Roman"/>
            <family val="1"/>
          </rPr>
          <t xml:space="preserve">GUT:
</t>
        </r>
        <r>
          <rPr>
            <sz val="9"/>
            <color indexed="8"/>
            <rFont val="Times New Roman"/>
            <family val="1"/>
          </rPr>
          <t xml:space="preserve">DISTRIBUIR EN SALUD
</t>
        </r>
      </text>
    </comment>
  </commentList>
</comments>
</file>

<file path=xl/sharedStrings.xml><?xml version="1.0" encoding="utf-8"?>
<sst xmlns="http://schemas.openxmlformats.org/spreadsheetml/2006/main" count="846" uniqueCount="380">
  <si>
    <t>DEPARTAMENTO DE CALDAS</t>
  </si>
  <si>
    <t>MUNICIPIO DE LA DORADA</t>
  </si>
  <si>
    <t>SECRETARIA DE PLANEACION MUNICIPAL</t>
  </si>
  <si>
    <t>PLAN OPERATIVO ANUAL DE INVERSION     -VIGENCIA 2011-</t>
  </si>
  <si>
    <t>COD</t>
  </si>
  <si>
    <t>SECTOR</t>
  </si>
  <si>
    <t>PROGRAMA</t>
  </si>
  <si>
    <t>PROYECTOS PRIORIZADOS</t>
  </si>
  <si>
    <t>ASIGNADO EN LA VIGENCIA</t>
  </si>
  <si>
    <t>COSTO TOTAL</t>
  </si>
  <si>
    <t>DESTINO DE LOS RECURSOS</t>
  </si>
  <si>
    <t>ORIGEN DE LOS RECURSOS     -FUENTES DE FINANCIACIÓN-</t>
  </si>
  <si>
    <t>TOTAL  APROPIACIÓN</t>
  </si>
  <si>
    <t>ESTUDIO</t>
  </si>
  <si>
    <t xml:space="preserve">ADMINISTRACION </t>
  </si>
  <si>
    <t>OBRA FISICA</t>
  </si>
  <si>
    <t xml:space="preserve">OPERACIÓN </t>
  </si>
  <si>
    <t>SGP           EDUCACIÓN</t>
  </si>
  <si>
    <t>SGP  AG POT Y SANEA BÁSICO</t>
  </si>
  <si>
    <t>SGP                            SALUD</t>
  </si>
  <si>
    <t>SGP                     DEPORTE</t>
  </si>
  <si>
    <t>SGP                    CULTURA</t>
  </si>
  <si>
    <t>REGALIAS</t>
  </si>
  <si>
    <t>LIBRE DESTINACIÓN</t>
  </si>
  <si>
    <t>RECURSOS PROPIOS</t>
  </si>
  <si>
    <t>FONDOS DE DESTINACION ESPECIFICA</t>
  </si>
  <si>
    <t>1.</t>
  </si>
  <si>
    <t xml:space="preserve"> EJE DE ACCIÓN  CONFIANZA EN LO PÚBLICO</t>
  </si>
  <si>
    <t>DESARROLLO INSTITUCIONAL Y OBSERVATORIO DE LA GESTIÓN PÚBLICA</t>
  </si>
  <si>
    <t>PLAN DE MODERNIZACIÓN Y GESTIÓN INSTITUCIONAL</t>
  </si>
  <si>
    <t>Plan de Modernización y Gestión Administrativa e Institucional.</t>
  </si>
  <si>
    <t>Implementación de sistemas informáticos</t>
  </si>
  <si>
    <t>Desarrollo Institucional</t>
  </si>
  <si>
    <t>Fortalecimiento del Sistema de Planeación Municipal</t>
  </si>
  <si>
    <t>Apoyo al Consejo Territorial de Planeación</t>
  </si>
  <si>
    <t>Implementación de los componentes de los tramites visibles</t>
  </si>
  <si>
    <t>Revisión y Actualización de la Estratificación del Municipio y funcionamiento del Comité Permanente de Estratificación</t>
  </si>
  <si>
    <t>Convenio Universidades</t>
  </si>
  <si>
    <t>Apoyo a programas electorales</t>
  </si>
  <si>
    <t>Archivo Municipal</t>
  </si>
  <si>
    <t>Actividades de protocolo y eventos públicos y cívicos</t>
  </si>
  <si>
    <t>Publicaciones e Impresos</t>
  </si>
  <si>
    <t>Convenio recaudo impuesto de registro</t>
  </si>
  <si>
    <t>Ventanilla única</t>
  </si>
  <si>
    <t>SUBTOTAL</t>
  </si>
  <si>
    <t>GOBERNABILIDAD Y FINANZAS PÚBLICAS</t>
  </si>
  <si>
    <t>POLITICA DE AJUSTE FISCAL Y FINANCIERA</t>
  </si>
  <si>
    <t>Realización del Ajuste al Saneamiento Contable, Fiscal y Financiero</t>
  </si>
  <si>
    <t>Tasa Retributiva</t>
  </si>
  <si>
    <t>programas de interventorias</t>
  </si>
  <si>
    <t>Cumplimiento cuotas partes y bonos pensionales</t>
  </si>
  <si>
    <t>Revisión y Actualización e implementación del Estatuto Tributario Municipal</t>
  </si>
  <si>
    <t>PLAN DE CONTIGENCIA</t>
  </si>
  <si>
    <t>PREVENCIÓN Y ATENCIÓN DE DESASTRES</t>
  </si>
  <si>
    <t xml:space="preserve">Apoyo y fortalecimiento a los programas del Comité local de Prevención y Atención de Desastres -CLOPAD- y Organismos de Socorro del Municipio. </t>
  </si>
  <si>
    <t>JUSTICIA, SEGURIDAD Y CONVIVENCIA CIUDADANA</t>
  </si>
  <si>
    <t>APOYO INTER INSTITUCIONAL A LOS ENTES PROMOTORES DE JUSTICIA, PAZ Y CONVIVENCIA PACIFICA</t>
  </si>
  <si>
    <t>Fortalecimiento de los programas y servicios del Centro de Convivencia</t>
  </si>
  <si>
    <t>programa de atención al menor infractor</t>
  </si>
  <si>
    <t>Convenio Policía Bachilleres</t>
  </si>
  <si>
    <t>Convenio Policía de Tránsito</t>
  </si>
  <si>
    <t>Convenios Interinstitucionales para la seguridad, paz y convivencia</t>
  </si>
  <si>
    <t>transferencias fondo nacional de regalías</t>
  </si>
  <si>
    <t>Comisaria de Familia e Inspección de Policía</t>
  </si>
  <si>
    <t>ACCION Y PARTICIPACIÓN CIUDADANA</t>
  </si>
  <si>
    <t>FORMACIÓN COMUNAL Y COMUNITARIA</t>
  </si>
  <si>
    <t>Apoyo y Capacitación en Cátedra Comunal y Comunitaria y Guía para proyectos de desarrollo social y productivo.</t>
  </si>
  <si>
    <t>ORGANIZACIONES SOCIALES Y SIN ÁNIMO DE LUCRO</t>
  </si>
  <si>
    <t>Apoyo a las Entidades Sociales y sin animo de lucro</t>
  </si>
  <si>
    <t>ACCIÓN CIUDADANA EN MARCHA</t>
  </si>
  <si>
    <t>Fortalecimiento de Construcción de Ciudadanía</t>
  </si>
  <si>
    <t>LAZOS DE VECINDAD CON LA REGIÓN</t>
  </si>
  <si>
    <t>CONSOLIDACIÓN EN LA INTEGRACIÓN DE LAS NUEVAS ASOCIACIONES DEL MUNICIPIO CON LA REGIÓN</t>
  </si>
  <si>
    <t>Fortalecimiento a la Gestión de Asociación de Municipios con Corazón de Colombia ,Oriente de Caldas y Federación de Municipios.</t>
  </si>
  <si>
    <t>TOTAL    APROPIACIÓN</t>
  </si>
  <si>
    <t xml:space="preserve">ADMON </t>
  </si>
  <si>
    <t>SGP  EDUCACIÓN</t>
  </si>
  <si>
    <t xml:space="preserve">   SGP    SALUD</t>
  </si>
  <si>
    <t>SGP    DEPORTE</t>
  </si>
  <si>
    <t>SGP   CULTURA</t>
  </si>
  <si>
    <t>SGP LIBRE INVERSION</t>
  </si>
  <si>
    <t>RECURSOS  PROPIOS</t>
  </si>
  <si>
    <t xml:space="preserve">2. </t>
  </si>
  <si>
    <t>EDUCACION</t>
  </si>
  <si>
    <t>ATENCIÓN INTEGRAL A LA PRIMERA INFANCIA</t>
  </si>
  <si>
    <t>Plan de Atención a la primera infancia “sembrando valores”</t>
  </si>
  <si>
    <t>ESTRATEGIA DE COBERTURA Y PERMANENCIA</t>
  </si>
  <si>
    <t>Movilidad de los Estudiantes a través del Servicio de Transporte Escolar</t>
  </si>
  <si>
    <t xml:space="preserve">Entrega de Uniformes </t>
  </si>
  <si>
    <t>Apoyo a la Educación Superior (Fondo Crédito Educativo)</t>
  </si>
  <si>
    <t>Convenios Interinstitucional con las Universidades</t>
  </si>
  <si>
    <t>INFRAESTRUCTURA EDUCATIVA</t>
  </si>
  <si>
    <t>Mantenimiento y Adecuación de la infraestructura física de las I.E.D. Urbanas y Rurales</t>
  </si>
  <si>
    <t xml:space="preserve">Terminación de la Sede Educativa Juan Pablo II en el Barrio Las Ferias </t>
  </si>
  <si>
    <t>MEJORAMIENTO DE LA CALIDAD DE LA EDUCACIÓN</t>
  </si>
  <si>
    <t>Dotación y Apoyo al Buen Funcionamiento y Desarrollo de las I.E.D. del Municipio.</t>
  </si>
  <si>
    <t xml:space="preserve">Fomento y cooperación a la Investigación Científica de programas y proyectos que  mejoren la Educación de las I.E.D. del Municipio. </t>
  </si>
  <si>
    <t>ALIMENTACIÓN ESCOLAR</t>
  </si>
  <si>
    <t>Bienestar Nutricional del Estudiante a través de la Alimentación Escolar</t>
  </si>
  <si>
    <t>FONDO LOCAL DE SALUD</t>
  </si>
  <si>
    <t>ASEGURAMIENTO</t>
  </si>
  <si>
    <t>Ampliación y cobertura Régimen Subsidiado</t>
  </si>
  <si>
    <t>0,4% Interventorías</t>
  </si>
  <si>
    <t>0,2% Superintendencia Nacional de Salud</t>
  </si>
  <si>
    <t>SALUD PÚBLICA</t>
  </si>
  <si>
    <t>Plan de Intervenciones Colectivas</t>
  </si>
  <si>
    <t>Mejoramiento de la accesibilidad a los Servicios de Salud</t>
  </si>
  <si>
    <t xml:space="preserve">Mejoramiento de la calidad en la atención en salud </t>
  </si>
  <si>
    <t>Mejoramiento de la salud Infantil</t>
  </si>
  <si>
    <t>Mejoramiento de la Salud Sexual y Reproductiva</t>
  </si>
  <si>
    <t>Mejoramiento de la Salud Oral</t>
  </si>
  <si>
    <t>Disminuir las enfermedades transmisibles y las zoonosis</t>
  </si>
  <si>
    <t>Disminuir las enfermedades crónicas no transmisibles y las discapacidades.</t>
  </si>
  <si>
    <t>Mejorar la situación nutricional</t>
  </si>
  <si>
    <t>Estrategia integral de prevención en fármaco dependencia.</t>
  </si>
  <si>
    <t>Promoción de los programas de la salud mental</t>
  </si>
  <si>
    <t>ATENCIÓN AL USUARIO EN EL PRIMER NIVEL</t>
  </si>
  <si>
    <t>Fortalecimiento a través de las Células de Acción Solidaria</t>
  </si>
  <si>
    <t>ETESA</t>
  </si>
  <si>
    <t>Departamento</t>
  </si>
  <si>
    <t>RIESGOS PROFESIONALES Y SALUD OCUPACIONAL</t>
  </si>
  <si>
    <t>Salud ocupacional</t>
  </si>
  <si>
    <t>PROMOCIÓN SOCIAL</t>
  </si>
  <si>
    <t>programas y proyectos de atención primaria social</t>
  </si>
  <si>
    <t>Bienestar Social, capacitación y cualificación del personal</t>
  </si>
  <si>
    <t>PREVENCIÓN Y DESASTRES</t>
  </si>
  <si>
    <t>Fortalecimiento al mapa de riesgos del Municipio.</t>
  </si>
  <si>
    <t xml:space="preserve">Coordinar actividades de prevención y atención de desastres con las entidades de Socorro. </t>
  </si>
  <si>
    <t>BIENESTAR SOCIAL</t>
  </si>
  <si>
    <t>PROGRAMAS PRESIDENCIAL</t>
  </si>
  <si>
    <t>Renovación de Convenios Inter administrativos con el Gobierno Nacional  FAMILIAS EN ACCIÓN</t>
  </si>
  <si>
    <t>Apoyo al programa presidencial RED JUNTOS</t>
  </si>
  <si>
    <t>PROGRAMAS NUTRICIONALES</t>
  </si>
  <si>
    <t>Programas de nutrición y seguridad alimentaria</t>
  </si>
  <si>
    <t>POBLACION VULNERABLE</t>
  </si>
  <si>
    <t>Apoyo duelo digno de la población vulnerable</t>
  </si>
  <si>
    <t>Programas de Bienestar Social</t>
  </si>
  <si>
    <t>PLAN DE DISMINUCIÓN DE LA POBREZA EXTREMA. EN LA POBLACIÓN VULNERABLE del Municipio.</t>
  </si>
  <si>
    <t>POLITICA DE LA INFANCIA, ADOLESCENCIA Y JUVENTUDES</t>
  </si>
  <si>
    <t>Apoyo de los Consejos de Política Social, en materia de infancia y adolescencia</t>
  </si>
  <si>
    <t>ADOLESCENTES Y JUVENTUDES</t>
  </si>
  <si>
    <t>Fortalecimiento a las diversas expresiones, colectivas juveniles del Municipio.</t>
  </si>
  <si>
    <t>Apoyo a las iniciativas del Consejo Municipal de Juventudes</t>
  </si>
  <si>
    <t xml:space="preserve">MUJER </t>
  </si>
  <si>
    <t>ATENCIÓN INTEGRAL A LA MUJER</t>
  </si>
  <si>
    <t>Identificación y talleres de superación a la mujer maltratada, victima de abuso sexual y violencia intrafamiliar.</t>
  </si>
  <si>
    <t>POBLACIÓN VULNERABLE</t>
  </si>
  <si>
    <t>ATENCIÓN INTEGRAL AL ADULTO MAYOR</t>
  </si>
  <si>
    <t>Mejoramiento de la Infraestructura de los Comedores Comunitarios donde se recibe la ración preparada</t>
  </si>
  <si>
    <t>Reestructuración y ampliación de cobertura de la Ración de alimentos para preparar.</t>
  </si>
  <si>
    <t>APOYO A LA POBLACIÓN DESPLAZADA</t>
  </si>
  <si>
    <t>Implementación de las políticas públicas de los Planes Integrales Únicos -PIU-</t>
  </si>
  <si>
    <t xml:space="preserve">Elaboración y ejecución de Proyectos de generación de empleo, ingresos y auto sostenibilidad </t>
  </si>
  <si>
    <t>ALTERNATIVAS DE GENERACION DE INGRESOS DE DESMOVILIZADOS</t>
  </si>
  <si>
    <t>programas de reintegración</t>
  </si>
  <si>
    <t>APOYO A LOS DISCAPACITADOS</t>
  </si>
  <si>
    <t xml:space="preserve"> Reglamentar y operativizar el Comité de la Discapacidad del Municipio</t>
  </si>
  <si>
    <t>INTEGRACION CULTURAL Y ARTISTICO</t>
  </si>
  <si>
    <t>DESARROLLO INTEGRAL CULTURAL DEL MUNICIPIO</t>
  </si>
  <si>
    <t>Fortalecimiento a las diversas expresiones artísticas, culturales y lúdicas del Municipio.</t>
  </si>
  <si>
    <t>Apoyo a las iniciativas y desarrollo de nuevos talentos propios del Municipio.</t>
  </si>
  <si>
    <t>Fomento a la participación en eventos locales, departamentales, regionales, nacionales e internacionales de integración cultural y artística.</t>
  </si>
  <si>
    <t>DOTACIÓN DE LOS CENTROS CULTURALES Y ARTISTICOS DEL MUNICIPIO</t>
  </si>
  <si>
    <t>Dotación de Implementos necesarios para el desarrollo de las actividades culturales y lúdicas</t>
  </si>
  <si>
    <t>DIVERSIDAD ETNICA</t>
  </si>
  <si>
    <t>Atención Integral a diversidad Afrodoradense</t>
  </si>
  <si>
    <t>Celebración del día Nacional de la Afrocolombianidad y la diversidad cultural</t>
  </si>
  <si>
    <t>MUSEO HISTORICO Y CULTURAL</t>
  </si>
  <si>
    <t xml:space="preserve">Promoción e implementación de actividades culturales en el Museo Histórico y Cultural. </t>
  </si>
  <si>
    <t>RECREACION, DEPORTE Y APROVECHAMIENTO DEL TIEMPO LIBRE</t>
  </si>
  <si>
    <t>DEPORTE, RECREACIÓN, ESPARCIMIENTO Y APROVECHAMIENTO DEL TEMPO LIBRE</t>
  </si>
  <si>
    <t>Apoyo a actividades populares recreacionales y aprovechamiento a comunidades juveniles y adultos  del municipio de la Dorada Caldas</t>
  </si>
  <si>
    <t>DEPORTE COMPETITIVO</t>
  </si>
  <si>
    <t>FORTALECIMIENTO A LAS INSTITUCIONES EDUCATIVAS EN PROGRAMAS DE FORMACIÓN, EDUCACIÓN FÍSICA y CAPACITACION TECNICO RECREATIVA</t>
  </si>
  <si>
    <t>FORTALECIMIENTO A LOS CLUBES Y COMITÉS DEPORTIVOS Y RECREATIVOS</t>
  </si>
  <si>
    <t>DORADA JOVEN</t>
  </si>
  <si>
    <t>Actividad Rumba Sana y Reactivación de los Clubes recreativos juveniles (Parches)</t>
  </si>
  <si>
    <t>INFRAESTRUCTURA DEPORTIVA Y RECREACIONAL</t>
  </si>
  <si>
    <t>Servicio Deuda Construcción Escenarios Deportivos</t>
  </si>
  <si>
    <t>Adecuación, remodelación  de escenarios deportivos y cofinanciación para construcción de nuevos polideportivos</t>
  </si>
  <si>
    <t>TOTAL                              APROPIACIÓN</t>
  </si>
  <si>
    <t>MPIO RIBEREÑO</t>
  </si>
  <si>
    <t>RECURSOS                PROPIOS</t>
  </si>
  <si>
    <t xml:space="preserve">3. </t>
  </si>
  <si>
    <t>EJE DE ACCIÓN  DESARROLLO ECONÓMICO Y AMBIENTE SANO CON FUTURO SOSTENIBLE</t>
  </si>
  <si>
    <t xml:space="preserve">IMPULSO AL DESARROLLO PRODUCTIVO Y ECONÓMICO </t>
  </si>
  <si>
    <t>FORTALECIMIENTO A LAS CADENAS PRODUCTIVAS EN EL MUNICIPIO</t>
  </si>
  <si>
    <t>Cofinanciación de proyectos de las agro cadenas productivas (clúster).</t>
  </si>
  <si>
    <t>FORTALECIMIENTO A LAS PEQUEÑAS Y MEDIANAS EMPRESAS MIPYMES</t>
  </si>
  <si>
    <t>Apoyo a entidades con emprenderismo y fortalecimiento a la economía agropecuaria</t>
  </si>
  <si>
    <t>FERIA AGRO INDUSTRIAL DEL MAGDALENA CENTRO</t>
  </si>
  <si>
    <t>Apoyo inter institucional a eventos de exposición agroindustrial y eventos empresariales</t>
  </si>
  <si>
    <t>VIVERO MUNICIPAL</t>
  </si>
  <si>
    <t>Mejoramiento y adecuación del vivero municipal</t>
  </si>
  <si>
    <t>INFRAESTRUCTURAS PARA EL DESARROLLO Y LA PROSPERIDAD</t>
  </si>
  <si>
    <t>CONSTRUCCIÓN Y MANTENIMIENTO RUTINARIO DE LA MALLA VIAL DEL MUNICIPIO</t>
  </si>
  <si>
    <t>Mantenimiento, Mejoramiento y Rehabilitación de vías municipales y parque automotor.</t>
  </si>
  <si>
    <t>Servicio Deuda</t>
  </si>
  <si>
    <t>Construcción de vías peatonales y ciclo rutas en el área urbana</t>
  </si>
  <si>
    <t>MANTENIMIENTO, EXPANSIÓN Y MODERNIZACIÓN DEL SERVICIO DEL ALUMBRADO PÚBLICO</t>
  </si>
  <si>
    <t>Mantenimiento y Automatización del Sistema de Alumbrado Público</t>
  </si>
  <si>
    <t>LA DORADA PRESENTE EN LA AGENDA DE LA PROSPERIDAD NACIONAL</t>
  </si>
  <si>
    <t>PROYECTOS DE CONFINACIACION</t>
  </si>
  <si>
    <t>SOSTENIMIENTO DEL CENTRO COMERCIAL DORADA PLAZA Y LA CENTRAL DE ABASTOS</t>
  </si>
  <si>
    <t xml:space="preserve">Adecuación y Mantenimiento de las Instalaciones. </t>
  </si>
  <si>
    <t>TURISMO</t>
  </si>
  <si>
    <t>PROMOCION Y DESARROLLO TURISTICO EN EL MUNICIPIO</t>
  </si>
  <si>
    <t>Apoyo y Fortalecimiento al Comité Turístico Municipal.</t>
  </si>
  <si>
    <t>Institucionalizar el Festival turístico del Río y el Sol del Municipio.</t>
  </si>
  <si>
    <t>Creación de una Agenda Turística Municipal</t>
  </si>
  <si>
    <t>Consolidación de Rutas Eco - Turísticas en los Centros Poblados de Buenavista, la Habana, Guaranocito  y puerto de las lanchas en el Río Magdalena.</t>
  </si>
  <si>
    <t>Implementación del Turismo Convencional y Alternativo en el Municipio</t>
  </si>
  <si>
    <t>ELABORACIÓN Y GESTIÓN DE PROYECTOS TURISTICOS</t>
  </si>
  <si>
    <t>Malecón - Muelle Turístico en el Puerto de las Lanchas en el Río Magdalena</t>
  </si>
  <si>
    <t>MEJORAMIENTO Y ADECUACIÓN A LOS ESCENARIOS NATURALES DE ATRACCIÓN TURISTICA</t>
  </si>
  <si>
    <t xml:space="preserve">Plan de Señalización Informativa de los Sitios Turísticos del Municipio </t>
  </si>
  <si>
    <t>ORDENAMIENTO TERRITORIAL</t>
  </si>
  <si>
    <t>REVISIÓN Y AJUSTE DEL PLAN BÁSICO DE ORDENAMIENTO TERRITORIAL</t>
  </si>
  <si>
    <t>Socialización del Plan Básico de Ordenamiento Territorial del Municipio a la comunidad en general</t>
  </si>
  <si>
    <t>Implementación, Seguimiento y Evaluación del PBOT</t>
  </si>
  <si>
    <t>ENTORNO URBANO Y MOVILIDAD</t>
  </si>
  <si>
    <t>PLAN DE MOVILIDAD URBANA</t>
  </si>
  <si>
    <t>INTERVENCIÓN DE ESPACIO PÚBLICO</t>
  </si>
  <si>
    <t>PLAN SEMAFORIZACIÓN</t>
  </si>
  <si>
    <t>VIVIENDA Y HABITAT</t>
  </si>
  <si>
    <t>REUBICACIÓN DE VIIVIENDAS DE ZONA DE VULNERABILIDAD</t>
  </si>
  <si>
    <t>Terminación del Plan de Vivienda PRIMAVERA</t>
  </si>
  <si>
    <t>Consolidar un nuevo Plan de V.I.S. en el Municipio</t>
  </si>
  <si>
    <t>PLAN DE MEJORAMIENTO DE VIVIENDA</t>
  </si>
  <si>
    <t>MEJORAMIENTO DE VIVIENDA</t>
  </si>
  <si>
    <t>GESTIÓN DE NUEVOS SUBSIDIOS DE V.I.S. PARA EL MUNICIPIO</t>
  </si>
  <si>
    <t>Planteamiento Urbano y arquitectónico del proyecto de Villa de Pescadores.</t>
  </si>
  <si>
    <t>MEDIO AMBIENTE</t>
  </si>
  <si>
    <t>AMBIENTE SANO PARA LA GENTE</t>
  </si>
  <si>
    <t>Educación Ambiental</t>
  </si>
  <si>
    <t>Adquisición y recuperación de predios para protección ambiental</t>
  </si>
  <si>
    <t>Descontaminación Ambiental en el Municipio</t>
  </si>
  <si>
    <t>Implementación de la Ley del Comparendo Ambiental.</t>
  </si>
  <si>
    <t>Protección de las Fuentes de Abastecimiento Hídrico</t>
  </si>
  <si>
    <t>Protección y Recuperación del Río Magdalena</t>
  </si>
  <si>
    <t>Ornato y Embellecimiento de Parques y Zonas Verdes del Municipio</t>
  </si>
  <si>
    <t>Cultura de manejo adecuado de los residuos sólidos y líquidos</t>
  </si>
  <si>
    <t>AGUA POTABLE Y SANEAMIENTO BÁSICO</t>
  </si>
  <si>
    <t>PLAN DEPARTAMENTAL DE AGUAS -PLAN MAESTRO DE ACUEDUCTO Y ALCANTARILLADO-</t>
  </si>
  <si>
    <t>Plan Departamental de Aguas de Caldas</t>
  </si>
  <si>
    <t>Garantizar la potabilidad del Agua en el Sector Rural</t>
  </si>
  <si>
    <t>SANEAMIENTO BASICO</t>
  </si>
  <si>
    <t>MANEJO INTEGRAL DE LOS RESIDUOS SÓLIDOS EN EL MUNICIPIO</t>
  </si>
  <si>
    <t>Optimizar la prestación del Servicio de Aseo en el Municipio a través de subsidios</t>
  </si>
  <si>
    <t>REPÚBLICA DE COLOMBIA</t>
  </si>
  <si>
    <t>PLAN FINANCIERO</t>
  </si>
  <si>
    <t>PRESUPUESTO DE INVERSION MUNICIPAL 2011</t>
  </si>
  <si>
    <t>1.  CONFIANZA EN LO PÚBLICO</t>
  </si>
  <si>
    <t>SECTORES</t>
  </si>
  <si>
    <t>RECURSOS SGP</t>
  </si>
  <si>
    <t>RESURSOS SGP ASIGNACION ESPECIAL -MPIO RIBEREÑO-</t>
  </si>
  <si>
    <t>RECURSOS ORIGEN MUNICIPAL</t>
  </si>
  <si>
    <t>FONDOS   ESPECIALES</t>
  </si>
  <si>
    <t>TOTALES</t>
  </si>
  <si>
    <t>PROGRAMAS</t>
  </si>
  <si>
    <t>INTEGRACIÓN DEL MUNICIPIO CON LA REGIÓN Y LA NACIÓN</t>
  </si>
  <si>
    <t>VALOR TOTAL DEL EJE DE ACCION</t>
  </si>
  <si>
    <t>2.  PROSPERIDAD Y DESARROLLO DE LA FAMILIA</t>
  </si>
  <si>
    <t xml:space="preserve">      FONDOS      ESPECIALES</t>
  </si>
  <si>
    <t>SALUD</t>
  </si>
  <si>
    <t>RIESGOS PROFESIONALES</t>
  </si>
  <si>
    <t>PROGRAMAS  PRESIDENCIALES</t>
  </si>
  <si>
    <t>RED JUNTOS PARA LA SUPERACIÓN DE LA POBREZA EXTREMA</t>
  </si>
  <si>
    <t>ADOLESCENTES</t>
  </si>
  <si>
    <t>JUVENTUDES</t>
  </si>
  <si>
    <t>MUJER EN GENERO DE EQUIDAD</t>
  </si>
  <si>
    <t>ATENCIÓN A POBLACIÓN VULNERABLE</t>
  </si>
  <si>
    <t>INTEGRACIÓN DE LOS DESMOVILIZADOS</t>
  </si>
  <si>
    <t>MEJORAMIENTO DE LA INFRAESTRUCTURA Y DOTACIÓN DE LOS CENTROS CULTURALES Y ARTISTICOS DEL MUNICIPIO</t>
  </si>
  <si>
    <t>MUSEO HISTORICO Y CULTURAL DEL MUSEO</t>
  </si>
  <si>
    <t>DEPORTE COMPETITIVIO</t>
  </si>
  <si>
    <t>3.  EJE DE ACCIÓN  DESARROLLO ECONÓMICO Y AMBIENTE SANO CON FUTURO SOSTENIBLE</t>
  </si>
  <si>
    <t xml:space="preserve">     RECURSOS        ORIGEN MUNICIPAL</t>
  </si>
  <si>
    <t>INFRAESTRUCTURAS PARA EL DESARROLLO</t>
  </si>
  <si>
    <t>MEJORAMIENTO, EXPANSIÓN Y MODERNIZACIÓN DEL SERVICIO DEL ALUMBRADO PÚBLICO</t>
  </si>
  <si>
    <t>LA DORADA PRESENTE EN LA AGENDA NACIONAL</t>
  </si>
  <si>
    <t>INTERVENCIÓN DEL ESPACIO PÚBLICO</t>
  </si>
  <si>
    <t>PLANES DE MEJORAMIENTO DE VIVIENDA</t>
  </si>
  <si>
    <t>GRAN TOTAL POR FUENTE DEL RECURSO</t>
  </si>
  <si>
    <t>REPUBLICA DE COLOMBIA</t>
  </si>
  <si>
    <t>PLAN OPERATIVO ANUAL DE INVERSIONES 2011</t>
  </si>
  <si>
    <t>CUADRO RESUMEN</t>
  </si>
  <si>
    <t>VALOR TOTAL</t>
  </si>
  <si>
    <t>LIBRE INVERSION</t>
  </si>
  <si>
    <t>RECURSOS DE ORIGEN MUNICIPAL</t>
  </si>
  <si>
    <t>2.  PROSPERIDAD Y DLLO FAMILIA</t>
  </si>
  <si>
    <t>3.  DESARROLLO ECONÓMICO Y AMBIENTE SOSTENIBLE</t>
  </si>
  <si>
    <t>TOTAL INVERSION</t>
  </si>
  <si>
    <t>Fortalecimiento de la Cátedra Afrocolombiana</t>
  </si>
  <si>
    <t>RECOMENDACIONES Y SUGERENCIAS</t>
  </si>
  <si>
    <t>II EJE DE ACCIÓN  PROSPERIDAD Y DESARROLLO DE LA FAMILIA</t>
  </si>
  <si>
    <t xml:space="preserve">Observatorio de la Gestión pública </t>
  </si>
  <si>
    <t>CONCEPTO</t>
  </si>
  <si>
    <t>FUENTE DEL RECURSO</t>
  </si>
  <si>
    <t>TOTAL</t>
  </si>
  <si>
    <t>LIBRE INVERSIÓN</t>
  </si>
  <si>
    <t>DEPORTES</t>
  </si>
  <si>
    <t>ESCENARIOS DEPORTIVOS</t>
  </si>
  <si>
    <t>EDUCACIÓN</t>
  </si>
  <si>
    <t>ESCUELA JUAN PABLO II</t>
  </si>
  <si>
    <t>VIVIENDA</t>
  </si>
  <si>
    <t>URB. PRIMAVERA</t>
  </si>
  <si>
    <t>VÍAS</t>
  </si>
  <si>
    <t>CONSTRUCCCIÓN  DE VÍAS Y ADQUISICIÓN DE MAQUINARIA</t>
  </si>
  <si>
    <t>REDISTRIBUCIÓN DEL RECURSO POR EJES DE ACCIÓN</t>
  </si>
  <si>
    <t>EJES DE ACCION</t>
  </si>
  <si>
    <t>EJES</t>
  </si>
  <si>
    <t>III.</t>
  </si>
  <si>
    <t>II.</t>
  </si>
  <si>
    <t>I.</t>
  </si>
  <si>
    <t xml:space="preserve"> SGP   LIBRE INVERSION</t>
  </si>
  <si>
    <t>Aseguramiento</t>
  </si>
  <si>
    <t>Casa de la Mujer</t>
  </si>
  <si>
    <t>Educación y  Cultura Ambiental</t>
  </si>
  <si>
    <t>SGP  AGUA POTABLE  Y SANEAMIENTO BÁSICO</t>
  </si>
  <si>
    <t xml:space="preserve">SE VERIFICO QUE SE TIENE CLARO EL DIAGNOSTICO SITUACIONAL DEL COMPORTAMIENTO FISCAL Y FINACIERO, ADEMÁS SE ENCONTRO INFORMACION SOBRE LA DEUDA PÚBLICA DE INVERSIÓN. </t>
  </si>
  <si>
    <t>FORTALECER EL PRESUPUESTO PARA EL FUNCIONAMIENTO DE LAS ASOCIACIONES RECIEN CREADAS, QUE SEAN LAS QUE IMPULSEN EL DESARROLLO REGIONAL.</t>
  </si>
  <si>
    <t>SOCIALIZACION A  TRAVÉS DEL CLOPAD, ANALIZAR LOS RECURSOS INVERTIDOS EN VIGENCIAS ANTERIORES REFORZAR EL PRESUPUESTO, COMPLEMENTAR CON LOS APOYO S DE LOS CONVENIOS INTERADMINISTRATIVOS, ANALIZAR LOS INDICADORES Y ELABORAR LOS ESTUDIOS PARA LA PREVENCION, SE DEBE TENE EN CUENTA LA MODERNIZACION DEL CUERPO DE BOMBEROS Y DEMÁS ORGANISMOS DE SOCORRO.</t>
  </si>
  <si>
    <t>1.  SE REQUIERE APOYO AL CTP, CON EL ESPACIO FISICO DOTACION DE EQUIPOS, TALENTO HUMANO PARA EL BUEN FUNCIONAMIENTO Y DISPONIBILIDAD PRESUPUESTAL.                                                                                     2. SE DEBE TENER EN CUENTA DENTRO DE LA VENTANILA UNICA , EL TEMA DE ATENCIÓN AL USUARIO PQR.                                                            3.  FORTALECER A LA SECRETARIA DE PLANEACION DENTRO DEL SISTEMA COMO EL EJE CENTRAL DE LA ADMNISTRACIÓN PARA LA TOMA DE DECISIONES.                                                                                          4.  LOS INDICADORES CORRESPONDEN A LOS PROCESOS QUE SE TIENEN COMO MEDICIÓN.</t>
  </si>
  <si>
    <t>APOYAR POR ESTE SECTOR AL FORTALECIMIENTO DE INSTITUCIONES Y ORGANISMOS DE SOCORRO A TRAVÉS DE LOS MISMOS CONVENIOS INTERINSTITUCIONALES.</t>
  </si>
  <si>
    <t>FORTALECER LAS JUNTAS DE ACCION COMUNAL A TRAVÉS DE LA ASOCIACION COMUNAL COMO EL ENTE QUE LAS RIGE EN SEGUNDA INSTANCIA.</t>
  </si>
  <si>
    <t>Consolidación de Rutas Eco - Turísticas en los Centros Poblados de Buenavista, la Habana, Guarinocito  y puerto de las lanchas en el Río Magdalena.</t>
  </si>
  <si>
    <t>Apoyo a la Educación Superior                           (Fondo Crédito Educativo)</t>
  </si>
  <si>
    <t>LAS CADENAS PRODUCTIVAS QUE SE IDENTIFIQUEN, DEBEN GARANTIZARSE LA SOSTENIBILIDAD Y FORTALECERLAS</t>
  </si>
  <si>
    <t>SOCIALIZAR A LA COMUNIDAD EL SERVICIO QUE PRESTA ESTE VIVERO, CRECIMIENTO DEL VIVERO.</t>
  </si>
  <si>
    <t>SE REQUIERE MAYOR ESFUERZO FINANCIERO PARA ESTE SECTOR.</t>
  </si>
  <si>
    <t xml:space="preserve">REVISAR EL CONVENIO CON LA EMPRESA QUE PRESTA EL SERVICIO PARA ANALIZAR LOS COSTOS DE LA PRESTACIÒN Y MANTENIMIENTO DEL ALUMBRADO. </t>
  </si>
  <si>
    <t>AFIANZAR LAS ACTIVIDADES EN EL TEMA DE TURISMO PARA FORTALECER ESTE SECTOR, YA QUE LA VISION QUE SE TIENE EL MUNICIPIO ES CONVERTIRLO EN DESARROLLO TURISTICO Y VENTA DE SERVICIOS.</t>
  </si>
  <si>
    <t>APROVECHAR EL ACUERDO DE LA PROSPERIDAD PARA PRESENTAR LOS PROYECTOS DEL MALECON TURISTICO.</t>
  </si>
  <si>
    <t>ARRENDAMIENTO SOCIAL PARA UN MEJOR FUNCIONAMIENTO DE LA CENTRAL DE ABASTOS Y CENTRO COMERCIAL.</t>
  </si>
  <si>
    <t>TENER EN CUENTA EN EL PROCESO DE REVISION Y AJUSTES DEL PLAN DE ORDENAMIENTO TERRITORIAL EL REAL DESARROLLO Y CRECIMIENTO DEL MUNICIPIO.</t>
  </si>
  <si>
    <t>NO SE HAN IMPLEMENTADO VIAS NUEVAS DENTRO DEL MUNICIPIO.</t>
  </si>
  <si>
    <t>GESTIONAR RECURSOS PARA LOS PROGRAMAS QUE SE PIENSEN IMPLEMENTAR CON RELACION AL TEMA DE VIVIENDA.</t>
  </si>
  <si>
    <t>EMBELLECIMIENTO Y ORNATO DEL MUNICIPIO Y BUSCAR QUE SE IMPLEMENTO EL ARBOL DE LLUVIA DE ORO COMO ARBOL DE LA DORADA.</t>
  </si>
  <si>
    <t>I.   EJE DE ACCIÓN  CONFIANZA EN LO PÚBLICO</t>
  </si>
  <si>
    <t>II.  EJE DE ACCIÓN  PROSPERIDAD Y DESARROLLO DE LA FAMILIA</t>
  </si>
  <si>
    <t xml:space="preserve">Inclusión Social desde la perspectiva de genero en todos los procesos de participación </t>
  </si>
  <si>
    <r>
      <t xml:space="preserve">Banco de Ortesis </t>
    </r>
    <r>
      <rPr>
        <b/>
        <sz val="14"/>
        <color indexed="8"/>
        <rFont val="Calibri"/>
        <family val="2"/>
      </rPr>
      <t>ALTERNATIVAS DE GENERACION DE INGRESOS DE</t>
    </r>
  </si>
  <si>
    <t>EL PROGRAMA DE ATENCIÓN INTEGRAL APLICA SOLAMENTE A NIÑOS DE EDAD HASTA LOS 6 AÑOS, SE DEBERIA REVISAR LAS DEMAS EDADES DE LOS  NIÑOS Y NIÑAS QUE NO ESTAN EN ESTE RANGO, LOS CUALES NO APLICA EN ESTE PROGRAMA CON EL FIN DE NO EXCLUIRLOS.  AMBIENTES DE APRENDIZAJE.  VERIFICAR LA LINEA BASE PARA LA ACTUALIZACION DE LA INFORMACION EXISTENTE. CREAR ESTRATEGIAS DE CUBRIMIENTO Y CALIDAD EDUCATIVA EN EL AREA VIRTUAL Y DE REDES.</t>
  </si>
  <si>
    <t>ANEXAR EL CUMPLIMIENTO DE LAS METAS DE LA SALUD PUBLICA.   CREAR EL DIRECTORIO DE LA RED DE SERVICIOS.</t>
  </si>
  <si>
    <t>APOYO A LAS INSTITUCIONES SOCIALES MANOS AMIGAS Y NIÑOS DEL SOL.</t>
  </si>
  <si>
    <r>
      <t xml:space="preserve">Banco de Ortesis </t>
    </r>
    <r>
      <rPr>
        <sz val="14"/>
        <color indexed="8"/>
        <rFont val="Calibri"/>
        <family val="2"/>
      </rPr>
      <t>ALTERNATIVAS DE GENERACION DE INGRESOS DE</t>
    </r>
  </si>
  <si>
    <t>PLUTARCO</t>
  </si>
  <si>
    <t>ALIMENTACION ESCOLAR</t>
  </si>
  <si>
    <t>POLIDEPORTIVO DEL CABRERO</t>
  </si>
  <si>
    <t>KARIME</t>
  </si>
  <si>
    <t xml:space="preserve">MA ANTONIA </t>
  </si>
  <si>
    <t>COINCIDENCIAS</t>
  </si>
  <si>
    <t>RUBROS</t>
  </si>
  <si>
    <t>ASILO</t>
  </si>
  <si>
    <t>MENDOZA</t>
  </si>
  <si>
    <t>INCREMENTO DEL PREDIAL</t>
  </si>
  <si>
    <t>70.000 SISBENIZADOS</t>
  </si>
  <si>
    <t>HUMBERTO DIAZ DIABLO</t>
  </si>
  <si>
    <t>DISCAPACITADOS</t>
  </si>
  <si>
    <t>MOVILIDAD</t>
  </si>
  <si>
    <t xml:space="preserve">PUENTE FERIAS 156 </t>
  </si>
  <si>
    <t>ALAMEDA</t>
  </si>
  <si>
    <t>CREDITOS EDUCATIVOS</t>
  </si>
  <si>
    <t>MARROQUIN</t>
  </si>
  <si>
    <t>ASODIDOS</t>
  </si>
  <si>
    <t>PASAPORTE VITAL</t>
  </si>
  <si>
    <t>MARGARITAS</t>
  </si>
  <si>
    <t>VIAS</t>
  </si>
  <si>
    <t>GAITAN</t>
  </si>
  <si>
    <t>CENTRO DE SALUD DE BUENA VISTA</t>
  </si>
  <si>
    <t>D.P</t>
  </si>
  <si>
    <t>CEMENTERIO MORGUE</t>
  </si>
  <si>
    <t>FERROVIAS Y T</t>
  </si>
  <si>
    <t>BANCO DE TIERRAS</t>
  </si>
  <si>
    <t xml:space="preserve"> </t>
  </si>
  <si>
    <t>aportes patrionales con situción y sion situación de fondos</t>
  </si>
  <si>
    <t>PRESTACION Y DESARROLLO DE SERVICIOS DE SALUD</t>
  </si>
  <si>
    <t>PEQUEÑAS  GRANDES OBRAS</t>
  </si>
  <si>
    <t>PEQUEÑAS GRANDES OBRAS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</si>
</sst>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_ ;_ @_ "/>
    <numFmt numFmtId="165" formatCode="_(* #,##0.00_);_(* \(#,##0.00\);_(* \-??_);_(@_)"/>
    <numFmt numFmtId="166" formatCode="_(&quot;$ &quot;* #,##0.00_);_(&quot;$ &quot;* \(#,##0.00\);_(&quot;$ &quot;* \-??_);_(@_)"/>
    <numFmt numFmtId="167" formatCode="_(* #,##0_);_(* \(#,##0\);_(* \-_);_(@_)"/>
  </numFmts>
  <fonts count="40">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b/>
      <sz val="12"/>
      <color indexed="8"/>
      <name val="Calibri"/>
      <family val="2"/>
    </font>
    <font>
      <b/>
      <sz val="12"/>
      <name val="Calibri"/>
      <family val="2"/>
    </font>
    <font>
      <b/>
      <sz val="14"/>
      <color indexed="8"/>
      <name val="Calibri"/>
      <family val="2"/>
    </font>
    <font>
      <sz val="14"/>
      <color indexed="8"/>
      <name val="Calibri"/>
      <family val="2"/>
    </font>
    <font>
      <b/>
      <sz val="9"/>
      <color indexed="8"/>
      <name val="Times New Roman"/>
      <family val="1"/>
    </font>
    <font>
      <sz val="9"/>
      <color indexed="8"/>
      <name val="Times New Roman"/>
      <family val="1"/>
    </font>
    <font>
      <b/>
      <sz val="10"/>
      <color indexed="8"/>
      <name val="Calibri"/>
      <family val="2"/>
    </font>
    <font>
      <b/>
      <sz val="14"/>
      <name val="Calibri"/>
      <family val="2"/>
    </font>
    <font>
      <sz val="10"/>
      <color indexed="8"/>
      <name val="Calibri"/>
      <family val="2"/>
    </font>
    <font>
      <sz val="9"/>
      <name val="Tahoma"/>
      <family val="2"/>
    </font>
    <font>
      <b/>
      <sz val="9"/>
      <name val="Tahoma"/>
      <family val="2"/>
    </font>
    <font>
      <sz val="18"/>
      <color indexed="8"/>
      <name val="Calibri"/>
      <family val="2"/>
    </font>
    <font>
      <b/>
      <sz val="18"/>
      <name val="Calibri"/>
      <family val="2"/>
    </font>
    <font>
      <b/>
      <sz val="18"/>
      <color indexed="8"/>
      <name val="Calibri"/>
      <family val="2"/>
    </font>
    <font>
      <sz val="12"/>
      <name val="Calibri"/>
      <family val="2"/>
    </font>
    <font>
      <b/>
      <sz val="8.45"/>
      <color indexed="8"/>
      <name val="Calibri"/>
      <family val="0"/>
    </font>
    <font>
      <sz val="9.2"/>
      <color indexed="8"/>
      <name val="Calibri"/>
      <family val="0"/>
    </font>
    <font>
      <sz val="12"/>
      <color rgb="FF000000"/>
      <name val="Calibri"/>
      <family val="2"/>
    </font>
    <font>
      <b/>
      <sz val="10"/>
      <color theme="1"/>
      <name val="Calibri"/>
      <family val="2"/>
    </font>
    <font>
      <sz val="14"/>
      <color theme="1"/>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style="double">
        <color indexed="8"/>
      </top>
      <bottom style="double">
        <color indexed="8"/>
      </bottom>
    </border>
    <border>
      <left style="thin">
        <color indexed="8"/>
      </left>
      <right style="thin">
        <color indexed="8"/>
      </right>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right/>
      <top style="double">
        <color indexed="8"/>
      </top>
      <bottom/>
    </border>
    <border>
      <left style="thin">
        <color indexed="8"/>
      </left>
      <right style="thin">
        <color indexed="8"/>
      </right>
      <top style="double">
        <color indexed="8"/>
      </top>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right/>
      <top/>
      <bottom style="double">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bottom style="thin">
        <color indexed="8"/>
      </bottom>
    </border>
    <border>
      <left style="thin">
        <color indexed="8"/>
      </left>
      <right style="thin">
        <color indexed="8"/>
      </right>
      <top style="double">
        <color indexed="8"/>
      </top>
      <bottom style="double"/>
    </border>
    <border>
      <left style="thin">
        <color indexed="8"/>
      </left>
      <right style="double">
        <color indexed="8"/>
      </right>
      <top style="double">
        <color indexed="8"/>
      </top>
      <bottom style="double"/>
    </border>
    <border>
      <left style="thin">
        <color indexed="8"/>
      </left>
      <right style="thin">
        <color indexed="8"/>
      </right>
      <top style="thin">
        <color indexed="8"/>
      </top>
      <bottom style="thin"/>
    </border>
    <border>
      <left style="thin">
        <color indexed="8"/>
      </left>
      <right style="double">
        <color indexed="8"/>
      </right>
      <top style="double">
        <color indexed="8"/>
      </top>
      <bottom/>
    </border>
    <border>
      <left style="thin">
        <color indexed="8"/>
      </left>
      <right style="thin">
        <color indexed="8"/>
      </right>
      <top/>
      <bottom style="double">
        <color indexed="8"/>
      </bottom>
    </border>
    <border>
      <left style="thin">
        <color indexed="8"/>
      </left>
      <right style="thin">
        <color indexed="8"/>
      </right>
      <top style="thin">
        <color indexed="8"/>
      </top>
      <bottom/>
    </border>
    <border>
      <left style="double">
        <color indexed="8"/>
      </left>
      <right style="thin">
        <color indexed="8"/>
      </right>
      <top/>
      <bottom/>
    </border>
    <border>
      <left style="thin">
        <color indexed="8"/>
      </left>
      <right style="thin">
        <color indexed="8"/>
      </right>
      <top/>
      <bottom/>
    </border>
    <border>
      <left style="thin"/>
      <right style="thin"/>
      <top style="thin"/>
      <bottom style="thin"/>
    </border>
    <border>
      <left/>
      <right style="thin">
        <color indexed="8"/>
      </right>
      <top style="double">
        <color indexed="8"/>
      </top>
      <bottom style="thin">
        <color indexed="8"/>
      </bottom>
    </border>
    <border>
      <left/>
      <right style="thin">
        <color indexed="8"/>
      </right>
      <top style="thin">
        <color indexed="8"/>
      </top>
      <bottom style="thin">
        <color indexed="8"/>
      </bottom>
    </border>
    <border>
      <left style="thin"/>
      <right style="double"/>
      <top style="thin"/>
      <bottom style="thin"/>
    </border>
    <border>
      <left/>
      <right style="thin">
        <color indexed="8"/>
      </right>
      <top style="double">
        <color indexed="8"/>
      </top>
      <bottom style="double">
        <color indexed="8"/>
      </bottom>
    </border>
    <border>
      <left style="thin"/>
      <right style="double"/>
      <top style="double"/>
      <bottom style="thin"/>
    </border>
    <border>
      <left style="double"/>
      <right style="thin"/>
      <top style="thin"/>
      <bottom style="thin"/>
    </border>
    <border>
      <left style="thin"/>
      <right style="thin"/>
      <top style="thin"/>
      <bottom style="double"/>
    </border>
    <border>
      <left style="double">
        <color indexed="8"/>
      </left>
      <right/>
      <top style="thin">
        <color indexed="8"/>
      </top>
      <bottom style="thin">
        <color indexed="8"/>
      </bottom>
    </border>
    <border>
      <left style="double"/>
      <right style="thin"/>
      <top/>
      <bottom style="thin"/>
    </border>
    <border>
      <left style="thin"/>
      <right style="thin"/>
      <top/>
      <bottom style="thin"/>
    </border>
    <border>
      <left style="thin"/>
      <right style="double"/>
      <top/>
      <bottom style="thin"/>
    </border>
    <border>
      <left style="double"/>
      <right style="thin"/>
      <top style="thin"/>
      <bottom style="double"/>
    </border>
    <border>
      <left style="thin"/>
      <right style="double"/>
      <top style="thin"/>
      <bottom style="double"/>
    </border>
    <border>
      <left style="thin">
        <color indexed="8"/>
      </left>
      <right/>
      <top style="thin">
        <color indexed="8"/>
      </top>
      <bottom style="thin">
        <color indexed="8"/>
      </bottom>
    </border>
    <border>
      <left style="double">
        <color indexed="8"/>
      </left>
      <right style="double">
        <color indexed="8"/>
      </right>
      <top style="double">
        <color indexed="8"/>
      </top>
      <bottom style="double">
        <color indexed="8"/>
      </bottom>
    </border>
    <border>
      <left style="double">
        <color indexed="8"/>
      </left>
      <right/>
      <top style="thin">
        <color indexed="8"/>
      </top>
      <bottom style="double">
        <color indexed="8"/>
      </bottom>
    </border>
    <border>
      <left style="thin">
        <color indexed="8"/>
      </left>
      <right/>
      <top/>
      <bottom style="double">
        <color indexed="8"/>
      </bottom>
    </border>
    <border>
      <left/>
      <right style="thin">
        <color indexed="8"/>
      </right>
      <top style="thin">
        <color indexed="8"/>
      </top>
      <bottom style="double">
        <color indexed="8"/>
      </bottom>
    </border>
    <border>
      <left style="double">
        <color indexed="8"/>
      </left>
      <right/>
      <top style="double">
        <color indexed="8"/>
      </top>
      <bottom style="double">
        <color indexed="8"/>
      </bottom>
    </border>
    <border>
      <left style="thin">
        <color indexed="8"/>
      </left>
      <right/>
      <top style="double">
        <color indexed="8"/>
      </top>
      <bottom style="double">
        <color indexed="8"/>
      </bottom>
    </border>
    <border>
      <left style="double">
        <color indexed="8"/>
      </left>
      <right style="double">
        <color indexed="8"/>
      </right>
      <top/>
      <bottom/>
    </border>
    <border>
      <left style="double">
        <color indexed="8"/>
      </left>
      <right style="double">
        <color indexed="8"/>
      </right>
      <top style="double">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border>
    <border>
      <left style="double">
        <color indexed="8"/>
      </left>
      <right style="double">
        <color indexed="8"/>
      </right>
      <top/>
      <bottom style="double">
        <color indexed="8"/>
      </bottom>
    </border>
    <border>
      <left/>
      <right style="double">
        <color indexed="8"/>
      </right>
      <top/>
      <bottom/>
    </border>
    <border>
      <left/>
      <right style="double">
        <color indexed="8"/>
      </right>
      <top/>
      <bottom style="thin">
        <color indexed="8"/>
      </bottom>
    </border>
    <border>
      <left/>
      <right style="double">
        <color indexed="8"/>
      </right>
      <top style="thin">
        <color indexed="8"/>
      </top>
      <bottom/>
    </border>
    <border>
      <left style="double">
        <color indexed="8"/>
      </left>
      <right style="double">
        <color indexed="8"/>
      </right>
      <top style="thin">
        <color indexed="8"/>
      </top>
      <bottom/>
    </border>
    <border>
      <left/>
      <right style="double">
        <color indexed="8"/>
      </right>
      <top style="thin">
        <color indexed="8"/>
      </top>
      <bottom style="thin">
        <color indexed="8"/>
      </bottom>
    </border>
    <border>
      <left/>
      <right style="double">
        <color indexed="8"/>
      </right>
      <top style="double">
        <color indexed="8"/>
      </top>
      <bottom/>
    </border>
    <border>
      <left/>
      <right/>
      <top style="thin">
        <color indexed="8"/>
      </top>
      <bottom style="thin">
        <color indexed="8"/>
      </bottom>
    </border>
    <border>
      <left style="thin">
        <color indexed="8"/>
      </left>
      <right/>
      <top style="double"/>
      <bottom/>
    </border>
    <border>
      <left style="thin">
        <color indexed="8"/>
      </left>
      <right/>
      <top/>
      <bottom/>
    </border>
    <border>
      <left style="double"/>
      <right style="thin"/>
      <top style="double"/>
      <bottom style="thin"/>
    </border>
    <border>
      <left style="thin"/>
      <right style="thin"/>
      <top style="double"/>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166" fontId="0" fillId="0" borderId="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10" fillId="0" borderId="0">
      <alignment/>
      <protection/>
    </xf>
    <xf numFmtId="0" fontId="10" fillId="0" borderId="0">
      <alignment/>
      <protection/>
    </xf>
    <xf numFmtId="0" fontId="0" fillId="23" borderId="4" applyNumberFormat="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499">
    <xf numFmtId="0" fontId="0" fillId="0" borderId="0" xfId="0" applyAlignment="1">
      <alignment/>
    </xf>
    <xf numFmtId="0" fontId="19" fillId="0" borderId="0" xfId="0" applyFont="1" applyAlignment="1">
      <alignment/>
    </xf>
    <xf numFmtId="0" fontId="19" fillId="0" borderId="0" xfId="0" applyFont="1" applyAlignment="1">
      <alignment horizontal="center" vertical="center"/>
    </xf>
    <xf numFmtId="0" fontId="20" fillId="0" borderId="0" xfId="52" applyFont="1" applyFill="1" applyBorder="1" applyAlignment="1">
      <alignment horizontal="center" vertical="center"/>
      <protection/>
    </xf>
    <xf numFmtId="0" fontId="18" fillId="0" borderId="0" xfId="0" applyFont="1" applyFill="1" applyAlignment="1">
      <alignment/>
    </xf>
    <xf numFmtId="0" fontId="20" fillId="0" borderId="0" xfId="52" applyFont="1" applyFill="1" applyBorder="1" applyAlignment="1">
      <alignment horizontal="center" vertical="center" wrapText="1"/>
      <protection/>
    </xf>
    <xf numFmtId="165" fontId="20" fillId="0" borderId="0" xfId="52" applyNumberFormat="1" applyFont="1" applyFill="1" applyBorder="1" applyAlignment="1">
      <alignment horizontal="center" vertical="center"/>
      <protection/>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52" applyFont="1" applyFill="1" applyBorder="1" applyAlignment="1">
      <alignment horizontal="left" vertical="center"/>
      <protection/>
    </xf>
    <xf numFmtId="165" fontId="20" fillId="0" borderId="10" xfId="52" applyNumberFormat="1" applyFont="1" applyFill="1" applyBorder="1" applyAlignment="1">
      <alignment horizontal="right"/>
      <protection/>
    </xf>
    <xf numFmtId="165" fontId="20" fillId="0" borderId="0" xfId="52" applyNumberFormat="1" applyFont="1" applyFill="1" applyBorder="1" applyAlignment="1">
      <alignment horizontal="right"/>
      <protection/>
    </xf>
    <xf numFmtId="165" fontId="20" fillId="0" borderId="0" xfId="49" applyNumberFormat="1" applyFont="1" applyFill="1" applyBorder="1" applyAlignment="1" applyProtection="1">
      <alignment horizontal="right"/>
      <protection/>
    </xf>
    <xf numFmtId="0" fontId="18" fillId="0" borderId="0" xfId="0" applyFont="1" applyFill="1" applyBorder="1" applyAlignment="1">
      <alignment/>
    </xf>
    <xf numFmtId="165" fontId="19" fillId="0" borderId="11" xfId="0" applyNumberFormat="1" applyFont="1" applyFill="1" applyBorder="1" applyAlignment="1">
      <alignment horizontal="right" wrapText="1"/>
    </xf>
    <xf numFmtId="165" fontId="19" fillId="0" borderId="12" xfId="49" applyNumberFormat="1" applyFont="1" applyFill="1" applyBorder="1" applyAlignment="1" applyProtection="1">
      <alignment horizontal="right" wrapText="1"/>
      <protection/>
    </xf>
    <xf numFmtId="165" fontId="19" fillId="0" borderId="12" xfId="0" applyNumberFormat="1" applyFont="1" applyFill="1" applyBorder="1" applyAlignment="1">
      <alignment horizontal="right" wrapText="1"/>
    </xf>
    <xf numFmtId="165" fontId="18" fillId="0" borderId="12" xfId="0" applyNumberFormat="1" applyFont="1" applyFill="1" applyBorder="1" applyAlignment="1">
      <alignment horizontal="right" wrapText="1"/>
    </xf>
    <xf numFmtId="165" fontId="18" fillId="0" borderId="0" xfId="0" applyNumberFormat="1" applyFont="1" applyFill="1" applyAlignment="1">
      <alignment/>
    </xf>
    <xf numFmtId="165" fontId="19" fillId="0" borderId="13" xfId="0" applyNumberFormat="1" applyFont="1" applyFill="1" applyBorder="1" applyAlignment="1">
      <alignment horizontal="right" wrapText="1"/>
    </xf>
    <xf numFmtId="165" fontId="19" fillId="0" borderId="13" xfId="49" applyNumberFormat="1" applyFont="1" applyFill="1" applyBorder="1" applyAlignment="1" applyProtection="1">
      <alignment horizontal="right" wrapText="1"/>
      <protection/>
    </xf>
    <xf numFmtId="165" fontId="18" fillId="0" borderId="13" xfId="0" applyNumberFormat="1" applyFont="1" applyFill="1" applyBorder="1" applyAlignment="1">
      <alignment horizontal="right"/>
    </xf>
    <xf numFmtId="0" fontId="18" fillId="0" borderId="13" xfId="0" applyFont="1" applyFill="1" applyBorder="1" applyAlignment="1">
      <alignment horizontal="left" vertical="center" wrapText="1"/>
    </xf>
    <xf numFmtId="165" fontId="18" fillId="0" borderId="13" xfId="49" applyNumberFormat="1" applyFont="1" applyFill="1" applyBorder="1" applyAlignment="1" applyProtection="1">
      <alignment horizontal="right"/>
      <protection/>
    </xf>
    <xf numFmtId="0" fontId="18"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0" borderId="0" xfId="0" applyFont="1" applyFill="1" applyBorder="1" applyAlignment="1">
      <alignment horizontal="left" vertical="center" wrapText="1"/>
    </xf>
    <xf numFmtId="165" fontId="18" fillId="0" borderId="0" xfId="0" applyNumberFormat="1" applyFont="1" applyFill="1" applyAlignment="1">
      <alignment horizontal="right"/>
    </xf>
    <xf numFmtId="165" fontId="19" fillId="0" borderId="15" xfId="0" applyNumberFormat="1" applyFont="1" applyFill="1" applyBorder="1" applyAlignment="1">
      <alignment horizontal="right" wrapText="1"/>
    </xf>
    <xf numFmtId="165" fontId="18" fillId="0" borderId="12" xfId="0" applyNumberFormat="1" applyFont="1" applyFill="1" applyBorder="1" applyAlignment="1">
      <alignment horizontal="right"/>
    </xf>
    <xf numFmtId="0" fontId="18" fillId="0" borderId="11" xfId="0" applyFont="1" applyFill="1" applyBorder="1" applyAlignment="1">
      <alignment horizontal="left" vertical="center" wrapText="1"/>
    </xf>
    <xf numFmtId="165" fontId="19" fillId="0" borderId="11" xfId="49" applyNumberFormat="1" applyFont="1" applyFill="1" applyBorder="1" applyAlignment="1" applyProtection="1">
      <alignment horizontal="right" wrapText="1"/>
      <protection/>
    </xf>
    <xf numFmtId="165" fontId="18" fillId="0" borderId="11" xfId="0" applyNumberFormat="1" applyFont="1" applyFill="1" applyBorder="1" applyAlignment="1">
      <alignment horizontal="right"/>
    </xf>
    <xf numFmtId="165" fontId="20" fillId="0" borderId="14" xfId="49" applyNumberFormat="1" applyFont="1" applyFill="1" applyBorder="1" applyAlignment="1" applyProtection="1">
      <alignment horizontal="right"/>
      <protection/>
    </xf>
    <xf numFmtId="0" fontId="18" fillId="0" borderId="12" xfId="0" applyFont="1" applyFill="1" applyBorder="1" applyAlignment="1">
      <alignment wrapText="1"/>
    </xf>
    <xf numFmtId="0" fontId="18" fillId="0" borderId="13" xfId="0" applyFont="1" applyFill="1" applyBorder="1" applyAlignment="1">
      <alignment wrapText="1"/>
    </xf>
    <xf numFmtId="0" fontId="19" fillId="0" borderId="13" xfId="0" applyFont="1" applyBorder="1" applyAlignment="1">
      <alignment horizontal="center" vertical="center" wrapText="1"/>
    </xf>
    <xf numFmtId="0" fontId="18" fillId="0" borderId="14" xfId="0" applyFont="1" applyFill="1" applyBorder="1" applyAlignment="1">
      <alignment horizontal="left" vertical="center" wrapText="1"/>
    </xf>
    <xf numFmtId="0" fontId="21" fillId="0" borderId="0" xfId="0" applyFont="1" applyAlignment="1">
      <alignment/>
    </xf>
    <xf numFmtId="0" fontId="22" fillId="0" borderId="0" xfId="0" applyFont="1" applyAlignment="1">
      <alignment/>
    </xf>
    <xf numFmtId="166" fontId="22" fillId="0" borderId="0" xfId="49" applyFont="1" applyFill="1" applyBorder="1" applyAlignment="1" applyProtection="1">
      <alignment/>
      <protection/>
    </xf>
    <xf numFmtId="0" fontId="21" fillId="0" borderId="0" xfId="0" applyFont="1" applyBorder="1" applyAlignment="1">
      <alignment horizontal="center" readingOrder="1"/>
    </xf>
    <xf numFmtId="0" fontId="22" fillId="0" borderId="0" xfId="0" applyFont="1" applyBorder="1" applyAlignment="1">
      <alignment/>
    </xf>
    <xf numFmtId="166" fontId="21" fillId="0" borderId="0" xfId="49" applyFont="1" applyFill="1" applyBorder="1" applyAlignment="1" applyProtection="1">
      <alignment horizontal="center" readingOrder="1"/>
      <protection/>
    </xf>
    <xf numFmtId="0" fontId="21" fillId="0" borderId="0" xfId="0" applyFont="1" applyBorder="1" applyAlignment="1">
      <alignment readingOrder="1"/>
    </xf>
    <xf numFmtId="0" fontId="21" fillId="0" borderId="16" xfId="0" applyFont="1" applyBorder="1" applyAlignment="1">
      <alignment horizontal="center" vertical="center" wrapText="1"/>
    </xf>
    <xf numFmtId="166" fontId="21" fillId="0" borderId="12" xfId="49" applyFont="1" applyFill="1" applyBorder="1" applyAlignment="1" applyProtection="1">
      <alignment horizontal="center" vertical="center" wrapText="1"/>
      <protection/>
    </xf>
    <xf numFmtId="166" fontId="21" fillId="0" borderId="17" xfId="49" applyFont="1" applyFill="1" applyBorder="1" applyAlignment="1" applyProtection="1">
      <alignment horizontal="center" vertical="center" wrapText="1"/>
      <protection/>
    </xf>
    <xf numFmtId="0" fontId="21" fillId="0" borderId="0" xfId="0" applyFont="1" applyAlignment="1">
      <alignment horizontal="center" vertical="center" wrapText="1"/>
    </xf>
    <xf numFmtId="166" fontId="21" fillId="0" borderId="13" xfId="49" applyFont="1" applyFill="1" applyBorder="1" applyAlignment="1" applyProtection="1">
      <alignment/>
      <protection/>
    </xf>
    <xf numFmtId="166" fontId="21" fillId="0" borderId="18" xfId="49" applyFont="1" applyFill="1" applyBorder="1" applyAlignment="1" applyProtection="1">
      <alignment/>
      <protection/>
    </xf>
    <xf numFmtId="166" fontId="22" fillId="0" borderId="13" xfId="49" applyFont="1" applyFill="1" applyBorder="1" applyAlignment="1" applyProtection="1">
      <alignment/>
      <protection/>
    </xf>
    <xf numFmtId="166" fontId="22" fillId="0" borderId="18" xfId="49" applyFont="1" applyFill="1" applyBorder="1" applyAlignment="1" applyProtection="1">
      <alignment/>
      <protection/>
    </xf>
    <xf numFmtId="166" fontId="21" fillId="16" borderId="18" xfId="49" applyFont="1" applyFill="1" applyBorder="1" applyAlignment="1" applyProtection="1">
      <alignment/>
      <protection/>
    </xf>
    <xf numFmtId="166" fontId="21" fillId="16" borderId="19" xfId="49" applyFont="1" applyFill="1" applyBorder="1" applyAlignment="1" applyProtection="1">
      <alignment/>
      <protection/>
    </xf>
    <xf numFmtId="0" fontId="22" fillId="0" borderId="0" xfId="0" applyFont="1" applyFill="1" applyAlignment="1">
      <alignment/>
    </xf>
    <xf numFmtId="0" fontId="21" fillId="0" borderId="0" xfId="0" applyFont="1" applyBorder="1" applyAlignment="1">
      <alignment/>
    </xf>
    <xf numFmtId="0" fontId="21" fillId="16" borderId="20" xfId="0" applyFont="1" applyFill="1" applyBorder="1" applyAlignment="1">
      <alignment horizontal="right" vertical="center" wrapText="1"/>
    </xf>
    <xf numFmtId="166" fontId="21" fillId="16" borderId="21" xfId="49" applyFont="1" applyFill="1" applyBorder="1" applyAlignment="1" applyProtection="1">
      <alignment/>
      <protection/>
    </xf>
    <xf numFmtId="0" fontId="21" fillId="0" borderId="0" xfId="0" applyFont="1" applyFill="1" applyBorder="1" applyAlignment="1">
      <alignment/>
    </xf>
    <xf numFmtId="0" fontId="21" fillId="0" borderId="0" xfId="0" applyFont="1" applyFill="1" applyBorder="1" applyAlignment="1">
      <alignment horizontal="right" vertical="center" wrapText="1"/>
    </xf>
    <xf numFmtId="166" fontId="21" fillId="0" borderId="0" xfId="49" applyFont="1" applyFill="1" applyBorder="1" applyAlignment="1" applyProtection="1">
      <alignment/>
      <protection/>
    </xf>
    <xf numFmtId="0" fontId="22" fillId="0" borderId="0" xfId="0" applyFont="1" applyFill="1" applyBorder="1" applyAlignment="1">
      <alignment/>
    </xf>
    <xf numFmtId="166" fontId="22" fillId="0" borderId="13" xfId="49" applyFont="1" applyFill="1" applyBorder="1" applyAlignment="1" applyProtection="1">
      <alignment horizontal="left" vertical="center" wrapText="1" readingOrder="1"/>
      <protection/>
    </xf>
    <xf numFmtId="166" fontId="22" fillId="0" borderId="13" xfId="49" applyFont="1" applyFill="1" applyBorder="1" applyAlignment="1" applyProtection="1">
      <alignment horizontal="center"/>
      <protection/>
    </xf>
    <xf numFmtId="166" fontId="21" fillId="16" borderId="22" xfId="49" applyFont="1" applyFill="1" applyBorder="1" applyAlignment="1" applyProtection="1">
      <alignment/>
      <protection/>
    </xf>
    <xf numFmtId="166" fontId="22" fillId="0" borderId="0" xfId="0" applyNumberFormat="1" applyFont="1" applyAlignment="1">
      <alignment/>
    </xf>
    <xf numFmtId="0" fontId="22" fillId="0" borderId="0" xfId="0" applyFont="1" applyAlignment="1">
      <alignment vertical="center" wrapText="1"/>
    </xf>
    <xf numFmtId="0" fontId="22" fillId="0" borderId="0" xfId="0" applyFont="1" applyBorder="1" applyAlignment="1">
      <alignment vertical="center" wrapText="1"/>
    </xf>
    <xf numFmtId="0" fontId="25" fillId="0" borderId="0" xfId="0" applyFont="1" applyAlignment="1">
      <alignment/>
    </xf>
    <xf numFmtId="0" fontId="25" fillId="0" borderId="23" xfId="0" applyFont="1" applyBorder="1" applyAlignment="1">
      <alignment/>
    </xf>
    <xf numFmtId="0" fontId="0" fillId="0" borderId="23" xfId="0" applyBorder="1" applyAlignment="1">
      <alignment/>
    </xf>
    <xf numFmtId="0" fontId="0" fillId="0" borderId="0" xfId="0" applyBorder="1" applyAlignment="1">
      <alignment/>
    </xf>
    <xf numFmtId="0" fontId="19" fillId="0" borderId="0" xfId="0" applyFont="1" applyAlignment="1">
      <alignment horizontal="center"/>
    </xf>
    <xf numFmtId="0" fontId="0" fillId="0" borderId="0" xfId="0" applyAlignment="1">
      <alignment horizontal="center" vertical="center"/>
    </xf>
    <xf numFmtId="0" fontId="17" fillId="0" borderId="24" xfId="0" applyFont="1" applyBorder="1" applyAlignment="1">
      <alignment/>
    </xf>
    <xf numFmtId="166" fontId="17" fillId="0" borderId="18" xfId="49" applyFont="1" applyFill="1" applyBorder="1" applyAlignment="1" applyProtection="1">
      <alignment/>
      <protection/>
    </xf>
    <xf numFmtId="165" fontId="17" fillId="0" borderId="13" xfId="0" applyNumberFormat="1" applyFont="1" applyBorder="1" applyAlignment="1">
      <alignment/>
    </xf>
    <xf numFmtId="165" fontId="17" fillId="0" borderId="18" xfId="0" applyNumberFormat="1" applyFont="1" applyBorder="1" applyAlignment="1">
      <alignment/>
    </xf>
    <xf numFmtId="0" fontId="17" fillId="0" borderId="25" xfId="0" applyFont="1" applyBorder="1" applyAlignment="1">
      <alignment/>
    </xf>
    <xf numFmtId="166" fontId="17" fillId="0" borderId="19" xfId="49" applyFont="1" applyFill="1" applyBorder="1" applyAlignment="1" applyProtection="1">
      <alignment/>
      <protection/>
    </xf>
    <xf numFmtId="165" fontId="17" fillId="0" borderId="26" xfId="0" applyNumberFormat="1" applyFont="1" applyBorder="1" applyAlignment="1">
      <alignment/>
    </xf>
    <xf numFmtId="165" fontId="17" fillId="0" borderId="19" xfId="0" applyNumberFormat="1" applyFont="1" applyBorder="1" applyAlignment="1">
      <alignment/>
    </xf>
    <xf numFmtId="166" fontId="0" fillId="0" borderId="0" xfId="49" applyFont="1" applyFill="1" applyBorder="1" applyAlignment="1" applyProtection="1">
      <alignment/>
      <protection/>
    </xf>
    <xf numFmtId="0" fontId="19" fillId="0" borderId="20" xfId="0" applyFont="1" applyBorder="1" applyAlignment="1">
      <alignment horizontal="right"/>
    </xf>
    <xf numFmtId="166" fontId="19" fillId="0" borderId="22" xfId="49" applyFont="1" applyFill="1" applyBorder="1" applyAlignment="1" applyProtection="1">
      <alignment horizontal="right"/>
      <protection/>
    </xf>
    <xf numFmtId="0" fontId="19" fillId="0" borderId="0" xfId="0" applyFont="1" applyAlignment="1">
      <alignment horizontal="right"/>
    </xf>
    <xf numFmtId="166" fontId="0" fillId="0" borderId="0" xfId="49" applyAlignment="1">
      <alignment/>
    </xf>
    <xf numFmtId="166" fontId="0" fillId="0" borderId="0" xfId="0" applyNumberFormat="1" applyAlignment="1">
      <alignment/>
    </xf>
    <xf numFmtId="0" fontId="17" fillId="0" borderId="0" xfId="0" applyFont="1" applyAlignment="1">
      <alignment/>
    </xf>
    <xf numFmtId="166" fontId="17" fillId="0" borderId="0" xfId="49" applyFont="1" applyAlignment="1">
      <alignment/>
    </xf>
    <xf numFmtId="0" fontId="21" fillId="0" borderId="0" xfId="0" applyFont="1" applyBorder="1" applyAlignment="1">
      <alignment horizontal="center" vertical="center" wrapText="1"/>
    </xf>
    <xf numFmtId="0" fontId="21" fillId="16" borderId="16" xfId="0" applyFont="1" applyFill="1" applyBorder="1" applyAlignment="1">
      <alignment vertical="center" wrapText="1" readingOrder="1"/>
    </xf>
    <xf numFmtId="166" fontId="21" fillId="0" borderId="12" xfId="49" applyFont="1" applyFill="1" applyBorder="1" applyAlignment="1" applyProtection="1">
      <alignment/>
      <protection/>
    </xf>
    <xf numFmtId="166" fontId="21" fillId="0" borderId="17" xfId="49" applyFont="1" applyFill="1" applyBorder="1" applyAlignment="1" applyProtection="1">
      <alignment/>
      <protection/>
    </xf>
    <xf numFmtId="0" fontId="21" fillId="0" borderId="24" xfId="0" applyFont="1" applyBorder="1" applyAlignment="1">
      <alignment vertical="center" wrapText="1" readingOrder="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166" fontId="22" fillId="0" borderId="26" xfId="49" applyFont="1" applyFill="1" applyBorder="1" applyAlignment="1" applyProtection="1">
      <alignment/>
      <protection/>
    </xf>
    <xf numFmtId="166" fontId="22" fillId="0" borderId="19" xfId="49" applyFont="1" applyFill="1" applyBorder="1" applyAlignment="1" applyProtection="1">
      <alignment/>
      <protection/>
    </xf>
    <xf numFmtId="0" fontId="22" fillId="0" borderId="24" xfId="0" applyFont="1" applyFill="1" applyBorder="1" applyAlignment="1">
      <alignment vertical="center" wrapText="1"/>
    </xf>
    <xf numFmtId="0" fontId="22" fillId="0" borderId="25" xfId="0" applyFont="1" applyFill="1" applyBorder="1" applyAlignment="1">
      <alignment vertical="center" wrapText="1"/>
    </xf>
    <xf numFmtId="0" fontId="21" fillId="16" borderId="24" xfId="0" applyFont="1" applyFill="1" applyBorder="1" applyAlignment="1">
      <alignment vertical="center" wrapText="1" readingOrder="1"/>
    </xf>
    <xf numFmtId="0" fontId="22" fillId="0" borderId="24" xfId="0" applyFont="1" applyFill="1" applyBorder="1" applyAlignment="1">
      <alignment horizontal="left" vertical="center" wrapText="1"/>
    </xf>
    <xf numFmtId="0" fontId="22" fillId="0" borderId="24" xfId="0" applyFont="1" applyBorder="1" applyAlignment="1">
      <alignment horizontal="left" vertical="center" wrapText="1" readingOrder="1"/>
    </xf>
    <xf numFmtId="166" fontId="22" fillId="0" borderId="26" xfId="49" applyFont="1" applyFill="1" applyBorder="1" applyAlignment="1" applyProtection="1">
      <alignment horizontal="left" vertical="center" wrapText="1"/>
      <protection/>
    </xf>
    <xf numFmtId="0" fontId="21" fillId="16" borderId="16" xfId="0" applyFont="1" applyFill="1" applyBorder="1" applyAlignment="1">
      <alignment horizontal="left" vertical="center" wrapText="1"/>
    </xf>
    <xf numFmtId="0" fontId="22" fillId="0" borderId="24" xfId="0" applyFont="1" applyFill="1" applyBorder="1" applyAlignment="1">
      <alignment wrapText="1"/>
    </xf>
    <xf numFmtId="166" fontId="21" fillId="0" borderId="26" xfId="49" applyFont="1" applyFill="1" applyBorder="1" applyAlignment="1" applyProtection="1">
      <alignment/>
      <protection/>
    </xf>
    <xf numFmtId="0" fontId="21" fillId="16" borderId="16" xfId="0" applyFont="1" applyFill="1" applyBorder="1" applyAlignment="1">
      <alignment vertical="center" wrapText="1"/>
    </xf>
    <xf numFmtId="0" fontId="22" fillId="0" borderId="25" xfId="0" applyFont="1" applyBorder="1" applyAlignment="1">
      <alignment vertical="center" wrapText="1"/>
    </xf>
    <xf numFmtId="0" fontId="21" fillId="16" borderId="24" xfId="0" applyFont="1" applyFill="1" applyBorder="1" applyAlignment="1">
      <alignment vertical="center" wrapText="1"/>
    </xf>
    <xf numFmtId="166" fontId="21" fillId="0" borderId="11" xfId="49" applyFont="1" applyFill="1" applyBorder="1" applyAlignment="1" applyProtection="1">
      <alignment/>
      <protection/>
    </xf>
    <xf numFmtId="166" fontId="21" fillId="0" borderId="27" xfId="49" applyFont="1" applyFill="1" applyBorder="1" applyAlignment="1" applyProtection="1">
      <alignment/>
      <protection/>
    </xf>
    <xf numFmtId="166" fontId="21" fillId="0" borderId="28" xfId="49" applyFont="1" applyFill="1" applyBorder="1" applyAlignment="1" applyProtection="1">
      <alignment horizontal="center" vertical="center" wrapText="1"/>
      <protection/>
    </xf>
    <xf numFmtId="166" fontId="21" fillId="0" borderId="29" xfId="49" applyFont="1" applyFill="1" applyBorder="1" applyAlignment="1" applyProtection="1">
      <alignment horizontal="center" vertical="center" wrapText="1"/>
      <protection/>
    </xf>
    <xf numFmtId="0" fontId="19" fillId="0" borderId="24" xfId="0" applyFont="1" applyBorder="1" applyAlignment="1">
      <alignment horizontal="center" vertical="center"/>
    </xf>
    <xf numFmtId="0" fontId="19" fillId="0" borderId="18" xfId="0" applyFont="1" applyBorder="1" applyAlignment="1">
      <alignment horizontal="center" vertical="center" wrapText="1"/>
    </xf>
    <xf numFmtId="0" fontId="19" fillId="0" borderId="25" xfId="0" applyFont="1" applyBorder="1" applyAlignment="1">
      <alignment horizontal="center" vertical="center"/>
    </xf>
    <xf numFmtId="165" fontId="18" fillId="0" borderId="30" xfId="0" applyNumberFormat="1" applyFont="1" applyFill="1" applyBorder="1" applyAlignment="1">
      <alignment horizontal="right"/>
    </xf>
    <xf numFmtId="165" fontId="19" fillId="0" borderId="13" xfId="0" applyNumberFormat="1" applyFont="1" applyFill="1" applyBorder="1" applyAlignment="1">
      <alignment horizontal="right"/>
    </xf>
    <xf numFmtId="165" fontId="19" fillId="0" borderId="13" xfId="49" applyNumberFormat="1" applyFont="1" applyFill="1" applyBorder="1" applyAlignment="1" applyProtection="1">
      <alignment horizontal="right"/>
      <protection/>
    </xf>
    <xf numFmtId="165" fontId="20" fillId="0" borderId="18" xfId="49" applyNumberFormat="1" applyFont="1" applyFill="1" applyBorder="1" applyAlignment="1" applyProtection="1">
      <alignment horizontal="right"/>
      <protection/>
    </xf>
    <xf numFmtId="0" fontId="19" fillId="0" borderId="0" xfId="0" applyFont="1" applyFill="1" applyAlignment="1">
      <alignment/>
    </xf>
    <xf numFmtId="0" fontId="20" fillId="0" borderId="0" xfId="53" applyFont="1" applyFill="1" applyBorder="1" applyAlignment="1">
      <alignment horizontal="center"/>
      <protection/>
    </xf>
    <xf numFmtId="0" fontId="20" fillId="0" borderId="0" xfId="53" applyFont="1" applyFill="1" applyBorder="1" applyAlignment="1">
      <alignment horizontal="center" vertical="center" wrapText="1"/>
      <protection/>
    </xf>
    <xf numFmtId="0" fontId="19" fillId="0" borderId="12" xfId="0" applyFont="1" applyFill="1" applyBorder="1" applyAlignment="1">
      <alignment horizontal="center" vertical="center" wrapText="1"/>
    </xf>
    <xf numFmtId="0" fontId="19" fillId="0" borderId="26" xfId="0" applyFont="1" applyFill="1" applyBorder="1" applyAlignment="1">
      <alignment horizontal="center" vertical="center" wrapText="1"/>
    </xf>
    <xf numFmtId="165" fontId="20" fillId="0" borderId="21" xfId="52" applyNumberFormat="1" applyFont="1" applyFill="1" applyBorder="1" applyAlignment="1">
      <alignment horizontal="right"/>
      <protection/>
    </xf>
    <xf numFmtId="165" fontId="20" fillId="0" borderId="22" xfId="49" applyNumberFormat="1" applyFont="1" applyFill="1" applyBorder="1" applyAlignment="1" applyProtection="1">
      <alignment horizontal="right"/>
      <protection/>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165" fontId="20" fillId="0" borderId="17" xfId="49" applyNumberFormat="1" applyFont="1" applyFill="1" applyBorder="1" applyAlignment="1" applyProtection="1">
      <alignment horizontal="right"/>
      <protection/>
    </xf>
    <xf numFmtId="165" fontId="20" fillId="0" borderId="31" xfId="49" applyNumberFormat="1" applyFont="1" applyFill="1" applyBorder="1" applyAlignment="1" applyProtection="1">
      <alignment horizontal="right"/>
      <protection/>
    </xf>
    <xf numFmtId="165" fontId="18" fillId="0" borderId="14" xfId="0" applyNumberFormat="1" applyFont="1" applyFill="1" applyBorder="1" applyAlignment="1">
      <alignment horizontal="right"/>
    </xf>
    <xf numFmtId="0" fontId="18" fillId="0" borderId="13" xfId="0" applyFont="1" applyFill="1" applyBorder="1" applyAlignment="1">
      <alignment horizontal="center" vertical="center" wrapText="1"/>
    </xf>
    <xf numFmtId="0" fontId="18" fillId="0" borderId="14" xfId="0" applyFont="1" applyFill="1" applyBorder="1" applyAlignment="1">
      <alignment wrapText="1"/>
    </xf>
    <xf numFmtId="0" fontId="19" fillId="0" borderId="13" xfId="0" applyFont="1" applyFill="1" applyBorder="1" applyAlignment="1">
      <alignment horizontal="center" vertical="center" wrapText="1"/>
    </xf>
    <xf numFmtId="0" fontId="19" fillId="0" borderId="0" xfId="0" applyFont="1" applyFill="1" applyAlignment="1">
      <alignment horizontal="center" vertical="center"/>
    </xf>
    <xf numFmtId="0" fontId="18" fillId="24" borderId="25" xfId="0" applyFont="1" applyFill="1" applyBorder="1" applyAlignment="1">
      <alignment horizontal="center" vertical="center" wrapText="1"/>
    </xf>
    <xf numFmtId="0" fontId="18" fillId="24" borderId="26" xfId="0" applyFont="1" applyFill="1" applyBorder="1" applyAlignment="1">
      <alignment horizontal="center" vertical="center" wrapText="1"/>
    </xf>
    <xf numFmtId="165" fontId="19" fillId="24" borderId="26" xfId="0" applyNumberFormat="1" applyFont="1" applyFill="1" applyBorder="1" applyAlignment="1">
      <alignment horizontal="right"/>
    </xf>
    <xf numFmtId="165" fontId="20" fillId="24" borderId="19" xfId="49" applyNumberFormat="1" applyFont="1" applyFill="1" applyBorder="1" applyAlignment="1" applyProtection="1">
      <alignment horizontal="right"/>
      <protection/>
    </xf>
    <xf numFmtId="0" fontId="18" fillId="24" borderId="0" xfId="0" applyFont="1" applyFill="1" applyAlignment="1">
      <alignment/>
    </xf>
    <xf numFmtId="0" fontId="19" fillId="24" borderId="32" xfId="0" applyFont="1" applyFill="1" applyBorder="1" applyAlignment="1">
      <alignment vertical="center" wrapText="1"/>
    </xf>
    <xf numFmtId="0" fontId="18" fillId="24" borderId="26" xfId="0" applyFont="1" applyFill="1" applyBorder="1" applyAlignment="1">
      <alignment/>
    </xf>
    <xf numFmtId="0" fontId="21" fillId="0" borderId="20" xfId="0" applyFont="1" applyFill="1" applyBorder="1" applyAlignment="1">
      <alignment/>
    </xf>
    <xf numFmtId="0" fontId="30" fillId="0" borderId="0" xfId="0" applyFont="1" applyFill="1" applyAlignment="1">
      <alignment/>
    </xf>
    <xf numFmtId="0" fontId="31" fillId="0" borderId="0" xfId="53" applyFont="1" applyFill="1" applyBorder="1" applyAlignment="1">
      <alignment horizontal="center"/>
      <protection/>
    </xf>
    <xf numFmtId="0" fontId="31" fillId="0" borderId="0" xfId="53" applyFont="1" applyFill="1" applyBorder="1" applyAlignment="1">
      <alignment horizontal="center" vertical="center" wrapText="1"/>
      <protection/>
    </xf>
    <xf numFmtId="0" fontId="31" fillId="0" borderId="0" xfId="53" applyFont="1" applyFill="1" applyBorder="1" applyAlignment="1">
      <alignment horizontal="center" wrapText="1"/>
      <protection/>
    </xf>
    <xf numFmtId="0" fontId="31" fillId="0" borderId="0" xfId="52" applyFont="1" applyFill="1" applyBorder="1" applyAlignment="1">
      <alignment horizontal="center" vertical="center"/>
      <protection/>
    </xf>
    <xf numFmtId="0" fontId="31" fillId="0" borderId="0" xfId="52" applyFont="1" applyFill="1" applyBorder="1" applyAlignment="1">
      <alignment horizontal="center" vertical="center" wrapText="1"/>
      <protection/>
    </xf>
    <xf numFmtId="0" fontId="32" fillId="0" borderId="2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20" xfId="0" applyFont="1" applyFill="1" applyBorder="1" applyAlignment="1">
      <alignment/>
    </xf>
    <xf numFmtId="165" fontId="32" fillId="0" borderId="21" xfId="0" applyNumberFormat="1" applyFont="1" applyFill="1" applyBorder="1" applyAlignment="1">
      <alignment horizontal="right"/>
    </xf>
    <xf numFmtId="165" fontId="31" fillId="0" borderId="22" xfId="49" applyNumberFormat="1" applyFont="1" applyFill="1" applyBorder="1" applyAlignment="1" applyProtection="1">
      <alignment horizontal="right"/>
      <protection/>
    </xf>
    <xf numFmtId="165" fontId="32" fillId="0" borderId="0" xfId="0" applyNumberFormat="1" applyFont="1" applyFill="1" applyBorder="1" applyAlignment="1">
      <alignment horizontal="right" vertical="center" wrapText="1"/>
    </xf>
    <xf numFmtId="165" fontId="31" fillId="0" borderId="0" xfId="49" applyNumberFormat="1" applyFont="1" applyFill="1" applyBorder="1" applyAlignment="1" applyProtection="1">
      <alignment horizontal="right"/>
      <protection/>
    </xf>
    <xf numFmtId="0" fontId="30" fillId="0" borderId="12"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0" fillId="0" borderId="12" xfId="0" applyFont="1" applyFill="1" applyBorder="1" applyAlignment="1">
      <alignment horizontal="left" vertical="center" wrapText="1"/>
    </xf>
    <xf numFmtId="165" fontId="30" fillId="0" borderId="12" xfId="0" applyNumberFormat="1" applyFont="1" applyFill="1" applyBorder="1" applyAlignment="1">
      <alignment horizontal="right"/>
    </xf>
    <xf numFmtId="165" fontId="31" fillId="0" borderId="17" xfId="49" applyNumberFormat="1" applyFont="1" applyFill="1" applyBorder="1" applyAlignment="1" applyProtection="1">
      <alignment horizontal="right"/>
      <protection/>
    </xf>
    <xf numFmtId="0" fontId="30" fillId="0" borderId="13"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0" fillId="0" borderId="13" xfId="0" applyFont="1" applyFill="1" applyBorder="1" applyAlignment="1">
      <alignment horizontal="left" vertical="center" wrapText="1"/>
    </xf>
    <xf numFmtId="165" fontId="30" fillId="0" borderId="13" xfId="0" applyNumberFormat="1" applyFont="1" applyFill="1" applyBorder="1" applyAlignment="1">
      <alignment horizontal="right"/>
    </xf>
    <xf numFmtId="165" fontId="31" fillId="0" borderId="18" xfId="49" applyNumberFormat="1" applyFont="1" applyFill="1" applyBorder="1" applyAlignment="1" applyProtection="1">
      <alignment horizontal="right"/>
      <protection/>
    </xf>
    <xf numFmtId="0" fontId="30" fillId="0" borderId="13" xfId="0" applyFont="1" applyFill="1" applyBorder="1" applyAlignment="1">
      <alignment wrapText="1"/>
    </xf>
    <xf numFmtId="0" fontId="30" fillId="0" borderId="26" xfId="0" applyFont="1" applyFill="1" applyBorder="1" applyAlignment="1">
      <alignment horizontal="center" vertical="center" wrapText="1"/>
    </xf>
    <xf numFmtId="165" fontId="32" fillId="0" borderId="26" xfId="0" applyNumberFormat="1" applyFont="1" applyFill="1" applyBorder="1" applyAlignment="1">
      <alignment horizontal="right"/>
    </xf>
    <xf numFmtId="165" fontId="31" fillId="0" borderId="19" xfId="49" applyNumberFormat="1" applyFont="1" applyFill="1" applyBorder="1" applyAlignment="1" applyProtection="1">
      <alignment horizontal="right"/>
      <protection/>
    </xf>
    <xf numFmtId="0" fontId="30"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0" fillId="0" borderId="14" xfId="0" applyFont="1" applyFill="1" applyBorder="1" applyAlignment="1">
      <alignment wrapText="1"/>
    </xf>
    <xf numFmtId="165" fontId="30" fillId="0" borderId="14" xfId="0" applyNumberFormat="1" applyFont="1" applyFill="1" applyBorder="1" applyAlignment="1">
      <alignment horizontal="right"/>
    </xf>
    <xf numFmtId="0" fontId="30" fillId="0" borderId="11" xfId="0" applyFont="1" applyFill="1" applyBorder="1" applyAlignment="1">
      <alignment horizontal="left" vertical="center" wrapText="1"/>
    </xf>
    <xf numFmtId="165" fontId="30" fillId="0" borderId="11" xfId="0" applyNumberFormat="1" applyFont="1" applyFill="1" applyBorder="1" applyAlignment="1">
      <alignment horizontal="right"/>
    </xf>
    <xf numFmtId="0" fontId="30" fillId="0" borderId="33" xfId="0" applyFont="1" applyFill="1" applyBorder="1" applyAlignment="1">
      <alignment horizontal="center" vertical="center" wrapText="1"/>
    </xf>
    <xf numFmtId="0" fontId="32" fillId="0" borderId="33" xfId="0" applyFont="1" applyFill="1" applyBorder="1" applyAlignment="1">
      <alignment vertical="center" wrapText="1"/>
    </xf>
    <xf numFmtId="165" fontId="30" fillId="0" borderId="13" xfId="0" applyNumberFormat="1" applyFont="1" applyFill="1" applyBorder="1" applyAlignment="1">
      <alignment horizontal="lef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165" fontId="30" fillId="0" borderId="0" xfId="0" applyNumberFormat="1" applyFont="1" applyFill="1" applyBorder="1" applyAlignment="1">
      <alignment horizontal="right"/>
    </xf>
    <xf numFmtId="0" fontId="30" fillId="0" borderId="0" xfId="0" applyFont="1" applyFill="1" applyBorder="1" applyAlignment="1">
      <alignment/>
    </xf>
    <xf numFmtId="0" fontId="30" fillId="0" borderId="13" xfId="0" applyFont="1" applyFill="1" applyBorder="1" applyAlignment="1">
      <alignment/>
    </xf>
    <xf numFmtId="0" fontId="30" fillId="0" borderId="14" xfId="0" applyFont="1" applyFill="1" applyBorder="1" applyAlignment="1">
      <alignment/>
    </xf>
    <xf numFmtId="0" fontId="30" fillId="0" borderId="14" xfId="0" applyFont="1" applyFill="1" applyBorder="1" applyAlignment="1">
      <alignment horizontal="left" vertical="center" wrapText="1"/>
    </xf>
    <xf numFmtId="0" fontId="30" fillId="0" borderId="3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0" fillId="0" borderId="35" xfId="0" applyFont="1" applyFill="1" applyBorder="1" applyAlignment="1">
      <alignment horizontal="left" vertical="center" wrapText="1"/>
    </xf>
    <xf numFmtId="165" fontId="30" fillId="0" borderId="0" xfId="0" applyNumberFormat="1" applyFont="1" applyFill="1" applyAlignment="1">
      <alignment horizontal="right"/>
    </xf>
    <xf numFmtId="0" fontId="32" fillId="0" borderId="12" xfId="0" applyFont="1" applyFill="1" applyBorder="1" applyAlignment="1">
      <alignment vertical="center" wrapText="1"/>
    </xf>
    <xf numFmtId="0" fontId="30" fillId="0" borderId="12" xfId="0" applyFont="1" applyFill="1" applyBorder="1" applyAlignment="1">
      <alignment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0" fontId="32" fillId="0" borderId="14" xfId="0" applyFont="1" applyFill="1" applyBorder="1" applyAlignment="1">
      <alignment wrapText="1"/>
    </xf>
    <xf numFmtId="0" fontId="30" fillId="0" borderId="0" xfId="0" applyFont="1" applyFill="1" applyBorder="1" applyAlignment="1">
      <alignment vertical="center" wrapText="1"/>
    </xf>
    <xf numFmtId="0" fontId="32" fillId="0" borderId="0" xfId="0" applyFont="1" applyFill="1" applyBorder="1" applyAlignment="1">
      <alignment wrapText="1"/>
    </xf>
    <xf numFmtId="0" fontId="32" fillId="0" borderId="0" xfId="0" applyFont="1" applyFill="1" applyAlignment="1">
      <alignment/>
    </xf>
    <xf numFmtId="0" fontId="30" fillId="25" borderId="26" xfId="0" applyFont="1" applyFill="1" applyBorder="1" applyAlignment="1">
      <alignment horizontal="center" vertical="center" wrapText="1"/>
    </xf>
    <xf numFmtId="165" fontId="32" fillId="25" borderId="26" xfId="0" applyNumberFormat="1" applyFont="1" applyFill="1" applyBorder="1" applyAlignment="1">
      <alignment horizontal="right"/>
    </xf>
    <xf numFmtId="165" fontId="31" fillId="25" borderId="19" xfId="49" applyNumberFormat="1" applyFont="1" applyFill="1" applyBorder="1" applyAlignment="1" applyProtection="1">
      <alignment horizontal="right"/>
      <protection/>
    </xf>
    <xf numFmtId="0" fontId="30" fillId="25" borderId="0" xfId="0" applyFont="1" applyFill="1" applyAlignment="1">
      <alignment/>
    </xf>
    <xf numFmtId="0" fontId="30" fillId="25" borderId="26" xfId="0" applyFont="1" applyFill="1" applyBorder="1" applyAlignment="1">
      <alignment/>
    </xf>
    <xf numFmtId="0" fontId="30" fillId="25" borderId="25" xfId="0" applyFont="1" applyFill="1" applyBorder="1" applyAlignment="1">
      <alignment vertical="center" wrapText="1"/>
    </xf>
    <xf numFmtId="0" fontId="32" fillId="0" borderId="14" xfId="0" applyFont="1" applyFill="1" applyBorder="1" applyAlignment="1">
      <alignment/>
    </xf>
    <xf numFmtId="0" fontId="32" fillId="25" borderId="26" xfId="0" applyFont="1" applyFill="1" applyBorder="1" applyAlignment="1">
      <alignment vertical="center" wrapText="1"/>
    </xf>
    <xf numFmtId="0" fontId="32" fillId="0" borderId="0" xfId="0" applyFont="1" applyFill="1" applyBorder="1" applyAlignment="1">
      <alignment vertical="center" wrapText="1"/>
    </xf>
    <xf numFmtId="0" fontId="0" fillId="0" borderId="0" xfId="0" applyFont="1" applyFill="1" applyAlignment="1">
      <alignment/>
    </xf>
    <xf numFmtId="0" fontId="18" fillId="0" borderId="13" xfId="0" applyFont="1" applyFill="1" applyBorder="1" applyAlignment="1">
      <alignment horizontal="left" vertical="center" wrapText="1"/>
    </xf>
    <xf numFmtId="0" fontId="20" fillId="0" borderId="0" xfId="52" applyFont="1" applyFill="1" applyBorder="1" applyAlignment="1">
      <alignment horizontal="center" vertical="center"/>
      <protection/>
    </xf>
    <xf numFmtId="0" fontId="18" fillId="0" borderId="13" xfId="0" applyFont="1" applyFill="1" applyBorder="1" applyAlignment="1">
      <alignment wrapText="1"/>
    </xf>
    <xf numFmtId="0" fontId="18" fillId="0" borderId="0"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0" fillId="0" borderId="0" xfId="0" applyFont="1" applyFill="1" applyAlignment="1">
      <alignment horizontal="left"/>
    </xf>
    <xf numFmtId="0" fontId="0" fillId="0" borderId="0" xfId="0" applyAlignment="1">
      <alignment wrapText="1"/>
    </xf>
    <xf numFmtId="165" fontId="20" fillId="0" borderId="17" xfId="52" applyNumberFormat="1" applyFont="1" applyFill="1" applyBorder="1" applyAlignment="1">
      <alignment horizontal="center" vertical="center" wrapText="1"/>
      <protection/>
    </xf>
    <xf numFmtId="0" fontId="19" fillId="0" borderId="13" xfId="0" applyFont="1" applyFill="1" applyBorder="1" applyAlignment="1">
      <alignment horizontal="center" vertical="center" wrapText="1"/>
    </xf>
    <xf numFmtId="0" fontId="19" fillId="0" borderId="24" xfId="0" applyFont="1" applyFill="1" applyBorder="1" applyAlignment="1">
      <alignment vertical="center" wrapText="1"/>
    </xf>
    <xf numFmtId="0" fontId="18" fillId="0" borderId="18" xfId="0" applyNumberFormat="1" applyFont="1" applyFill="1" applyBorder="1" applyAlignment="1">
      <alignment horizontal="left"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8" fillId="0" borderId="26" xfId="0" applyFont="1" applyFill="1" applyBorder="1" applyAlignment="1">
      <alignment horizontal="left" vertical="center" wrapText="1"/>
    </xf>
    <xf numFmtId="165" fontId="18" fillId="0" borderId="19" xfId="0" applyNumberFormat="1"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0" xfId="0" applyFont="1" applyFill="1" applyBorder="1" applyAlignment="1">
      <alignment/>
    </xf>
    <xf numFmtId="0" fontId="19" fillId="0" borderId="0" xfId="0" applyFont="1" applyFill="1" applyBorder="1" applyAlignment="1">
      <alignment/>
    </xf>
    <xf numFmtId="0" fontId="20" fillId="0" borderId="0" xfId="52" applyFont="1" applyFill="1" applyBorder="1" applyAlignment="1">
      <alignment horizontal="center" vertical="center" wrapText="1"/>
      <protection/>
    </xf>
    <xf numFmtId="0" fontId="19" fillId="0" borderId="0"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0" xfId="0" applyFont="1" applyFill="1" applyBorder="1" applyAlignment="1">
      <alignment horizontal="right" wrapText="1"/>
    </xf>
    <xf numFmtId="0" fontId="18" fillId="0" borderId="0" xfId="0" applyFont="1" applyFill="1" applyBorder="1" applyAlignment="1">
      <alignment vertical="center" wrapText="1"/>
    </xf>
    <xf numFmtId="0" fontId="18" fillId="0" borderId="0" xfId="0" applyFont="1" applyFill="1" applyAlignment="1">
      <alignment/>
    </xf>
    <xf numFmtId="0" fontId="20" fillId="0" borderId="12" xfId="52" applyFont="1" applyFill="1" applyBorder="1" applyAlignment="1">
      <alignment horizontal="center" vertical="center"/>
      <protection/>
    </xf>
    <xf numFmtId="165" fontId="19" fillId="0" borderId="21" xfId="0" applyNumberFormat="1" applyFont="1" applyFill="1" applyBorder="1" applyAlignment="1">
      <alignment horizontal="right"/>
    </xf>
    <xf numFmtId="165" fontId="18" fillId="0" borderId="12" xfId="0" applyNumberFormat="1" applyFont="1" applyFill="1" applyBorder="1" applyAlignment="1">
      <alignment horizontal="right"/>
    </xf>
    <xf numFmtId="165" fontId="18" fillId="0" borderId="13" xfId="0" applyNumberFormat="1" applyFont="1" applyFill="1" applyBorder="1" applyAlignment="1">
      <alignment horizontal="right"/>
    </xf>
    <xf numFmtId="165" fontId="18" fillId="0" borderId="14" xfId="0" applyNumberFormat="1" applyFont="1" applyFill="1" applyBorder="1" applyAlignment="1">
      <alignment horizontal="right"/>
    </xf>
    <xf numFmtId="165" fontId="18" fillId="0" borderId="13" xfId="0" applyNumberFormat="1" applyFont="1" applyFill="1" applyBorder="1" applyAlignment="1">
      <alignment horizontal="left" vertical="center" wrapText="1"/>
    </xf>
    <xf numFmtId="165" fontId="18" fillId="0" borderId="0" xfId="0" applyNumberFormat="1" applyFont="1" applyFill="1" applyBorder="1" applyAlignment="1">
      <alignment horizontal="right"/>
    </xf>
    <xf numFmtId="165" fontId="18" fillId="0" borderId="0" xfId="0" applyNumberFormat="1" applyFont="1" applyFill="1" applyAlignment="1">
      <alignment horizontal="right"/>
    </xf>
    <xf numFmtId="0" fontId="19" fillId="0" borderId="13"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wrapText="1"/>
    </xf>
    <xf numFmtId="0" fontId="19" fillId="0" borderId="0" xfId="0" applyFont="1" applyFill="1" applyAlignment="1">
      <alignment/>
    </xf>
    <xf numFmtId="165" fontId="18" fillId="0" borderId="37" xfId="0" applyNumberFormat="1" applyFont="1" applyFill="1" applyBorder="1" applyAlignment="1">
      <alignment horizontal="right"/>
    </xf>
    <xf numFmtId="165" fontId="18" fillId="0" borderId="38" xfId="0" applyNumberFormat="1" applyFont="1" applyFill="1" applyBorder="1" applyAlignment="1">
      <alignment horizontal="right"/>
    </xf>
    <xf numFmtId="165" fontId="18" fillId="0" borderId="18"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165" fontId="18" fillId="0" borderId="18" xfId="0" applyNumberFormat="1" applyFont="1" applyFill="1" applyBorder="1" applyAlignment="1">
      <alignment horizontal="right"/>
    </xf>
    <xf numFmtId="0" fontId="18" fillId="0" borderId="24" xfId="0" applyFont="1" applyFill="1" applyBorder="1" applyAlignment="1">
      <alignment/>
    </xf>
    <xf numFmtId="0" fontId="19" fillId="0" borderId="13" xfId="0" applyFont="1" applyFill="1" applyBorder="1" applyAlignment="1">
      <alignment/>
    </xf>
    <xf numFmtId="0" fontId="19" fillId="0" borderId="26" xfId="0" applyFont="1" applyFill="1" applyBorder="1" applyAlignment="1">
      <alignment horizontal="center" vertical="center" wrapText="1"/>
    </xf>
    <xf numFmtId="0" fontId="33" fillId="0" borderId="0" xfId="52" applyFont="1" applyFill="1" applyBorder="1" applyAlignment="1">
      <alignment horizontal="center" vertical="center" wrapText="1"/>
      <protection/>
    </xf>
    <xf numFmtId="0" fontId="18" fillId="0" borderId="39" xfId="0" applyFont="1" applyFill="1" applyBorder="1" applyAlignment="1">
      <alignment horizontal="center" vertical="center" wrapText="1"/>
    </xf>
    <xf numFmtId="0" fontId="33" fillId="0" borderId="0" xfId="52" applyFont="1" applyFill="1" applyBorder="1" applyAlignment="1">
      <alignment horizontal="left" vertical="center" wrapText="1"/>
      <protection/>
    </xf>
    <xf numFmtId="165" fontId="19" fillId="0" borderId="40" xfId="0" applyNumberFormat="1" applyFont="1" applyFill="1" applyBorder="1" applyAlignment="1">
      <alignment horizontal="right"/>
    </xf>
    <xf numFmtId="0" fontId="19" fillId="0" borderId="16" xfId="0" applyFont="1" applyFill="1" applyBorder="1" applyAlignment="1">
      <alignment horizontal="right"/>
    </xf>
    <xf numFmtId="165" fontId="19" fillId="0" borderId="17" xfId="0" applyNumberFormat="1" applyFont="1" applyFill="1" applyBorder="1" applyAlignment="1">
      <alignment horizontal="right"/>
    </xf>
    <xf numFmtId="0" fontId="20" fillId="0" borderId="24" xfId="52" applyFont="1" applyFill="1" applyBorder="1" applyAlignment="1">
      <alignment horizontal="center" vertical="center"/>
      <protection/>
    </xf>
    <xf numFmtId="0" fontId="20" fillId="0" borderId="13" xfId="52" applyFont="1" applyFill="1" applyBorder="1" applyAlignment="1">
      <alignment horizontal="center" vertical="center" wrapText="1"/>
      <protection/>
    </xf>
    <xf numFmtId="0" fontId="20" fillId="0" borderId="13" xfId="52" applyFont="1" applyFill="1" applyBorder="1" applyAlignment="1">
      <alignment horizontal="center" vertical="center"/>
      <protection/>
    </xf>
    <xf numFmtId="0" fontId="20" fillId="0" borderId="18" xfId="52" applyFont="1" applyFill="1" applyBorder="1" applyAlignment="1">
      <alignment horizontal="center" vertical="center"/>
      <protection/>
    </xf>
    <xf numFmtId="0" fontId="36" fillId="0" borderId="18" xfId="0" applyFont="1" applyBorder="1" applyAlignment="1">
      <alignment wrapText="1"/>
    </xf>
    <xf numFmtId="0" fontId="18" fillId="0" borderId="41" xfId="0" applyFont="1" applyFill="1" applyBorder="1" applyAlignment="1">
      <alignment horizontal="center" vertical="center" wrapText="1"/>
    </xf>
    <xf numFmtId="0" fontId="20" fillId="0" borderId="42" xfId="52" applyFont="1" applyFill="1" applyBorder="1" applyAlignment="1">
      <alignment horizontal="center" vertical="center"/>
      <protection/>
    </xf>
    <xf numFmtId="0" fontId="18" fillId="0" borderId="43"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8" fillId="24" borderId="32"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22" fillId="0" borderId="0" xfId="0" applyFont="1" applyFill="1" applyAlignment="1">
      <alignment/>
    </xf>
    <xf numFmtId="0" fontId="26" fillId="0" borderId="0" xfId="53" applyFont="1" applyFill="1" applyBorder="1" applyAlignment="1">
      <alignment horizontal="center"/>
      <protection/>
    </xf>
    <xf numFmtId="0" fontId="26" fillId="0" borderId="0" xfId="53" applyFont="1" applyFill="1" applyBorder="1" applyAlignment="1">
      <alignment horizontal="center" vertical="center" wrapText="1"/>
      <protection/>
    </xf>
    <xf numFmtId="0" fontId="26" fillId="0" borderId="0" xfId="53" applyFont="1" applyFill="1" applyBorder="1" applyAlignment="1">
      <alignment horizontal="center" wrapText="1"/>
      <protection/>
    </xf>
    <xf numFmtId="0" fontId="26" fillId="0" borderId="0" xfId="52" applyFont="1" applyFill="1" applyBorder="1" applyAlignment="1">
      <alignment horizontal="center" vertical="center"/>
      <protection/>
    </xf>
    <xf numFmtId="0" fontId="21" fillId="0" borderId="0" xfId="0" applyFont="1" applyFill="1" applyAlignment="1">
      <alignment/>
    </xf>
    <xf numFmtId="165" fontId="26"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wrapText="1"/>
      <protection/>
    </xf>
    <xf numFmtId="167" fontId="26" fillId="0" borderId="0" xfId="52" applyNumberFormat="1" applyFont="1" applyFill="1" applyBorder="1" applyAlignment="1">
      <alignment horizontal="center" vertical="center"/>
      <protection/>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0" fontId="26" fillId="0" borderId="20" xfId="52" applyFont="1" applyFill="1" applyBorder="1" applyAlignment="1">
      <alignment vertical="center"/>
      <protection/>
    </xf>
    <xf numFmtId="165" fontId="26" fillId="0" borderId="21" xfId="52" applyNumberFormat="1" applyFont="1" applyFill="1" applyBorder="1" applyAlignment="1">
      <alignment horizontal="right"/>
      <protection/>
    </xf>
    <xf numFmtId="165" fontId="26" fillId="0" borderId="22" xfId="49" applyNumberFormat="1" applyFont="1" applyFill="1" applyBorder="1" applyAlignment="1" applyProtection="1">
      <alignment horizontal="right"/>
      <protection/>
    </xf>
    <xf numFmtId="165" fontId="21" fillId="0" borderId="0" xfId="0" applyNumberFormat="1" applyFont="1" applyFill="1" applyBorder="1" applyAlignment="1">
      <alignment horizontal="right" wrapText="1"/>
    </xf>
    <xf numFmtId="0" fontId="21"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165" fontId="21" fillId="0" borderId="15" xfId="0" applyNumberFormat="1" applyFont="1" applyFill="1" applyBorder="1" applyAlignment="1">
      <alignment horizontal="right"/>
    </xf>
    <xf numFmtId="165" fontId="21" fillId="0" borderId="12" xfId="0" applyNumberFormat="1" applyFont="1" applyFill="1" applyBorder="1" applyAlignment="1">
      <alignment horizontal="right" wrapText="1"/>
    </xf>
    <xf numFmtId="165" fontId="22" fillId="0" borderId="12" xfId="0" applyNumberFormat="1" applyFont="1" applyFill="1" applyBorder="1" applyAlignment="1">
      <alignment horizontal="right"/>
    </xf>
    <xf numFmtId="165" fontId="26" fillId="0" borderId="17" xfId="49" applyNumberFormat="1" applyFont="1" applyFill="1" applyBorder="1" applyAlignment="1" applyProtection="1">
      <alignment horizontal="right"/>
      <protection/>
    </xf>
    <xf numFmtId="0" fontId="22" fillId="0" borderId="13" xfId="0" applyFont="1" applyFill="1" applyBorder="1" applyAlignment="1">
      <alignment horizontal="left" vertical="center" wrapText="1"/>
    </xf>
    <xf numFmtId="165" fontId="21" fillId="0" borderId="13" xfId="0" applyNumberFormat="1" applyFont="1" applyFill="1" applyBorder="1" applyAlignment="1">
      <alignment horizontal="right"/>
    </xf>
    <xf numFmtId="165" fontId="21" fillId="0" borderId="13" xfId="0" applyNumberFormat="1" applyFont="1" applyFill="1" applyBorder="1" applyAlignment="1">
      <alignment horizontal="right" wrapText="1"/>
    </xf>
    <xf numFmtId="165" fontId="22" fillId="0" borderId="13" xfId="0" applyNumberFormat="1" applyFont="1" applyFill="1" applyBorder="1" applyAlignment="1">
      <alignment horizontal="right"/>
    </xf>
    <xf numFmtId="165" fontId="26" fillId="0" borderId="18" xfId="49" applyNumberFormat="1" applyFont="1" applyFill="1" applyBorder="1" applyAlignment="1" applyProtection="1">
      <alignment horizontal="right"/>
      <protection/>
    </xf>
    <xf numFmtId="0" fontId="22" fillId="0" borderId="13" xfId="0" applyFont="1" applyFill="1" applyBorder="1" applyAlignment="1">
      <alignment/>
    </xf>
    <xf numFmtId="0" fontId="22" fillId="0" borderId="33" xfId="0" applyFont="1" applyFill="1" applyBorder="1" applyAlignment="1">
      <alignment horizontal="left" vertical="center" wrapText="1"/>
    </xf>
    <xf numFmtId="165" fontId="21" fillId="0" borderId="11" xfId="0" applyNumberFormat="1" applyFont="1" applyFill="1" applyBorder="1" applyAlignment="1">
      <alignment horizontal="right"/>
    </xf>
    <xf numFmtId="0" fontId="21" fillId="25" borderId="44" xfId="0" applyFont="1" applyFill="1" applyBorder="1" applyAlignment="1">
      <alignment horizontal="center" vertical="center" wrapText="1"/>
    </xf>
    <xf numFmtId="0" fontId="21" fillId="25" borderId="25" xfId="0" applyFont="1" applyFill="1" applyBorder="1" applyAlignment="1">
      <alignment horizontal="center" vertical="center" wrapText="1"/>
    </xf>
    <xf numFmtId="165" fontId="21" fillId="25" borderId="26" xfId="0" applyNumberFormat="1" applyFont="1" applyFill="1" applyBorder="1" applyAlignment="1">
      <alignment horizontal="right"/>
    </xf>
    <xf numFmtId="165" fontId="26" fillId="25" borderId="19" xfId="49" applyNumberFormat="1" applyFont="1" applyFill="1" applyBorder="1" applyAlignment="1" applyProtection="1">
      <alignment horizontal="right"/>
      <protection/>
    </xf>
    <xf numFmtId="0" fontId="22" fillId="25" borderId="0" xfId="0" applyFont="1" applyFill="1" applyAlignment="1">
      <alignment/>
    </xf>
    <xf numFmtId="0" fontId="21" fillId="0" borderId="44" xfId="0" applyFont="1" applyFill="1" applyBorder="1" applyAlignment="1">
      <alignment horizontal="center" vertical="center" wrapText="1"/>
    </xf>
    <xf numFmtId="0" fontId="21" fillId="0" borderId="0" xfId="0" applyFont="1" applyFill="1" applyBorder="1" applyAlignment="1">
      <alignment horizontal="right" wrapText="1"/>
    </xf>
    <xf numFmtId="165" fontId="21" fillId="0" borderId="0" xfId="0" applyNumberFormat="1" applyFont="1" applyFill="1" applyBorder="1" applyAlignment="1">
      <alignment horizontal="right"/>
    </xf>
    <xf numFmtId="165" fontId="26" fillId="0" borderId="0" xfId="49" applyNumberFormat="1" applyFont="1" applyFill="1" applyBorder="1" applyAlignment="1" applyProtection="1">
      <alignment horizontal="right"/>
      <protection/>
    </xf>
    <xf numFmtId="165" fontId="21" fillId="0" borderId="12" xfId="0" applyNumberFormat="1" applyFont="1" applyFill="1" applyBorder="1" applyAlignment="1">
      <alignment horizontal="right"/>
    </xf>
    <xf numFmtId="166" fontId="22" fillId="0" borderId="13" xfId="49" applyFont="1" applyFill="1" applyBorder="1" applyAlignment="1" applyProtection="1">
      <alignment/>
      <protection/>
    </xf>
    <xf numFmtId="166" fontId="22" fillId="0" borderId="21" xfId="49" applyFont="1" applyFill="1" applyBorder="1" applyAlignment="1" applyProtection="1">
      <alignment/>
      <protection/>
    </xf>
    <xf numFmtId="0" fontId="22" fillId="0" borderId="12" xfId="0" applyFont="1" applyFill="1" applyBorder="1" applyAlignment="1">
      <alignment vertical="center" wrapText="1"/>
    </xf>
    <xf numFmtId="166" fontId="22" fillId="0" borderId="12" xfId="49" applyFont="1" applyFill="1" applyBorder="1" applyAlignment="1" applyProtection="1">
      <alignment/>
      <protection/>
    </xf>
    <xf numFmtId="165" fontId="26" fillId="0" borderId="31" xfId="49" applyNumberFormat="1" applyFont="1" applyFill="1" applyBorder="1" applyAlignment="1" applyProtection="1">
      <alignment horizontal="right"/>
      <protection/>
    </xf>
    <xf numFmtId="0" fontId="22" fillId="0" borderId="11" xfId="0" applyFont="1" applyFill="1" applyBorder="1" applyAlignment="1">
      <alignment vertical="center" wrapText="1"/>
    </xf>
    <xf numFmtId="165" fontId="21" fillId="0" borderId="11" xfId="0" applyNumberFormat="1" applyFont="1" applyFill="1" applyBorder="1" applyAlignment="1">
      <alignment horizontal="right" wrapText="1"/>
    </xf>
    <xf numFmtId="165" fontId="22" fillId="0" borderId="11" xfId="0" applyNumberFormat="1" applyFont="1" applyFill="1" applyBorder="1" applyAlignment="1">
      <alignment horizontal="right"/>
    </xf>
    <xf numFmtId="166" fontId="22" fillId="0" borderId="11" xfId="49" applyFont="1" applyFill="1" applyBorder="1" applyAlignment="1" applyProtection="1">
      <alignment/>
      <protection/>
    </xf>
    <xf numFmtId="165" fontId="26" fillId="0" borderId="27" xfId="49" applyNumberFormat="1" applyFont="1" applyFill="1" applyBorder="1" applyAlignment="1" applyProtection="1">
      <alignment horizontal="right"/>
      <protection/>
    </xf>
    <xf numFmtId="0" fontId="22" fillId="0" borderId="13" xfId="0" applyFont="1" applyFill="1" applyBorder="1" applyAlignment="1">
      <alignment vertical="center" wrapText="1"/>
    </xf>
    <xf numFmtId="0" fontId="22" fillId="0" borderId="13" xfId="0" applyFont="1" applyFill="1" applyBorder="1" applyAlignment="1">
      <alignment horizontal="left" wrapText="1"/>
    </xf>
    <xf numFmtId="0" fontId="21" fillId="0" borderId="13" xfId="0" applyFont="1" applyFill="1" applyBorder="1" applyAlignment="1">
      <alignment wrapText="1"/>
    </xf>
    <xf numFmtId="0" fontId="22" fillId="0" borderId="13" xfId="0" applyFont="1" applyFill="1" applyBorder="1" applyAlignment="1">
      <alignment wrapText="1"/>
    </xf>
    <xf numFmtId="0" fontId="21" fillId="0" borderId="13" xfId="0" applyFont="1" applyFill="1" applyBorder="1" applyAlignment="1">
      <alignment horizontal="center" vertical="center" wrapText="1"/>
    </xf>
    <xf numFmtId="0" fontId="22" fillId="0" borderId="0" xfId="0" applyFont="1" applyFill="1" applyBorder="1" applyAlignment="1">
      <alignment horizontal="left" vertical="center" wrapText="1"/>
    </xf>
    <xf numFmtId="165" fontId="22" fillId="0" borderId="0" xfId="0" applyNumberFormat="1" applyFont="1" applyFill="1" applyBorder="1" applyAlignment="1">
      <alignment horizontal="right"/>
    </xf>
    <xf numFmtId="165" fontId="22" fillId="0" borderId="14" xfId="0" applyNumberFormat="1" applyFont="1" applyFill="1" applyBorder="1" applyAlignment="1">
      <alignment horizontal="right"/>
    </xf>
    <xf numFmtId="0" fontId="22" fillId="0" borderId="0" xfId="0" applyFont="1" applyFill="1" applyBorder="1" applyAlignment="1">
      <alignment/>
    </xf>
    <xf numFmtId="0" fontId="22" fillId="0" borderId="1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left" vertical="center" wrapText="1"/>
    </xf>
    <xf numFmtId="165" fontId="21" fillId="0" borderId="14" xfId="0" applyNumberFormat="1" applyFont="1" applyFill="1" applyBorder="1" applyAlignment="1">
      <alignment horizontal="right"/>
    </xf>
    <xf numFmtId="0" fontId="26" fillId="0" borderId="13" xfId="0" applyFont="1" applyFill="1" applyBorder="1" applyAlignment="1">
      <alignment horizontal="center" vertical="center" wrapText="1"/>
    </xf>
    <xf numFmtId="0" fontId="21" fillId="0" borderId="33" xfId="0" applyFont="1" applyFill="1" applyBorder="1" applyAlignment="1">
      <alignment vertical="center" wrapText="1"/>
    </xf>
    <xf numFmtId="0" fontId="21" fillId="0" borderId="15" xfId="0" applyFont="1" applyFill="1" applyBorder="1" applyAlignment="1">
      <alignment horizontal="center" vertical="center" wrapText="1"/>
    </xf>
    <xf numFmtId="0" fontId="22" fillId="25" borderId="25" xfId="0" applyFont="1" applyFill="1" applyBorder="1" applyAlignment="1">
      <alignment/>
    </xf>
    <xf numFmtId="165" fontId="21" fillId="0" borderId="0" xfId="0" applyNumberFormat="1" applyFont="1" applyFill="1" applyAlignment="1">
      <alignment horizontal="right"/>
    </xf>
    <xf numFmtId="165" fontId="22" fillId="0" borderId="0" xfId="0" applyNumberFormat="1" applyFont="1" applyFill="1" applyAlignment="1">
      <alignment horizontal="right"/>
    </xf>
    <xf numFmtId="0" fontId="21" fillId="0" borderId="0" xfId="0" applyFont="1" applyFill="1" applyBorder="1" applyAlignment="1">
      <alignment vertical="center" wrapText="1" readingOrder="1"/>
    </xf>
    <xf numFmtId="0" fontId="21" fillId="0" borderId="0" xfId="0" applyFont="1" applyFill="1" applyBorder="1" applyAlignment="1">
      <alignment horizontal="left" vertical="center" wrapText="1" readingOrder="1"/>
    </xf>
    <xf numFmtId="0" fontId="21"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7" fillId="0" borderId="0" xfId="0" applyFont="1" applyFill="1" applyAlignment="1">
      <alignment/>
    </xf>
    <xf numFmtId="0" fontId="37" fillId="0" borderId="43" xfId="0" applyFont="1" applyFill="1" applyBorder="1" applyAlignment="1">
      <alignment horizontal="center" vertical="center" wrapText="1"/>
    </xf>
    <xf numFmtId="0" fontId="37" fillId="0" borderId="45" xfId="0" applyFont="1" applyFill="1" applyBorder="1" applyAlignment="1">
      <alignment/>
    </xf>
    <xf numFmtId="0" fontId="27" fillId="0" borderId="46" xfId="0" applyFont="1" applyFill="1" applyBorder="1" applyAlignment="1">
      <alignment wrapText="1"/>
    </xf>
    <xf numFmtId="44" fontId="27" fillId="0" borderId="46" xfId="49" applyNumberFormat="1" applyFont="1" applyFill="1" applyBorder="1" applyAlignment="1">
      <alignment/>
    </xf>
    <xf numFmtId="44" fontId="37" fillId="0" borderId="47" xfId="49" applyNumberFormat="1" applyFont="1" applyFill="1" applyBorder="1" applyAlignment="1">
      <alignment/>
    </xf>
    <xf numFmtId="0" fontId="37" fillId="0" borderId="42" xfId="0" applyFont="1" applyFill="1" applyBorder="1" applyAlignment="1">
      <alignment/>
    </xf>
    <xf numFmtId="0" fontId="27" fillId="0" borderId="36" xfId="0" applyFont="1" applyFill="1" applyBorder="1" applyAlignment="1">
      <alignment wrapText="1"/>
    </xf>
    <xf numFmtId="44" fontId="27" fillId="0" borderId="36" xfId="49" applyNumberFormat="1" applyFont="1" applyFill="1" applyBorder="1" applyAlignment="1">
      <alignment/>
    </xf>
    <xf numFmtId="44" fontId="37" fillId="0" borderId="39" xfId="49" applyNumberFormat="1" applyFont="1" applyFill="1" applyBorder="1" applyAlignment="1">
      <alignment/>
    </xf>
    <xf numFmtId="0" fontId="37" fillId="0" borderId="48" xfId="0" applyFont="1" applyFill="1" applyBorder="1" applyAlignment="1">
      <alignment/>
    </xf>
    <xf numFmtId="0" fontId="37" fillId="0" borderId="43" xfId="0" applyFont="1" applyFill="1" applyBorder="1" applyAlignment="1">
      <alignment horizontal="center" wrapText="1"/>
    </xf>
    <xf numFmtId="44" fontId="37" fillId="0" borderId="43" xfId="49" applyNumberFormat="1" applyFont="1" applyFill="1" applyBorder="1" applyAlignment="1">
      <alignment/>
    </xf>
    <xf numFmtId="44" fontId="37" fillId="0" borderId="49" xfId="49" applyNumberFormat="1" applyFont="1" applyFill="1" applyBorder="1" applyAlignment="1">
      <alignment/>
    </xf>
    <xf numFmtId="0" fontId="37" fillId="0" borderId="0" xfId="0" applyFont="1" applyFill="1" applyAlignment="1">
      <alignment/>
    </xf>
    <xf numFmtId="0" fontId="27" fillId="0" borderId="0" xfId="0" applyFont="1" applyFill="1" applyAlignment="1">
      <alignment wrapText="1"/>
    </xf>
    <xf numFmtId="0" fontId="37" fillId="0" borderId="0" xfId="0" applyFont="1" applyFill="1" applyAlignment="1">
      <alignment horizontal="center" vertical="center" wrapText="1"/>
    </xf>
    <xf numFmtId="0" fontId="22" fillId="26" borderId="13" xfId="0" applyFont="1" applyFill="1" applyBorder="1" applyAlignment="1">
      <alignment vertical="center" wrapText="1"/>
    </xf>
    <xf numFmtId="165" fontId="21" fillId="26" borderId="13" xfId="0" applyNumberFormat="1" applyFont="1" applyFill="1" applyBorder="1" applyAlignment="1">
      <alignment horizontal="right"/>
    </xf>
    <xf numFmtId="165" fontId="21" fillId="26" borderId="13" xfId="0" applyNumberFormat="1" applyFont="1" applyFill="1" applyBorder="1" applyAlignment="1">
      <alignment horizontal="right" wrapText="1"/>
    </xf>
    <xf numFmtId="165" fontId="22" fillId="26" borderId="13" xfId="0" applyNumberFormat="1" applyFont="1" applyFill="1" applyBorder="1" applyAlignment="1">
      <alignment horizontal="right"/>
    </xf>
    <xf numFmtId="165" fontId="26" fillId="26" borderId="18" xfId="49" applyNumberFormat="1" applyFont="1" applyFill="1" applyBorder="1" applyAlignment="1" applyProtection="1">
      <alignment horizontal="right"/>
      <protection/>
    </xf>
    <xf numFmtId="165" fontId="22" fillId="26" borderId="0" xfId="0" applyNumberFormat="1" applyFont="1" applyFill="1" applyAlignment="1">
      <alignment/>
    </xf>
    <xf numFmtId="0" fontId="22" fillId="26" borderId="0" xfId="0" applyFont="1" applyFill="1" applyAlignment="1">
      <alignment/>
    </xf>
    <xf numFmtId="0" fontId="22" fillId="26" borderId="13" xfId="0" applyFont="1" applyFill="1" applyBorder="1" applyAlignment="1">
      <alignment horizontal="left" vertical="center" wrapText="1"/>
    </xf>
    <xf numFmtId="0" fontId="22" fillId="26" borderId="13" xfId="0" applyFont="1" applyFill="1" applyBorder="1" applyAlignment="1">
      <alignment horizontal="left" wrapText="1"/>
    </xf>
    <xf numFmtId="0" fontId="18" fillId="0" borderId="0" xfId="0" applyFont="1" applyFill="1" applyBorder="1" applyAlignment="1">
      <alignment horizontal="center" vertical="center" wrapText="1"/>
    </xf>
    <xf numFmtId="165" fontId="19" fillId="26" borderId="26" xfId="0" applyNumberFormat="1" applyFont="1" applyFill="1" applyBorder="1" applyAlignment="1">
      <alignment horizontal="right"/>
    </xf>
    <xf numFmtId="0" fontId="32" fillId="0" borderId="13" xfId="0" applyFont="1" applyFill="1" applyBorder="1" applyAlignment="1">
      <alignment horizontal="center" vertical="center" wrapText="1"/>
    </xf>
    <xf numFmtId="0" fontId="38" fillId="0" borderId="13" xfId="0" applyFont="1" applyFill="1" applyBorder="1" applyAlignment="1">
      <alignment wrapText="1"/>
    </xf>
    <xf numFmtId="165" fontId="26" fillId="0" borderId="50" xfId="49" applyNumberFormat="1" applyFont="1" applyFill="1" applyBorder="1" applyAlignment="1" applyProtection="1">
      <alignment horizontal="right"/>
      <protection/>
    </xf>
    <xf numFmtId="0" fontId="19" fillId="0" borderId="2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0" fillId="0" borderId="12" xfId="52" applyFont="1" applyFill="1" applyBorder="1" applyAlignment="1">
      <alignment horizontal="center" vertical="center"/>
      <protection/>
    </xf>
    <xf numFmtId="0" fontId="19" fillId="0" borderId="22"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0" xfId="53" applyFont="1" applyFill="1" applyBorder="1" applyAlignment="1">
      <alignment horizontal="center"/>
      <protection/>
    </xf>
    <xf numFmtId="0" fontId="20" fillId="0" borderId="23" xfId="53" applyFont="1" applyFill="1" applyBorder="1" applyAlignment="1">
      <alignment horizontal="center"/>
      <protection/>
    </xf>
    <xf numFmtId="0" fontId="20" fillId="0" borderId="51" xfId="52" applyFont="1" applyFill="1" applyBorder="1" applyAlignment="1">
      <alignment horizontal="center" vertical="center"/>
      <protection/>
    </xf>
    <xf numFmtId="0" fontId="26" fillId="0" borderId="21" xfId="52" applyFont="1" applyFill="1" applyBorder="1" applyAlignment="1">
      <alignment horizontal="center" vertical="center"/>
      <protection/>
    </xf>
    <xf numFmtId="0" fontId="18" fillId="0" borderId="1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9" fillId="24" borderId="26" xfId="0" applyFont="1" applyFill="1" applyBorder="1" applyAlignment="1">
      <alignment horizontal="right" wrapText="1"/>
    </xf>
    <xf numFmtId="0" fontId="18" fillId="0" borderId="5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9" fillId="24" borderId="53" xfId="0" applyFont="1" applyFill="1" applyBorder="1" applyAlignment="1">
      <alignment horizontal="right" wrapText="1"/>
    </xf>
    <xf numFmtId="0" fontId="19" fillId="24" borderId="54" xfId="0" applyFont="1" applyFill="1" applyBorder="1" applyAlignment="1">
      <alignment horizontal="right" wrapText="1"/>
    </xf>
    <xf numFmtId="0" fontId="18" fillId="0" borderId="20" xfId="0" applyFont="1" applyFill="1" applyBorder="1" applyAlignment="1">
      <alignment horizontal="center" vertical="center" wrapText="1"/>
    </xf>
    <xf numFmtId="0" fontId="26" fillId="0" borderId="0" xfId="53" applyFont="1" applyFill="1" applyBorder="1" applyAlignment="1">
      <alignment horizontal="center"/>
      <protection/>
    </xf>
    <xf numFmtId="0" fontId="26" fillId="0" borderId="23" xfId="53" applyFont="1" applyFill="1" applyBorder="1" applyAlignment="1">
      <alignment horizontal="center"/>
      <protection/>
    </xf>
    <xf numFmtId="0" fontId="26" fillId="0" borderId="51" xfId="52" applyFont="1" applyFill="1" applyBorder="1" applyAlignment="1">
      <alignment horizontal="center" vertical="center"/>
      <protection/>
    </xf>
    <xf numFmtId="0" fontId="21" fillId="0" borderId="5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6" fillId="0" borderId="12" xfId="52" applyFont="1" applyFill="1" applyBorder="1" applyAlignment="1">
      <alignment horizontal="center" vertical="center"/>
      <protection/>
    </xf>
    <xf numFmtId="0" fontId="21" fillId="0" borderId="22" xfId="0" applyFont="1" applyFill="1" applyBorder="1" applyAlignment="1">
      <alignment horizontal="center" vertical="center" wrapText="1"/>
    </xf>
    <xf numFmtId="0" fontId="26" fillId="0" borderId="21" xfId="52" applyFont="1" applyFill="1" applyBorder="1" applyAlignment="1">
      <alignment horizontal="center" vertical="center"/>
      <protection/>
    </xf>
    <xf numFmtId="0" fontId="21" fillId="0" borderId="4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25" borderId="26" xfId="0" applyFont="1" applyFill="1" applyBorder="1" applyAlignment="1">
      <alignment horizontal="right" wrapText="1"/>
    </xf>
    <xf numFmtId="0" fontId="21" fillId="26" borderId="13"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31" fillId="0" borderId="0" xfId="53" applyFont="1" applyFill="1" applyBorder="1" applyAlignment="1">
      <alignment horizontal="center"/>
      <protection/>
    </xf>
    <xf numFmtId="0" fontId="31" fillId="0" borderId="23" xfId="53" applyFont="1" applyFill="1" applyBorder="1" applyAlignment="1">
      <alignment horizontal="center"/>
      <protection/>
    </xf>
    <xf numFmtId="0" fontId="31" fillId="0" borderId="51" xfId="52" applyFont="1" applyFill="1" applyBorder="1" applyAlignment="1">
      <alignment horizontal="center" vertical="center"/>
      <protection/>
    </xf>
    <xf numFmtId="0" fontId="32" fillId="0" borderId="20"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1" fillId="0" borderId="12" xfId="52" applyFont="1" applyFill="1" applyBorder="1" applyAlignment="1">
      <alignment horizontal="center" vertical="center"/>
      <protection/>
    </xf>
    <xf numFmtId="0" fontId="32" fillId="0" borderId="22" xfId="0" applyFont="1" applyFill="1" applyBorder="1" applyAlignment="1">
      <alignment horizontal="center" vertical="center" wrapText="1"/>
    </xf>
    <xf numFmtId="0" fontId="32" fillId="0" borderId="56"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0" fillId="0" borderId="20" xfId="0" applyFont="1" applyFill="1" applyBorder="1" applyAlignment="1">
      <alignment horizontal="center" vertical="center" wrapText="1"/>
    </xf>
    <xf numFmtId="0" fontId="32" fillId="25" borderId="26" xfId="0" applyFont="1" applyFill="1" applyBorder="1" applyAlignment="1">
      <alignment horizontal="right" wrapText="1"/>
    </xf>
    <xf numFmtId="0" fontId="30" fillId="0" borderId="21" xfId="0" applyFont="1" applyFill="1" applyBorder="1" applyAlignment="1">
      <alignment horizontal="center" vertical="center" wrapText="1"/>
    </xf>
    <xf numFmtId="0" fontId="32" fillId="0" borderId="26" xfId="0" applyFont="1" applyFill="1" applyBorder="1" applyAlignment="1">
      <alignment horizontal="right" wrapText="1"/>
    </xf>
    <xf numFmtId="0" fontId="32" fillId="0" borderId="1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1" fillId="0" borderId="0" xfId="0" applyFont="1" applyBorder="1" applyAlignment="1">
      <alignment horizontal="center" readingOrder="1"/>
    </xf>
    <xf numFmtId="0" fontId="21" fillId="0" borderId="57" xfId="0" applyFont="1" applyBorder="1" applyAlignment="1">
      <alignment horizontal="center" readingOrder="1"/>
    </xf>
    <xf numFmtId="0" fontId="21" fillId="0" borderId="58" xfId="0" applyFont="1" applyBorder="1" applyAlignment="1">
      <alignment horizontal="center" readingOrder="1"/>
    </xf>
    <xf numFmtId="0" fontId="21" fillId="0" borderId="59" xfId="0" applyFont="1" applyBorder="1" applyAlignment="1">
      <alignment horizontal="center" readingOrder="1"/>
    </xf>
    <xf numFmtId="0" fontId="21" fillId="0" borderId="60" xfId="0" applyFont="1" applyBorder="1" applyAlignment="1">
      <alignment horizontal="center" readingOrder="1"/>
    </xf>
    <xf numFmtId="0" fontId="22" fillId="0" borderId="57" xfId="0" applyFont="1" applyBorder="1" applyAlignment="1">
      <alignment horizontal="center"/>
    </xf>
    <xf numFmtId="0" fontId="22" fillId="0" borderId="61" xfId="0" applyFont="1" applyBorder="1" applyAlignment="1">
      <alignment horizontal="center"/>
    </xf>
    <xf numFmtId="166" fontId="22" fillId="0" borderId="13" xfId="49" applyFont="1" applyFill="1" applyBorder="1" applyAlignment="1" applyProtection="1">
      <alignment horizontal="center"/>
      <protection/>
    </xf>
    <xf numFmtId="166" fontId="22" fillId="0" borderId="18" xfId="49" applyFont="1" applyFill="1" applyBorder="1" applyAlignment="1" applyProtection="1">
      <alignment horizontal="center"/>
      <protection/>
    </xf>
    <xf numFmtId="0" fontId="22" fillId="0" borderId="62"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0" xfId="0" applyFont="1" applyBorder="1" applyAlignment="1">
      <alignment horizontal="center"/>
    </xf>
    <xf numFmtId="0" fontId="21" fillId="0" borderId="58" xfId="0" applyFont="1" applyBorder="1" applyAlignment="1">
      <alignment horizontal="center" vertical="center" readingOrder="1"/>
    </xf>
    <xf numFmtId="0" fontId="21" fillId="0" borderId="59" xfId="0" applyFont="1" applyBorder="1" applyAlignment="1">
      <alignment horizontal="center" vertical="center" readingOrder="1"/>
    </xf>
    <xf numFmtId="0" fontId="22" fillId="0" borderId="65" xfId="0" applyFont="1" applyBorder="1" applyAlignment="1">
      <alignment horizontal="center"/>
    </xf>
    <xf numFmtId="0" fontId="22" fillId="0" borderId="59" xfId="0" applyFont="1" applyBorder="1" applyAlignment="1">
      <alignment horizontal="center"/>
    </xf>
    <xf numFmtId="0" fontId="22" fillId="0" borderId="66" xfId="0" applyFont="1" applyBorder="1" applyAlignment="1">
      <alignment horizontal="center"/>
    </xf>
    <xf numFmtId="0" fontId="22" fillId="0" borderId="67" xfId="0" applyFont="1" applyBorder="1" applyAlignment="1">
      <alignment horizontal="center"/>
    </xf>
    <xf numFmtId="0" fontId="19" fillId="0" borderId="0" xfId="0" applyFont="1" applyBorder="1" applyAlignment="1">
      <alignment horizont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2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36" fillId="0" borderId="18" xfId="0" applyFont="1" applyBorder="1" applyAlignment="1">
      <alignment horizontal="left" vertical="center" wrapText="1"/>
    </xf>
    <xf numFmtId="165" fontId="18" fillId="0" borderId="18" xfId="0" applyNumberFormat="1"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68"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20" fillId="0" borderId="16" xfId="52" applyFont="1" applyFill="1" applyBorder="1" applyAlignment="1">
      <alignment horizontal="center" vertical="center"/>
      <protection/>
    </xf>
    <xf numFmtId="0" fontId="20" fillId="0" borderId="12" xfId="52" applyFont="1" applyFill="1" applyBorder="1" applyAlignment="1">
      <alignment horizontal="center" vertical="center"/>
      <protection/>
    </xf>
    <xf numFmtId="0" fontId="18" fillId="0" borderId="18" xfId="0" applyNumberFormat="1" applyFont="1" applyFill="1" applyBorder="1" applyAlignment="1">
      <alignment horizontal="left" vertical="center" wrapText="1"/>
    </xf>
    <xf numFmtId="165" fontId="18" fillId="0" borderId="18" xfId="0" applyNumberFormat="1" applyFont="1" applyFill="1" applyBorder="1" applyAlignment="1">
      <alignment horizontal="left" vertical="center" wrapText="1"/>
    </xf>
    <xf numFmtId="165" fontId="18" fillId="0" borderId="69" xfId="0" applyNumberFormat="1" applyFont="1" applyFill="1" applyBorder="1" applyAlignment="1">
      <alignment horizontal="center"/>
    </xf>
    <xf numFmtId="165" fontId="18" fillId="0" borderId="70" xfId="0" applyNumberFormat="1" applyFont="1" applyFill="1" applyBorder="1" applyAlignment="1">
      <alignment horizontal="center"/>
    </xf>
    <xf numFmtId="0" fontId="18" fillId="0" borderId="70" xfId="0" applyFont="1" applyFill="1" applyBorder="1" applyAlignment="1">
      <alignment horizontal="center" vertical="center" wrapText="1"/>
    </xf>
    <xf numFmtId="0" fontId="18" fillId="0" borderId="70" xfId="0" applyFont="1" applyFill="1" applyBorder="1" applyAlignment="1">
      <alignment horizontal="center"/>
    </xf>
    <xf numFmtId="165" fontId="20" fillId="0" borderId="71" xfId="52" applyNumberFormat="1" applyFont="1" applyFill="1" applyBorder="1" applyAlignment="1">
      <alignment horizontal="left"/>
      <protection/>
    </xf>
    <xf numFmtId="165" fontId="20" fillId="0" borderId="72" xfId="52" applyNumberFormat="1" applyFont="1" applyFill="1" applyBorder="1" applyAlignment="1">
      <alignment horizontal="left"/>
      <protection/>
    </xf>
    <xf numFmtId="165" fontId="19" fillId="0" borderId="42" xfId="0" applyNumberFormat="1" applyFont="1" applyFill="1" applyBorder="1" applyAlignment="1">
      <alignment horizontal="center" vertical="center"/>
    </xf>
    <xf numFmtId="165" fontId="19" fillId="0" borderId="48" xfId="0" applyNumberFormat="1" applyFont="1" applyFill="1" applyBorder="1" applyAlignment="1">
      <alignment horizontal="center" vertical="center"/>
    </xf>
    <xf numFmtId="0" fontId="19" fillId="0" borderId="36"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36" fillId="0" borderId="39" xfId="0" applyFont="1" applyBorder="1" applyAlignment="1">
      <alignment horizontal="center" vertical="center" wrapText="1"/>
    </xf>
    <xf numFmtId="0" fontId="36" fillId="0" borderId="49" xfId="0" applyFont="1" applyBorder="1" applyAlignment="1">
      <alignment horizontal="center" vertical="center" wrapText="1"/>
    </xf>
    <xf numFmtId="0" fontId="19" fillId="0" borderId="4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8" fillId="0" borderId="13" xfId="0" applyFont="1" applyFill="1" applyBorder="1" applyAlignment="1">
      <alignment horizontal="center" wrapText="1"/>
    </xf>
    <xf numFmtId="0" fontId="18" fillId="0" borderId="13" xfId="0" applyFont="1" applyFill="1" applyBorder="1" applyAlignment="1">
      <alignment horizontal="left" wrapText="1"/>
    </xf>
    <xf numFmtId="0" fontId="18" fillId="0" borderId="2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12" xfId="0" applyFont="1" applyFill="1" applyBorder="1" applyAlignment="1">
      <alignment horizontal="left"/>
    </xf>
    <xf numFmtId="0" fontId="18"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165" fontId="18" fillId="0" borderId="19" xfId="0" applyNumberFormat="1" applyFont="1" applyFill="1" applyBorder="1" applyAlignment="1">
      <alignment horizontal="center" vertical="center" wrapText="1"/>
    </xf>
    <xf numFmtId="0" fontId="37" fillId="0" borderId="71"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7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7" fillId="0" borderId="72" xfId="0" applyFont="1" applyFill="1" applyBorder="1" applyAlignment="1">
      <alignment horizontal="center" vertical="center"/>
    </xf>
    <xf numFmtId="0" fontId="37" fillId="0" borderId="41" xfId="0" applyFont="1" applyFill="1" applyBorder="1" applyAlignment="1">
      <alignment horizontal="center" vertical="center" wrapText="1"/>
    </xf>
    <xf numFmtId="0" fontId="37" fillId="0" borderId="4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33CCCC"/>
      <rgbColor rgb="009BBB59"/>
      <rgbColor rgb="00FFCC00"/>
      <rgbColor rgb="00FF9900"/>
      <rgbColor rgb="00FF6600"/>
      <rgbColor rgb="008064A2"/>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INVERSIÓN POR EJES DE ACCIÓN</a:t>
            </a:r>
          </a:p>
        </c:rich>
      </c:tx>
      <c:layout>
        <c:manualLayout>
          <c:xMode val="factor"/>
          <c:yMode val="factor"/>
          <c:x val="0.01075"/>
          <c:y val="0"/>
        </c:manualLayout>
      </c:layout>
      <c:spPr>
        <a:noFill/>
        <a:ln w="3175">
          <a:noFill/>
        </a:ln>
      </c:spPr>
    </c:title>
    <c:view3D>
      <c:rotX val="30"/>
      <c:hPercent val="100"/>
      <c:rotY val="0"/>
      <c:depthPercent val="100"/>
      <c:rAngAx val="1"/>
    </c:view3D>
    <c:plotArea>
      <c:layout>
        <c:manualLayout>
          <c:xMode val="edge"/>
          <c:yMode val="edge"/>
          <c:x val="0.05375"/>
          <c:y val="0.28175"/>
          <c:w val="0.567"/>
          <c:h val="0.453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100" b="1"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0"/>
            <c:showPercent val="1"/>
          </c:dLbls>
          <c:cat>
            <c:strRef>
              <c:f>'CUADRO RESUMEN'!$A$12:$A$14</c:f>
              <c:strCache/>
            </c:strRef>
          </c:cat>
          <c:val>
            <c:numRef>
              <c:f>'CUADRO RESUMEN'!$B$12:$B$14</c:f>
              <c:numCache/>
            </c:numRef>
          </c:val>
        </c:ser>
      </c:pie3DChart>
      <c:spPr>
        <a:noFill/>
        <a:ln>
          <a:noFill/>
        </a:ln>
      </c:spPr>
    </c:plotArea>
    <c:legend>
      <c:legendPos val="r"/>
      <c:layout>
        <c:manualLayout>
          <c:xMode val="edge"/>
          <c:yMode val="edge"/>
          <c:x val="0.65325"/>
          <c:y val="0.19925"/>
          <c:w val="0.33075"/>
          <c:h val="0.574"/>
        </c:manualLayout>
      </c:layout>
      <c:overlay val="0"/>
      <c:spPr>
        <a:noFill/>
        <a:ln w="3175">
          <a:noFill/>
        </a:ln>
      </c:spPr>
      <c:txPr>
        <a:bodyPr vert="horz" rot="0"/>
        <a:lstStyle/>
        <a:p>
          <a:pPr>
            <a:defRPr lang="en-US" cap="none" sz="845" b="1" i="0" u="none" baseline="0">
              <a:solidFill>
                <a:srgbClr val="000000"/>
              </a:solidFill>
              <a:latin typeface="Calibri"/>
              <a:ea typeface="Calibri"/>
              <a:cs typeface="Calibri"/>
            </a:defRPr>
          </a:pPr>
        </a:p>
      </c:txPr>
    </c:legend>
    <c:sideWall>
      <c:thickness val="0"/>
    </c:sideWall>
    <c:backWall>
      <c:thickness val="0"/>
    </c:backWall>
    <c:plotVisOnly val="0"/>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PORCENTAJE DE DISTRIBUCIÓN X FUENTE DE INVERSIÓN</a:t>
            </a:r>
          </a:p>
        </c:rich>
      </c:tx>
      <c:layout>
        <c:manualLayout>
          <c:xMode val="factor"/>
          <c:yMode val="factor"/>
          <c:x val="-0.00675"/>
          <c:y val="0"/>
        </c:manualLayout>
      </c:layout>
      <c:spPr>
        <a:noFill/>
        <a:ln w="3175">
          <a:noFill/>
        </a:ln>
      </c:spPr>
    </c:title>
    <c:view3D>
      <c:rotX val="30"/>
      <c:hPercent val="100"/>
      <c:rotY val="0"/>
      <c:depthPercent val="100"/>
      <c:rAngAx val="1"/>
    </c:view3D>
    <c:plotArea>
      <c:layout>
        <c:manualLayout>
          <c:xMode val="edge"/>
          <c:yMode val="edge"/>
          <c:x val="0.04725"/>
          <c:y val="0.29025"/>
          <c:w val="0.55"/>
          <c:h val="0.532"/>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000" b="0" i="0" u="none" baseline="0">
                    <a:solidFill>
                      <a:srgbClr val="000000"/>
                    </a:solidFill>
                    <a:latin typeface="Calibri"/>
                    <a:ea typeface="Calibri"/>
                    <a:cs typeface="Calibri"/>
                  </a:defRPr>
                </a:pPr>
              </a:p>
            </c:txPr>
            <c:showLegendKey val="0"/>
            <c:showVal val="0"/>
            <c:showBubbleSize val="0"/>
            <c:showCatName val="0"/>
            <c:showSerName val="0"/>
            <c:showLeaderLines val="0"/>
            <c:showPercent val="1"/>
          </c:dLbls>
          <c:cat>
            <c:strRef>
              <c:f>'CUADRO RESUMEN'!$E$11:$H$11</c:f>
              <c:strCache/>
            </c:strRef>
          </c:cat>
          <c:val>
            <c:numRef>
              <c:f>'CUADRO RESUMEN'!$E$16:$H$16</c:f>
              <c:numCache/>
            </c:numRef>
          </c:val>
        </c:ser>
      </c:pie3DChart>
      <c:spPr>
        <a:noFill/>
        <a:ln>
          <a:noFill/>
        </a:ln>
      </c:spPr>
    </c:plotArea>
    <c:legend>
      <c:legendPos val="r"/>
      <c:layout>
        <c:manualLayout>
          <c:xMode val="edge"/>
          <c:yMode val="edge"/>
          <c:x val="0.643"/>
          <c:y val="0.18225"/>
          <c:w val="0.33475"/>
          <c:h val="0.81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0"/>
    <c:dispBlanksAs val="zero"/>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9525</xdr:rowOff>
    </xdr:from>
    <xdr:to>
      <xdr:col>2</xdr:col>
      <xdr:colOff>190500</xdr:colOff>
      <xdr:row>3</xdr:row>
      <xdr:rowOff>161925</xdr:rowOff>
    </xdr:to>
    <xdr:pic>
      <xdr:nvPicPr>
        <xdr:cNvPr id="1" name="Picture 1"/>
        <xdr:cNvPicPr preferRelativeResize="1">
          <a:picLocks noChangeAspect="1"/>
        </xdr:cNvPicPr>
      </xdr:nvPicPr>
      <xdr:blipFill>
        <a:blip r:embed="rId1"/>
        <a:stretch>
          <a:fillRect/>
        </a:stretch>
      </xdr:blipFill>
      <xdr:spPr>
        <a:xfrm>
          <a:off x="428625" y="9525"/>
          <a:ext cx="1323975" cy="762000"/>
        </a:xfrm>
        <a:prstGeom prst="rect">
          <a:avLst/>
        </a:prstGeom>
        <a:noFill/>
        <a:ln w="9525" cmpd="sng">
          <a:noFill/>
        </a:ln>
      </xdr:spPr>
    </xdr:pic>
    <xdr:clientData/>
  </xdr:twoCellAnchor>
  <xdr:twoCellAnchor>
    <xdr:from>
      <xdr:col>20</xdr:col>
      <xdr:colOff>1000125</xdr:colOff>
      <xdr:row>0</xdr:row>
      <xdr:rowOff>76200</xdr:rowOff>
    </xdr:from>
    <xdr:to>
      <xdr:col>21</xdr:col>
      <xdr:colOff>304800</xdr:colOff>
      <xdr:row>4</xdr:row>
      <xdr:rowOff>19050</xdr:rowOff>
    </xdr:to>
    <xdr:pic>
      <xdr:nvPicPr>
        <xdr:cNvPr id="2" name="Picture 2"/>
        <xdr:cNvPicPr preferRelativeResize="1">
          <a:picLocks noChangeAspect="1"/>
        </xdr:cNvPicPr>
      </xdr:nvPicPr>
      <xdr:blipFill>
        <a:blip r:embed="rId2"/>
        <a:stretch>
          <a:fillRect/>
        </a:stretch>
      </xdr:blipFill>
      <xdr:spPr>
        <a:xfrm>
          <a:off x="14563725" y="76200"/>
          <a:ext cx="6191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1133475</xdr:colOff>
      <xdr:row>2</xdr:row>
      <xdr:rowOff>238125</xdr:rowOff>
    </xdr:to>
    <xdr:pic>
      <xdr:nvPicPr>
        <xdr:cNvPr id="1" name="Picture 1"/>
        <xdr:cNvPicPr preferRelativeResize="1">
          <a:picLocks noChangeAspect="1"/>
        </xdr:cNvPicPr>
      </xdr:nvPicPr>
      <xdr:blipFill>
        <a:blip r:embed="rId1"/>
        <a:stretch>
          <a:fillRect/>
        </a:stretch>
      </xdr:blipFill>
      <xdr:spPr>
        <a:xfrm>
          <a:off x="9525" y="0"/>
          <a:ext cx="1428750" cy="714375"/>
        </a:xfrm>
        <a:prstGeom prst="rect">
          <a:avLst/>
        </a:prstGeom>
        <a:noFill/>
        <a:ln w="9525" cmpd="sng">
          <a:noFill/>
        </a:ln>
      </xdr:spPr>
    </xdr:pic>
    <xdr:clientData/>
  </xdr:twoCellAnchor>
  <xdr:twoCellAnchor>
    <xdr:from>
      <xdr:col>19</xdr:col>
      <xdr:colOff>1819275</xdr:colOff>
      <xdr:row>0</xdr:row>
      <xdr:rowOff>85725</xdr:rowOff>
    </xdr:from>
    <xdr:to>
      <xdr:col>20</xdr:col>
      <xdr:colOff>1019175</xdr:colOff>
      <xdr:row>5</xdr:row>
      <xdr:rowOff>85725</xdr:rowOff>
    </xdr:to>
    <xdr:pic>
      <xdr:nvPicPr>
        <xdr:cNvPr id="2" name="Picture 2"/>
        <xdr:cNvPicPr preferRelativeResize="1">
          <a:picLocks noChangeAspect="1"/>
        </xdr:cNvPicPr>
      </xdr:nvPicPr>
      <xdr:blipFill>
        <a:blip r:embed="rId2"/>
        <a:stretch>
          <a:fillRect/>
        </a:stretch>
      </xdr:blipFill>
      <xdr:spPr>
        <a:xfrm>
          <a:off x="26946225" y="85725"/>
          <a:ext cx="1323975" cy="1238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504825</xdr:colOff>
      <xdr:row>3</xdr:row>
      <xdr:rowOff>238125</xdr:rowOff>
    </xdr:to>
    <xdr:pic>
      <xdr:nvPicPr>
        <xdr:cNvPr id="1" name="Picture 1"/>
        <xdr:cNvPicPr preferRelativeResize="1">
          <a:picLocks noChangeAspect="1"/>
        </xdr:cNvPicPr>
      </xdr:nvPicPr>
      <xdr:blipFill>
        <a:blip r:embed="rId1"/>
        <a:stretch>
          <a:fillRect/>
        </a:stretch>
      </xdr:blipFill>
      <xdr:spPr>
        <a:xfrm>
          <a:off x="0" y="0"/>
          <a:ext cx="3514725" cy="1924050"/>
        </a:xfrm>
        <a:prstGeom prst="rect">
          <a:avLst/>
        </a:prstGeom>
        <a:noFill/>
        <a:ln w="9525" cmpd="sng">
          <a:noFill/>
        </a:ln>
      </xdr:spPr>
    </xdr:pic>
    <xdr:clientData/>
  </xdr:twoCellAnchor>
  <xdr:twoCellAnchor>
    <xdr:from>
      <xdr:col>21</xdr:col>
      <xdr:colOff>1619250</xdr:colOff>
      <xdr:row>0</xdr:row>
      <xdr:rowOff>171450</xdr:rowOff>
    </xdr:from>
    <xdr:to>
      <xdr:col>22</xdr:col>
      <xdr:colOff>1247775</xdr:colOff>
      <xdr:row>4</xdr:row>
      <xdr:rowOff>333375</xdr:rowOff>
    </xdr:to>
    <xdr:pic>
      <xdr:nvPicPr>
        <xdr:cNvPr id="2" name="Picture 2"/>
        <xdr:cNvPicPr preferRelativeResize="1">
          <a:picLocks noChangeAspect="1"/>
        </xdr:cNvPicPr>
      </xdr:nvPicPr>
      <xdr:blipFill>
        <a:blip r:embed="rId2"/>
        <a:stretch>
          <a:fillRect/>
        </a:stretch>
      </xdr:blipFill>
      <xdr:spPr>
        <a:xfrm>
          <a:off x="34318575" y="171450"/>
          <a:ext cx="2400300" cy="2409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24</xdr:row>
      <xdr:rowOff>161925</xdr:rowOff>
    </xdr:from>
    <xdr:to>
      <xdr:col>1</xdr:col>
      <xdr:colOff>304800</xdr:colOff>
      <xdr:row>39</xdr:row>
      <xdr:rowOff>161925</xdr:rowOff>
    </xdr:to>
    <xdr:graphicFrame>
      <xdr:nvGraphicFramePr>
        <xdr:cNvPr id="1" name="Chart 1"/>
        <xdr:cNvGraphicFramePr/>
      </xdr:nvGraphicFramePr>
      <xdr:xfrm>
        <a:off x="171450" y="5467350"/>
        <a:ext cx="3629025" cy="285750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24</xdr:row>
      <xdr:rowOff>180975</xdr:rowOff>
    </xdr:from>
    <xdr:to>
      <xdr:col>6</xdr:col>
      <xdr:colOff>1495425</xdr:colOff>
      <xdr:row>39</xdr:row>
      <xdr:rowOff>180975</xdr:rowOff>
    </xdr:to>
    <xdr:graphicFrame>
      <xdr:nvGraphicFramePr>
        <xdr:cNvPr id="2" name="Chart 2"/>
        <xdr:cNvGraphicFramePr/>
      </xdr:nvGraphicFramePr>
      <xdr:xfrm>
        <a:off x="6381750" y="5486400"/>
        <a:ext cx="4381500"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59"/>
  <sheetViews>
    <sheetView tabSelected="1" view="pageBreakPreview" zoomScale="80" zoomScaleSheetLayoutView="80" zoomScalePageLayoutView="0" workbookViewId="0" topLeftCell="B1">
      <selection activeCell="R53" sqref="R53"/>
    </sheetView>
  </sheetViews>
  <sheetFormatPr defaultColWidth="11.421875" defaultRowHeight="15"/>
  <cols>
    <col min="1" max="1" width="5.7109375" style="4" customWidth="1"/>
    <col min="2" max="2" width="20.57421875" style="123" customWidth="1"/>
    <col min="3" max="3" width="5.421875" style="4" hidden="1" customWidth="1"/>
    <col min="4" max="4" width="22.421875" style="138" customWidth="1"/>
    <col min="5" max="5" width="52.8515625" style="4" customWidth="1"/>
    <col min="6" max="6" width="21.57421875" style="4" customWidth="1"/>
    <col min="7" max="12" width="11.421875" style="4" hidden="1" customWidth="1"/>
    <col min="13" max="13" width="12.421875" style="4" hidden="1" customWidth="1"/>
    <col min="14" max="16" width="11.421875" style="4" hidden="1" customWidth="1"/>
    <col min="17" max="17" width="19.7109375" style="4" customWidth="1"/>
    <col min="18" max="18" width="21.140625" style="4" bestFit="1" customWidth="1"/>
    <col min="19" max="21" width="19.7109375" style="4" customWidth="1"/>
    <col min="22" max="22" width="21.57421875" style="4" customWidth="1"/>
    <col min="23" max="23" width="16.8515625" style="4" customWidth="1"/>
    <col min="24" max="16384" width="11.421875" style="4" customWidth="1"/>
  </cols>
  <sheetData>
    <row r="1" spans="1:22" ht="15.75">
      <c r="A1" s="388" t="s">
        <v>0</v>
      </c>
      <c r="B1" s="388"/>
      <c r="C1" s="388"/>
      <c r="D1" s="388"/>
      <c r="E1" s="388"/>
      <c r="F1" s="388"/>
      <c r="G1" s="388"/>
      <c r="H1" s="388"/>
      <c r="I1" s="388"/>
      <c r="J1" s="388"/>
      <c r="K1" s="388"/>
      <c r="L1" s="388"/>
      <c r="M1" s="388"/>
      <c r="N1" s="388"/>
      <c r="O1" s="388"/>
      <c r="P1" s="388"/>
      <c r="Q1" s="388"/>
      <c r="R1" s="388"/>
      <c r="S1" s="388"/>
      <c r="T1" s="388"/>
      <c r="U1" s="388"/>
      <c r="V1" s="388"/>
    </row>
    <row r="2" spans="1:22" ht="15.75">
      <c r="A2" s="388" t="s">
        <v>1</v>
      </c>
      <c r="B2" s="388"/>
      <c r="C2" s="388"/>
      <c r="D2" s="388"/>
      <c r="E2" s="388"/>
      <c r="F2" s="388"/>
      <c r="G2" s="388"/>
      <c r="H2" s="388"/>
      <c r="I2" s="388"/>
      <c r="J2" s="388"/>
      <c r="K2" s="388"/>
      <c r="L2" s="388"/>
      <c r="M2" s="388"/>
      <c r="N2" s="388"/>
      <c r="O2" s="388"/>
      <c r="P2" s="388"/>
      <c r="Q2" s="388"/>
      <c r="R2" s="388"/>
      <c r="S2" s="388"/>
      <c r="T2" s="388"/>
      <c r="U2" s="388"/>
      <c r="V2" s="388"/>
    </row>
    <row r="3" spans="1:22" ht="16.5" thickBot="1">
      <c r="A3" s="389" t="s">
        <v>2</v>
      </c>
      <c r="B3" s="389"/>
      <c r="C3" s="389"/>
      <c r="D3" s="389"/>
      <c r="E3" s="389"/>
      <c r="F3" s="389"/>
      <c r="G3" s="389"/>
      <c r="H3" s="389"/>
      <c r="I3" s="389"/>
      <c r="J3" s="389"/>
      <c r="K3" s="389"/>
      <c r="L3" s="389"/>
      <c r="M3" s="389"/>
      <c r="N3" s="389"/>
      <c r="O3" s="389"/>
      <c r="P3" s="389"/>
      <c r="Q3" s="389"/>
      <c r="R3" s="389"/>
      <c r="S3" s="389"/>
      <c r="T3" s="389"/>
      <c r="U3" s="389"/>
      <c r="V3" s="389"/>
    </row>
    <row r="4" spans="1:22" ht="17.25" thickBot="1" thickTop="1">
      <c r="A4" s="124"/>
      <c r="B4" s="125"/>
      <c r="C4" s="124"/>
      <c r="D4" s="125"/>
      <c r="E4" s="124"/>
      <c r="F4" s="124"/>
      <c r="G4" s="124"/>
      <c r="H4" s="124"/>
      <c r="I4" s="124"/>
      <c r="J4" s="124"/>
      <c r="K4" s="124"/>
      <c r="L4" s="124"/>
      <c r="M4" s="124"/>
      <c r="N4" s="124"/>
      <c r="O4" s="124"/>
      <c r="P4" s="124"/>
      <c r="Q4" s="124"/>
      <c r="R4" s="124"/>
      <c r="S4" s="124"/>
      <c r="T4" s="124"/>
      <c r="U4" s="124"/>
      <c r="V4" s="124"/>
    </row>
    <row r="5" spans="1:22" ht="28.5" customHeight="1" thickBot="1" thickTop="1">
      <c r="A5" s="390" t="s">
        <v>3</v>
      </c>
      <c r="B5" s="390"/>
      <c r="C5" s="390"/>
      <c r="D5" s="390"/>
      <c r="E5" s="390"/>
      <c r="F5" s="390"/>
      <c r="G5" s="390"/>
      <c r="H5" s="390"/>
      <c r="I5" s="390"/>
      <c r="J5" s="390"/>
      <c r="K5" s="390"/>
      <c r="L5" s="390"/>
      <c r="M5" s="390"/>
      <c r="N5" s="390"/>
      <c r="O5" s="390"/>
      <c r="P5" s="390"/>
      <c r="Q5" s="390"/>
      <c r="R5" s="390"/>
      <c r="S5" s="390"/>
      <c r="T5" s="390"/>
      <c r="U5" s="390"/>
      <c r="V5" s="390"/>
    </row>
    <row r="6" spans="1:22" ht="15.75">
      <c r="A6" s="3"/>
      <c r="B6" s="3"/>
      <c r="C6" s="3"/>
      <c r="D6" s="3"/>
      <c r="E6" s="3"/>
      <c r="F6" s="3"/>
      <c r="G6" s="3"/>
      <c r="H6" s="3"/>
      <c r="I6" s="3"/>
      <c r="J6" s="3"/>
      <c r="K6" s="3"/>
      <c r="L6" s="3"/>
      <c r="M6" s="3"/>
      <c r="N6" s="3"/>
      <c r="O6" s="3"/>
      <c r="P6" s="3"/>
      <c r="Q6" s="3"/>
      <c r="R6" s="3"/>
      <c r="S6" s="3"/>
      <c r="T6" s="3"/>
      <c r="U6" s="3"/>
      <c r="V6" s="3"/>
    </row>
    <row r="7" spans="1:22" ht="15.75">
      <c r="A7" s="3"/>
      <c r="B7" s="5"/>
      <c r="C7" s="3"/>
      <c r="D7" s="5"/>
      <c r="E7" s="3"/>
      <c r="F7" s="3"/>
      <c r="G7" s="3"/>
      <c r="H7" s="3"/>
      <c r="I7" s="3"/>
      <c r="J7" s="3"/>
      <c r="K7" s="3"/>
      <c r="L7" s="3"/>
      <c r="M7" s="3"/>
      <c r="N7" s="3"/>
      <c r="O7" s="3"/>
      <c r="P7" s="3"/>
      <c r="Q7" s="3"/>
      <c r="R7" s="3"/>
      <c r="S7" s="3"/>
      <c r="T7" s="3"/>
      <c r="U7" s="6"/>
      <c r="V7" s="3"/>
    </row>
    <row r="8" spans="1:22" ht="23.25" customHeight="1">
      <c r="A8" s="387" t="s">
        <v>4</v>
      </c>
      <c r="B8" s="383" t="s">
        <v>5</v>
      </c>
      <c r="C8" s="383" t="s">
        <v>4</v>
      </c>
      <c r="D8" s="383" t="s">
        <v>6</v>
      </c>
      <c r="E8" s="383" t="s">
        <v>375</v>
      </c>
      <c r="F8" s="383" t="s">
        <v>8</v>
      </c>
      <c r="G8" s="383" t="s">
        <v>9</v>
      </c>
      <c r="H8" s="384" t="s">
        <v>10</v>
      </c>
      <c r="I8" s="384"/>
      <c r="J8" s="384"/>
      <c r="K8" s="384"/>
      <c r="L8" s="385" t="s">
        <v>11</v>
      </c>
      <c r="M8" s="385"/>
      <c r="N8" s="385"/>
      <c r="O8" s="385"/>
      <c r="P8" s="385"/>
      <c r="Q8" s="385"/>
      <c r="R8" s="385"/>
      <c r="S8" s="385"/>
      <c r="T8" s="385"/>
      <c r="U8" s="385"/>
      <c r="V8" s="386" t="s">
        <v>12</v>
      </c>
    </row>
    <row r="9" spans="1:22" ht="59.25" customHeight="1">
      <c r="A9" s="387"/>
      <c r="B9" s="383"/>
      <c r="C9" s="383"/>
      <c r="D9" s="383"/>
      <c r="E9" s="383"/>
      <c r="F9" s="383"/>
      <c r="G9" s="383"/>
      <c r="H9" s="127" t="s">
        <v>13</v>
      </c>
      <c r="I9" s="127" t="s">
        <v>14</v>
      </c>
      <c r="J9" s="127" t="s">
        <v>15</v>
      </c>
      <c r="K9" s="127" t="s">
        <v>16</v>
      </c>
      <c r="L9" s="127" t="s">
        <v>17</v>
      </c>
      <c r="M9" s="127" t="s">
        <v>18</v>
      </c>
      <c r="N9" s="127" t="s">
        <v>19</v>
      </c>
      <c r="O9" s="127" t="s">
        <v>20</v>
      </c>
      <c r="P9" s="127" t="s">
        <v>21</v>
      </c>
      <c r="Q9" s="127" t="s">
        <v>315</v>
      </c>
      <c r="R9" s="127" t="s">
        <v>22</v>
      </c>
      <c r="S9" s="127" t="s">
        <v>23</v>
      </c>
      <c r="T9" s="127" t="s">
        <v>24</v>
      </c>
      <c r="U9" s="127" t="s">
        <v>25</v>
      </c>
      <c r="V9" s="386"/>
    </row>
    <row r="10" spans="1:22" ht="15.75">
      <c r="A10" s="7"/>
      <c r="B10" s="7"/>
      <c r="C10" s="7"/>
      <c r="D10" s="7"/>
      <c r="E10" s="7"/>
      <c r="F10" s="7"/>
      <c r="G10" s="7"/>
      <c r="H10" s="7"/>
      <c r="I10" s="7"/>
      <c r="J10" s="7"/>
      <c r="K10" s="7"/>
      <c r="L10" s="7"/>
      <c r="M10" s="7"/>
      <c r="N10" s="7"/>
      <c r="O10" s="7"/>
      <c r="P10" s="7"/>
      <c r="Q10" s="7"/>
      <c r="R10" s="7"/>
      <c r="S10" s="7"/>
      <c r="T10" s="7"/>
      <c r="U10" s="7"/>
      <c r="V10" s="7"/>
    </row>
    <row r="11" spans="1:23" ht="40.5" customHeight="1">
      <c r="A11" s="146" t="s">
        <v>26</v>
      </c>
      <c r="B11" s="391" t="s">
        <v>339</v>
      </c>
      <c r="C11" s="391"/>
      <c r="D11" s="391"/>
      <c r="E11" s="391"/>
      <c r="F11" s="128">
        <f aca="true" t="shared" si="0" ref="F11:U11">+F28+F35+F40+F49+F54+F57</f>
        <v>2049207044</v>
      </c>
      <c r="G11" s="128">
        <f t="shared" si="0"/>
        <v>0</v>
      </c>
      <c r="H11" s="128">
        <f t="shared" si="0"/>
        <v>0</v>
      </c>
      <c r="I11" s="128">
        <f t="shared" si="0"/>
        <v>0</v>
      </c>
      <c r="J11" s="128">
        <f t="shared" si="0"/>
        <v>0</v>
      </c>
      <c r="K11" s="128">
        <f t="shared" si="0"/>
        <v>0</v>
      </c>
      <c r="L11" s="128">
        <f t="shared" si="0"/>
        <v>0</v>
      </c>
      <c r="M11" s="128">
        <f t="shared" si="0"/>
        <v>0</v>
      </c>
      <c r="N11" s="128">
        <f t="shared" si="0"/>
        <v>0</v>
      </c>
      <c r="O11" s="128">
        <f t="shared" si="0"/>
        <v>0</v>
      </c>
      <c r="P11" s="128">
        <f t="shared" si="0"/>
        <v>0</v>
      </c>
      <c r="Q11" s="128">
        <f t="shared" si="0"/>
        <v>299695960</v>
      </c>
      <c r="R11" s="128">
        <f t="shared" si="0"/>
        <v>140711160</v>
      </c>
      <c r="S11" s="128">
        <f t="shared" si="0"/>
        <v>230000000</v>
      </c>
      <c r="T11" s="128">
        <f t="shared" si="0"/>
        <v>1288624924</v>
      </c>
      <c r="U11" s="128">
        <f t="shared" si="0"/>
        <v>90175000</v>
      </c>
      <c r="V11" s="129">
        <f>SUM(L11:U11)</f>
        <v>2049207044</v>
      </c>
      <c r="W11" s="18"/>
    </row>
    <row r="12" spans="1:22" s="13" customFormat="1" ht="15.75">
      <c r="A12" s="8"/>
      <c r="B12" s="9"/>
      <c r="C12" s="9"/>
      <c r="D12" s="3"/>
      <c r="E12" s="3"/>
      <c r="F12" s="10"/>
      <c r="G12" s="11"/>
      <c r="H12" s="11"/>
      <c r="I12" s="11"/>
      <c r="J12" s="11"/>
      <c r="K12" s="11"/>
      <c r="L12" s="11"/>
      <c r="M12" s="11"/>
      <c r="N12" s="11"/>
      <c r="O12" s="11"/>
      <c r="P12" s="11"/>
      <c r="Q12" s="11"/>
      <c r="R12" s="11"/>
      <c r="S12" s="11"/>
      <c r="T12" s="11">
        <f>1228684188-T11</f>
        <v>-59940736</v>
      </c>
      <c r="U12" s="11"/>
      <c r="V12" s="12"/>
    </row>
    <row r="13" spans="1:23" ht="31.5">
      <c r="A13" s="392"/>
      <c r="B13" s="383" t="s">
        <v>28</v>
      </c>
      <c r="C13" s="393"/>
      <c r="D13" s="384" t="s">
        <v>29</v>
      </c>
      <c r="E13" s="131" t="s">
        <v>30</v>
      </c>
      <c r="F13" s="14">
        <f>+V13</f>
        <v>166695960</v>
      </c>
      <c r="G13" s="15">
        <f>SUM(H13:K13)</f>
        <v>0</v>
      </c>
      <c r="H13" s="16"/>
      <c r="I13" s="16"/>
      <c r="J13" s="16"/>
      <c r="K13" s="16"/>
      <c r="L13" s="16"/>
      <c r="M13" s="16"/>
      <c r="N13" s="16"/>
      <c r="O13" s="16"/>
      <c r="P13" s="16"/>
      <c r="Q13" s="17">
        <v>21695960</v>
      </c>
      <c r="R13" s="16"/>
      <c r="S13" s="17">
        <v>15000000</v>
      </c>
      <c r="T13" s="17">
        <v>130000000</v>
      </c>
      <c r="U13" s="16"/>
      <c r="V13" s="132">
        <f aca="true" t="shared" si="1" ref="V13:V28">SUM(L13:U13)</f>
        <v>166695960</v>
      </c>
      <c r="W13" s="18"/>
    </row>
    <row r="14" spans="1:22" ht="15.75">
      <c r="A14" s="392"/>
      <c r="B14" s="383"/>
      <c r="C14" s="393"/>
      <c r="D14" s="384"/>
      <c r="E14" s="22" t="s">
        <v>31</v>
      </c>
      <c r="F14" s="19">
        <f aca="true" t="shared" si="2" ref="F14:F27">+V14</f>
        <v>40000000</v>
      </c>
      <c r="G14" s="20">
        <f aca="true" t="shared" si="3" ref="G14:G27">SUM(H14:K14)</f>
        <v>0</v>
      </c>
      <c r="H14" s="21"/>
      <c r="I14" s="21"/>
      <c r="J14" s="21"/>
      <c r="K14" s="21"/>
      <c r="L14" s="21"/>
      <c r="M14" s="21"/>
      <c r="N14" s="21"/>
      <c r="O14" s="21"/>
      <c r="P14" s="21"/>
      <c r="Q14" s="21">
        <v>20000000</v>
      </c>
      <c r="R14" s="21"/>
      <c r="S14" s="21">
        <v>20000000</v>
      </c>
      <c r="T14" s="21"/>
      <c r="U14" s="21"/>
      <c r="V14" s="122">
        <f t="shared" si="1"/>
        <v>40000000</v>
      </c>
    </row>
    <row r="15" spans="1:22" ht="20.25" customHeight="1">
      <c r="A15" s="392"/>
      <c r="B15" s="383"/>
      <c r="C15" s="393"/>
      <c r="D15" s="384"/>
      <c r="E15" s="22" t="s">
        <v>32</v>
      </c>
      <c r="F15" s="19">
        <f t="shared" si="2"/>
        <v>110000000</v>
      </c>
      <c r="G15" s="20">
        <f t="shared" si="3"/>
        <v>0</v>
      </c>
      <c r="H15" s="21"/>
      <c r="I15" s="21"/>
      <c r="J15" s="21"/>
      <c r="K15" s="21"/>
      <c r="L15" s="21"/>
      <c r="M15" s="21"/>
      <c r="N15" s="21"/>
      <c r="O15" s="21"/>
      <c r="P15" s="21"/>
      <c r="Q15" s="21">
        <v>20000000</v>
      </c>
      <c r="R15" s="21"/>
      <c r="S15" s="21"/>
      <c r="T15" s="21">
        <v>90000000</v>
      </c>
      <c r="U15" s="21"/>
      <c r="V15" s="122">
        <f t="shared" si="1"/>
        <v>110000000</v>
      </c>
    </row>
    <row r="16" spans="1:22" ht="20.25" customHeight="1">
      <c r="A16" s="392"/>
      <c r="B16" s="383"/>
      <c r="C16" s="393"/>
      <c r="D16" s="384"/>
      <c r="E16" s="22" t="s">
        <v>33</v>
      </c>
      <c r="F16" s="19">
        <f t="shared" si="2"/>
        <v>45000000</v>
      </c>
      <c r="G16" s="20">
        <f t="shared" si="3"/>
        <v>0</v>
      </c>
      <c r="H16" s="21"/>
      <c r="I16" s="21"/>
      <c r="J16" s="21"/>
      <c r="K16" s="21"/>
      <c r="L16" s="21"/>
      <c r="M16" s="21"/>
      <c r="N16" s="21"/>
      <c r="O16" s="21"/>
      <c r="P16" s="21"/>
      <c r="Q16" s="21">
        <v>15000000</v>
      </c>
      <c r="R16" s="21"/>
      <c r="S16" s="21"/>
      <c r="T16" s="21">
        <v>30000000</v>
      </c>
      <c r="U16" s="21"/>
      <c r="V16" s="122">
        <f t="shared" si="1"/>
        <v>45000000</v>
      </c>
    </row>
    <row r="17" spans="1:22" s="123" customFormat="1" ht="20.25" customHeight="1">
      <c r="A17" s="392"/>
      <c r="B17" s="383"/>
      <c r="C17" s="393"/>
      <c r="D17" s="384"/>
      <c r="E17" s="22" t="s">
        <v>34</v>
      </c>
      <c r="F17" s="19">
        <f t="shared" si="2"/>
        <v>20000000</v>
      </c>
      <c r="G17" s="20">
        <f t="shared" si="3"/>
        <v>0</v>
      </c>
      <c r="H17" s="120"/>
      <c r="I17" s="120"/>
      <c r="J17" s="120"/>
      <c r="K17" s="120"/>
      <c r="L17" s="120"/>
      <c r="M17" s="120"/>
      <c r="N17" s="120"/>
      <c r="O17" s="120"/>
      <c r="P17" s="120"/>
      <c r="Q17" s="120"/>
      <c r="R17" s="120"/>
      <c r="S17" s="120"/>
      <c r="T17" s="121">
        <v>20000000</v>
      </c>
      <c r="U17" s="120"/>
      <c r="V17" s="122">
        <f t="shared" si="1"/>
        <v>20000000</v>
      </c>
    </row>
    <row r="18" spans="1:22" ht="31.5">
      <c r="A18" s="392"/>
      <c r="B18" s="383"/>
      <c r="C18" s="393"/>
      <c r="D18" s="384"/>
      <c r="E18" s="35" t="s">
        <v>35</v>
      </c>
      <c r="F18" s="19">
        <f t="shared" si="2"/>
        <v>38000000</v>
      </c>
      <c r="G18" s="20">
        <f t="shared" si="3"/>
        <v>0</v>
      </c>
      <c r="H18" s="21"/>
      <c r="I18" s="23">
        <v>0</v>
      </c>
      <c r="J18" s="21"/>
      <c r="K18" s="21"/>
      <c r="L18" s="21"/>
      <c r="M18" s="21"/>
      <c r="N18" s="21"/>
      <c r="O18" s="21"/>
      <c r="P18" s="21"/>
      <c r="Q18" s="21">
        <v>8000000</v>
      </c>
      <c r="R18" s="21"/>
      <c r="S18" s="21">
        <v>10000000</v>
      </c>
      <c r="T18" s="23">
        <v>20000000</v>
      </c>
      <c r="U18" s="21"/>
      <c r="V18" s="122">
        <f t="shared" si="1"/>
        <v>38000000</v>
      </c>
    </row>
    <row r="19" spans="1:22" ht="51" customHeight="1">
      <c r="A19" s="392"/>
      <c r="B19" s="383"/>
      <c r="C19" s="393"/>
      <c r="D19" s="384"/>
      <c r="E19" s="22" t="s">
        <v>36</v>
      </c>
      <c r="F19" s="19">
        <f t="shared" si="2"/>
        <v>55000000</v>
      </c>
      <c r="G19" s="20">
        <f t="shared" si="3"/>
        <v>0</v>
      </c>
      <c r="H19" s="21"/>
      <c r="I19" s="21"/>
      <c r="J19" s="21"/>
      <c r="K19" s="21"/>
      <c r="L19" s="21"/>
      <c r="M19" s="21"/>
      <c r="N19" s="21"/>
      <c r="O19" s="21"/>
      <c r="P19" s="21"/>
      <c r="Q19" s="21">
        <v>15000000</v>
      </c>
      <c r="R19" s="21"/>
      <c r="S19" s="21">
        <v>20000000</v>
      </c>
      <c r="T19" s="21">
        <v>20000000</v>
      </c>
      <c r="U19" s="21"/>
      <c r="V19" s="122">
        <f t="shared" si="1"/>
        <v>55000000</v>
      </c>
    </row>
    <row r="20" spans="1:22" ht="20.25" customHeight="1">
      <c r="A20" s="392"/>
      <c r="B20" s="383"/>
      <c r="C20" s="393"/>
      <c r="D20" s="384"/>
      <c r="E20" s="22" t="s">
        <v>37</v>
      </c>
      <c r="F20" s="19">
        <f>+V20</f>
        <v>15000000</v>
      </c>
      <c r="G20" s="20"/>
      <c r="H20" s="21"/>
      <c r="I20" s="21"/>
      <c r="J20" s="21"/>
      <c r="K20" s="21"/>
      <c r="L20" s="21"/>
      <c r="M20" s="21"/>
      <c r="N20" s="21"/>
      <c r="O20" s="21"/>
      <c r="P20" s="21"/>
      <c r="Q20" s="21"/>
      <c r="R20" s="21"/>
      <c r="S20" s="21"/>
      <c r="T20" s="21">
        <v>15000000</v>
      </c>
      <c r="U20" s="21"/>
      <c r="V20" s="122">
        <f t="shared" si="1"/>
        <v>15000000</v>
      </c>
    </row>
    <row r="21" spans="1:22" ht="20.25" customHeight="1">
      <c r="A21" s="392"/>
      <c r="B21" s="383"/>
      <c r="C21" s="393"/>
      <c r="D21" s="384"/>
      <c r="E21" s="22" t="s">
        <v>38</v>
      </c>
      <c r="F21" s="19">
        <f t="shared" si="2"/>
        <v>20000000</v>
      </c>
      <c r="G21" s="20"/>
      <c r="H21" s="21"/>
      <c r="I21" s="21"/>
      <c r="J21" s="21"/>
      <c r="K21" s="21"/>
      <c r="L21" s="21"/>
      <c r="M21" s="21"/>
      <c r="N21" s="21"/>
      <c r="O21" s="21"/>
      <c r="P21" s="21"/>
      <c r="Q21" s="21"/>
      <c r="R21" s="21"/>
      <c r="S21" s="21"/>
      <c r="T21" s="21">
        <v>20000000</v>
      </c>
      <c r="U21" s="21"/>
      <c r="V21" s="122">
        <f t="shared" si="1"/>
        <v>20000000</v>
      </c>
    </row>
    <row r="22" spans="1:22" ht="20.25" customHeight="1">
      <c r="A22" s="392"/>
      <c r="B22" s="383"/>
      <c r="C22" s="393"/>
      <c r="D22" s="384"/>
      <c r="E22" s="22" t="s">
        <v>39</v>
      </c>
      <c r="F22" s="19">
        <f t="shared" si="2"/>
        <v>110000000</v>
      </c>
      <c r="G22" s="20">
        <f t="shared" si="3"/>
        <v>0</v>
      </c>
      <c r="H22" s="21"/>
      <c r="I22" s="21"/>
      <c r="J22" s="21"/>
      <c r="K22" s="21"/>
      <c r="L22" s="21"/>
      <c r="M22" s="21"/>
      <c r="N22" s="21"/>
      <c r="O22" s="21"/>
      <c r="P22" s="21"/>
      <c r="Q22" s="21">
        <v>15000000</v>
      </c>
      <c r="R22" s="21"/>
      <c r="S22" s="21">
        <v>15000000</v>
      </c>
      <c r="T22" s="21">
        <v>80000000</v>
      </c>
      <c r="U22" s="21"/>
      <c r="V22" s="122">
        <f t="shared" si="1"/>
        <v>110000000</v>
      </c>
    </row>
    <row r="23" spans="1:22" ht="20.25" customHeight="1">
      <c r="A23" s="392"/>
      <c r="B23" s="383"/>
      <c r="C23" s="393"/>
      <c r="D23" s="384"/>
      <c r="E23" s="22" t="s">
        <v>40</v>
      </c>
      <c r="F23" s="19">
        <f t="shared" si="2"/>
        <v>30000000</v>
      </c>
      <c r="G23" s="20"/>
      <c r="H23" s="21"/>
      <c r="I23" s="21"/>
      <c r="J23" s="21"/>
      <c r="K23" s="21"/>
      <c r="L23" s="21"/>
      <c r="M23" s="21"/>
      <c r="N23" s="21"/>
      <c r="O23" s="21"/>
      <c r="P23" s="21"/>
      <c r="Q23" s="21"/>
      <c r="R23" s="21"/>
      <c r="S23" s="21"/>
      <c r="T23" s="21">
        <v>30000000</v>
      </c>
      <c r="U23" s="21"/>
      <c r="V23" s="122">
        <f t="shared" si="1"/>
        <v>30000000</v>
      </c>
    </row>
    <row r="24" spans="1:22" ht="20.25" customHeight="1" thickBot="1" thickTop="1">
      <c r="A24" s="392"/>
      <c r="B24" s="383"/>
      <c r="C24" s="393"/>
      <c r="D24" s="384"/>
      <c r="E24" s="22" t="s">
        <v>41</v>
      </c>
      <c r="F24" s="19">
        <f t="shared" si="2"/>
        <v>38000000</v>
      </c>
      <c r="G24" s="20"/>
      <c r="H24" s="21"/>
      <c r="I24" s="21"/>
      <c r="J24" s="21"/>
      <c r="K24" s="21"/>
      <c r="L24" s="21"/>
      <c r="M24" s="21"/>
      <c r="N24" s="21"/>
      <c r="O24" s="21"/>
      <c r="P24" s="21"/>
      <c r="Q24" s="21"/>
      <c r="R24" s="21"/>
      <c r="S24" s="21"/>
      <c r="T24" s="119">
        <v>38000000</v>
      </c>
      <c r="U24" s="21"/>
      <c r="V24" s="122">
        <f t="shared" si="1"/>
        <v>38000000</v>
      </c>
    </row>
    <row r="25" spans="1:22" ht="20.25" customHeight="1" thickBot="1" thickTop="1">
      <c r="A25" s="392"/>
      <c r="B25" s="383"/>
      <c r="C25" s="393"/>
      <c r="D25" s="384"/>
      <c r="E25" s="22" t="s">
        <v>296</v>
      </c>
      <c r="F25" s="19">
        <f t="shared" si="2"/>
        <v>59940736</v>
      </c>
      <c r="G25" s="20"/>
      <c r="H25" s="21"/>
      <c r="I25" s="21"/>
      <c r="J25" s="21"/>
      <c r="K25" s="21"/>
      <c r="L25" s="21"/>
      <c r="M25" s="21"/>
      <c r="N25" s="21"/>
      <c r="O25" s="21"/>
      <c r="P25" s="21"/>
      <c r="Q25" s="21"/>
      <c r="R25" s="21"/>
      <c r="S25" s="21"/>
      <c r="T25" s="32">
        <v>59940736</v>
      </c>
      <c r="U25" s="21"/>
      <c r="V25" s="122">
        <f t="shared" si="1"/>
        <v>59940736</v>
      </c>
    </row>
    <row r="26" spans="1:22" ht="20.25" customHeight="1" thickBot="1" thickTop="1">
      <c r="A26" s="392"/>
      <c r="B26" s="383"/>
      <c r="C26" s="393"/>
      <c r="D26" s="384"/>
      <c r="E26" s="22" t="s">
        <v>42</v>
      </c>
      <c r="F26" s="19">
        <f t="shared" si="2"/>
        <v>24000000</v>
      </c>
      <c r="G26" s="20"/>
      <c r="H26" s="21"/>
      <c r="I26" s="21"/>
      <c r="J26" s="21"/>
      <c r="K26" s="21"/>
      <c r="L26" s="21"/>
      <c r="M26" s="21"/>
      <c r="N26" s="21"/>
      <c r="O26" s="21"/>
      <c r="P26" s="21"/>
      <c r="Q26" s="21"/>
      <c r="R26" s="21"/>
      <c r="S26" s="21"/>
      <c r="T26" s="21"/>
      <c r="U26" s="21">
        <v>24000000</v>
      </c>
      <c r="V26" s="122">
        <f t="shared" si="1"/>
        <v>24000000</v>
      </c>
    </row>
    <row r="27" spans="1:22" ht="20.25" customHeight="1">
      <c r="A27" s="392"/>
      <c r="B27" s="383"/>
      <c r="C27" s="393"/>
      <c r="D27" s="384"/>
      <c r="E27" s="22" t="s">
        <v>43</v>
      </c>
      <c r="F27" s="19">
        <f t="shared" si="2"/>
        <v>80000000</v>
      </c>
      <c r="G27" s="20">
        <f t="shared" si="3"/>
        <v>0</v>
      </c>
      <c r="H27" s="21"/>
      <c r="I27" s="21"/>
      <c r="J27" s="21"/>
      <c r="K27" s="21"/>
      <c r="L27" s="21"/>
      <c r="M27" s="21"/>
      <c r="N27" s="21"/>
      <c r="O27" s="21"/>
      <c r="P27" s="21"/>
      <c r="Q27" s="21">
        <v>20000000</v>
      </c>
      <c r="R27" s="21"/>
      <c r="S27" s="21">
        <v>20000000</v>
      </c>
      <c r="T27" s="21">
        <v>40000000</v>
      </c>
      <c r="U27" s="21"/>
      <c r="V27" s="122">
        <f t="shared" si="1"/>
        <v>80000000</v>
      </c>
    </row>
    <row r="28" spans="1:22" s="143" customFormat="1" ht="30.75" customHeight="1" thickBot="1" thickTop="1">
      <c r="A28" s="139"/>
      <c r="B28" s="383"/>
      <c r="C28" s="140"/>
      <c r="D28" s="394" t="s">
        <v>44</v>
      </c>
      <c r="E28" s="394"/>
      <c r="F28" s="141">
        <f aca="true" t="shared" si="4" ref="F28:U28">SUM(F13:F27)</f>
        <v>851636696</v>
      </c>
      <c r="G28" s="141">
        <f t="shared" si="4"/>
        <v>0</v>
      </c>
      <c r="H28" s="141">
        <f t="shared" si="4"/>
        <v>0</v>
      </c>
      <c r="I28" s="141">
        <f t="shared" si="4"/>
        <v>0</v>
      </c>
      <c r="J28" s="141">
        <f t="shared" si="4"/>
        <v>0</v>
      </c>
      <c r="K28" s="141">
        <f t="shared" si="4"/>
        <v>0</v>
      </c>
      <c r="L28" s="141">
        <f t="shared" si="4"/>
        <v>0</v>
      </c>
      <c r="M28" s="141">
        <f t="shared" si="4"/>
        <v>0</v>
      </c>
      <c r="N28" s="141">
        <f t="shared" si="4"/>
        <v>0</v>
      </c>
      <c r="O28" s="141">
        <f t="shared" si="4"/>
        <v>0</v>
      </c>
      <c r="P28" s="141">
        <f t="shared" si="4"/>
        <v>0</v>
      </c>
      <c r="Q28" s="141">
        <f t="shared" si="4"/>
        <v>134695960</v>
      </c>
      <c r="R28" s="141">
        <f t="shared" si="4"/>
        <v>0</v>
      </c>
      <c r="S28" s="141">
        <f t="shared" si="4"/>
        <v>100000000</v>
      </c>
      <c r="T28" s="379">
        <f t="shared" si="4"/>
        <v>592940736</v>
      </c>
      <c r="U28" s="141">
        <f t="shared" si="4"/>
        <v>24000000</v>
      </c>
      <c r="V28" s="142">
        <f t="shared" si="1"/>
        <v>851636696</v>
      </c>
    </row>
    <row r="29" spans="1:22" ht="17.25" thickBot="1" thickTop="1">
      <c r="A29" s="24"/>
      <c r="B29" s="25"/>
      <c r="C29" s="24"/>
      <c r="D29" s="25"/>
      <c r="E29" s="26"/>
      <c r="F29" s="27"/>
      <c r="G29" s="27"/>
      <c r="H29" s="27"/>
      <c r="I29" s="27"/>
      <c r="J29" s="27"/>
      <c r="K29" s="27"/>
      <c r="L29" s="27"/>
      <c r="M29" s="27"/>
      <c r="N29" s="27"/>
      <c r="O29" s="27"/>
      <c r="P29" s="27"/>
      <c r="Q29" s="27"/>
      <c r="R29" s="27"/>
      <c r="S29" s="27"/>
      <c r="T29" s="27"/>
      <c r="U29" s="27"/>
      <c r="V29" s="12"/>
    </row>
    <row r="30" spans="1:22" ht="33" customHeight="1">
      <c r="A30" s="392"/>
      <c r="B30" s="383" t="s">
        <v>45</v>
      </c>
      <c r="C30" s="393"/>
      <c r="D30" s="384" t="s">
        <v>46</v>
      </c>
      <c r="E30" s="131" t="s">
        <v>47</v>
      </c>
      <c r="F30" s="28">
        <f>+V30</f>
        <v>109795300</v>
      </c>
      <c r="G30" s="15">
        <f>SUM(H30:K30)</f>
        <v>0</v>
      </c>
      <c r="H30" s="29"/>
      <c r="I30" s="29"/>
      <c r="J30" s="29"/>
      <c r="K30" s="29"/>
      <c r="L30" s="29"/>
      <c r="M30" s="29"/>
      <c r="N30" s="29"/>
      <c r="O30" s="29"/>
      <c r="P30" s="29"/>
      <c r="Q30" s="29">
        <v>15000000</v>
      </c>
      <c r="R30" s="29"/>
      <c r="S30" s="29">
        <v>15000000</v>
      </c>
      <c r="T30" s="29">
        <v>79795300</v>
      </c>
      <c r="U30" s="29"/>
      <c r="V30" s="133">
        <f>SUM(L30:U30)</f>
        <v>109795300</v>
      </c>
    </row>
    <row r="31" spans="1:22" ht="18" customHeight="1">
      <c r="A31" s="392"/>
      <c r="B31" s="383"/>
      <c r="C31" s="393"/>
      <c r="D31" s="384"/>
      <c r="E31" s="30" t="s">
        <v>48</v>
      </c>
      <c r="F31" s="19">
        <f>+V31</f>
        <v>62000000</v>
      </c>
      <c r="G31" s="31"/>
      <c r="H31" s="32"/>
      <c r="I31" s="32"/>
      <c r="J31" s="32"/>
      <c r="K31" s="32"/>
      <c r="L31" s="32"/>
      <c r="M31" s="32"/>
      <c r="N31" s="32"/>
      <c r="O31" s="32"/>
      <c r="P31" s="32"/>
      <c r="Q31" s="32"/>
      <c r="R31" s="32"/>
      <c r="S31" s="32"/>
      <c r="T31" s="32">
        <v>62000000</v>
      </c>
      <c r="U31" s="32"/>
      <c r="V31" s="122">
        <f>SUM(L31:U31)</f>
        <v>62000000</v>
      </c>
    </row>
    <row r="32" spans="1:22" ht="18" customHeight="1">
      <c r="A32" s="392"/>
      <c r="B32" s="383"/>
      <c r="C32" s="393"/>
      <c r="D32" s="384"/>
      <c r="E32" s="30" t="s">
        <v>49</v>
      </c>
      <c r="F32" s="19">
        <f>+V32</f>
        <v>138543060</v>
      </c>
      <c r="G32" s="31"/>
      <c r="H32" s="32"/>
      <c r="I32" s="32"/>
      <c r="J32" s="32"/>
      <c r="K32" s="32"/>
      <c r="L32" s="32"/>
      <c r="M32" s="32"/>
      <c r="N32" s="32"/>
      <c r="O32" s="32"/>
      <c r="P32" s="32"/>
      <c r="Q32" s="32"/>
      <c r="R32" s="32">
        <v>138543060</v>
      </c>
      <c r="S32" s="32"/>
      <c r="T32" s="32"/>
      <c r="U32" s="32"/>
      <c r="V32" s="122">
        <f>SUM(L32:U32)</f>
        <v>138543060</v>
      </c>
    </row>
    <row r="33" spans="1:22" ht="18" customHeight="1">
      <c r="A33" s="392"/>
      <c r="B33" s="383"/>
      <c r="C33" s="393"/>
      <c r="D33" s="384"/>
      <c r="E33" s="22" t="s">
        <v>50</v>
      </c>
      <c r="F33" s="19">
        <f>+V33</f>
        <v>233888888</v>
      </c>
      <c r="G33" s="20"/>
      <c r="H33" s="21"/>
      <c r="I33" s="21"/>
      <c r="J33" s="21"/>
      <c r="K33" s="21"/>
      <c r="L33" s="21"/>
      <c r="M33" s="21"/>
      <c r="N33" s="21"/>
      <c r="O33" s="21"/>
      <c r="P33" s="21"/>
      <c r="Q33" s="21"/>
      <c r="R33" s="21"/>
      <c r="S33" s="21"/>
      <c r="T33" s="21">
        <v>233888888</v>
      </c>
      <c r="U33" s="21"/>
      <c r="V33" s="122">
        <f>SUM(L33:U33)</f>
        <v>233888888</v>
      </c>
    </row>
    <row r="34" spans="1:22" ht="42" customHeight="1" thickBot="1" thickTop="1">
      <c r="A34" s="392"/>
      <c r="B34" s="383"/>
      <c r="C34" s="393"/>
      <c r="D34" s="384"/>
      <c r="E34" s="22" t="s">
        <v>51</v>
      </c>
      <c r="F34" s="14">
        <f>+V34</f>
        <v>0</v>
      </c>
      <c r="G34" s="20">
        <f>SUM(H34:K34)</f>
        <v>0</v>
      </c>
      <c r="H34" s="21"/>
      <c r="I34" s="21"/>
      <c r="J34" s="21"/>
      <c r="K34" s="21"/>
      <c r="L34" s="21"/>
      <c r="M34" s="21"/>
      <c r="N34" s="21"/>
      <c r="O34" s="21"/>
      <c r="P34" s="21"/>
      <c r="Q34" s="21"/>
      <c r="R34" s="21"/>
      <c r="S34" s="21"/>
      <c r="T34" s="21"/>
      <c r="U34" s="21"/>
      <c r="V34" s="122">
        <f>SUM(L34:U34)</f>
        <v>0</v>
      </c>
    </row>
    <row r="35" spans="1:22" s="143" customFormat="1" ht="32.25" customHeight="1" thickBot="1" thickTop="1">
      <c r="A35" s="139"/>
      <c r="B35" s="383"/>
      <c r="C35" s="140"/>
      <c r="D35" s="394" t="s">
        <v>44</v>
      </c>
      <c r="E35" s="394"/>
      <c r="F35" s="141">
        <f aca="true" t="shared" si="5" ref="F35:V35">SUM(F30:F34)</f>
        <v>544227248</v>
      </c>
      <c r="G35" s="141">
        <f t="shared" si="5"/>
        <v>0</v>
      </c>
      <c r="H35" s="141">
        <f t="shared" si="5"/>
        <v>0</v>
      </c>
      <c r="I35" s="141">
        <f t="shared" si="5"/>
        <v>0</v>
      </c>
      <c r="J35" s="141">
        <f t="shared" si="5"/>
        <v>0</v>
      </c>
      <c r="K35" s="141">
        <f t="shared" si="5"/>
        <v>0</v>
      </c>
      <c r="L35" s="141">
        <f t="shared" si="5"/>
        <v>0</v>
      </c>
      <c r="M35" s="141">
        <f t="shared" si="5"/>
        <v>0</v>
      </c>
      <c r="N35" s="141">
        <f t="shared" si="5"/>
        <v>0</v>
      </c>
      <c r="O35" s="141">
        <f t="shared" si="5"/>
        <v>0</v>
      </c>
      <c r="P35" s="141">
        <f t="shared" si="5"/>
        <v>0</v>
      </c>
      <c r="Q35" s="141">
        <f t="shared" si="5"/>
        <v>15000000</v>
      </c>
      <c r="R35" s="141">
        <f t="shared" si="5"/>
        <v>138543060</v>
      </c>
      <c r="S35" s="141">
        <f t="shared" si="5"/>
        <v>15000000</v>
      </c>
      <c r="T35" s="141">
        <f t="shared" si="5"/>
        <v>375684188</v>
      </c>
      <c r="U35" s="141">
        <f t="shared" si="5"/>
        <v>0</v>
      </c>
      <c r="V35" s="141">
        <f t="shared" si="5"/>
        <v>544227248</v>
      </c>
    </row>
    <row r="36" spans="1:22" ht="23.25" customHeight="1" thickBot="1" thickTop="1">
      <c r="A36" s="387" t="s">
        <v>4</v>
      </c>
      <c r="B36" s="383" t="s">
        <v>5</v>
      </c>
      <c r="C36" s="383" t="s">
        <v>4</v>
      </c>
      <c r="D36" s="383" t="s">
        <v>6</v>
      </c>
      <c r="E36" s="383" t="s">
        <v>7</v>
      </c>
      <c r="F36" s="383" t="s">
        <v>8</v>
      </c>
      <c r="G36" s="383" t="s">
        <v>9</v>
      </c>
      <c r="H36" s="384" t="s">
        <v>10</v>
      </c>
      <c r="I36" s="384"/>
      <c r="J36" s="384"/>
      <c r="K36" s="384"/>
      <c r="L36" s="385" t="s">
        <v>11</v>
      </c>
      <c r="M36" s="385"/>
      <c r="N36" s="385"/>
      <c r="O36" s="385"/>
      <c r="P36" s="385"/>
      <c r="Q36" s="385"/>
      <c r="R36" s="385"/>
      <c r="S36" s="385"/>
      <c r="T36" s="385"/>
      <c r="U36" s="385"/>
      <c r="V36" s="386" t="s">
        <v>12</v>
      </c>
    </row>
    <row r="37" spans="1:22" ht="59.25" customHeight="1" thickBot="1" thickTop="1">
      <c r="A37" s="387"/>
      <c r="B37" s="383"/>
      <c r="C37" s="383"/>
      <c r="D37" s="383"/>
      <c r="E37" s="383"/>
      <c r="F37" s="383"/>
      <c r="G37" s="383"/>
      <c r="H37" s="127" t="s">
        <v>13</v>
      </c>
      <c r="I37" s="127" t="s">
        <v>14</v>
      </c>
      <c r="J37" s="127" t="s">
        <v>15</v>
      </c>
      <c r="K37" s="127" t="s">
        <v>16</v>
      </c>
      <c r="L37" s="127" t="s">
        <v>17</v>
      </c>
      <c r="M37" s="127" t="s">
        <v>18</v>
      </c>
      <c r="N37" s="127" t="s">
        <v>19</v>
      </c>
      <c r="O37" s="127" t="s">
        <v>20</v>
      </c>
      <c r="P37" s="127" t="s">
        <v>21</v>
      </c>
      <c r="Q37" s="127" t="s">
        <v>315</v>
      </c>
      <c r="R37" s="127" t="s">
        <v>22</v>
      </c>
      <c r="S37" s="127" t="s">
        <v>23</v>
      </c>
      <c r="T37" s="127" t="s">
        <v>24</v>
      </c>
      <c r="U37" s="127" t="s">
        <v>25</v>
      </c>
      <c r="V37" s="386"/>
    </row>
    <row r="38" spans="1:22" ht="16.5" thickTop="1">
      <c r="A38" s="24"/>
      <c r="B38" s="25"/>
      <c r="C38" s="24"/>
      <c r="D38" s="25"/>
      <c r="E38" s="37"/>
      <c r="F38" s="134"/>
      <c r="G38" s="134"/>
      <c r="H38" s="134"/>
      <c r="I38" s="134"/>
      <c r="J38" s="134"/>
      <c r="K38" s="134"/>
      <c r="L38" s="134"/>
      <c r="M38" s="134"/>
      <c r="N38" s="134"/>
      <c r="O38" s="134"/>
      <c r="P38" s="134"/>
      <c r="Q38" s="134"/>
      <c r="R38" s="134"/>
      <c r="S38" s="134"/>
      <c r="T38" s="134"/>
      <c r="U38" s="134"/>
      <c r="V38" s="33"/>
    </row>
    <row r="39" spans="1:22" ht="66.75" customHeight="1" thickBot="1">
      <c r="A39" s="395"/>
      <c r="B39" s="274" t="s">
        <v>52</v>
      </c>
      <c r="C39" s="273"/>
      <c r="D39" s="274" t="s">
        <v>53</v>
      </c>
      <c r="E39" s="271" t="s">
        <v>54</v>
      </c>
      <c r="F39" s="19">
        <f>+V39</f>
        <v>150000000</v>
      </c>
      <c r="G39" s="20">
        <f>SUM(H39:K39)</f>
        <v>0</v>
      </c>
      <c r="H39" s="21"/>
      <c r="I39" s="21"/>
      <c r="J39" s="21"/>
      <c r="K39" s="21"/>
      <c r="L39" s="21"/>
      <c r="M39" s="21"/>
      <c r="N39" s="21"/>
      <c r="O39" s="21"/>
      <c r="P39" s="21"/>
      <c r="Q39" s="21">
        <v>40000000</v>
      </c>
      <c r="R39" s="21"/>
      <c r="S39" s="21">
        <v>40000000</v>
      </c>
      <c r="T39" s="21">
        <v>70000000</v>
      </c>
      <c r="U39" s="21"/>
      <c r="V39" s="122">
        <f>SUM(L39:U39)</f>
        <v>150000000</v>
      </c>
    </row>
    <row r="40" spans="1:22" s="143" customFormat="1" ht="29.25" customHeight="1" thickBot="1" thickTop="1">
      <c r="A40" s="396"/>
      <c r="B40" s="144"/>
      <c r="C40" s="272"/>
      <c r="D40" s="397" t="s">
        <v>44</v>
      </c>
      <c r="E40" s="398"/>
      <c r="F40" s="141">
        <f aca="true" t="shared" si="6" ref="F40:U40">SUM(F39:F39)</f>
        <v>150000000</v>
      </c>
      <c r="G40" s="141">
        <f t="shared" si="6"/>
        <v>0</v>
      </c>
      <c r="H40" s="141">
        <f t="shared" si="6"/>
        <v>0</v>
      </c>
      <c r="I40" s="141">
        <f t="shared" si="6"/>
        <v>0</v>
      </c>
      <c r="J40" s="141">
        <f t="shared" si="6"/>
        <v>0</v>
      </c>
      <c r="K40" s="141">
        <f t="shared" si="6"/>
        <v>0</v>
      </c>
      <c r="L40" s="141">
        <f t="shared" si="6"/>
        <v>0</v>
      </c>
      <c r="M40" s="141">
        <f t="shared" si="6"/>
        <v>0</v>
      </c>
      <c r="N40" s="141">
        <f t="shared" si="6"/>
        <v>0</v>
      </c>
      <c r="O40" s="141">
        <f t="shared" si="6"/>
        <v>0</v>
      </c>
      <c r="P40" s="141">
        <f t="shared" si="6"/>
        <v>0</v>
      </c>
      <c r="Q40" s="141">
        <f t="shared" si="6"/>
        <v>40000000</v>
      </c>
      <c r="R40" s="141">
        <f t="shared" si="6"/>
        <v>0</v>
      </c>
      <c r="S40" s="141">
        <f t="shared" si="6"/>
        <v>40000000</v>
      </c>
      <c r="T40" s="141">
        <f t="shared" si="6"/>
        <v>70000000</v>
      </c>
      <c r="U40" s="141">
        <f t="shared" si="6"/>
        <v>0</v>
      </c>
      <c r="V40" s="142">
        <f>SUM(L40:U40)</f>
        <v>150000000</v>
      </c>
    </row>
    <row r="41" spans="1:22" ht="17.25" thickBot="1" thickTop="1">
      <c r="A41" s="24"/>
      <c r="B41" s="25"/>
      <c r="C41" s="24"/>
      <c r="D41" s="25"/>
      <c r="E41" s="37"/>
      <c r="F41" s="134"/>
      <c r="G41" s="134"/>
      <c r="H41" s="134"/>
      <c r="I41" s="134"/>
      <c r="J41" s="134"/>
      <c r="K41" s="134"/>
      <c r="L41" s="134"/>
      <c r="M41" s="134"/>
      <c r="N41" s="134"/>
      <c r="O41" s="134"/>
      <c r="P41" s="134"/>
      <c r="Q41" s="134"/>
      <c r="R41" s="134"/>
      <c r="S41" s="134"/>
      <c r="T41" s="134"/>
      <c r="U41" s="134"/>
      <c r="V41" s="33"/>
    </row>
    <row r="42" spans="1:22" ht="29.25" customHeight="1">
      <c r="A42" s="399"/>
      <c r="B42" s="383" t="s">
        <v>55</v>
      </c>
      <c r="C42" s="393"/>
      <c r="D42" s="384" t="s">
        <v>56</v>
      </c>
      <c r="E42" s="34" t="s">
        <v>57</v>
      </c>
      <c r="F42" s="16">
        <f aca="true" t="shared" si="7" ref="F42:F48">+V42</f>
        <v>50000000</v>
      </c>
      <c r="G42" s="15">
        <f>SUM(H42:K42)</f>
        <v>0</v>
      </c>
      <c r="H42" s="29"/>
      <c r="I42" s="29"/>
      <c r="J42" s="29"/>
      <c r="K42" s="29"/>
      <c r="L42" s="29"/>
      <c r="M42" s="29"/>
      <c r="N42" s="29"/>
      <c r="O42" s="29"/>
      <c r="P42" s="29"/>
      <c r="Q42" s="29">
        <v>20000000</v>
      </c>
      <c r="R42" s="29"/>
      <c r="S42" s="29">
        <v>10000000</v>
      </c>
      <c r="T42" s="29">
        <v>20000000</v>
      </c>
      <c r="U42" s="29"/>
      <c r="V42" s="132">
        <f aca="true" t="shared" si="8" ref="V42:V49">SUM(L42:U42)</f>
        <v>50000000</v>
      </c>
    </row>
    <row r="43" spans="1:22" ht="21" customHeight="1">
      <c r="A43" s="399"/>
      <c r="B43" s="383"/>
      <c r="C43" s="393"/>
      <c r="D43" s="384"/>
      <c r="E43" s="35" t="s">
        <v>58</v>
      </c>
      <c r="F43" s="19">
        <f t="shared" si="7"/>
        <v>10000000</v>
      </c>
      <c r="G43" s="20">
        <f>SUM(H43:K43)</f>
        <v>0</v>
      </c>
      <c r="H43" s="21"/>
      <c r="I43" s="21"/>
      <c r="J43" s="21"/>
      <c r="K43" s="21"/>
      <c r="L43" s="21"/>
      <c r="M43" s="21"/>
      <c r="N43" s="21"/>
      <c r="O43" s="21"/>
      <c r="P43" s="21"/>
      <c r="Q43" s="21"/>
      <c r="R43" s="21"/>
      <c r="S43" s="21"/>
      <c r="T43" s="21">
        <v>10000000</v>
      </c>
      <c r="U43" s="21"/>
      <c r="V43" s="122">
        <f t="shared" si="8"/>
        <v>10000000</v>
      </c>
    </row>
    <row r="44" spans="1:22" ht="21" customHeight="1">
      <c r="A44" s="399"/>
      <c r="B44" s="383"/>
      <c r="C44" s="393"/>
      <c r="D44" s="384"/>
      <c r="E44" s="35" t="s">
        <v>59</v>
      </c>
      <c r="F44" s="19">
        <f t="shared" si="7"/>
        <v>15000000</v>
      </c>
      <c r="G44" s="20"/>
      <c r="H44" s="21"/>
      <c r="I44" s="21"/>
      <c r="J44" s="21"/>
      <c r="K44" s="21"/>
      <c r="L44" s="21"/>
      <c r="M44" s="21"/>
      <c r="N44" s="21"/>
      <c r="O44" s="21"/>
      <c r="P44" s="21"/>
      <c r="Q44" s="21"/>
      <c r="R44" s="21"/>
      <c r="S44" s="21"/>
      <c r="T44" s="21">
        <v>15000000</v>
      </c>
      <c r="U44" s="21"/>
      <c r="V44" s="122">
        <f t="shared" si="8"/>
        <v>15000000</v>
      </c>
    </row>
    <row r="45" spans="1:22" ht="21" customHeight="1">
      <c r="A45" s="399"/>
      <c r="B45" s="383"/>
      <c r="C45" s="393"/>
      <c r="D45" s="384"/>
      <c r="E45" s="35" t="s">
        <v>60</v>
      </c>
      <c r="F45" s="19">
        <f t="shared" si="7"/>
        <v>30000000</v>
      </c>
      <c r="G45" s="20"/>
      <c r="H45" s="21"/>
      <c r="I45" s="21"/>
      <c r="J45" s="21"/>
      <c r="K45" s="21"/>
      <c r="L45" s="21"/>
      <c r="M45" s="21"/>
      <c r="N45" s="21"/>
      <c r="O45" s="21"/>
      <c r="P45" s="21"/>
      <c r="Q45" s="21"/>
      <c r="R45" s="21"/>
      <c r="S45" s="21"/>
      <c r="T45" s="21">
        <v>30000000</v>
      </c>
      <c r="U45" s="21"/>
      <c r="V45" s="122">
        <f t="shared" si="8"/>
        <v>30000000</v>
      </c>
    </row>
    <row r="46" spans="1:22" ht="30" customHeight="1">
      <c r="A46" s="399"/>
      <c r="B46" s="383"/>
      <c r="C46" s="393"/>
      <c r="D46" s="384"/>
      <c r="E46" s="35" t="s">
        <v>61</v>
      </c>
      <c r="F46" s="19">
        <f t="shared" si="7"/>
        <v>106175000</v>
      </c>
      <c r="G46" s="20">
        <f>SUM(H46:K46)</f>
        <v>0</v>
      </c>
      <c r="H46" s="21"/>
      <c r="I46" s="21"/>
      <c r="J46" s="21"/>
      <c r="K46" s="21"/>
      <c r="L46" s="21"/>
      <c r="M46" s="21"/>
      <c r="N46" s="21"/>
      <c r="O46" s="21"/>
      <c r="P46" s="21"/>
      <c r="Q46" s="21">
        <v>40000000</v>
      </c>
      <c r="R46" s="21"/>
      <c r="S46" s="21"/>
      <c r="T46" s="21"/>
      <c r="U46" s="21">
        <v>66175000</v>
      </c>
      <c r="V46" s="122">
        <f t="shared" si="8"/>
        <v>106175000</v>
      </c>
    </row>
    <row r="47" spans="1:22" ht="21" customHeight="1">
      <c r="A47" s="399"/>
      <c r="B47" s="383"/>
      <c r="C47" s="393"/>
      <c r="D47" s="384"/>
      <c r="E47" s="35" t="s">
        <v>62</v>
      </c>
      <c r="F47" s="19">
        <f t="shared" si="7"/>
        <v>2168100</v>
      </c>
      <c r="G47" s="20"/>
      <c r="H47" s="21"/>
      <c r="I47" s="21"/>
      <c r="J47" s="21"/>
      <c r="K47" s="21"/>
      <c r="L47" s="21"/>
      <c r="M47" s="21"/>
      <c r="N47" s="21"/>
      <c r="O47" s="21"/>
      <c r="P47" s="21"/>
      <c r="Q47" s="21"/>
      <c r="R47" s="21">
        <v>2168100</v>
      </c>
      <c r="S47" s="21"/>
      <c r="T47" s="21"/>
      <c r="U47" s="21"/>
      <c r="V47" s="122">
        <f t="shared" si="8"/>
        <v>2168100</v>
      </c>
    </row>
    <row r="48" spans="1:22" ht="21" customHeight="1">
      <c r="A48" s="399"/>
      <c r="B48" s="383"/>
      <c r="C48" s="393"/>
      <c r="D48" s="384"/>
      <c r="E48" s="35" t="s">
        <v>63</v>
      </c>
      <c r="F48" s="19">
        <f t="shared" si="7"/>
        <v>110000000</v>
      </c>
      <c r="G48" s="20">
        <f>SUM(H48:K48)</f>
        <v>0</v>
      </c>
      <c r="H48" s="21"/>
      <c r="I48" s="21"/>
      <c r="J48" s="21"/>
      <c r="K48" s="21"/>
      <c r="L48" s="21"/>
      <c r="M48" s="21"/>
      <c r="N48" s="21"/>
      <c r="O48" s="21"/>
      <c r="P48" s="21"/>
      <c r="Q48" s="21"/>
      <c r="R48" s="21"/>
      <c r="S48" s="21"/>
      <c r="T48" s="21">
        <v>110000000</v>
      </c>
      <c r="U48" s="21"/>
      <c r="V48" s="122">
        <f t="shared" si="8"/>
        <v>110000000</v>
      </c>
    </row>
    <row r="49" spans="1:22" s="143" customFormat="1" ht="30" customHeight="1">
      <c r="A49" s="399"/>
      <c r="B49" s="383"/>
      <c r="C49" s="140"/>
      <c r="D49" s="394" t="s">
        <v>44</v>
      </c>
      <c r="E49" s="394"/>
      <c r="F49" s="141">
        <f>SUM(F42:F48)</f>
        <v>323343100</v>
      </c>
      <c r="G49" s="141">
        <f aca="true" t="shared" si="9" ref="G49:U49">SUM(G42:G48)</f>
        <v>0</v>
      </c>
      <c r="H49" s="141">
        <f t="shared" si="9"/>
        <v>0</v>
      </c>
      <c r="I49" s="141">
        <f t="shared" si="9"/>
        <v>0</v>
      </c>
      <c r="J49" s="141">
        <f t="shared" si="9"/>
        <v>0</v>
      </c>
      <c r="K49" s="141">
        <f t="shared" si="9"/>
        <v>0</v>
      </c>
      <c r="L49" s="141">
        <f t="shared" si="9"/>
        <v>0</v>
      </c>
      <c r="M49" s="141">
        <f t="shared" si="9"/>
        <v>0</v>
      </c>
      <c r="N49" s="141">
        <f t="shared" si="9"/>
        <v>0</v>
      </c>
      <c r="O49" s="141">
        <f t="shared" si="9"/>
        <v>0</v>
      </c>
      <c r="P49" s="141">
        <f t="shared" si="9"/>
        <v>0</v>
      </c>
      <c r="Q49" s="141">
        <f t="shared" si="9"/>
        <v>60000000</v>
      </c>
      <c r="R49" s="141">
        <f t="shared" si="9"/>
        <v>2168100</v>
      </c>
      <c r="S49" s="141">
        <f t="shared" si="9"/>
        <v>10000000</v>
      </c>
      <c r="T49" s="141">
        <f t="shared" si="9"/>
        <v>185000000</v>
      </c>
      <c r="U49" s="141">
        <f t="shared" si="9"/>
        <v>66175000</v>
      </c>
      <c r="V49" s="142">
        <f t="shared" si="8"/>
        <v>323343100</v>
      </c>
    </row>
    <row r="50" spans="1:22" ht="15.75">
      <c r="A50" s="24"/>
      <c r="B50" s="25"/>
      <c r="C50" s="24"/>
      <c r="D50" s="25"/>
      <c r="E50" s="136"/>
      <c r="F50" s="134"/>
      <c r="G50" s="134"/>
      <c r="H50" s="134"/>
      <c r="I50" s="134"/>
      <c r="J50" s="134"/>
      <c r="K50" s="134"/>
      <c r="L50" s="134"/>
      <c r="M50" s="134"/>
      <c r="N50" s="134"/>
      <c r="O50" s="134"/>
      <c r="P50" s="134"/>
      <c r="Q50" s="134"/>
      <c r="R50" s="134"/>
      <c r="S50" s="134"/>
      <c r="T50" s="134"/>
      <c r="U50" s="134"/>
      <c r="V50" s="33"/>
    </row>
    <row r="51" spans="1:22" ht="30" customHeight="1">
      <c r="A51" s="399"/>
      <c r="B51" s="383" t="s">
        <v>64</v>
      </c>
      <c r="C51" s="130"/>
      <c r="D51" s="126" t="s">
        <v>65</v>
      </c>
      <c r="E51" s="131" t="s">
        <v>66</v>
      </c>
      <c r="F51" s="16">
        <f>+V51</f>
        <v>55000000</v>
      </c>
      <c r="G51" s="15">
        <f>SUM(H51:K51)</f>
        <v>0</v>
      </c>
      <c r="H51" s="29"/>
      <c r="I51" s="29"/>
      <c r="J51" s="29"/>
      <c r="K51" s="29"/>
      <c r="L51" s="29"/>
      <c r="M51" s="29"/>
      <c r="N51" s="29"/>
      <c r="O51" s="29"/>
      <c r="P51" s="29"/>
      <c r="Q51" s="29">
        <v>15000000</v>
      </c>
      <c r="R51" s="29"/>
      <c r="S51" s="29">
        <v>10000000</v>
      </c>
      <c r="T51" s="29">
        <v>30000000</v>
      </c>
      <c r="U51" s="29"/>
      <c r="V51" s="132">
        <f>SUM(L51:U51)</f>
        <v>55000000</v>
      </c>
    </row>
    <row r="52" spans="1:22" ht="30" customHeight="1">
      <c r="A52" s="399"/>
      <c r="B52" s="383"/>
      <c r="C52" s="135"/>
      <c r="D52" s="137" t="s">
        <v>67</v>
      </c>
      <c r="E52" s="22" t="s">
        <v>68</v>
      </c>
      <c r="F52" s="19">
        <f>+V52</f>
        <v>75000000</v>
      </c>
      <c r="G52" s="20">
        <f>SUM(H52:K52)</f>
        <v>0</v>
      </c>
      <c r="H52" s="21"/>
      <c r="I52" s="21"/>
      <c r="J52" s="21"/>
      <c r="K52" s="21"/>
      <c r="L52" s="21"/>
      <c r="M52" s="21"/>
      <c r="N52" s="21"/>
      <c r="O52" s="21"/>
      <c r="P52" s="21"/>
      <c r="Q52" s="21">
        <v>10000000</v>
      </c>
      <c r="R52" s="21"/>
      <c r="S52" s="21">
        <v>50000000</v>
      </c>
      <c r="T52" s="21">
        <v>15000000</v>
      </c>
      <c r="U52" s="21"/>
      <c r="V52" s="122">
        <f>SUM(L52:U52)</f>
        <v>75000000</v>
      </c>
    </row>
    <row r="53" spans="1:22" ht="30" customHeight="1">
      <c r="A53" s="399"/>
      <c r="B53" s="383"/>
      <c r="C53" s="135"/>
      <c r="D53" s="137" t="s">
        <v>69</v>
      </c>
      <c r="E53" s="22" t="s">
        <v>70</v>
      </c>
      <c r="F53" s="19">
        <f>+V53</f>
        <v>35000000</v>
      </c>
      <c r="G53" s="20">
        <f>SUM(H53:K53)</f>
        <v>0</v>
      </c>
      <c r="H53" s="21"/>
      <c r="I53" s="21"/>
      <c r="J53" s="21"/>
      <c r="K53" s="21"/>
      <c r="L53" s="21"/>
      <c r="M53" s="21"/>
      <c r="N53" s="21"/>
      <c r="O53" s="21"/>
      <c r="P53" s="21"/>
      <c r="Q53" s="21">
        <v>10000000</v>
      </c>
      <c r="R53" s="21"/>
      <c r="S53" s="21">
        <v>5000000</v>
      </c>
      <c r="T53" s="21">
        <v>20000000</v>
      </c>
      <c r="U53" s="21"/>
      <c r="V53" s="122">
        <f>SUM(L53:U53)</f>
        <v>35000000</v>
      </c>
    </row>
    <row r="54" spans="1:22" s="143" customFormat="1" ht="30.75" customHeight="1">
      <c r="A54" s="399"/>
      <c r="B54" s="383"/>
      <c r="C54" s="140"/>
      <c r="D54" s="394" t="s">
        <v>44</v>
      </c>
      <c r="E54" s="394"/>
      <c r="F54" s="141">
        <f>SUM(F51:F53)</f>
        <v>165000000</v>
      </c>
      <c r="G54" s="141">
        <f aca="true" t="shared" si="10" ref="G54:U54">SUM(G51:G53)</f>
        <v>0</v>
      </c>
      <c r="H54" s="141">
        <f t="shared" si="10"/>
        <v>0</v>
      </c>
      <c r="I54" s="141">
        <f t="shared" si="10"/>
        <v>0</v>
      </c>
      <c r="J54" s="141">
        <f t="shared" si="10"/>
        <v>0</v>
      </c>
      <c r="K54" s="141">
        <f t="shared" si="10"/>
        <v>0</v>
      </c>
      <c r="L54" s="141">
        <f t="shared" si="10"/>
        <v>0</v>
      </c>
      <c r="M54" s="141">
        <f t="shared" si="10"/>
        <v>0</v>
      </c>
      <c r="N54" s="141">
        <f t="shared" si="10"/>
        <v>0</v>
      </c>
      <c r="O54" s="141">
        <f t="shared" si="10"/>
        <v>0</v>
      </c>
      <c r="P54" s="141">
        <f t="shared" si="10"/>
        <v>0</v>
      </c>
      <c r="Q54" s="141">
        <f t="shared" si="10"/>
        <v>35000000</v>
      </c>
      <c r="R54" s="141">
        <f t="shared" si="10"/>
        <v>0</v>
      </c>
      <c r="S54" s="141">
        <f t="shared" si="10"/>
        <v>65000000</v>
      </c>
      <c r="T54" s="141">
        <f t="shared" si="10"/>
        <v>65000000</v>
      </c>
      <c r="U54" s="141">
        <f t="shared" si="10"/>
        <v>0</v>
      </c>
      <c r="V54" s="142">
        <f>SUM(L54:U54)</f>
        <v>165000000</v>
      </c>
    </row>
    <row r="55" spans="1:22" ht="15.75">
      <c r="A55" s="24"/>
      <c r="B55" s="25"/>
      <c r="C55" s="24"/>
      <c r="D55" s="25"/>
      <c r="E55" s="37"/>
      <c r="F55" s="134"/>
      <c r="G55" s="134"/>
      <c r="H55" s="134"/>
      <c r="I55" s="134"/>
      <c r="J55" s="134"/>
      <c r="K55" s="134"/>
      <c r="L55" s="134"/>
      <c r="M55" s="134"/>
      <c r="N55" s="134"/>
      <c r="O55" s="134"/>
      <c r="P55" s="134"/>
      <c r="Q55" s="134"/>
      <c r="R55" s="134"/>
      <c r="S55" s="134"/>
      <c r="T55" s="134"/>
      <c r="U55" s="134"/>
      <c r="V55" s="33"/>
    </row>
    <row r="56" spans="1:22" ht="66.75" customHeight="1">
      <c r="A56" s="399"/>
      <c r="B56" s="383" t="s">
        <v>71</v>
      </c>
      <c r="C56" s="130"/>
      <c r="D56" s="126" t="s">
        <v>72</v>
      </c>
      <c r="E56" s="131" t="s">
        <v>73</v>
      </c>
      <c r="F56" s="16">
        <f>+V56</f>
        <v>15000000</v>
      </c>
      <c r="G56" s="15">
        <f>SUM(H56:K56)</f>
        <v>0</v>
      </c>
      <c r="H56" s="29"/>
      <c r="I56" s="29"/>
      <c r="J56" s="29"/>
      <c r="K56" s="29"/>
      <c r="L56" s="29"/>
      <c r="M56" s="29"/>
      <c r="N56" s="29"/>
      <c r="O56" s="29"/>
      <c r="P56" s="29"/>
      <c r="Q56" s="29">
        <v>15000000</v>
      </c>
      <c r="R56" s="29"/>
      <c r="S56" s="29"/>
      <c r="T56" s="29"/>
      <c r="U56" s="29"/>
      <c r="V56" s="132">
        <f>SUM(L56:U56)</f>
        <v>15000000</v>
      </c>
    </row>
    <row r="57" spans="1:22" s="143" customFormat="1" ht="30.75" customHeight="1">
      <c r="A57" s="399"/>
      <c r="B57" s="383"/>
      <c r="C57" s="145"/>
      <c r="D57" s="394" t="s">
        <v>44</v>
      </c>
      <c r="E57" s="394"/>
      <c r="F57" s="141">
        <f aca="true" t="shared" si="11" ref="F57:U57">SUM(F56:F56)</f>
        <v>15000000</v>
      </c>
      <c r="G57" s="141">
        <f t="shared" si="11"/>
        <v>0</v>
      </c>
      <c r="H57" s="141">
        <f t="shared" si="11"/>
        <v>0</v>
      </c>
      <c r="I57" s="141">
        <f t="shared" si="11"/>
        <v>0</v>
      </c>
      <c r="J57" s="141">
        <f t="shared" si="11"/>
        <v>0</v>
      </c>
      <c r="K57" s="141">
        <f t="shared" si="11"/>
        <v>0</v>
      </c>
      <c r="L57" s="141">
        <f t="shared" si="11"/>
        <v>0</v>
      </c>
      <c r="M57" s="141">
        <f t="shared" si="11"/>
        <v>0</v>
      </c>
      <c r="N57" s="141">
        <f t="shared" si="11"/>
        <v>0</v>
      </c>
      <c r="O57" s="141">
        <f t="shared" si="11"/>
        <v>0</v>
      </c>
      <c r="P57" s="141">
        <f t="shared" si="11"/>
        <v>0</v>
      </c>
      <c r="Q57" s="141">
        <f t="shared" si="11"/>
        <v>15000000</v>
      </c>
      <c r="R57" s="141">
        <f>SUM(R56:R56)</f>
        <v>0</v>
      </c>
      <c r="S57" s="141">
        <f t="shared" si="11"/>
        <v>0</v>
      </c>
      <c r="T57" s="141">
        <f t="shared" si="11"/>
        <v>0</v>
      </c>
      <c r="U57" s="141">
        <f t="shared" si="11"/>
        <v>0</v>
      </c>
      <c r="V57" s="142">
        <f>SUM(L57:U57)</f>
        <v>15000000</v>
      </c>
    </row>
    <row r="59" ht="15.75">
      <c r="Q59" s="18"/>
    </row>
  </sheetData>
  <sheetProtection/>
  <mergeCells count="48">
    <mergeCell ref="A56:A57"/>
    <mergeCell ref="B56:B57"/>
    <mergeCell ref="D57:E57"/>
    <mergeCell ref="A42:A49"/>
    <mergeCell ref="B42:B49"/>
    <mergeCell ref="C42:C48"/>
    <mergeCell ref="D42:D48"/>
    <mergeCell ref="D49:E49"/>
    <mergeCell ref="A51:A54"/>
    <mergeCell ref="B51:B54"/>
    <mergeCell ref="D54:E54"/>
    <mergeCell ref="A30:A34"/>
    <mergeCell ref="B30:B35"/>
    <mergeCell ref="C30:C34"/>
    <mergeCell ref="D30:D34"/>
    <mergeCell ref="D35:E35"/>
    <mergeCell ref="A39:A40"/>
    <mergeCell ref="D40:E40"/>
    <mergeCell ref="B11:E11"/>
    <mergeCell ref="A13:A27"/>
    <mergeCell ref="B13:B28"/>
    <mergeCell ref="C13:C27"/>
    <mergeCell ref="D13:D27"/>
    <mergeCell ref="D28:E28"/>
    <mergeCell ref="A1:V1"/>
    <mergeCell ref="A2:V2"/>
    <mergeCell ref="A3:V3"/>
    <mergeCell ref="A5:V5"/>
    <mergeCell ref="A8:A9"/>
    <mergeCell ref="B8:B9"/>
    <mergeCell ref="C8:C9"/>
    <mergeCell ref="D8:D9"/>
    <mergeCell ref="E8:E9"/>
    <mergeCell ref="F8:F9"/>
    <mergeCell ref="G8:G9"/>
    <mergeCell ref="H8:K8"/>
    <mergeCell ref="L8:U8"/>
    <mergeCell ref="V8:V9"/>
    <mergeCell ref="G36:G37"/>
    <mergeCell ref="H36:K36"/>
    <mergeCell ref="L36:U36"/>
    <mergeCell ref="V36:V37"/>
    <mergeCell ref="A36:A37"/>
    <mergeCell ref="B36:B37"/>
    <mergeCell ref="C36:C37"/>
    <mergeCell ref="D36:D37"/>
    <mergeCell ref="E36:E37"/>
    <mergeCell ref="F36:F37"/>
  </mergeCells>
  <printOptions horizontalCentered="1"/>
  <pageMargins left="0" right="0" top="0.54" bottom="0.3937007874015748" header="0.5118110236220472" footer="0"/>
  <pageSetup horizontalDpi="300" verticalDpi="300" orientation="landscape" paperSize="5" scale="60" r:id="rId4"/>
  <headerFooter alignWithMargins="0">
    <oddFooter xml:space="preserve">&amp;C&amp;10“PARA VOLVER A CREER” </oddFooter>
  </headerFooter>
  <rowBreaks count="1" manualBreakCount="1">
    <brk id="35" max="21" man="1"/>
  </rowBreaks>
  <drawing r:id="rId3"/>
  <legacyDrawing r:id="rId2"/>
</worksheet>
</file>

<file path=xl/worksheets/sheet2.xml><?xml version="1.0" encoding="utf-8"?>
<worksheet xmlns="http://schemas.openxmlformats.org/spreadsheetml/2006/main" xmlns:r="http://schemas.openxmlformats.org/officeDocument/2006/relationships">
  <dimension ref="A1:Y102"/>
  <sheetViews>
    <sheetView view="pageBreakPreview" zoomScale="50" zoomScaleSheetLayoutView="50" zoomScalePageLayoutView="0" workbookViewId="0" topLeftCell="K9">
      <pane ySplit="1125" topLeftCell="A2" activePane="bottomLeft" state="split"/>
      <selection pane="topLeft" activeCell="F9" sqref="F1:J65536"/>
      <selection pane="bottomLeft" activeCell="U12" sqref="U12"/>
    </sheetView>
  </sheetViews>
  <sheetFormatPr defaultColWidth="11.421875" defaultRowHeight="15"/>
  <cols>
    <col min="1" max="1" width="4.57421875" style="276" customWidth="1"/>
    <col min="2" max="2" width="26.28125" style="276" customWidth="1"/>
    <col min="3" max="3" width="29.140625" style="281" customWidth="1"/>
    <col min="4" max="4" width="51.421875" style="276" customWidth="1"/>
    <col min="5" max="5" width="32.140625" style="281" customWidth="1"/>
    <col min="6" max="10" width="11.421875" style="276" hidden="1" customWidth="1"/>
    <col min="11" max="11" width="28.140625" style="276" customWidth="1"/>
    <col min="12" max="12" width="11.421875" style="276" customWidth="1"/>
    <col min="13" max="13" width="32.421875" style="276" customWidth="1"/>
    <col min="14" max="14" width="25.57421875" style="276" customWidth="1"/>
    <col min="15" max="15" width="23.57421875" style="276" customWidth="1"/>
    <col min="16" max="16" width="30.140625" style="276" bestFit="1" customWidth="1"/>
    <col min="17" max="17" width="25.57421875" style="276" bestFit="1" customWidth="1"/>
    <col min="18" max="18" width="27.8515625" style="276" bestFit="1" customWidth="1"/>
    <col min="19" max="19" width="28.57421875" style="276" customWidth="1"/>
    <col min="20" max="20" width="31.8515625" style="276" customWidth="1"/>
    <col min="21" max="21" width="29.140625" style="276" customWidth="1"/>
    <col min="22" max="22" width="21.421875" style="276" customWidth="1"/>
    <col min="23" max="16384" width="11.421875" style="276" customWidth="1"/>
  </cols>
  <sheetData>
    <row r="1" spans="1:21" ht="18.75">
      <c r="A1" s="400" t="s">
        <v>0</v>
      </c>
      <c r="B1" s="400"/>
      <c r="C1" s="400"/>
      <c r="D1" s="400"/>
      <c r="E1" s="400"/>
      <c r="F1" s="400"/>
      <c r="G1" s="400"/>
      <c r="H1" s="400"/>
      <c r="I1" s="400"/>
      <c r="J1" s="400"/>
      <c r="K1" s="400"/>
      <c r="L1" s="400"/>
      <c r="M1" s="400"/>
      <c r="N1" s="400"/>
      <c r="O1" s="400"/>
      <c r="P1" s="400"/>
      <c r="Q1" s="400"/>
      <c r="R1" s="400"/>
      <c r="S1" s="400"/>
      <c r="T1" s="400"/>
      <c r="U1" s="400"/>
    </row>
    <row r="2" spans="1:21" ht="18.75">
      <c r="A2" s="400" t="s">
        <v>1</v>
      </c>
      <c r="B2" s="400"/>
      <c r="C2" s="400"/>
      <c r="D2" s="400"/>
      <c r="E2" s="400"/>
      <c r="F2" s="400"/>
      <c r="G2" s="400"/>
      <c r="H2" s="400"/>
      <c r="I2" s="400"/>
      <c r="J2" s="400"/>
      <c r="K2" s="400"/>
      <c r="L2" s="400"/>
      <c r="M2" s="400"/>
      <c r="N2" s="400"/>
      <c r="O2" s="400"/>
      <c r="P2" s="400"/>
      <c r="Q2" s="400"/>
      <c r="R2" s="400"/>
      <c r="S2" s="400"/>
      <c r="T2" s="400"/>
      <c r="U2" s="400"/>
    </row>
    <row r="3" spans="1:21" ht="19.5" thickBot="1">
      <c r="A3" s="401" t="s">
        <v>2</v>
      </c>
      <c r="B3" s="401"/>
      <c r="C3" s="401"/>
      <c r="D3" s="401"/>
      <c r="E3" s="401"/>
      <c r="F3" s="401"/>
      <c r="G3" s="401"/>
      <c r="H3" s="401"/>
      <c r="I3" s="401"/>
      <c r="J3" s="401"/>
      <c r="K3" s="401"/>
      <c r="L3" s="401"/>
      <c r="M3" s="401"/>
      <c r="N3" s="401"/>
      <c r="O3" s="401"/>
      <c r="P3" s="401"/>
      <c r="Q3" s="401"/>
      <c r="R3" s="401"/>
      <c r="S3" s="401"/>
      <c r="T3" s="401"/>
      <c r="U3" s="401"/>
    </row>
    <row r="4" spans="1:21" ht="20.25" thickBot="1" thickTop="1">
      <c r="A4" s="277"/>
      <c r="B4" s="278"/>
      <c r="C4" s="279"/>
      <c r="D4" s="277"/>
      <c r="E4" s="277"/>
      <c r="F4" s="277"/>
      <c r="G4" s="277"/>
      <c r="H4" s="277"/>
      <c r="I4" s="277"/>
      <c r="J4" s="277"/>
      <c r="K4" s="277"/>
      <c r="L4" s="277"/>
      <c r="M4" s="277"/>
      <c r="N4" s="277"/>
      <c r="O4" s="277"/>
      <c r="P4" s="277"/>
      <c r="Q4" s="277"/>
      <c r="R4" s="277"/>
      <c r="S4" s="277"/>
      <c r="T4" s="277"/>
      <c r="U4" s="277"/>
    </row>
    <row r="5" spans="1:21" ht="20.25" thickBot="1" thickTop="1">
      <c r="A5" s="402" t="s">
        <v>3</v>
      </c>
      <c r="B5" s="402"/>
      <c r="C5" s="402"/>
      <c r="D5" s="402"/>
      <c r="E5" s="402"/>
      <c r="F5" s="402"/>
      <c r="G5" s="402"/>
      <c r="H5" s="402"/>
      <c r="I5" s="402"/>
      <c r="J5" s="402"/>
      <c r="K5" s="402"/>
      <c r="L5" s="402"/>
      <c r="M5" s="402"/>
      <c r="N5" s="402"/>
      <c r="O5" s="402"/>
      <c r="P5" s="402"/>
      <c r="Q5" s="402"/>
      <c r="R5" s="402"/>
      <c r="S5" s="402"/>
      <c r="T5" s="402"/>
      <c r="U5" s="402"/>
    </row>
    <row r="6" spans="1:21" ht="19.5" thickTop="1">
      <c r="A6" s="280"/>
      <c r="B6" s="280"/>
      <c r="C6" s="280"/>
      <c r="D6" s="280"/>
      <c r="E6" s="280"/>
      <c r="F6" s="280"/>
      <c r="G6" s="280"/>
      <c r="H6" s="280"/>
      <c r="I6" s="280"/>
      <c r="J6" s="280"/>
      <c r="K6" s="280"/>
      <c r="L6" s="280"/>
      <c r="M6" s="280"/>
      <c r="N6" s="280"/>
      <c r="O6" s="280"/>
      <c r="P6" s="280"/>
      <c r="Q6" s="280"/>
      <c r="R6" s="280"/>
      <c r="S6" s="280"/>
      <c r="T6" s="280"/>
      <c r="U6" s="280"/>
    </row>
    <row r="7" spans="6:21" ht="18.75">
      <c r="F7" s="280"/>
      <c r="G7" s="280"/>
      <c r="H7" s="280"/>
      <c r="I7" s="280"/>
      <c r="J7" s="280"/>
      <c r="K7" s="280"/>
      <c r="L7" s="280"/>
      <c r="M7" s="282"/>
      <c r="N7" s="280"/>
      <c r="O7" s="282"/>
      <c r="P7" s="280"/>
      <c r="Q7" s="280"/>
      <c r="R7" s="280"/>
      <c r="S7" s="280"/>
      <c r="T7" s="280"/>
      <c r="U7" s="280"/>
    </row>
    <row r="8" spans="1:21" ht="19.5" thickBot="1">
      <c r="A8" s="280"/>
      <c r="B8" s="283"/>
      <c r="C8" s="283"/>
      <c r="D8" s="280"/>
      <c r="E8" s="280"/>
      <c r="F8" s="280"/>
      <c r="G8" s="280"/>
      <c r="H8" s="280"/>
      <c r="I8" s="280"/>
      <c r="J8" s="280"/>
      <c r="K8" s="280"/>
      <c r="L8" s="280"/>
      <c r="M8" s="280"/>
      <c r="N8" s="280"/>
      <c r="O8" s="280"/>
      <c r="P8" s="282"/>
      <c r="Q8" s="282"/>
      <c r="R8" s="282"/>
      <c r="S8" s="282"/>
      <c r="T8" s="284"/>
      <c r="U8" s="284"/>
    </row>
    <row r="9" spans="1:21" ht="32.25" customHeight="1" thickBot="1" thickTop="1">
      <c r="A9" s="403" t="s">
        <v>4</v>
      </c>
      <c r="B9" s="404" t="s">
        <v>5</v>
      </c>
      <c r="C9" s="405" t="s">
        <v>6</v>
      </c>
      <c r="D9" s="405" t="s">
        <v>7</v>
      </c>
      <c r="E9" s="405" t="s">
        <v>8</v>
      </c>
      <c r="F9" s="405" t="s">
        <v>9</v>
      </c>
      <c r="G9" s="406" t="s">
        <v>10</v>
      </c>
      <c r="H9" s="406"/>
      <c r="I9" s="406"/>
      <c r="J9" s="406"/>
      <c r="K9" s="407" t="s">
        <v>11</v>
      </c>
      <c r="L9" s="407"/>
      <c r="M9" s="407"/>
      <c r="N9" s="407"/>
      <c r="O9" s="407"/>
      <c r="P9" s="407"/>
      <c r="Q9" s="407"/>
      <c r="R9" s="407"/>
      <c r="S9" s="407"/>
      <c r="T9" s="407"/>
      <c r="U9" s="408" t="s">
        <v>74</v>
      </c>
    </row>
    <row r="10" spans="1:21" ht="65.25" customHeight="1" thickBot="1" thickTop="1">
      <c r="A10" s="403"/>
      <c r="B10" s="404"/>
      <c r="C10" s="405"/>
      <c r="D10" s="405"/>
      <c r="E10" s="405"/>
      <c r="F10" s="405"/>
      <c r="G10" s="285" t="s">
        <v>13</v>
      </c>
      <c r="H10" s="285" t="s">
        <v>75</v>
      </c>
      <c r="I10" s="285" t="s">
        <v>15</v>
      </c>
      <c r="J10" s="285" t="s">
        <v>16</v>
      </c>
      <c r="K10" s="285" t="s">
        <v>76</v>
      </c>
      <c r="L10" s="285" t="s">
        <v>18</v>
      </c>
      <c r="M10" s="285" t="s">
        <v>77</v>
      </c>
      <c r="N10" s="285" t="s">
        <v>78</v>
      </c>
      <c r="O10" s="285" t="s">
        <v>79</v>
      </c>
      <c r="P10" s="285" t="s">
        <v>80</v>
      </c>
      <c r="Q10" s="285" t="s">
        <v>22</v>
      </c>
      <c r="R10" s="285" t="s">
        <v>23</v>
      </c>
      <c r="S10" s="285" t="s">
        <v>81</v>
      </c>
      <c r="T10" s="285" t="s">
        <v>25</v>
      </c>
      <c r="U10" s="408"/>
    </row>
    <row r="11" spans="1:21" ht="20.25" thickBot="1" thickTop="1">
      <c r="A11" s="286"/>
      <c r="B11" s="286"/>
      <c r="C11" s="286"/>
      <c r="D11" s="286"/>
      <c r="E11" s="286"/>
      <c r="F11" s="286"/>
      <c r="G11" s="286"/>
      <c r="H11" s="286"/>
      <c r="I11" s="286"/>
      <c r="J11" s="286"/>
      <c r="K11" s="286"/>
      <c r="L11" s="287"/>
      <c r="M11" s="286"/>
      <c r="N11" s="286"/>
      <c r="O11" s="286"/>
      <c r="P11" s="286"/>
      <c r="Q11" s="286"/>
      <c r="R11" s="286"/>
      <c r="S11" s="286"/>
      <c r="T11" s="286"/>
      <c r="U11" s="286"/>
    </row>
    <row r="12" spans="1:21" ht="35.25" customHeight="1" thickBot="1" thickTop="1">
      <c r="A12" s="288" t="s">
        <v>82</v>
      </c>
      <c r="B12" s="409" t="s">
        <v>340</v>
      </c>
      <c r="C12" s="409"/>
      <c r="D12" s="409"/>
      <c r="E12" s="289">
        <f aca="true" t="shared" si="0" ref="E12:T12">+E24+E27+E51+E59+E64+E69+E78+E87+E95</f>
        <v>16629633123</v>
      </c>
      <c r="F12" s="289">
        <f t="shared" si="0"/>
        <v>0</v>
      </c>
      <c r="G12" s="289">
        <f t="shared" si="0"/>
        <v>0</v>
      </c>
      <c r="H12" s="289">
        <f t="shared" si="0"/>
        <v>0</v>
      </c>
      <c r="I12" s="289">
        <f t="shared" si="0"/>
        <v>0</v>
      </c>
      <c r="J12" s="289">
        <f t="shared" si="0"/>
        <v>0</v>
      </c>
      <c r="K12" s="289">
        <f t="shared" si="0"/>
        <v>1205047584</v>
      </c>
      <c r="L12" s="289">
        <f t="shared" si="0"/>
        <v>0</v>
      </c>
      <c r="M12" s="289">
        <f t="shared" si="0"/>
        <v>12545440711</v>
      </c>
      <c r="N12" s="289">
        <f t="shared" si="0"/>
        <v>115517288</v>
      </c>
      <c r="O12" s="289">
        <f t="shared" si="0"/>
        <v>86637968</v>
      </c>
      <c r="P12" s="289">
        <f t="shared" si="0"/>
        <v>342284666</v>
      </c>
      <c r="Q12" s="289">
        <f t="shared" si="0"/>
        <v>925287540</v>
      </c>
      <c r="R12" s="289">
        <f t="shared" si="0"/>
        <v>141000000</v>
      </c>
      <c r="S12" s="289">
        <f t="shared" si="0"/>
        <v>1200557366</v>
      </c>
      <c r="T12" s="289">
        <f t="shared" si="0"/>
        <v>67860000</v>
      </c>
      <c r="U12" s="290">
        <f>SUM(K12:T12)</f>
        <v>16629633123</v>
      </c>
    </row>
    <row r="13" spans="1:21" ht="20.25" thickBot="1" thickTop="1">
      <c r="A13" s="286"/>
      <c r="B13" s="286"/>
      <c r="C13" s="286"/>
      <c r="D13" s="286"/>
      <c r="E13" s="291"/>
      <c r="F13" s="291"/>
      <c r="G13" s="291"/>
      <c r="H13" s="291"/>
      <c r="I13" s="291"/>
      <c r="J13" s="291"/>
      <c r="K13" s="291"/>
      <c r="L13" s="291"/>
      <c r="M13" s="291"/>
      <c r="N13" s="291"/>
      <c r="O13" s="291"/>
      <c r="P13" s="291"/>
      <c r="Q13" s="291"/>
      <c r="R13" s="291"/>
      <c r="S13" s="291"/>
      <c r="T13" s="291"/>
      <c r="U13" s="291"/>
    </row>
    <row r="14" spans="1:21" ht="76.5" customHeight="1" thickBot="1" thickTop="1">
      <c r="A14" s="410"/>
      <c r="B14" s="411" t="s">
        <v>83</v>
      </c>
      <c r="C14" s="292" t="s">
        <v>84</v>
      </c>
      <c r="D14" s="293" t="s">
        <v>85</v>
      </c>
      <c r="E14" s="294">
        <f>+U14</f>
        <v>42500000</v>
      </c>
      <c r="F14" s="295">
        <f>SUM(G14:J14)</f>
        <v>0</v>
      </c>
      <c r="G14" s="296"/>
      <c r="H14" s="296"/>
      <c r="I14" s="296"/>
      <c r="J14" s="296"/>
      <c r="K14" s="296"/>
      <c r="L14" s="296"/>
      <c r="M14" s="296"/>
      <c r="N14" s="296"/>
      <c r="O14" s="296"/>
      <c r="P14" s="296">
        <v>12500000</v>
      </c>
      <c r="Q14" s="296"/>
      <c r="R14" s="296">
        <v>10000000</v>
      </c>
      <c r="S14" s="296">
        <v>20000000</v>
      </c>
      <c r="T14" s="296"/>
      <c r="U14" s="297">
        <f>SUM(K14:T14)</f>
        <v>42500000</v>
      </c>
    </row>
    <row r="15" spans="1:21" ht="72.75" customHeight="1" thickBot="1" thickTop="1">
      <c r="A15" s="410"/>
      <c r="B15" s="411"/>
      <c r="C15" s="412" t="s">
        <v>86</v>
      </c>
      <c r="D15" s="298" t="s">
        <v>87</v>
      </c>
      <c r="E15" s="299">
        <f aca="true" t="shared" si="1" ref="E15:E23">+U15</f>
        <v>355000000</v>
      </c>
      <c r="F15" s="300">
        <f aca="true" t="shared" si="2" ref="F15:F23">SUM(G15:J15)</f>
        <v>0</v>
      </c>
      <c r="G15" s="301"/>
      <c r="H15" s="301"/>
      <c r="I15" s="301"/>
      <c r="J15" s="301"/>
      <c r="K15" s="301">
        <v>355000000</v>
      </c>
      <c r="L15" s="301"/>
      <c r="M15" s="301"/>
      <c r="N15" s="301"/>
      <c r="O15" s="301"/>
      <c r="P15" s="301"/>
      <c r="Q15" s="301"/>
      <c r="R15" s="301"/>
      <c r="S15" s="301"/>
      <c r="T15" s="301"/>
      <c r="U15" s="302">
        <f aca="true" t="shared" si="3" ref="U15:U22">SUM(K15:T15)</f>
        <v>355000000</v>
      </c>
    </row>
    <row r="16" spans="1:21" ht="20.25" thickBot="1" thickTop="1">
      <c r="A16" s="410"/>
      <c r="B16" s="411"/>
      <c r="C16" s="412"/>
      <c r="D16" s="298" t="s">
        <v>88</v>
      </c>
      <c r="E16" s="299">
        <f t="shared" si="1"/>
        <v>80000000</v>
      </c>
      <c r="F16" s="300">
        <f t="shared" si="2"/>
        <v>0</v>
      </c>
      <c r="G16" s="301"/>
      <c r="H16" s="301"/>
      <c r="I16" s="301"/>
      <c r="J16" s="301"/>
      <c r="K16" s="301">
        <v>60000000</v>
      </c>
      <c r="L16" s="301"/>
      <c r="M16" s="301"/>
      <c r="N16" s="301"/>
      <c r="O16" s="301"/>
      <c r="P16" s="301"/>
      <c r="Q16" s="301">
        <v>20000000</v>
      </c>
      <c r="R16" s="303"/>
      <c r="S16" s="301"/>
      <c r="T16" s="301"/>
      <c r="U16" s="302">
        <f t="shared" si="3"/>
        <v>80000000</v>
      </c>
    </row>
    <row r="17" spans="1:21" ht="39" thickBot="1" thickTop="1">
      <c r="A17" s="410"/>
      <c r="B17" s="411"/>
      <c r="C17" s="412"/>
      <c r="D17" s="298" t="s">
        <v>89</v>
      </c>
      <c r="E17" s="299">
        <f t="shared" si="1"/>
        <v>80750000</v>
      </c>
      <c r="F17" s="300"/>
      <c r="G17" s="301"/>
      <c r="H17" s="301"/>
      <c r="I17" s="301"/>
      <c r="J17" s="301"/>
      <c r="K17" s="301"/>
      <c r="L17" s="301"/>
      <c r="M17" s="301"/>
      <c r="N17" s="301"/>
      <c r="O17" s="301"/>
      <c r="P17" s="301"/>
      <c r="Q17" s="301"/>
      <c r="R17" s="301"/>
      <c r="S17" s="301">
        <v>80750000</v>
      </c>
      <c r="T17" s="301"/>
      <c r="U17" s="302">
        <f t="shared" si="3"/>
        <v>80750000</v>
      </c>
    </row>
    <row r="18" spans="1:21" ht="39" thickBot="1" thickTop="1">
      <c r="A18" s="410"/>
      <c r="B18" s="411"/>
      <c r="C18" s="412"/>
      <c r="D18" s="298" t="s">
        <v>90</v>
      </c>
      <c r="E18" s="299">
        <f t="shared" si="1"/>
        <v>15000000</v>
      </c>
      <c r="F18" s="300">
        <f t="shared" si="2"/>
        <v>0</v>
      </c>
      <c r="G18" s="301"/>
      <c r="H18" s="301"/>
      <c r="I18" s="301"/>
      <c r="J18" s="301"/>
      <c r="K18" s="301">
        <v>0</v>
      </c>
      <c r="L18" s="301"/>
      <c r="M18" s="301"/>
      <c r="N18" s="301"/>
      <c r="O18" s="301"/>
      <c r="P18" s="301">
        <v>15000000</v>
      </c>
      <c r="Q18" s="301"/>
      <c r="R18" s="301"/>
      <c r="S18" s="301"/>
      <c r="T18" s="301"/>
      <c r="U18" s="302">
        <f t="shared" si="3"/>
        <v>15000000</v>
      </c>
    </row>
    <row r="19" spans="1:22" ht="90.75" customHeight="1" thickBot="1" thickTop="1">
      <c r="A19" s="410"/>
      <c r="B19" s="411"/>
      <c r="C19" s="412" t="s">
        <v>91</v>
      </c>
      <c r="D19" s="298" t="s">
        <v>92</v>
      </c>
      <c r="E19" s="299">
        <f t="shared" si="1"/>
        <v>569072950</v>
      </c>
      <c r="F19" s="300">
        <f t="shared" si="2"/>
        <v>0</v>
      </c>
      <c r="G19" s="301"/>
      <c r="H19" s="301"/>
      <c r="I19" s="301"/>
      <c r="J19" s="301"/>
      <c r="K19" s="301">
        <f>100000000+60000000</f>
        <v>160000000</v>
      </c>
      <c r="L19" s="301"/>
      <c r="M19" s="301"/>
      <c r="N19" s="301"/>
      <c r="O19" s="301"/>
      <c r="P19" s="301"/>
      <c r="Q19" s="301">
        <f>205000000+12811469+191261481</f>
        <v>409072950</v>
      </c>
      <c r="R19" s="301"/>
      <c r="S19" s="301"/>
      <c r="T19" s="301"/>
      <c r="U19" s="382">
        <f t="shared" si="3"/>
        <v>569072950</v>
      </c>
      <c r="V19" s="332"/>
    </row>
    <row r="20" spans="1:21" ht="39" thickBot="1" thickTop="1">
      <c r="A20" s="410"/>
      <c r="B20" s="411"/>
      <c r="C20" s="412"/>
      <c r="D20" s="298" t="s">
        <v>93</v>
      </c>
      <c r="E20" s="299">
        <f t="shared" si="1"/>
        <v>200000000</v>
      </c>
      <c r="F20" s="300">
        <f t="shared" si="2"/>
        <v>0</v>
      </c>
      <c r="G20" s="301"/>
      <c r="H20" s="301"/>
      <c r="I20" s="301"/>
      <c r="J20" s="301"/>
      <c r="K20" s="301"/>
      <c r="L20" s="301"/>
      <c r="M20" s="301"/>
      <c r="N20" s="301"/>
      <c r="O20" s="301"/>
      <c r="P20" s="301"/>
      <c r="Q20" s="301">
        <v>200000000</v>
      </c>
      <c r="R20" s="301"/>
      <c r="S20" s="301"/>
      <c r="T20" s="301"/>
      <c r="U20" s="302">
        <f t="shared" si="3"/>
        <v>200000000</v>
      </c>
    </row>
    <row r="21" spans="1:21" ht="63.75" customHeight="1" thickBot="1" thickTop="1">
      <c r="A21" s="410"/>
      <c r="B21" s="411"/>
      <c r="C21" s="412" t="s">
        <v>94</v>
      </c>
      <c r="D21" s="298" t="s">
        <v>95</v>
      </c>
      <c r="E21" s="299">
        <f t="shared" si="1"/>
        <v>394850747</v>
      </c>
      <c r="F21" s="300">
        <f>SUM(G21:J21)</f>
        <v>0</v>
      </c>
      <c r="G21" s="301"/>
      <c r="H21" s="301"/>
      <c r="I21" s="301"/>
      <c r="J21" s="301"/>
      <c r="K21" s="301">
        <v>394850747</v>
      </c>
      <c r="L21" s="301"/>
      <c r="M21" s="301"/>
      <c r="N21" s="301"/>
      <c r="O21" s="301"/>
      <c r="P21" s="301"/>
      <c r="Q21" s="301"/>
      <c r="R21" s="301"/>
      <c r="S21" s="301"/>
      <c r="T21" s="301"/>
      <c r="U21" s="302">
        <f t="shared" si="3"/>
        <v>394850747</v>
      </c>
    </row>
    <row r="22" spans="1:21" ht="39" thickBot="1" thickTop="1">
      <c r="A22" s="410"/>
      <c r="B22" s="411"/>
      <c r="C22" s="412"/>
      <c r="D22" s="304" t="s">
        <v>293</v>
      </c>
      <c r="E22" s="299">
        <f t="shared" si="1"/>
        <v>10000000</v>
      </c>
      <c r="F22" s="300"/>
      <c r="G22" s="301"/>
      <c r="H22" s="301"/>
      <c r="I22" s="301"/>
      <c r="J22" s="301"/>
      <c r="K22" s="301"/>
      <c r="L22" s="301"/>
      <c r="M22" s="301"/>
      <c r="N22" s="301"/>
      <c r="O22" s="301"/>
      <c r="P22" s="301"/>
      <c r="Q22" s="301"/>
      <c r="R22" s="301"/>
      <c r="S22" s="301">
        <v>10000000</v>
      </c>
      <c r="T22" s="301"/>
      <c r="U22" s="302">
        <f t="shared" si="3"/>
        <v>10000000</v>
      </c>
    </row>
    <row r="23" spans="1:21" ht="75.75" thickTop="1">
      <c r="A23" s="410"/>
      <c r="B23" s="411"/>
      <c r="C23" s="412"/>
      <c r="D23" s="298" t="s">
        <v>96</v>
      </c>
      <c r="E23" s="305">
        <f t="shared" si="1"/>
        <v>70000000</v>
      </c>
      <c r="F23" s="300">
        <f t="shared" si="2"/>
        <v>0</v>
      </c>
      <c r="G23" s="301"/>
      <c r="H23" s="301"/>
      <c r="I23" s="301"/>
      <c r="J23" s="301"/>
      <c r="K23" s="301">
        <v>70000000</v>
      </c>
      <c r="L23" s="301"/>
      <c r="M23" s="301"/>
      <c r="N23" s="301"/>
      <c r="O23" s="301"/>
      <c r="P23" s="301"/>
      <c r="Q23" s="301"/>
      <c r="R23" s="301"/>
      <c r="S23" s="301"/>
      <c r="T23" s="301"/>
      <c r="U23" s="302">
        <f>SUM(K23:T23)</f>
        <v>70000000</v>
      </c>
    </row>
    <row r="24" spans="1:21" s="310" customFormat="1" ht="33.75" customHeight="1" thickBot="1">
      <c r="A24" s="306"/>
      <c r="B24" s="307"/>
      <c r="C24" s="413" t="s">
        <v>44</v>
      </c>
      <c r="D24" s="413"/>
      <c r="E24" s="308">
        <f aca="true" t="shared" si="4" ref="E24:T24">SUM(E14:E23)</f>
        <v>1817173697</v>
      </c>
      <c r="F24" s="308">
        <f t="shared" si="4"/>
        <v>0</v>
      </c>
      <c r="G24" s="308">
        <f t="shared" si="4"/>
        <v>0</v>
      </c>
      <c r="H24" s="308">
        <f t="shared" si="4"/>
        <v>0</v>
      </c>
      <c r="I24" s="308">
        <f t="shared" si="4"/>
        <v>0</v>
      </c>
      <c r="J24" s="308">
        <f t="shared" si="4"/>
        <v>0</v>
      </c>
      <c r="K24" s="308">
        <f>SUM(K14:K23)</f>
        <v>1039850747</v>
      </c>
      <c r="L24" s="308">
        <f t="shared" si="4"/>
        <v>0</v>
      </c>
      <c r="M24" s="308">
        <f t="shared" si="4"/>
        <v>0</v>
      </c>
      <c r="N24" s="308">
        <f t="shared" si="4"/>
        <v>0</v>
      </c>
      <c r="O24" s="308">
        <f t="shared" si="4"/>
        <v>0</v>
      </c>
      <c r="P24" s="308">
        <f t="shared" si="4"/>
        <v>27500000</v>
      </c>
      <c r="Q24" s="308">
        <f t="shared" si="4"/>
        <v>629072950</v>
      </c>
      <c r="R24" s="308">
        <f t="shared" si="4"/>
        <v>10000000</v>
      </c>
      <c r="S24" s="308">
        <f t="shared" si="4"/>
        <v>110750000</v>
      </c>
      <c r="T24" s="308">
        <f t="shared" si="4"/>
        <v>0</v>
      </c>
      <c r="U24" s="309">
        <f>SUM(K24:T24)</f>
        <v>1817173697</v>
      </c>
    </row>
    <row r="25" spans="1:21" ht="20.25" thickBot="1" thickTop="1">
      <c r="A25" s="311"/>
      <c r="B25" s="286"/>
      <c r="C25" s="312"/>
      <c r="D25" s="312"/>
      <c r="E25" s="313"/>
      <c r="F25" s="313"/>
      <c r="G25" s="313"/>
      <c r="H25" s="313"/>
      <c r="I25" s="313"/>
      <c r="J25" s="313"/>
      <c r="K25" s="313"/>
      <c r="L25" s="313"/>
      <c r="M25" s="313"/>
      <c r="N25" s="313"/>
      <c r="O25" s="313"/>
      <c r="P25" s="313"/>
      <c r="Q25" s="313"/>
      <c r="R25" s="313"/>
      <c r="S25" s="313"/>
      <c r="T25" s="313"/>
      <c r="U25" s="314"/>
    </row>
    <row r="26" spans="1:21" ht="87" customHeight="1" thickBot="1" thickTop="1">
      <c r="A26" s="311"/>
      <c r="B26" s="404" t="s">
        <v>97</v>
      </c>
      <c r="C26" s="292" t="s">
        <v>97</v>
      </c>
      <c r="D26" s="293" t="s">
        <v>98</v>
      </c>
      <c r="E26" s="299">
        <f>+U26</f>
        <v>165196837</v>
      </c>
      <c r="F26" s="300">
        <v>0</v>
      </c>
      <c r="G26" s="315"/>
      <c r="H26" s="315"/>
      <c r="I26" s="315"/>
      <c r="J26" s="315"/>
      <c r="K26" s="316">
        <v>165196837</v>
      </c>
      <c r="L26" s="315"/>
      <c r="M26" s="315"/>
      <c r="N26" s="315"/>
      <c r="O26" s="315"/>
      <c r="P26" s="315"/>
      <c r="Q26" s="315"/>
      <c r="R26" s="315"/>
      <c r="S26" s="315"/>
      <c r="T26" s="315"/>
      <c r="U26" s="302">
        <f>SUM(K26:T26)</f>
        <v>165196837</v>
      </c>
    </row>
    <row r="27" spans="1:21" s="310" customFormat="1" ht="33.75" customHeight="1" thickBot="1" thickTop="1">
      <c r="A27" s="306"/>
      <c r="B27" s="404"/>
      <c r="C27" s="413" t="s">
        <v>44</v>
      </c>
      <c r="D27" s="413"/>
      <c r="E27" s="308">
        <f>+E26</f>
        <v>165196837</v>
      </c>
      <c r="F27" s="308">
        <f>+F26</f>
        <v>0</v>
      </c>
      <c r="G27" s="308">
        <f aca="true" t="shared" si="5" ref="G27:S27">+G26</f>
        <v>0</v>
      </c>
      <c r="H27" s="308">
        <f t="shared" si="5"/>
        <v>0</v>
      </c>
      <c r="I27" s="308">
        <f t="shared" si="5"/>
        <v>0</v>
      </c>
      <c r="J27" s="308">
        <f t="shared" si="5"/>
        <v>0</v>
      </c>
      <c r="K27" s="308">
        <f t="shared" si="5"/>
        <v>165196837</v>
      </c>
      <c r="L27" s="308">
        <f t="shared" si="5"/>
        <v>0</v>
      </c>
      <c r="M27" s="308">
        <f t="shared" si="5"/>
        <v>0</v>
      </c>
      <c r="N27" s="308">
        <f t="shared" si="5"/>
        <v>0</v>
      </c>
      <c r="O27" s="308">
        <f t="shared" si="5"/>
        <v>0</v>
      </c>
      <c r="P27" s="308">
        <f t="shared" si="5"/>
        <v>0</v>
      </c>
      <c r="Q27" s="308">
        <f t="shared" si="5"/>
        <v>0</v>
      </c>
      <c r="R27" s="308">
        <f t="shared" si="5"/>
        <v>0</v>
      </c>
      <c r="S27" s="308">
        <f t="shared" si="5"/>
        <v>0</v>
      </c>
      <c r="T27" s="308">
        <f>+T26</f>
        <v>0</v>
      </c>
      <c r="U27" s="309">
        <f>SUM(K27:T27)</f>
        <v>165196837</v>
      </c>
    </row>
    <row r="28" spans="1:21" ht="20.25" thickBot="1" thickTop="1">
      <c r="A28" s="311"/>
      <c r="B28" s="286"/>
      <c r="C28" s="312"/>
      <c r="D28" s="312"/>
      <c r="E28" s="313"/>
      <c r="F28" s="313"/>
      <c r="G28" s="313"/>
      <c r="H28" s="313"/>
      <c r="I28" s="313"/>
      <c r="J28" s="313"/>
      <c r="K28" s="313">
        <f>+K27-165134573</f>
        <v>62264</v>
      </c>
      <c r="L28" s="313"/>
      <c r="M28" s="317"/>
      <c r="N28" s="313"/>
      <c r="O28" s="313"/>
      <c r="P28" s="313"/>
      <c r="Q28" s="313"/>
      <c r="R28" s="313"/>
      <c r="S28" s="313"/>
      <c r="T28" s="313"/>
      <c r="U28" s="314"/>
    </row>
    <row r="29" spans="1:21" ht="65.25" customHeight="1" thickBot="1" thickTop="1">
      <c r="A29" s="410"/>
      <c r="B29" s="411" t="s">
        <v>99</v>
      </c>
      <c r="C29" s="406" t="s">
        <v>100</v>
      </c>
      <c r="D29" s="318" t="s">
        <v>101</v>
      </c>
      <c r="E29" s="315">
        <f aca="true" t="shared" si="6" ref="E29:E44">+U29</f>
        <v>11814941812</v>
      </c>
      <c r="F29" s="295">
        <f>SUM(G29:J29)</f>
        <v>0</v>
      </c>
      <c r="G29" s="296"/>
      <c r="H29" s="296"/>
      <c r="I29" s="296"/>
      <c r="J29" s="296"/>
      <c r="K29" s="296"/>
      <c r="L29" s="296"/>
      <c r="M29" s="319">
        <v>11606541812</v>
      </c>
      <c r="N29" s="296"/>
      <c r="O29" s="296"/>
      <c r="P29" s="296"/>
      <c r="Q29" s="296">
        <v>208400000</v>
      </c>
      <c r="R29" s="296"/>
      <c r="S29" s="296"/>
      <c r="T29" s="296"/>
      <c r="U29" s="320">
        <f aca="true" t="shared" si="7" ref="U29:U50">SUM(K29:T29)</f>
        <v>11814941812</v>
      </c>
    </row>
    <row r="30" spans="1:21" ht="20.25" thickBot="1" thickTop="1">
      <c r="A30" s="410"/>
      <c r="B30" s="411"/>
      <c r="C30" s="406"/>
      <c r="D30" s="321" t="s">
        <v>102</v>
      </c>
      <c r="E30" s="299">
        <f t="shared" si="6"/>
        <v>43871577</v>
      </c>
      <c r="F30" s="322"/>
      <c r="G30" s="323"/>
      <c r="H30" s="323"/>
      <c r="I30" s="323"/>
      <c r="J30" s="323"/>
      <c r="K30" s="323"/>
      <c r="L30" s="323"/>
      <c r="M30" s="324"/>
      <c r="N30" s="323"/>
      <c r="O30" s="323"/>
      <c r="P30" s="323"/>
      <c r="Q30" s="323"/>
      <c r="R30" s="323"/>
      <c r="S30" s="323">
        <v>43871577</v>
      </c>
      <c r="T30" s="323"/>
      <c r="U30" s="302">
        <f t="shared" si="7"/>
        <v>43871577</v>
      </c>
    </row>
    <row r="31" spans="1:21" ht="39" thickBot="1" thickTop="1">
      <c r="A31" s="410"/>
      <c r="B31" s="411"/>
      <c r="C31" s="406"/>
      <c r="D31" s="321" t="s">
        <v>103</v>
      </c>
      <c r="E31" s="299">
        <f t="shared" si="6"/>
        <v>21935789</v>
      </c>
      <c r="F31" s="322"/>
      <c r="G31" s="323"/>
      <c r="H31" s="323"/>
      <c r="I31" s="323"/>
      <c r="J31" s="323"/>
      <c r="K31" s="323"/>
      <c r="L31" s="323"/>
      <c r="M31" s="324"/>
      <c r="N31" s="323"/>
      <c r="O31" s="323"/>
      <c r="P31" s="323"/>
      <c r="Q31" s="323"/>
      <c r="R31" s="323"/>
      <c r="S31" s="323">
        <v>21935789</v>
      </c>
      <c r="T31" s="323"/>
      <c r="U31" s="325">
        <f t="shared" si="7"/>
        <v>21935789</v>
      </c>
    </row>
    <row r="32" spans="1:22" s="375" customFormat="1" ht="36.75" customHeight="1" thickBot="1" thickTop="1">
      <c r="A32" s="410"/>
      <c r="B32" s="411"/>
      <c r="C32" s="414" t="s">
        <v>104</v>
      </c>
      <c r="D32" s="369" t="s">
        <v>105</v>
      </c>
      <c r="E32" s="370">
        <f t="shared" si="6"/>
        <v>100000000</v>
      </c>
      <c r="F32" s="371">
        <f aca="true" t="shared" si="8" ref="F32:F50">SUM(G32:J32)</f>
        <v>0</v>
      </c>
      <c r="G32" s="372"/>
      <c r="H32" s="372"/>
      <c r="I32" s="372"/>
      <c r="J32" s="372"/>
      <c r="K32" s="372"/>
      <c r="L32" s="372"/>
      <c r="M32" s="372">
        <v>100000000</v>
      </c>
      <c r="N32" s="372"/>
      <c r="O32" s="372"/>
      <c r="P32" s="372"/>
      <c r="Q32" s="372"/>
      <c r="R32" s="372"/>
      <c r="S32" s="372"/>
      <c r="T32" s="372"/>
      <c r="U32" s="373">
        <f t="shared" si="7"/>
        <v>100000000</v>
      </c>
      <c r="V32" s="374"/>
    </row>
    <row r="33" spans="1:21" s="375" customFormat="1" ht="65.25" customHeight="1" thickBot="1" thickTop="1">
      <c r="A33" s="410"/>
      <c r="B33" s="411"/>
      <c r="C33" s="414"/>
      <c r="D33" s="376" t="s">
        <v>106</v>
      </c>
      <c r="E33" s="370">
        <f t="shared" si="6"/>
        <v>35000000</v>
      </c>
      <c r="F33" s="371">
        <f t="shared" si="8"/>
        <v>0</v>
      </c>
      <c r="G33" s="372"/>
      <c r="H33" s="372"/>
      <c r="I33" s="372"/>
      <c r="J33" s="372"/>
      <c r="K33" s="372"/>
      <c r="L33" s="372"/>
      <c r="M33" s="372">
        <v>35000000</v>
      </c>
      <c r="N33" s="372"/>
      <c r="O33" s="372"/>
      <c r="P33" s="372"/>
      <c r="Q33" s="372"/>
      <c r="R33" s="372"/>
      <c r="S33" s="372"/>
      <c r="T33" s="372"/>
      <c r="U33" s="373">
        <f t="shared" si="7"/>
        <v>35000000</v>
      </c>
    </row>
    <row r="34" spans="1:21" s="375" customFormat="1" ht="39" thickBot="1" thickTop="1">
      <c r="A34" s="410"/>
      <c r="B34" s="411"/>
      <c r="C34" s="414"/>
      <c r="D34" s="377" t="s">
        <v>107</v>
      </c>
      <c r="E34" s="370">
        <f t="shared" si="6"/>
        <v>45000000</v>
      </c>
      <c r="F34" s="371">
        <f t="shared" si="8"/>
        <v>0</v>
      </c>
      <c r="G34" s="372"/>
      <c r="H34" s="372"/>
      <c r="I34" s="372"/>
      <c r="J34" s="372"/>
      <c r="K34" s="372"/>
      <c r="L34" s="372"/>
      <c r="M34" s="372">
        <v>45000000</v>
      </c>
      <c r="N34" s="372"/>
      <c r="O34" s="372"/>
      <c r="P34" s="372"/>
      <c r="Q34" s="372"/>
      <c r="R34" s="372"/>
      <c r="S34" s="372"/>
      <c r="T34" s="372"/>
      <c r="U34" s="373">
        <f t="shared" si="7"/>
        <v>45000000</v>
      </c>
    </row>
    <row r="35" spans="1:21" s="375" customFormat="1" ht="42.75" customHeight="1" thickBot="1" thickTop="1">
      <c r="A35" s="410"/>
      <c r="B35" s="411"/>
      <c r="C35" s="414"/>
      <c r="D35" s="377" t="s">
        <v>108</v>
      </c>
      <c r="E35" s="370">
        <f t="shared" si="6"/>
        <v>45372792</v>
      </c>
      <c r="F35" s="371">
        <f t="shared" si="8"/>
        <v>0</v>
      </c>
      <c r="G35" s="372"/>
      <c r="H35" s="372"/>
      <c r="I35" s="372"/>
      <c r="J35" s="372"/>
      <c r="K35" s="372"/>
      <c r="L35" s="372"/>
      <c r="M35" s="372">
        <v>45372792</v>
      </c>
      <c r="N35" s="372"/>
      <c r="O35" s="372"/>
      <c r="P35" s="372"/>
      <c r="Q35" s="372"/>
      <c r="R35" s="372"/>
      <c r="S35" s="372"/>
      <c r="T35" s="372"/>
      <c r="U35" s="373">
        <f t="shared" si="7"/>
        <v>45372792</v>
      </c>
    </row>
    <row r="36" spans="1:21" s="375" customFormat="1" ht="51" customHeight="1" thickBot="1" thickTop="1">
      <c r="A36" s="410"/>
      <c r="B36" s="411"/>
      <c r="C36" s="414"/>
      <c r="D36" s="377" t="s">
        <v>109</v>
      </c>
      <c r="E36" s="370">
        <f t="shared" si="6"/>
        <v>35000000</v>
      </c>
      <c r="F36" s="371">
        <f t="shared" si="8"/>
        <v>0</v>
      </c>
      <c r="G36" s="372"/>
      <c r="H36" s="372"/>
      <c r="I36" s="372"/>
      <c r="J36" s="372"/>
      <c r="K36" s="372"/>
      <c r="L36" s="372"/>
      <c r="M36" s="372">
        <v>35000000</v>
      </c>
      <c r="N36" s="372"/>
      <c r="O36" s="372"/>
      <c r="P36" s="372"/>
      <c r="Q36" s="372"/>
      <c r="R36" s="372"/>
      <c r="S36" s="372"/>
      <c r="T36" s="372"/>
      <c r="U36" s="373">
        <f t="shared" si="7"/>
        <v>35000000</v>
      </c>
    </row>
    <row r="37" spans="1:21" s="375" customFormat="1" ht="42.75" customHeight="1" thickBot="1" thickTop="1">
      <c r="A37" s="410"/>
      <c r="B37" s="411"/>
      <c r="C37" s="414"/>
      <c r="D37" s="377" t="s">
        <v>110</v>
      </c>
      <c r="E37" s="370">
        <f t="shared" si="6"/>
        <v>30000000</v>
      </c>
      <c r="F37" s="371">
        <f t="shared" si="8"/>
        <v>0</v>
      </c>
      <c r="G37" s="372"/>
      <c r="H37" s="372"/>
      <c r="I37" s="372"/>
      <c r="J37" s="372"/>
      <c r="K37" s="372"/>
      <c r="L37" s="372"/>
      <c r="M37" s="372">
        <v>30000000</v>
      </c>
      <c r="N37" s="372"/>
      <c r="O37" s="372"/>
      <c r="P37" s="372"/>
      <c r="Q37" s="372"/>
      <c r="R37" s="372"/>
      <c r="S37" s="372"/>
      <c r="T37" s="372"/>
      <c r="U37" s="373">
        <f t="shared" si="7"/>
        <v>30000000</v>
      </c>
    </row>
    <row r="38" spans="1:21" s="375" customFormat="1" ht="39" thickBot="1" thickTop="1">
      <c r="A38" s="410"/>
      <c r="B38" s="411"/>
      <c r="C38" s="414"/>
      <c r="D38" s="377" t="s">
        <v>111</v>
      </c>
      <c r="E38" s="370">
        <f t="shared" si="6"/>
        <v>40000000</v>
      </c>
      <c r="F38" s="371">
        <f t="shared" si="8"/>
        <v>0</v>
      </c>
      <c r="G38" s="372"/>
      <c r="H38" s="372"/>
      <c r="I38" s="372"/>
      <c r="J38" s="372"/>
      <c r="K38" s="372"/>
      <c r="L38" s="372"/>
      <c r="M38" s="372">
        <v>40000000</v>
      </c>
      <c r="N38" s="372"/>
      <c r="O38" s="372"/>
      <c r="P38" s="372"/>
      <c r="Q38" s="372"/>
      <c r="R38" s="372"/>
      <c r="S38" s="372"/>
      <c r="T38" s="372"/>
      <c r="U38" s="373">
        <f t="shared" si="7"/>
        <v>40000000</v>
      </c>
    </row>
    <row r="39" spans="1:21" s="375" customFormat="1" ht="57.75" thickBot="1" thickTop="1">
      <c r="A39" s="410"/>
      <c r="B39" s="411"/>
      <c r="C39" s="414"/>
      <c r="D39" s="377" t="s">
        <v>112</v>
      </c>
      <c r="E39" s="370">
        <f t="shared" si="6"/>
        <v>50000000</v>
      </c>
      <c r="F39" s="371">
        <f t="shared" si="8"/>
        <v>0</v>
      </c>
      <c r="G39" s="372"/>
      <c r="H39" s="372"/>
      <c r="I39" s="372"/>
      <c r="J39" s="372"/>
      <c r="K39" s="372"/>
      <c r="L39" s="372"/>
      <c r="M39" s="372">
        <v>50000000</v>
      </c>
      <c r="N39" s="372"/>
      <c r="O39" s="372"/>
      <c r="P39" s="372"/>
      <c r="Q39" s="372"/>
      <c r="R39" s="372"/>
      <c r="S39" s="372"/>
      <c r="T39" s="372"/>
      <c r="U39" s="373">
        <f t="shared" si="7"/>
        <v>50000000</v>
      </c>
    </row>
    <row r="40" spans="1:21" s="375" customFormat="1" ht="42.75" customHeight="1" thickBot="1" thickTop="1">
      <c r="A40" s="410"/>
      <c r="B40" s="411"/>
      <c r="C40" s="414"/>
      <c r="D40" s="377" t="s">
        <v>113</v>
      </c>
      <c r="E40" s="370">
        <f t="shared" si="6"/>
        <v>35000000</v>
      </c>
      <c r="F40" s="371">
        <f t="shared" si="8"/>
        <v>0</v>
      </c>
      <c r="G40" s="372"/>
      <c r="H40" s="372"/>
      <c r="I40" s="372"/>
      <c r="J40" s="372"/>
      <c r="K40" s="372"/>
      <c r="L40" s="372"/>
      <c r="M40" s="372">
        <v>35000000</v>
      </c>
      <c r="N40" s="372"/>
      <c r="O40" s="372"/>
      <c r="P40" s="372"/>
      <c r="Q40" s="372"/>
      <c r="R40" s="372"/>
      <c r="S40" s="372"/>
      <c r="T40" s="372"/>
      <c r="U40" s="373">
        <f t="shared" si="7"/>
        <v>35000000</v>
      </c>
    </row>
    <row r="41" spans="1:21" s="375" customFormat="1" ht="39" thickBot="1" thickTop="1">
      <c r="A41" s="410"/>
      <c r="B41" s="411"/>
      <c r="C41" s="414"/>
      <c r="D41" s="377" t="s">
        <v>114</v>
      </c>
      <c r="E41" s="370">
        <f t="shared" si="6"/>
        <v>30000000</v>
      </c>
      <c r="F41" s="371">
        <f t="shared" si="8"/>
        <v>0</v>
      </c>
      <c r="G41" s="372"/>
      <c r="H41" s="372"/>
      <c r="I41" s="372"/>
      <c r="J41" s="372"/>
      <c r="K41" s="372"/>
      <c r="L41" s="372"/>
      <c r="M41" s="372">
        <v>30000000</v>
      </c>
      <c r="N41" s="372"/>
      <c r="O41" s="372"/>
      <c r="P41" s="372"/>
      <c r="Q41" s="372"/>
      <c r="R41" s="372"/>
      <c r="S41" s="372"/>
      <c r="T41" s="372"/>
      <c r="U41" s="373">
        <f t="shared" si="7"/>
        <v>30000000</v>
      </c>
    </row>
    <row r="42" spans="1:21" s="375" customFormat="1" ht="39" thickBot="1" thickTop="1">
      <c r="A42" s="410"/>
      <c r="B42" s="411"/>
      <c r="C42" s="414"/>
      <c r="D42" s="377" t="s">
        <v>115</v>
      </c>
      <c r="E42" s="370">
        <f t="shared" si="6"/>
        <v>40000000</v>
      </c>
      <c r="F42" s="371">
        <f t="shared" si="8"/>
        <v>0</v>
      </c>
      <c r="G42" s="372"/>
      <c r="H42" s="372"/>
      <c r="I42" s="372"/>
      <c r="J42" s="372"/>
      <c r="K42" s="372"/>
      <c r="L42" s="372"/>
      <c r="M42" s="372">
        <v>40000000</v>
      </c>
      <c r="N42" s="372"/>
      <c r="O42" s="372"/>
      <c r="P42" s="372"/>
      <c r="Q42" s="372"/>
      <c r="R42" s="372"/>
      <c r="S42" s="372"/>
      <c r="T42" s="372"/>
      <c r="U42" s="373">
        <f t="shared" si="7"/>
        <v>40000000</v>
      </c>
    </row>
    <row r="43" spans="1:21" ht="69" customHeight="1" thickBot="1" thickTop="1">
      <c r="A43" s="410"/>
      <c r="B43" s="411"/>
      <c r="C43" s="328" t="s">
        <v>377</v>
      </c>
      <c r="D43" s="381" t="s">
        <v>376</v>
      </c>
      <c r="E43" s="299">
        <f t="shared" si="6"/>
        <v>202799809</v>
      </c>
      <c r="F43" s="300">
        <f t="shared" si="8"/>
        <v>0</v>
      </c>
      <c r="G43" s="301"/>
      <c r="H43" s="301"/>
      <c r="I43" s="301"/>
      <c r="J43" s="301"/>
      <c r="K43" s="301"/>
      <c r="L43" s="301"/>
      <c r="M43" s="301">
        <v>202799809</v>
      </c>
      <c r="N43" s="301"/>
      <c r="O43" s="301"/>
      <c r="P43" s="301"/>
      <c r="Q43" s="301"/>
      <c r="R43" s="301"/>
      <c r="S43" s="301"/>
      <c r="T43" s="301"/>
      <c r="U43" s="302">
        <f t="shared" si="7"/>
        <v>202799809</v>
      </c>
    </row>
    <row r="44" spans="1:21" ht="24" customHeight="1" thickBot="1" thickTop="1">
      <c r="A44" s="410"/>
      <c r="B44" s="411"/>
      <c r="C44" s="328" t="s">
        <v>118</v>
      </c>
      <c r="D44" s="329" t="s">
        <v>316</v>
      </c>
      <c r="E44" s="299">
        <f t="shared" si="6"/>
        <v>250723298</v>
      </c>
      <c r="F44" s="300"/>
      <c r="G44" s="301"/>
      <c r="H44" s="301"/>
      <c r="I44" s="301"/>
      <c r="J44" s="301"/>
      <c r="K44" s="301"/>
      <c r="L44" s="301"/>
      <c r="M44" s="301">
        <v>250723298</v>
      </c>
      <c r="N44" s="301"/>
      <c r="O44" s="301"/>
      <c r="P44" s="301"/>
      <c r="Q44" s="301"/>
      <c r="R44" s="301"/>
      <c r="S44" s="301"/>
      <c r="T44" s="301"/>
      <c r="U44" s="302">
        <f t="shared" si="7"/>
        <v>250723298</v>
      </c>
    </row>
    <row r="45" spans="1:21" ht="24" customHeight="1" thickBot="1" thickTop="1">
      <c r="A45" s="410"/>
      <c r="B45" s="411"/>
      <c r="C45" s="328" t="s">
        <v>119</v>
      </c>
      <c r="D45" s="329"/>
      <c r="E45" s="299">
        <f aca="true" t="shared" si="9" ref="E45:E50">+U45</f>
        <v>3000</v>
      </c>
      <c r="F45" s="300"/>
      <c r="G45" s="301"/>
      <c r="H45" s="301"/>
      <c r="I45" s="301"/>
      <c r="J45" s="301"/>
      <c r="K45" s="301"/>
      <c r="L45" s="301"/>
      <c r="M45" s="301">
        <v>3000</v>
      </c>
      <c r="N45" s="301"/>
      <c r="O45" s="301"/>
      <c r="P45" s="301"/>
      <c r="Q45" s="301"/>
      <c r="R45" s="301"/>
      <c r="S45" s="301"/>
      <c r="T45" s="301"/>
      <c r="U45" s="302">
        <f t="shared" si="7"/>
        <v>3000</v>
      </c>
    </row>
    <row r="46" spans="1:21" ht="76.5" thickBot="1" thickTop="1">
      <c r="A46" s="410"/>
      <c r="B46" s="411"/>
      <c r="C46" s="330" t="s">
        <v>120</v>
      </c>
      <c r="D46" s="329" t="s">
        <v>121</v>
      </c>
      <c r="E46" s="299">
        <f t="shared" si="9"/>
        <v>45000000</v>
      </c>
      <c r="F46" s="300"/>
      <c r="G46" s="301"/>
      <c r="H46" s="301"/>
      <c r="I46" s="301"/>
      <c r="J46" s="301"/>
      <c r="K46" s="301"/>
      <c r="L46" s="301"/>
      <c r="M46" s="301"/>
      <c r="N46" s="301"/>
      <c r="O46" s="301"/>
      <c r="P46" s="301">
        <v>10000000</v>
      </c>
      <c r="Q46" s="301"/>
      <c r="R46" s="301">
        <v>10000000</v>
      </c>
      <c r="S46" s="301">
        <v>25000000</v>
      </c>
      <c r="T46" s="301"/>
      <c r="U46" s="302">
        <f t="shared" si="7"/>
        <v>45000000</v>
      </c>
    </row>
    <row r="47" spans="1:21" ht="47.25" customHeight="1" thickBot="1" thickTop="1">
      <c r="A47" s="410"/>
      <c r="B47" s="411"/>
      <c r="C47" s="412" t="s">
        <v>122</v>
      </c>
      <c r="D47" s="298" t="s">
        <v>123</v>
      </c>
      <c r="E47" s="299">
        <f t="shared" si="9"/>
        <v>142000000</v>
      </c>
      <c r="F47" s="300">
        <f t="shared" si="8"/>
        <v>0</v>
      </c>
      <c r="G47" s="301"/>
      <c r="H47" s="301"/>
      <c r="I47" s="301"/>
      <c r="J47" s="301"/>
      <c r="K47" s="301"/>
      <c r="L47" s="301"/>
      <c r="M47" s="301">
        <v>0</v>
      </c>
      <c r="N47" s="301"/>
      <c r="O47" s="301"/>
      <c r="P47" s="301">
        <v>2000000</v>
      </c>
      <c r="Q47" s="301"/>
      <c r="R47" s="301">
        <v>20000000</v>
      </c>
      <c r="S47" s="301">
        <v>120000000</v>
      </c>
      <c r="T47" s="301"/>
      <c r="U47" s="302">
        <f t="shared" si="7"/>
        <v>142000000</v>
      </c>
    </row>
    <row r="48" spans="1:21" ht="39" thickBot="1" thickTop="1">
      <c r="A48" s="410"/>
      <c r="B48" s="411"/>
      <c r="C48" s="412"/>
      <c r="D48" s="298" t="s">
        <v>124</v>
      </c>
      <c r="E48" s="299">
        <f t="shared" si="9"/>
        <v>52000000</v>
      </c>
      <c r="F48" s="300">
        <f t="shared" si="8"/>
        <v>0</v>
      </c>
      <c r="G48" s="301"/>
      <c r="H48" s="301"/>
      <c r="I48" s="301"/>
      <c r="J48" s="301"/>
      <c r="K48" s="301"/>
      <c r="L48" s="301"/>
      <c r="M48" s="301">
        <v>0</v>
      </c>
      <c r="N48" s="301"/>
      <c r="O48" s="301"/>
      <c r="P48" s="301">
        <v>2000000</v>
      </c>
      <c r="Q48" s="301"/>
      <c r="R48" s="301">
        <v>10000000</v>
      </c>
      <c r="S48" s="301">
        <v>40000000</v>
      </c>
      <c r="T48" s="301"/>
      <c r="U48" s="302">
        <f t="shared" si="7"/>
        <v>52000000</v>
      </c>
    </row>
    <row r="49" spans="1:21" ht="52.5" customHeight="1" thickBot="1" thickTop="1">
      <c r="A49" s="410"/>
      <c r="B49" s="411"/>
      <c r="C49" s="412" t="s">
        <v>125</v>
      </c>
      <c r="D49" s="298" t="s">
        <v>126</v>
      </c>
      <c r="E49" s="299">
        <f t="shared" si="9"/>
        <v>4000000</v>
      </c>
      <c r="F49" s="300">
        <f t="shared" si="8"/>
        <v>0</v>
      </c>
      <c r="G49" s="301"/>
      <c r="H49" s="301"/>
      <c r="I49" s="301"/>
      <c r="J49" s="301"/>
      <c r="K49" s="301"/>
      <c r="L49" s="301"/>
      <c r="M49" s="301"/>
      <c r="N49" s="301"/>
      <c r="O49" s="301"/>
      <c r="P49" s="301">
        <v>2000000</v>
      </c>
      <c r="Q49" s="301"/>
      <c r="R49" s="301">
        <v>2000000</v>
      </c>
      <c r="S49" s="301"/>
      <c r="T49" s="301"/>
      <c r="U49" s="302">
        <f t="shared" si="7"/>
        <v>4000000</v>
      </c>
    </row>
    <row r="50" spans="1:21" ht="57" thickTop="1">
      <c r="A50" s="410"/>
      <c r="B50" s="411"/>
      <c r="C50" s="412"/>
      <c r="D50" s="298" t="s">
        <v>127</v>
      </c>
      <c r="E50" s="299">
        <f t="shared" si="9"/>
        <v>16000000</v>
      </c>
      <c r="F50" s="300">
        <f t="shared" si="8"/>
        <v>0</v>
      </c>
      <c r="G50" s="301"/>
      <c r="H50" s="301"/>
      <c r="I50" s="301"/>
      <c r="J50" s="301"/>
      <c r="K50" s="301"/>
      <c r="L50" s="301"/>
      <c r="M50" s="301">
        <v>0</v>
      </c>
      <c r="N50" s="301"/>
      <c r="O50" s="301"/>
      <c r="P50" s="301">
        <v>8000000</v>
      </c>
      <c r="Q50" s="301"/>
      <c r="R50" s="301">
        <v>8000000</v>
      </c>
      <c r="S50" s="301"/>
      <c r="T50" s="301"/>
      <c r="U50" s="302">
        <f t="shared" si="7"/>
        <v>16000000</v>
      </c>
    </row>
    <row r="51" spans="1:21" s="310" customFormat="1" ht="34.5" customHeight="1" thickBot="1">
      <c r="A51" s="306"/>
      <c r="B51" s="307"/>
      <c r="C51" s="413" t="s">
        <v>44</v>
      </c>
      <c r="D51" s="413"/>
      <c r="E51" s="308">
        <f>SUM(E29:E50)</f>
        <v>13078648077</v>
      </c>
      <c r="F51" s="308">
        <f>SUM(F38:F50)</f>
        <v>0</v>
      </c>
      <c r="G51" s="308">
        <f>SUM(G38:G50)</f>
        <v>0</v>
      </c>
      <c r="H51" s="308">
        <f>SUM(H38:H50)</f>
        <v>0</v>
      </c>
      <c r="I51" s="308">
        <f>SUM(I38:I50)</f>
        <v>0</v>
      </c>
      <c r="J51" s="308">
        <f>SUM(J38:J50)</f>
        <v>0</v>
      </c>
      <c r="K51" s="308">
        <f aca="true" t="shared" si="10" ref="K51:U51">SUM(K29:K50)</f>
        <v>0</v>
      </c>
      <c r="L51" s="308">
        <f t="shared" si="10"/>
        <v>0</v>
      </c>
      <c r="M51" s="308">
        <f t="shared" si="10"/>
        <v>12545440711</v>
      </c>
      <c r="N51" s="308">
        <f t="shared" si="10"/>
        <v>0</v>
      </c>
      <c r="O51" s="308">
        <f t="shared" si="10"/>
        <v>0</v>
      </c>
      <c r="P51" s="308">
        <f t="shared" si="10"/>
        <v>24000000</v>
      </c>
      <c r="Q51" s="308">
        <f t="shared" si="10"/>
        <v>208400000</v>
      </c>
      <c r="R51" s="308">
        <f t="shared" si="10"/>
        <v>50000000</v>
      </c>
      <c r="S51" s="308">
        <f t="shared" si="10"/>
        <v>250807366</v>
      </c>
      <c r="T51" s="308">
        <f t="shared" si="10"/>
        <v>0</v>
      </c>
      <c r="U51" s="308">
        <f t="shared" si="10"/>
        <v>13078648077</v>
      </c>
    </row>
    <row r="52" spans="1:22" ht="20.25" thickBot="1" thickTop="1">
      <c r="A52" s="311"/>
      <c r="B52" s="286"/>
      <c r="C52" s="286"/>
      <c r="D52" s="331"/>
      <c r="E52" s="313"/>
      <c r="F52" s="332"/>
      <c r="G52" s="332"/>
      <c r="H52" s="332"/>
      <c r="I52" s="332"/>
      <c r="J52" s="332"/>
      <c r="K52" s="332"/>
      <c r="L52" s="332"/>
      <c r="M52" s="332"/>
      <c r="N52" s="332"/>
      <c r="O52" s="332"/>
      <c r="P52" s="332"/>
      <c r="Q52" s="332"/>
      <c r="R52" s="332"/>
      <c r="S52" s="333"/>
      <c r="T52" s="332"/>
      <c r="U52" s="332"/>
      <c r="V52" s="334"/>
    </row>
    <row r="53" spans="1:21" ht="72.75" customHeight="1" thickBot="1" thickTop="1">
      <c r="A53" s="410"/>
      <c r="B53" s="404" t="s">
        <v>128</v>
      </c>
      <c r="C53" s="406" t="s">
        <v>129</v>
      </c>
      <c r="D53" s="293" t="s">
        <v>130</v>
      </c>
      <c r="E53" s="315">
        <f aca="true" t="shared" si="11" ref="E53:E58">+U53</f>
        <v>60000000</v>
      </c>
      <c r="F53" s="295">
        <f>SUM(G53:J53)</f>
        <v>0</v>
      </c>
      <c r="G53" s="296"/>
      <c r="H53" s="296"/>
      <c r="I53" s="296"/>
      <c r="J53" s="296"/>
      <c r="K53" s="296"/>
      <c r="L53" s="296"/>
      <c r="M53" s="296"/>
      <c r="N53" s="296"/>
      <c r="O53" s="296"/>
      <c r="P53" s="296"/>
      <c r="Q53" s="296"/>
      <c r="R53" s="296"/>
      <c r="S53" s="296">
        <v>60000000</v>
      </c>
      <c r="T53" s="296"/>
      <c r="U53" s="297">
        <f aca="true" t="shared" si="12" ref="U53:U59">SUM(K53:T53)</f>
        <v>60000000</v>
      </c>
    </row>
    <row r="54" spans="1:21" ht="39" thickBot="1" thickTop="1">
      <c r="A54" s="410"/>
      <c r="B54" s="404"/>
      <c r="C54" s="406"/>
      <c r="D54" s="298" t="s">
        <v>131</v>
      </c>
      <c r="E54" s="299">
        <f t="shared" si="11"/>
        <v>45000000</v>
      </c>
      <c r="F54" s="300">
        <f>SUM(G54:J54)</f>
        <v>0</v>
      </c>
      <c r="G54" s="301"/>
      <c r="H54" s="301"/>
      <c r="I54" s="301"/>
      <c r="J54" s="301"/>
      <c r="K54" s="301"/>
      <c r="L54" s="301"/>
      <c r="M54" s="301"/>
      <c r="N54" s="301"/>
      <c r="O54" s="301"/>
      <c r="P54" s="301">
        <v>15000000</v>
      </c>
      <c r="Q54" s="301"/>
      <c r="R54" s="301">
        <v>10000000</v>
      </c>
      <c r="S54" s="301">
        <v>20000000</v>
      </c>
      <c r="T54" s="301"/>
      <c r="U54" s="302">
        <f t="shared" si="12"/>
        <v>45000000</v>
      </c>
    </row>
    <row r="55" spans="1:21" ht="39" thickBot="1" thickTop="1">
      <c r="A55" s="410"/>
      <c r="B55" s="404"/>
      <c r="C55" s="330" t="s">
        <v>132</v>
      </c>
      <c r="D55" s="298" t="s">
        <v>133</v>
      </c>
      <c r="E55" s="299">
        <f t="shared" si="11"/>
        <v>87814590</v>
      </c>
      <c r="F55" s="300">
        <f>SUM(G55:J55)</f>
        <v>0</v>
      </c>
      <c r="G55" s="301"/>
      <c r="H55" s="301"/>
      <c r="I55" s="301"/>
      <c r="J55" s="301"/>
      <c r="K55" s="301"/>
      <c r="L55" s="301"/>
      <c r="M55" s="301"/>
      <c r="N55" s="301"/>
      <c r="O55" s="301"/>
      <c r="P55" s="301"/>
      <c r="Q55" s="301">
        <v>87814590</v>
      </c>
      <c r="R55" s="301"/>
      <c r="S55" s="301"/>
      <c r="T55" s="301"/>
      <c r="U55" s="302">
        <f t="shared" si="12"/>
        <v>87814590</v>
      </c>
    </row>
    <row r="56" spans="1:21" ht="61.5" customHeight="1" thickBot="1" thickTop="1">
      <c r="A56" s="410"/>
      <c r="B56" s="404"/>
      <c r="C56" s="412" t="s">
        <v>134</v>
      </c>
      <c r="D56" s="298" t="s">
        <v>135</v>
      </c>
      <c r="E56" s="299">
        <f t="shared" si="11"/>
        <v>38000000</v>
      </c>
      <c r="F56" s="301"/>
      <c r="G56" s="301"/>
      <c r="H56" s="301"/>
      <c r="I56" s="301"/>
      <c r="J56" s="301"/>
      <c r="K56" s="301"/>
      <c r="L56" s="301"/>
      <c r="M56" s="301"/>
      <c r="N56" s="301"/>
      <c r="O56" s="301"/>
      <c r="P56" s="301"/>
      <c r="Q56" s="301"/>
      <c r="R56" s="301"/>
      <c r="S56" s="301">
        <v>38000000</v>
      </c>
      <c r="T56" s="301"/>
      <c r="U56" s="302">
        <f t="shared" si="12"/>
        <v>38000000</v>
      </c>
    </row>
    <row r="57" spans="1:21" ht="49.5" customHeight="1" thickBot="1" thickTop="1">
      <c r="A57" s="410"/>
      <c r="B57" s="404"/>
      <c r="C57" s="412"/>
      <c r="D57" s="298" t="s">
        <v>136</v>
      </c>
      <c r="E57" s="299">
        <f t="shared" si="11"/>
        <v>284000000</v>
      </c>
      <c r="F57" s="301"/>
      <c r="G57" s="301"/>
      <c r="H57" s="301"/>
      <c r="I57" s="301"/>
      <c r="J57" s="301"/>
      <c r="K57" s="301"/>
      <c r="L57" s="301"/>
      <c r="M57" s="301"/>
      <c r="N57" s="301"/>
      <c r="O57" s="301"/>
      <c r="P57" s="301"/>
      <c r="Q57" s="301"/>
      <c r="R57" s="301"/>
      <c r="S57" s="301">
        <v>284000000</v>
      </c>
      <c r="T57" s="301"/>
      <c r="U57" s="302">
        <f t="shared" si="12"/>
        <v>284000000</v>
      </c>
    </row>
    <row r="58" spans="1:21" ht="76.5" thickBot="1" thickTop="1">
      <c r="A58" s="410"/>
      <c r="B58" s="404"/>
      <c r="C58" s="412"/>
      <c r="D58" s="335" t="s">
        <v>137</v>
      </c>
      <c r="E58" s="299">
        <f t="shared" si="11"/>
        <v>40000000</v>
      </c>
      <c r="F58" s="300">
        <f>SUM(G58:J58)</f>
        <v>0</v>
      </c>
      <c r="G58" s="301"/>
      <c r="H58" s="301"/>
      <c r="I58" s="301"/>
      <c r="J58" s="301"/>
      <c r="K58" s="301"/>
      <c r="L58" s="301"/>
      <c r="M58" s="301"/>
      <c r="N58" s="301"/>
      <c r="O58" s="301"/>
      <c r="P58" s="301">
        <v>10000000</v>
      </c>
      <c r="Q58" s="301"/>
      <c r="R58" s="301">
        <v>5000000</v>
      </c>
      <c r="S58" s="301">
        <v>25000000</v>
      </c>
      <c r="T58" s="301"/>
      <c r="U58" s="302">
        <f t="shared" si="12"/>
        <v>40000000</v>
      </c>
    </row>
    <row r="59" spans="1:21" s="310" customFormat="1" ht="34.5" customHeight="1" thickBot="1" thickTop="1">
      <c r="A59" s="306"/>
      <c r="B59" s="404"/>
      <c r="C59" s="413" t="s">
        <v>44</v>
      </c>
      <c r="D59" s="413"/>
      <c r="E59" s="308">
        <f aca="true" t="shared" si="13" ref="E59:J59">SUM(E53:E58)</f>
        <v>554814590</v>
      </c>
      <c r="F59" s="308">
        <f t="shared" si="13"/>
        <v>0</v>
      </c>
      <c r="G59" s="308">
        <f t="shared" si="13"/>
        <v>0</v>
      </c>
      <c r="H59" s="308">
        <f t="shared" si="13"/>
        <v>0</v>
      </c>
      <c r="I59" s="308">
        <f t="shared" si="13"/>
        <v>0</v>
      </c>
      <c r="J59" s="308">
        <f t="shared" si="13"/>
        <v>0</v>
      </c>
      <c r="K59" s="308">
        <f aca="true" t="shared" si="14" ref="K59:T59">SUM(K53:K58)</f>
        <v>0</v>
      </c>
      <c r="L59" s="308">
        <f t="shared" si="14"/>
        <v>0</v>
      </c>
      <c r="M59" s="308">
        <f t="shared" si="14"/>
        <v>0</v>
      </c>
      <c r="N59" s="308">
        <f t="shared" si="14"/>
        <v>0</v>
      </c>
      <c r="O59" s="308">
        <f t="shared" si="14"/>
        <v>0</v>
      </c>
      <c r="P59" s="308">
        <f t="shared" si="14"/>
        <v>25000000</v>
      </c>
      <c r="Q59" s="308">
        <f t="shared" si="14"/>
        <v>87814590</v>
      </c>
      <c r="R59" s="308">
        <f t="shared" si="14"/>
        <v>15000000</v>
      </c>
      <c r="S59" s="308">
        <f t="shared" si="14"/>
        <v>427000000</v>
      </c>
      <c r="T59" s="308">
        <f t="shared" si="14"/>
        <v>0</v>
      </c>
      <c r="U59" s="309">
        <f t="shared" si="12"/>
        <v>554814590</v>
      </c>
    </row>
    <row r="60" spans="1:22" ht="20.25" thickBot="1" thickTop="1">
      <c r="A60" s="311"/>
      <c r="B60" s="286"/>
      <c r="C60" s="286"/>
      <c r="D60" s="336"/>
      <c r="E60" s="313"/>
      <c r="F60" s="332"/>
      <c r="G60" s="332"/>
      <c r="H60" s="332"/>
      <c r="I60" s="332"/>
      <c r="J60" s="332"/>
      <c r="K60" s="332"/>
      <c r="L60" s="332"/>
      <c r="M60" s="332"/>
      <c r="N60" s="332"/>
      <c r="O60" s="332"/>
      <c r="P60" s="332"/>
      <c r="Q60" s="332"/>
      <c r="R60" s="332"/>
      <c r="S60" s="332"/>
      <c r="T60" s="332"/>
      <c r="U60" s="332"/>
      <c r="V60" s="334"/>
    </row>
    <row r="61" spans="1:21" ht="90.75" customHeight="1" thickBot="1" thickTop="1">
      <c r="A61" s="410"/>
      <c r="B61" s="404" t="s">
        <v>138</v>
      </c>
      <c r="C61" s="292" t="s">
        <v>84</v>
      </c>
      <c r="D61" s="293" t="s">
        <v>139</v>
      </c>
      <c r="E61" s="315">
        <f>+U61</f>
        <v>13000000</v>
      </c>
      <c r="F61" s="295">
        <f>SUM(G61:J61)</f>
        <v>0</v>
      </c>
      <c r="G61" s="296"/>
      <c r="H61" s="296"/>
      <c r="I61" s="296"/>
      <c r="J61" s="296"/>
      <c r="K61" s="296"/>
      <c r="L61" s="296"/>
      <c r="M61" s="296"/>
      <c r="N61" s="296"/>
      <c r="O61" s="296"/>
      <c r="P61" s="296">
        <v>7000000</v>
      </c>
      <c r="Q61" s="296"/>
      <c r="R61" s="296">
        <v>6000000</v>
      </c>
      <c r="S61" s="296"/>
      <c r="T61" s="296"/>
      <c r="U61" s="297">
        <f>SUM(K61:T61)</f>
        <v>13000000</v>
      </c>
    </row>
    <row r="62" spans="1:21" ht="72.75" customHeight="1" thickBot="1" thickTop="1">
      <c r="A62" s="410"/>
      <c r="B62" s="404"/>
      <c r="C62" s="412" t="s">
        <v>140</v>
      </c>
      <c r="D62" s="329" t="s">
        <v>141</v>
      </c>
      <c r="E62" s="299">
        <f>+U62</f>
        <v>14000000</v>
      </c>
      <c r="F62" s="300">
        <f>SUM(G62:J62)</f>
        <v>0</v>
      </c>
      <c r="G62" s="301"/>
      <c r="H62" s="301"/>
      <c r="I62" s="301"/>
      <c r="J62" s="301"/>
      <c r="K62" s="301"/>
      <c r="L62" s="301"/>
      <c r="M62" s="301"/>
      <c r="N62" s="301"/>
      <c r="O62" s="301"/>
      <c r="P62" s="301">
        <v>8000000</v>
      </c>
      <c r="Q62" s="301"/>
      <c r="R62" s="301">
        <v>6000000</v>
      </c>
      <c r="S62" s="301"/>
      <c r="T62" s="301"/>
      <c r="U62" s="302">
        <f>SUM(K62:T62)</f>
        <v>14000000</v>
      </c>
    </row>
    <row r="63" spans="1:21" ht="39" thickBot="1" thickTop="1">
      <c r="A63" s="410"/>
      <c r="B63" s="404"/>
      <c r="C63" s="412"/>
      <c r="D63" s="329" t="s">
        <v>142</v>
      </c>
      <c r="E63" s="299">
        <f>+U63</f>
        <v>14000000</v>
      </c>
      <c r="F63" s="300">
        <f>SUM(G63:J63)</f>
        <v>0</v>
      </c>
      <c r="G63" s="301"/>
      <c r="H63" s="301"/>
      <c r="I63" s="301"/>
      <c r="J63" s="301"/>
      <c r="K63" s="301"/>
      <c r="L63" s="301"/>
      <c r="M63" s="301"/>
      <c r="N63" s="301"/>
      <c r="O63" s="301"/>
      <c r="P63" s="301">
        <v>8000000</v>
      </c>
      <c r="Q63" s="301"/>
      <c r="R63" s="301">
        <v>6000000</v>
      </c>
      <c r="S63" s="301"/>
      <c r="T63" s="301"/>
      <c r="U63" s="302">
        <f>SUM(K63:T63)</f>
        <v>14000000</v>
      </c>
    </row>
    <row r="64" spans="1:21" s="310" customFormat="1" ht="33.75" customHeight="1" thickBot="1" thickTop="1">
      <c r="A64" s="306"/>
      <c r="B64" s="404"/>
      <c r="C64" s="413" t="s">
        <v>44</v>
      </c>
      <c r="D64" s="413"/>
      <c r="E64" s="308">
        <f>SUM(E61:E63)</f>
        <v>41000000</v>
      </c>
      <c r="F64" s="308">
        <f aca="true" t="shared" si="15" ref="F64:T64">SUM(F61:F63)</f>
        <v>0</v>
      </c>
      <c r="G64" s="308">
        <f t="shared" si="15"/>
        <v>0</v>
      </c>
      <c r="H64" s="308">
        <f t="shared" si="15"/>
        <v>0</v>
      </c>
      <c r="I64" s="308">
        <f t="shared" si="15"/>
        <v>0</v>
      </c>
      <c r="J64" s="308">
        <f t="shared" si="15"/>
        <v>0</v>
      </c>
      <c r="K64" s="308">
        <f t="shared" si="15"/>
        <v>0</v>
      </c>
      <c r="L64" s="308">
        <f t="shared" si="15"/>
        <v>0</v>
      </c>
      <c r="M64" s="308">
        <f t="shared" si="15"/>
        <v>0</v>
      </c>
      <c r="N64" s="308">
        <f t="shared" si="15"/>
        <v>0</v>
      </c>
      <c r="O64" s="308">
        <f t="shared" si="15"/>
        <v>0</v>
      </c>
      <c r="P64" s="308">
        <f>SUM(P61:P63)</f>
        <v>23000000</v>
      </c>
      <c r="Q64" s="308">
        <f t="shared" si="15"/>
        <v>0</v>
      </c>
      <c r="R64" s="308">
        <f t="shared" si="15"/>
        <v>18000000</v>
      </c>
      <c r="S64" s="308">
        <f t="shared" si="15"/>
        <v>0</v>
      </c>
      <c r="T64" s="308">
        <f t="shared" si="15"/>
        <v>0</v>
      </c>
      <c r="U64" s="309">
        <f>SUM(K64:T64)</f>
        <v>41000000</v>
      </c>
    </row>
    <row r="65" spans="1:25" ht="20.25" thickBot="1" thickTop="1">
      <c r="A65" s="311"/>
      <c r="B65" s="286"/>
      <c r="C65" s="286"/>
      <c r="D65" s="337"/>
      <c r="E65" s="313"/>
      <c r="F65" s="332"/>
      <c r="G65" s="332"/>
      <c r="H65" s="332"/>
      <c r="I65" s="332"/>
      <c r="J65" s="332"/>
      <c r="K65" s="332"/>
      <c r="L65" s="332"/>
      <c r="M65" s="332"/>
      <c r="N65" s="332"/>
      <c r="O65" s="332"/>
      <c r="P65" s="332"/>
      <c r="Q65" s="332"/>
      <c r="R65" s="332"/>
      <c r="S65" s="332"/>
      <c r="T65" s="332"/>
      <c r="U65" s="332"/>
      <c r="V65" s="334"/>
      <c r="W65" s="334"/>
      <c r="X65" s="334"/>
      <c r="Y65" s="334"/>
    </row>
    <row r="66" spans="1:21" ht="101.25" customHeight="1" thickBot="1" thickTop="1">
      <c r="A66" s="410"/>
      <c r="B66" s="404" t="s">
        <v>143</v>
      </c>
      <c r="C66" s="406" t="s">
        <v>144</v>
      </c>
      <c r="D66" s="293" t="s">
        <v>341</v>
      </c>
      <c r="E66" s="315">
        <f>+U66</f>
        <v>13000000</v>
      </c>
      <c r="F66" s="295">
        <f>SUM(G66:J66)</f>
        <v>0</v>
      </c>
      <c r="G66" s="296"/>
      <c r="H66" s="296"/>
      <c r="I66" s="296"/>
      <c r="J66" s="296"/>
      <c r="K66" s="296"/>
      <c r="L66" s="296"/>
      <c r="M66" s="296"/>
      <c r="N66" s="296"/>
      <c r="O66" s="296"/>
      <c r="P66" s="296">
        <v>0</v>
      </c>
      <c r="Q66" s="296"/>
      <c r="R66" s="296">
        <v>3000000</v>
      </c>
      <c r="S66" s="296">
        <v>10000000</v>
      </c>
      <c r="T66" s="296"/>
      <c r="U66" s="297">
        <f>SUM(K66:T66)</f>
        <v>13000000</v>
      </c>
    </row>
    <row r="67" spans="1:21" ht="76.5" thickBot="1" thickTop="1">
      <c r="A67" s="410"/>
      <c r="B67" s="404"/>
      <c r="C67" s="406"/>
      <c r="D67" s="298" t="s">
        <v>145</v>
      </c>
      <c r="E67" s="299">
        <f>+U67</f>
        <v>18000000</v>
      </c>
      <c r="F67" s="300">
        <f>SUM(G67:J67)</f>
        <v>0</v>
      </c>
      <c r="G67" s="301"/>
      <c r="H67" s="301"/>
      <c r="I67" s="301"/>
      <c r="J67" s="301"/>
      <c r="K67" s="301"/>
      <c r="L67" s="301"/>
      <c r="M67" s="301"/>
      <c r="N67" s="301"/>
      <c r="O67" s="301"/>
      <c r="P67" s="301">
        <v>5000000</v>
      </c>
      <c r="Q67" s="301"/>
      <c r="R67" s="301">
        <v>3000000</v>
      </c>
      <c r="S67" s="301">
        <v>10000000</v>
      </c>
      <c r="T67" s="301"/>
      <c r="U67" s="302">
        <f>SUM(K67:T67)</f>
        <v>18000000</v>
      </c>
    </row>
    <row r="68" spans="1:21" ht="20.25" thickBot="1" thickTop="1">
      <c r="A68" s="410"/>
      <c r="B68" s="404"/>
      <c r="C68" s="406"/>
      <c r="D68" s="298" t="s">
        <v>317</v>
      </c>
      <c r="E68" s="299">
        <f>+U68</f>
        <v>20000000</v>
      </c>
      <c r="F68" s="300">
        <f>SUM(G68:J68)</f>
        <v>0</v>
      </c>
      <c r="G68" s="301"/>
      <c r="H68" s="301"/>
      <c r="I68" s="301"/>
      <c r="J68" s="301"/>
      <c r="K68" s="301"/>
      <c r="L68" s="301"/>
      <c r="M68" s="301"/>
      <c r="N68" s="301"/>
      <c r="O68" s="301"/>
      <c r="P68" s="301">
        <v>5000000</v>
      </c>
      <c r="Q68" s="301"/>
      <c r="R68" s="323">
        <v>5000000</v>
      </c>
      <c r="S68" s="301">
        <v>10000000</v>
      </c>
      <c r="T68" s="301"/>
      <c r="U68" s="302">
        <f>SUM(K68:T68)</f>
        <v>20000000</v>
      </c>
    </row>
    <row r="69" spans="1:21" s="310" customFormat="1" ht="34.5" customHeight="1" thickBot="1" thickTop="1">
      <c r="A69" s="306"/>
      <c r="B69" s="404"/>
      <c r="C69" s="413" t="s">
        <v>44</v>
      </c>
      <c r="D69" s="413"/>
      <c r="E69" s="308">
        <f>SUM(E66:E68)</f>
        <v>51000000</v>
      </c>
      <c r="F69" s="308">
        <f aca="true" t="shared" si="16" ref="F69:T69">SUM(F66:F68)</f>
        <v>0</v>
      </c>
      <c r="G69" s="308">
        <f>SUM(G66:G68)</f>
        <v>0</v>
      </c>
      <c r="H69" s="308">
        <f t="shared" si="16"/>
        <v>0</v>
      </c>
      <c r="I69" s="308">
        <f t="shared" si="16"/>
        <v>0</v>
      </c>
      <c r="J69" s="308">
        <f t="shared" si="16"/>
        <v>0</v>
      </c>
      <c r="K69" s="308">
        <f t="shared" si="16"/>
        <v>0</v>
      </c>
      <c r="L69" s="308">
        <f t="shared" si="16"/>
        <v>0</v>
      </c>
      <c r="M69" s="308">
        <f t="shared" si="16"/>
        <v>0</v>
      </c>
      <c r="N69" s="308">
        <f t="shared" si="16"/>
        <v>0</v>
      </c>
      <c r="O69" s="308">
        <f t="shared" si="16"/>
        <v>0</v>
      </c>
      <c r="P69" s="308">
        <f t="shared" si="16"/>
        <v>10000000</v>
      </c>
      <c r="Q69" s="308">
        <f t="shared" si="16"/>
        <v>0</v>
      </c>
      <c r="R69" s="308">
        <f t="shared" si="16"/>
        <v>11000000</v>
      </c>
      <c r="S69" s="308">
        <f t="shared" si="16"/>
        <v>30000000</v>
      </c>
      <c r="T69" s="308">
        <f t="shared" si="16"/>
        <v>0</v>
      </c>
      <c r="U69" s="309">
        <f>SUM(K69:T69)</f>
        <v>51000000</v>
      </c>
    </row>
    <row r="70" spans="1:21" ht="20.25" thickBot="1" thickTop="1">
      <c r="A70" s="311"/>
      <c r="B70" s="338"/>
      <c r="C70" s="338"/>
      <c r="D70" s="339"/>
      <c r="E70" s="340"/>
      <c r="F70" s="333"/>
      <c r="G70" s="333"/>
      <c r="H70" s="333"/>
      <c r="I70" s="333"/>
      <c r="J70" s="333"/>
      <c r="K70" s="333"/>
      <c r="L70" s="333"/>
      <c r="M70" s="333"/>
      <c r="N70" s="333"/>
      <c r="O70" s="333"/>
      <c r="P70" s="333"/>
      <c r="Q70" s="333"/>
      <c r="R70" s="333"/>
      <c r="S70" s="333"/>
      <c r="T70" s="333"/>
      <c r="U70" s="333"/>
    </row>
    <row r="71" spans="1:21" ht="90.75" customHeight="1" thickBot="1" thickTop="1">
      <c r="A71" s="410"/>
      <c r="B71" s="404" t="s">
        <v>146</v>
      </c>
      <c r="C71" s="406" t="s">
        <v>147</v>
      </c>
      <c r="D71" s="293" t="s">
        <v>148</v>
      </c>
      <c r="E71" s="315">
        <f aca="true" t="shared" si="17" ref="E71:E77">+U71</f>
        <v>40000000</v>
      </c>
      <c r="F71" s="295">
        <f aca="true" t="shared" si="18" ref="F71:F77">SUM(G71:J71)</f>
        <v>0</v>
      </c>
      <c r="G71" s="296"/>
      <c r="H71" s="296"/>
      <c r="I71" s="296"/>
      <c r="J71" s="296"/>
      <c r="K71" s="296"/>
      <c r="L71" s="296"/>
      <c r="M71" s="296"/>
      <c r="N71" s="296"/>
      <c r="O71" s="296"/>
      <c r="P71" s="296">
        <v>10000000</v>
      </c>
      <c r="Q71" s="296"/>
      <c r="R71" s="296">
        <v>0</v>
      </c>
      <c r="S71" s="296">
        <v>10000000</v>
      </c>
      <c r="T71" s="296">
        <v>20000000</v>
      </c>
      <c r="U71" s="297">
        <f aca="true" t="shared" si="19" ref="U71:U77">SUM(K71:T71)</f>
        <v>40000000</v>
      </c>
    </row>
    <row r="72" spans="1:21" ht="57.75" thickBot="1" thickTop="1">
      <c r="A72" s="410"/>
      <c r="B72" s="404"/>
      <c r="C72" s="406"/>
      <c r="D72" s="298" t="s">
        <v>149</v>
      </c>
      <c r="E72" s="299">
        <f t="shared" si="17"/>
        <v>72860000</v>
      </c>
      <c r="F72" s="300">
        <f t="shared" si="18"/>
        <v>0</v>
      </c>
      <c r="G72" s="301"/>
      <c r="H72" s="301"/>
      <c r="I72" s="301"/>
      <c r="J72" s="301"/>
      <c r="K72" s="301"/>
      <c r="L72" s="301"/>
      <c r="M72" s="301"/>
      <c r="N72" s="301"/>
      <c r="O72" s="301"/>
      <c r="P72" s="301">
        <v>0</v>
      </c>
      <c r="Q72" s="301"/>
      <c r="R72" s="301">
        <v>5000000</v>
      </c>
      <c r="S72" s="301">
        <v>20000000</v>
      </c>
      <c r="T72" s="301">
        <v>47860000</v>
      </c>
      <c r="U72" s="302">
        <f t="shared" si="19"/>
        <v>72860000</v>
      </c>
    </row>
    <row r="73" spans="1:21" ht="72.75" customHeight="1" thickBot="1" thickTop="1">
      <c r="A73" s="410"/>
      <c r="B73" s="404"/>
      <c r="C73" s="412" t="s">
        <v>150</v>
      </c>
      <c r="D73" s="298" t="s">
        <v>151</v>
      </c>
      <c r="E73" s="299">
        <f t="shared" si="17"/>
        <v>15000000</v>
      </c>
      <c r="F73" s="300">
        <f t="shared" si="18"/>
        <v>0</v>
      </c>
      <c r="G73" s="301"/>
      <c r="H73" s="301"/>
      <c r="I73" s="301"/>
      <c r="J73" s="301"/>
      <c r="K73" s="301"/>
      <c r="L73" s="301"/>
      <c r="M73" s="301"/>
      <c r="N73" s="301"/>
      <c r="O73" s="301"/>
      <c r="P73" s="301">
        <v>5000000</v>
      </c>
      <c r="Q73" s="301"/>
      <c r="R73" s="301">
        <v>5000000</v>
      </c>
      <c r="S73" s="301">
        <v>5000000</v>
      </c>
      <c r="T73" s="301"/>
      <c r="U73" s="302">
        <f t="shared" si="19"/>
        <v>15000000</v>
      </c>
    </row>
    <row r="74" spans="1:21" ht="57.75" thickBot="1" thickTop="1">
      <c r="A74" s="410"/>
      <c r="B74" s="404"/>
      <c r="C74" s="412"/>
      <c r="D74" s="298" t="s">
        <v>152</v>
      </c>
      <c r="E74" s="299">
        <f t="shared" si="17"/>
        <v>20000000</v>
      </c>
      <c r="F74" s="300">
        <f t="shared" si="18"/>
        <v>0</v>
      </c>
      <c r="G74" s="301"/>
      <c r="H74" s="301"/>
      <c r="I74" s="301"/>
      <c r="J74" s="301"/>
      <c r="K74" s="301"/>
      <c r="L74" s="301"/>
      <c r="M74" s="301"/>
      <c r="N74" s="301"/>
      <c r="O74" s="301"/>
      <c r="P74" s="301">
        <v>5000000</v>
      </c>
      <c r="Q74" s="301"/>
      <c r="R74" s="301">
        <v>5000000</v>
      </c>
      <c r="S74" s="301">
        <v>10000000</v>
      </c>
      <c r="T74" s="301"/>
      <c r="U74" s="302">
        <f t="shared" si="19"/>
        <v>20000000</v>
      </c>
    </row>
    <row r="75" spans="1:21" ht="76.5" thickBot="1" thickTop="1">
      <c r="A75" s="410"/>
      <c r="B75" s="404"/>
      <c r="C75" s="341" t="s">
        <v>153</v>
      </c>
      <c r="D75" s="329" t="s">
        <v>154</v>
      </c>
      <c r="E75" s="299">
        <f t="shared" si="17"/>
        <v>30000000</v>
      </c>
      <c r="F75" s="300">
        <f t="shared" si="18"/>
        <v>0</v>
      </c>
      <c r="G75" s="301"/>
      <c r="H75" s="301"/>
      <c r="I75" s="301"/>
      <c r="J75" s="301"/>
      <c r="K75" s="301"/>
      <c r="L75" s="301"/>
      <c r="M75" s="301"/>
      <c r="N75" s="301"/>
      <c r="O75" s="301"/>
      <c r="P75" s="301">
        <v>10000000</v>
      </c>
      <c r="Q75" s="301"/>
      <c r="R75" s="301">
        <v>8000000</v>
      </c>
      <c r="S75" s="301">
        <v>12000000</v>
      </c>
      <c r="T75" s="301"/>
      <c r="U75" s="302">
        <f t="shared" si="19"/>
        <v>30000000</v>
      </c>
    </row>
    <row r="76" spans="1:21" ht="36.75" customHeight="1" thickBot="1" thickTop="1">
      <c r="A76" s="410"/>
      <c r="B76" s="404"/>
      <c r="C76" s="412" t="s">
        <v>155</v>
      </c>
      <c r="D76" s="298" t="s">
        <v>156</v>
      </c>
      <c r="E76" s="299">
        <f t="shared" si="17"/>
        <v>10000000</v>
      </c>
      <c r="F76" s="300">
        <f t="shared" si="18"/>
        <v>0</v>
      </c>
      <c r="G76" s="301"/>
      <c r="H76" s="301"/>
      <c r="I76" s="301"/>
      <c r="J76" s="301"/>
      <c r="K76" s="301"/>
      <c r="L76" s="301"/>
      <c r="M76" s="301"/>
      <c r="N76" s="301"/>
      <c r="O76" s="301"/>
      <c r="P76" s="301"/>
      <c r="Q76" s="301"/>
      <c r="R76" s="301">
        <v>5000000</v>
      </c>
      <c r="S76" s="301">
        <v>5000000</v>
      </c>
      <c r="T76" s="301"/>
      <c r="U76" s="302">
        <f t="shared" si="19"/>
        <v>10000000</v>
      </c>
    </row>
    <row r="77" spans="1:21" ht="57.75" thickBot="1" thickTop="1">
      <c r="A77" s="410"/>
      <c r="B77" s="404"/>
      <c r="C77" s="412"/>
      <c r="D77" s="275" t="s">
        <v>342</v>
      </c>
      <c r="E77" s="299">
        <f t="shared" si="17"/>
        <v>59000000</v>
      </c>
      <c r="F77" s="300">
        <f t="shared" si="18"/>
        <v>0</v>
      </c>
      <c r="G77" s="301"/>
      <c r="H77" s="301"/>
      <c r="I77" s="301"/>
      <c r="J77" s="301"/>
      <c r="K77" s="301"/>
      <c r="L77" s="301"/>
      <c r="M77" s="301"/>
      <c r="N77" s="301"/>
      <c r="O77" s="301"/>
      <c r="P77" s="301">
        <f>10000000+5000000</f>
        <v>15000000</v>
      </c>
      <c r="Q77" s="301"/>
      <c r="R77" s="301">
        <f>5000000+4000000</f>
        <v>9000000</v>
      </c>
      <c r="S77" s="301">
        <v>35000000</v>
      </c>
      <c r="T77" s="301"/>
      <c r="U77" s="302">
        <f t="shared" si="19"/>
        <v>59000000</v>
      </c>
    </row>
    <row r="78" spans="1:21" s="310" customFormat="1" ht="36" customHeight="1" thickBot="1" thickTop="1">
      <c r="A78" s="306"/>
      <c r="B78" s="404"/>
      <c r="C78" s="413" t="s">
        <v>44</v>
      </c>
      <c r="D78" s="413"/>
      <c r="E78" s="308">
        <f aca="true" t="shared" si="20" ref="E78:T78">SUM(E71:E77)</f>
        <v>246860000</v>
      </c>
      <c r="F78" s="308">
        <f t="shared" si="20"/>
        <v>0</v>
      </c>
      <c r="G78" s="308">
        <f t="shared" si="20"/>
        <v>0</v>
      </c>
      <c r="H78" s="308">
        <f t="shared" si="20"/>
        <v>0</v>
      </c>
      <c r="I78" s="308">
        <f t="shared" si="20"/>
        <v>0</v>
      </c>
      <c r="J78" s="308">
        <f t="shared" si="20"/>
        <v>0</v>
      </c>
      <c r="K78" s="308">
        <f t="shared" si="20"/>
        <v>0</v>
      </c>
      <c r="L78" s="308">
        <f t="shared" si="20"/>
        <v>0</v>
      </c>
      <c r="M78" s="308">
        <f t="shared" si="20"/>
        <v>0</v>
      </c>
      <c r="N78" s="308">
        <f t="shared" si="20"/>
        <v>0</v>
      </c>
      <c r="O78" s="308">
        <f t="shared" si="20"/>
        <v>0</v>
      </c>
      <c r="P78" s="308">
        <f t="shared" si="20"/>
        <v>45000000</v>
      </c>
      <c r="Q78" s="308">
        <f t="shared" si="20"/>
        <v>0</v>
      </c>
      <c r="R78" s="308">
        <f t="shared" si="20"/>
        <v>37000000</v>
      </c>
      <c r="S78" s="308">
        <f t="shared" si="20"/>
        <v>97000000</v>
      </c>
      <c r="T78" s="308">
        <f t="shared" si="20"/>
        <v>67860000</v>
      </c>
      <c r="U78" s="309">
        <f>SUM(K78:T78)</f>
        <v>246860000</v>
      </c>
    </row>
    <row r="79" spans="1:24" ht="20.25" thickBot="1" thickTop="1">
      <c r="A79" s="311"/>
      <c r="B79" s="286"/>
      <c r="C79" s="286"/>
      <c r="D79" s="337"/>
      <c r="E79" s="313"/>
      <c r="F79" s="332"/>
      <c r="G79" s="332"/>
      <c r="H79" s="332"/>
      <c r="I79" s="332"/>
      <c r="J79" s="332"/>
      <c r="K79" s="332"/>
      <c r="L79" s="332"/>
      <c r="M79" s="332"/>
      <c r="N79" s="332"/>
      <c r="O79" s="332"/>
      <c r="P79" s="332"/>
      <c r="Q79" s="332"/>
      <c r="R79" s="332"/>
      <c r="S79" s="332"/>
      <c r="T79" s="332"/>
      <c r="U79" s="332"/>
      <c r="V79" s="334"/>
      <c r="W79" s="334"/>
      <c r="X79" s="334"/>
    </row>
    <row r="80" spans="1:21" ht="72.75" customHeight="1" thickBot="1" thickTop="1">
      <c r="A80" s="410"/>
      <c r="B80" s="404" t="s">
        <v>157</v>
      </c>
      <c r="C80" s="406" t="s">
        <v>158</v>
      </c>
      <c r="D80" s="293" t="s">
        <v>159</v>
      </c>
      <c r="E80" s="315">
        <f>+U80</f>
        <v>95212656</v>
      </c>
      <c r="F80" s="295">
        <f aca="true" t="shared" si="21" ref="F80:F86">SUM(G80:J80)</f>
        <v>0</v>
      </c>
      <c r="G80" s="296"/>
      <c r="H80" s="296"/>
      <c r="I80" s="296"/>
      <c r="J80" s="296"/>
      <c r="K80" s="296"/>
      <c r="L80" s="296"/>
      <c r="M80" s="296"/>
      <c r="N80" s="296"/>
      <c r="O80" s="296">
        <v>25212656</v>
      </c>
      <c r="P80" s="296"/>
      <c r="Q80" s="296"/>
      <c r="R80" s="296"/>
      <c r="S80" s="296">
        <v>70000000</v>
      </c>
      <c r="T80" s="296"/>
      <c r="U80" s="297">
        <f aca="true" t="shared" si="22" ref="U80:U86">SUM(K80:T80)</f>
        <v>95212656</v>
      </c>
    </row>
    <row r="81" spans="1:21" ht="57.75" thickBot="1" thickTop="1">
      <c r="A81" s="410"/>
      <c r="B81" s="404"/>
      <c r="C81" s="406"/>
      <c r="D81" s="298" t="s">
        <v>160</v>
      </c>
      <c r="E81" s="299">
        <f aca="true" t="shared" si="23" ref="E81:E86">+U81</f>
        <v>30000000</v>
      </c>
      <c r="F81" s="300">
        <f t="shared" si="21"/>
        <v>0</v>
      </c>
      <c r="G81" s="301"/>
      <c r="H81" s="301"/>
      <c r="I81" s="301"/>
      <c r="J81" s="301"/>
      <c r="K81" s="301"/>
      <c r="L81" s="301"/>
      <c r="M81" s="301"/>
      <c r="N81" s="301"/>
      <c r="O81" s="301">
        <v>30000000</v>
      </c>
      <c r="P81" s="301"/>
      <c r="Q81" s="301"/>
      <c r="R81" s="301"/>
      <c r="S81" s="301"/>
      <c r="T81" s="301"/>
      <c r="U81" s="302">
        <f t="shared" si="22"/>
        <v>30000000</v>
      </c>
    </row>
    <row r="82" spans="1:21" ht="95.25" thickBot="1" thickTop="1">
      <c r="A82" s="410"/>
      <c r="B82" s="404"/>
      <c r="C82" s="406"/>
      <c r="D82" s="298" t="s">
        <v>161</v>
      </c>
      <c r="E82" s="299">
        <f t="shared" si="23"/>
        <v>20425312</v>
      </c>
      <c r="F82" s="300">
        <f t="shared" si="21"/>
        <v>0</v>
      </c>
      <c r="G82" s="301"/>
      <c r="H82" s="301"/>
      <c r="I82" s="301"/>
      <c r="J82" s="301"/>
      <c r="K82" s="301"/>
      <c r="L82" s="301"/>
      <c r="M82" s="301"/>
      <c r="N82" s="301"/>
      <c r="O82" s="301">
        <v>20425312</v>
      </c>
      <c r="P82" s="301"/>
      <c r="Q82" s="301"/>
      <c r="R82" s="301"/>
      <c r="S82" s="301"/>
      <c r="T82" s="301"/>
      <c r="U82" s="302">
        <f t="shared" si="22"/>
        <v>20425312</v>
      </c>
    </row>
    <row r="83" spans="1:21" ht="95.25" thickBot="1" thickTop="1">
      <c r="A83" s="410"/>
      <c r="B83" s="404"/>
      <c r="C83" s="342" t="s">
        <v>162</v>
      </c>
      <c r="D83" s="298" t="s">
        <v>163</v>
      </c>
      <c r="E83" s="299">
        <f t="shared" si="23"/>
        <v>11000000</v>
      </c>
      <c r="F83" s="300">
        <f t="shared" si="21"/>
        <v>0</v>
      </c>
      <c r="G83" s="301"/>
      <c r="H83" s="301"/>
      <c r="I83" s="301"/>
      <c r="J83" s="301"/>
      <c r="K83" s="301"/>
      <c r="L83" s="301"/>
      <c r="M83" s="301"/>
      <c r="N83" s="301"/>
      <c r="O83" s="301">
        <v>11000000</v>
      </c>
      <c r="P83" s="301"/>
      <c r="Q83" s="301"/>
      <c r="R83" s="301"/>
      <c r="S83" s="301"/>
      <c r="T83" s="301"/>
      <c r="U83" s="302">
        <f t="shared" si="22"/>
        <v>11000000</v>
      </c>
    </row>
    <row r="84" spans="1:21" ht="59.25" customHeight="1" thickBot="1" thickTop="1">
      <c r="A84" s="410"/>
      <c r="B84" s="404"/>
      <c r="C84" s="412" t="s">
        <v>164</v>
      </c>
      <c r="D84" s="298" t="s">
        <v>165</v>
      </c>
      <c r="E84" s="299">
        <f t="shared" si="23"/>
        <v>10000000</v>
      </c>
      <c r="F84" s="300">
        <f t="shared" si="21"/>
        <v>0</v>
      </c>
      <c r="G84" s="301"/>
      <c r="H84" s="301"/>
      <c r="I84" s="301"/>
      <c r="J84" s="301"/>
      <c r="K84" s="301"/>
      <c r="L84" s="301"/>
      <c r="M84" s="301"/>
      <c r="N84" s="301"/>
      <c r="O84" s="301"/>
      <c r="P84" s="301"/>
      <c r="Q84" s="301"/>
      <c r="R84" s="301"/>
      <c r="S84" s="301">
        <v>10000000</v>
      </c>
      <c r="T84" s="301"/>
      <c r="U84" s="302">
        <f t="shared" si="22"/>
        <v>10000000</v>
      </c>
    </row>
    <row r="85" spans="1:21" ht="76.5" customHeight="1" thickBot="1" thickTop="1">
      <c r="A85" s="410"/>
      <c r="B85" s="404"/>
      <c r="C85" s="412"/>
      <c r="D85" s="298" t="s">
        <v>166</v>
      </c>
      <c r="E85" s="299">
        <f t="shared" si="23"/>
        <v>15000000</v>
      </c>
      <c r="F85" s="300"/>
      <c r="G85" s="301"/>
      <c r="H85" s="301"/>
      <c r="I85" s="301"/>
      <c r="J85" s="301"/>
      <c r="K85" s="301"/>
      <c r="L85" s="301"/>
      <c r="M85" s="301"/>
      <c r="N85" s="301"/>
      <c r="O85" s="301"/>
      <c r="P85" s="301"/>
      <c r="Q85" s="301"/>
      <c r="R85" s="301"/>
      <c r="S85" s="301">
        <v>15000000</v>
      </c>
      <c r="T85" s="301"/>
      <c r="U85" s="302">
        <f t="shared" si="22"/>
        <v>15000000</v>
      </c>
    </row>
    <row r="86" spans="1:21" ht="92.25" customHeight="1" thickBot="1" thickTop="1">
      <c r="A86" s="410"/>
      <c r="B86" s="404"/>
      <c r="C86" s="330" t="s">
        <v>167</v>
      </c>
      <c r="D86" s="298" t="s">
        <v>168</v>
      </c>
      <c r="E86" s="299">
        <f t="shared" si="23"/>
        <v>15000000</v>
      </c>
      <c r="F86" s="300">
        <f t="shared" si="21"/>
        <v>0</v>
      </c>
      <c r="G86" s="301"/>
      <c r="H86" s="301"/>
      <c r="I86" s="301"/>
      <c r="J86" s="301"/>
      <c r="K86" s="301"/>
      <c r="L86" s="301"/>
      <c r="M86" s="301"/>
      <c r="N86" s="301"/>
      <c r="O86" s="301"/>
      <c r="P86" s="301"/>
      <c r="Q86" s="301"/>
      <c r="R86" s="301"/>
      <c r="S86" s="301">
        <v>15000000</v>
      </c>
      <c r="T86" s="301"/>
      <c r="U86" s="302">
        <f t="shared" si="22"/>
        <v>15000000</v>
      </c>
    </row>
    <row r="87" spans="1:21" s="310" customFormat="1" ht="33.75" customHeight="1" thickBot="1" thickTop="1">
      <c r="A87" s="306"/>
      <c r="B87" s="404"/>
      <c r="C87" s="413" t="s">
        <v>44</v>
      </c>
      <c r="D87" s="413"/>
      <c r="E87" s="308">
        <f aca="true" t="shared" si="24" ref="E87:J87">SUM(E80:E86)</f>
        <v>196637968</v>
      </c>
      <c r="F87" s="308">
        <f t="shared" si="24"/>
        <v>0</v>
      </c>
      <c r="G87" s="308">
        <f t="shared" si="24"/>
        <v>0</v>
      </c>
      <c r="H87" s="308">
        <f t="shared" si="24"/>
        <v>0</v>
      </c>
      <c r="I87" s="308">
        <f t="shared" si="24"/>
        <v>0</v>
      </c>
      <c r="J87" s="308">
        <f t="shared" si="24"/>
        <v>0</v>
      </c>
      <c r="K87" s="308">
        <f aca="true" t="shared" si="25" ref="K87:T87">SUM(K80:K86)</f>
        <v>0</v>
      </c>
      <c r="L87" s="308">
        <f t="shared" si="25"/>
        <v>0</v>
      </c>
      <c r="M87" s="308">
        <f t="shared" si="25"/>
        <v>0</v>
      </c>
      <c r="N87" s="308">
        <f t="shared" si="25"/>
        <v>0</v>
      </c>
      <c r="O87" s="308">
        <f t="shared" si="25"/>
        <v>86637968</v>
      </c>
      <c r="P87" s="308">
        <f t="shared" si="25"/>
        <v>0</v>
      </c>
      <c r="Q87" s="308">
        <f t="shared" si="25"/>
        <v>0</v>
      </c>
      <c r="R87" s="308">
        <f t="shared" si="25"/>
        <v>0</v>
      </c>
      <c r="S87" s="308">
        <f t="shared" si="25"/>
        <v>110000000</v>
      </c>
      <c r="T87" s="308">
        <f t="shared" si="25"/>
        <v>0</v>
      </c>
      <c r="U87" s="309">
        <f>SUM(K87:T87)</f>
        <v>196637968</v>
      </c>
    </row>
    <row r="88" spans="1:23" ht="20.25" thickBot="1" thickTop="1">
      <c r="A88" s="311"/>
      <c r="B88" s="286"/>
      <c r="C88" s="286"/>
      <c r="D88" s="331"/>
      <c r="E88" s="313"/>
      <c r="F88" s="332"/>
      <c r="G88" s="332"/>
      <c r="H88" s="332"/>
      <c r="I88" s="332"/>
      <c r="J88" s="332"/>
      <c r="K88" s="332"/>
      <c r="L88" s="332"/>
      <c r="M88" s="332"/>
      <c r="N88" s="332"/>
      <c r="O88" s="332"/>
      <c r="P88" s="332"/>
      <c r="Q88" s="332"/>
      <c r="R88" s="332"/>
      <c r="S88" s="332"/>
      <c r="T88" s="332"/>
      <c r="U88" s="332"/>
      <c r="V88" s="334"/>
      <c r="W88" s="334"/>
    </row>
    <row r="89" spans="1:21" ht="123" customHeight="1" thickBot="1" thickTop="1">
      <c r="A89" s="415"/>
      <c r="B89" s="411" t="s">
        <v>169</v>
      </c>
      <c r="C89" s="343" t="s">
        <v>170</v>
      </c>
      <c r="D89" s="293" t="s">
        <v>171</v>
      </c>
      <c r="E89" s="315">
        <f aca="true" t="shared" si="26" ref="E89:E94">+U89</f>
        <v>25000000</v>
      </c>
      <c r="F89" s="295">
        <f aca="true" t="shared" si="27" ref="F89:F94">SUM(G89:J89)</f>
        <v>0</v>
      </c>
      <c r="G89" s="296"/>
      <c r="H89" s="296"/>
      <c r="I89" s="296"/>
      <c r="J89" s="296"/>
      <c r="K89" s="296"/>
      <c r="L89" s="296"/>
      <c r="M89" s="296"/>
      <c r="N89" s="296">
        <v>25000000</v>
      </c>
      <c r="O89" s="296"/>
      <c r="P89" s="296"/>
      <c r="Q89" s="296"/>
      <c r="R89" s="296"/>
      <c r="S89" s="296"/>
      <c r="T89" s="296"/>
      <c r="U89" s="297">
        <f aca="true" t="shared" si="28" ref="U89:U95">SUM(K89:T89)</f>
        <v>25000000</v>
      </c>
    </row>
    <row r="90" spans="1:21" ht="144.75" customHeight="1" thickBot="1" thickTop="1">
      <c r="A90" s="415"/>
      <c r="B90" s="411"/>
      <c r="C90" s="412" t="s">
        <v>172</v>
      </c>
      <c r="D90" s="298" t="s">
        <v>173</v>
      </c>
      <c r="E90" s="299">
        <f t="shared" si="26"/>
        <v>97500000</v>
      </c>
      <c r="F90" s="300">
        <f t="shared" si="27"/>
        <v>0</v>
      </c>
      <c r="G90" s="301"/>
      <c r="H90" s="301"/>
      <c r="I90" s="301"/>
      <c r="J90" s="301"/>
      <c r="K90" s="301"/>
      <c r="L90" s="301"/>
      <c r="M90" s="301"/>
      <c r="N90" s="301">
        <v>17500000</v>
      </c>
      <c r="O90" s="301"/>
      <c r="P90" s="301"/>
      <c r="Q90" s="301"/>
      <c r="R90" s="301"/>
      <c r="S90" s="301">
        <v>80000000</v>
      </c>
      <c r="T90" s="301"/>
      <c r="U90" s="302">
        <f t="shared" si="28"/>
        <v>97500000</v>
      </c>
    </row>
    <row r="91" spans="1:21" ht="57.75" thickBot="1" thickTop="1">
      <c r="A91" s="415"/>
      <c r="B91" s="411"/>
      <c r="C91" s="412"/>
      <c r="D91" s="298" t="s">
        <v>174</v>
      </c>
      <c r="E91" s="299">
        <f t="shared" si="26"/>
        <v>20000000</v>
      </c>
      <c r="F91" s="300">
        <f t="shared" si="27"/>
        <v>0</v>
      </c>
      <c r="G91" s="301"/>
      <c r="H91" s="301"/>
      <c r="I91" s="301"/>
      <c r="J91" s="301"/>
      <c r="K91" s="301"/>
      <c r="L91" s="301"/>
      <c r="M91" s="301"/>
      <c r="N91" s="301">
        <v>20000000</v>
      </c>
      <c r="O91" s="301"/>
      <c r="P91" s="301"/>
      <c r="Q91" s="301"/>
      <c r="R91" s="301"/>
      <c r="S91" s="301"/>
      <c r="T91" s="301"/>
      <c r="U91" s="302">
        <f t="shared" si="28"/>
        <v>20000000</v>
      </c>
    </row>
    <row r="92" spans="1:21" ht="39" thickBot="1" thickTop="1">
      <c r="A92" s="415"/>
      <c r="B92" s="411"/>
      <c r="C92" s="330" t="s">
        <v>175</v>
      </c>
      <c r="D92" s="298" t="s">
        <v>176</v>
      </c>
      <c r="E92" s="299">
        <f t="shared" si="26"/>
        <v>15000000</v>
      </c>
      <c r="F92" s="300">
        <f>SUM(G92:J92)</f>
        <v>0</v>
      </c>
      <c r="G92" s="301"/>
      <c r="H92" s="301"/>
      <c r="I92" s="301"/>
      <c r="J92" s="301"/>
      <c r="K92" s="301"/>
      <c r="L92" s="301"/>
      <c r="M92" s="301"/>
      <c r="N92" s="301">
        <v>15000000</v>
      </c>
      <c r="O92" s="301"/>
      <c r="P92" s="301"/>
      <c r="Q92" s="301"/>
      <c r="R92" s="301"/>
      <c r="S92" s="301"/>
      <c r="T92" s="301"/>
      <c r="U92" s="302">
        <f t="shared" si="28"/>
        <v>15000000</v>
      </c>
    </row>
    <row r="93" spans="1:21" ht="54.75" customHeight="1" thickBot="1" thickTop="1">
      <c r="A93" s="415"/>
      <c r="B93" s="411"/>
      <c r="C93" s="412" t="s">
        <v>177</v>
      </c>
      <c r="D93" s="298" t="s">
        <v>178</v>
      </c>
      <c r="E93" s="299">
        <f t="shared" si="26"/>
        <v>187784666</v>
      </c>
      <c r="F93" s="300"/>
      <c r="G93" s="301"/>
      <c r="H93" s="301"/>
      <c r="I93" s="301"/>
      <c r="J93" s="301"/>
      <c r="K93" s="301"/>
      <c r="L93" s="301"/>
      <c r="M93" s="301"/>
      <c r="N93" s="301"/>
      <c r="O93" s="301"/>
      <c r="P93" s="301">
        <v>187784666</v>
      </c>
      <c r="Q93" s="301"/>
      <c r="R93" s="301"/>
      <c r="S93" s="301"/>
      <c r="T93" s="301"/>
      <c r="U93" s="302">
        <f t="shared" si="28"/>
        <v>187784666</v>
      </c>
    </row>
    <row r="94" spans="1:21" ht="57.75" thickBot="1" thickTop="1">
      <c r="A94" s="415"/>
      <c r="B94" s="411"/>
      <c r="C94" s="412"/>
      <c r="D94" s="298" t="s">
        <v>179</v>
      </c>
      <c r="E94" s="299">
        <f t="shared" si="26"/>
        <v>133017288</v>
      </c>
      <c r="F94" s="300">
        <f t="shared" si="27"/>
        <v>0</v>
      </c>
      <c r="G94" s="301"/>
      <c r="H94" s="301"/>
      <c r="I94" s="301"/>
      <c r="J94" s="301"/>
      <c r="K94" s="301"/>
      <c r="L94" s="301"/>
      <c r="M94" s="301"/>
      <c r="N94" s="301">
        <v>38017288</v>
      </c>
      <c r="O94" s="301"/>
      <c r="P94" s="301"/>
      <c r="Q94" s="301"/>
      <c r="R94" s="301"/>
      <c r="S94" s="301">
        <v>95000000</v>
      </c>
      <c r="T94" s="301"/>
      <c r="U94" s="302">
        <f t="shared" si="28"/>
        <v>133017288</v>
      </c>
    </row>
    <row r="95" spans="2:21" s="310" customFormat="1" ht="35.25" customHeight="1" thickBot="1" thickTop="1">
      <c r="B95" s="344"/>
      <c r="C95" s="413" t="s">
        <v>44</v>
      </c>
      <c r="D95" s="413"/>
      <c r="E95" s="308">
        <f aca="true" t="shared" si="29" ref="E95:T95">SUM(E89:E94)</f>
        <v>478301954</v>
      </c>
      <c r="F95" s="308">
        <f t="shared" si="29"/>
        <v>0</v>
      </c>
      <c r="G95" s="308">
        <f t="shared" si="29"/>
        <v>0</v>
      </c>
      <c r="H95" s="308">
        <f t="shared" si="29"/>
        <v>0</v>
      </c>
      <c r="I95" s="308">
        <f t="shared" si="29"/>
        <v>0</v>
      </c>
      <c r="J95" s="308">
        <f t="shared" si="29"/>
        <v>0</v>
      </c>
      <c r="K95" s="308">
        <f t="shared" si="29"/>
        <v>0</v>
      </c>
      <c r="L95" s="308">
        <f t="shared" si="29"/>
        <v>0</v>
      </c>
      <c r="M95" s="308">
        <f t="shared" si="29"/>
        <v>0</v>
      </c>
      <c r="N95" s="308">
        <f t="shared" si="29"/>
        <v>115517288</v>
      </c>
      <c r="O95" s="308">
        <f t="shared" si="29"/>
        <v>0</v>
      </c>
      <c r="P95" s="308">
        <f t="shared" si="29"/>
        <v>187784666</v>
      </c>
      <c r="Q95" s="308">
        <f t="shared" si="29"/>
        <v>0</v>
      </c>
      <c r="R95" s="308">
        <f t="shared" si="29"/>
        <v>0</v>
      </c>
      <c r="S95" s="308">
        <f t="shared" si="29"/>
        <v>175000000</v>
      </c>
      <c r="T95" s="308">
        <f t="shared" si="29"/>
        <v>0</v>
      </c>
      <c r="U95" s="309">
        <f t="shared" si="28"/>
        <v>478301954</v>
      </c>
    </row>
    <row r="96" spans="5:21" ht="19.5" thickTop="1">
      <c r="E96" s="345"/>
      <c r="F96" s="346"/>
      <c r="G96" s="346"/>
      <c r="H96" s="346"/>
      <c r="I96" s="346"/>
      <c r="J96" s="346"/>
      <c r="K96" s="346"/>
      <c r="L96" s="346"/>
      <c r="M96" s="346"/>
      <c r="N96" s="346"/>
      <c r="O96" s="346"/>
      <c r="P96" s="346"/>
      <c r="Q96" s="346"/>
      <c r="R96" s="346"/>
      <c r="S96" s="346"/>
      <c r="T96" s="346"/>
      <c r="U96" s="346"/>
    </row>
    <row r="97" spans="3:21" ht="18.75">
      <c r="C97" s="347"/>
      <c r="E97" s="345"/>
      <c r="F97" s="346"/>
      <c r="G97" s="346"/>
      <c r="H97" s="346"/>
      <c r="I97" s="346"/>
      <c r="J97" s="346"/>
      <c r="K97" s="346"/>
      <c r="L97" s="346"/>
      <c r="M97" s="346"/>
      <c r="N97" s="346"/>
      <c r="O97" s="346"/>
      <c r="P97" s="346"/>
      <c r="Q97" s="346"/>
      <c r="R97" s="346"/>
      <c r="S97" s="346"/>
      <c r="T97" s="346"/>
      <c r="U97" s="346"/>
    </row>
    <row r="98" spans="3:21" ht="18.75">
      <c r="C98" s="347"/>
      <c r="E98" s="345"/>
      <c r="F98" s="346"/>
      <c r="G98" s="346"/>
      <c r="H98" s="346"/>
      <c r="I98" s="346"/>
      <c r="J98" s="346"/>
      <c r="K98" s="346"/>
      <c r="L98" s="346"/>
      <c r="M98" s="346"/>
      <c r="N98" s="346"/>
      <c r="O98" s="346"/>
      <c r="P98" s="346"/>
      <c r="Q98" s="346"/>
      <c r="R98" s="346"/>
      <c r="S98" s="346"/>
      <c r="T98" s="346"/>
      <c r="U98" s="346"/>
    </row>
    <row r="99" spans="3:21" ht="18.75">
      <c r="C99" s="348"/>
      <c r="E99" s="345"/>
      <c r="F99" s="346"/>
      <c r="G99" s="346"/>
      <c r="H99" s="346"/>
      <c r="I99" s="346"/>
      <c r="J99" s="346"/>
      <c r="K99" s="346"/>
      <c r="L99" s="346"/>
      <c r="M99" s="346"/>
      <c r="N99" s="346"/>
      <c r="O99" s="346"/>
      <c r="P99" s="346"/>
      <c r="Q99" s="346"/>
      <c r="R99" s="346"/>
      <c r="S99" s="346"/>
      <c r="T99" s="346"/>
      <c r="U99" s="346"/>
    </row>
    <row r="100" ht="18.75">
      <c r="C100" s="348"/>
    </row>
    <row r="101" ht="18.75">
      <c r="C101" s="348"/>
    </row>
    <row r="102" ht="18.75">
      <c r="C102" s="349"/>
    </row>
  </sheetData>
  <sheetProtection/>
  <mergeCells count="58">
    <mergeCell ref="C95:D95"/>
    <mergeCell ref="A80:A86"/>
    <mergeCell ref="B80:B87"/>
    <mergeCell ref="C80:C82"/>
    <mergeCell ref="C84:C85"/>
    <mergeCell ref="C87:D87"/>
    <mergeCell ref="A89:A94"/>
    <mergeCell ref="B89:B94"/>
    <mergeCell ref="C90:C91"/>
    <mergeCell ref="C93:C94"/>
    <mergeCell ref="A71:A77"/>
    <mergeCell ref="B71:B78"/>
    <mergeCell ref="C71:C72"/>
    <mergeCell ref="C73:C74"/>
    <mergeCell ref="C76:C77"/>
    <mergeCell ref="C78:D78"/>
    <mergeCell ref="A61:A63"/>
    <mergeCell ref="B61:B64"/>
    <mergeCell ref="C62:C63"/>
    <mergeCell ref="C64:D64"/>
    <mergeCell ref="A66:A68"/>
    <mergeCell ref="B66:B69"/>
    <mergeCell ref="C66:C68"/>
    <mergeCell ref="C69:D69"/>
    <mergeCell ref="C51:D51"/>
    <mergeCell ref="A53:A58"/>
    <mergeCell ref="B53:B59"/>
    <mergeCell ref="C53:C54"/>
    <mergeCell ref="C56:C58"/>
    <mergeCell ref="C59:D59"/>
    <mergeCell ref="C24:D24"/>
    <mergeCell ref="B26:B27"/>
    <mergeCell ref="C27:D27"/>
    <mergeCell ref="A29:A50"/>
    <mergeCell ref="B29:B50"/>
    <mergeCell ref="C29:C31"/>
    <mergeCell ref="C32:C42"/>
    <mergeCell ref="C47:C48"/>
    <mergeCell ref="C49:C50"/>
    <mergeCell ref="B12:D12"/>
    <mergeCell ref="A14:A23"/>
    <mergeCell ref="B14:B23"/>
    <mergeCell ref="C15:C18"/>
    <mergeCell ref="C19:C20"/>
    <mergeCell ref="C21:C23"/>
    <mergeCell ref="A1:U1"/>
    <mergeCell ref="A2:U2"/>
    <mergeCell ref="A3:U3"/>
    <mergeCell ref="A5:U5"/>
    <mergeCell ref="A9:A10"/>
    <mergeCell ref="B9:B10"/>
    <mergeCell ref="C9:C10"/>
    <mergeCell ref="D9:D10"/>
    <mergeCell ref="E9:E10"/>
    <mergeCell ref="F9:F10"/>
    <mergeCell ref="G9:J9"/>
    <mergeCell ref="K9:T9"/>
    <mergeCell ref="U9:U10"/>
  </mergeCells>
  <printOptions horizontalCentered="1"/>
  <pageMargins left="0" right="0" top="0.3937007874015748" bottom="0.3937007874015748" header="0.5118110236220472" footer="0"/>
  <pageSetup horizontalDpi="300" verticalDpi="300" orientation="landscape" paperSize="5" scale="35" r:id="rId4"/>
  <headerFooter alignWithMargins="0">
    <oddFooter xml:space="preserve">&amp;C&amp;10“PARA VOLVER A CREER” </oddFooter>
  </headerFooter>
  <rowBreaks count="3" manualBreakCount="3">
    <brk id="27" max="255" man="1"/>
    <brk id="51" max="255" man="1"/>
    <brk id="7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C67"/>
  <sheetViews>
    <sheetView view="pageBreakPreview" zoomScale="40" zoomScaleSheetLayoutView="40" zoomScalePageLayoutView="0" workbookViewId="0" topLeftCell="A4">
      <pane xSplit="4545" ySplit="2325" topLeftCell="Q56" activePane="bottomLeft" state="split"/>
      <selection pane="topLeft" activeCell="A1" sqref="A1:W1"/>
      <selection pane="topRight" activeCell="R9" sqref="R9"/>
      <selection pane="bottomLeft" activeCell="A69" sqref="A69"/>
      <selection pane="bottomRight" activeCell="R16" sqref="R16"/>
    </sheetView>
  </sheetViews>
  <sheetFormatPr defaultColWidth="11.421875" defaultRowHeight="15"/>
  <cols>
    <col min="1" max="1" width="7.421875" style="147" customWidth="1"/>
    <col min="2" max="2" width="37.7109375" style="202" customWidth="1"/>
    <col min="3" max="3" width="0" style="147" hidden="1" customWidth="1"/>
    <col min="4" max="4" width="57.00390625" style="202" customWidth="1"/>
    <col min="5" max="5" width="60.00390625" style="147" customWidth="1"/>
    <col min="6" max="6" width="60.8515625" style="147" bestFit="1" customWidth="1"/>
    <col min="7" max="12" width="0" style="147" hidden="1" customWidth="1"/>
    <col min="13" max="13" width="48.00390625" style="147" customWidth="1"/>
    <col min="14" max="16" width="0" style="147" hidden="1" customWidth="1"/>
    <col min="17" max="17" width="50.140625" style="147" bestFit="1" customWidth="1"/>
    <col min="18" max="19" width="38.421875" style="147" bestFit="1" customWidth="1"/>
    <col min="20" max="20" width="44.8515625" style="147" bestFit="1" customWidth="1"/>
    <col min="21" max="21" width="47.57421875" style="147" customWidth="1"/>
    <col min="22" max="22" width="41.57421875" style="147" customWidth="1"/>
    <col min="23" max="23" width="46.8515625" style="147" customWidth="1"/>
    <col min="24" max="24" width="15.140625" style="147" customWidth="1"/>
    <col min="25" max="16384" width="11.421875" style="147" customWidth="1"/>
  </cols>
  <sheetData>
    <row r="1" spans="1:23" ht="44.25" customHeight="1">
      <c r="A1" s="416" t="s">
        <v>0</v>
      </c>
      <c r="B1" s="416"/>
      <c r="C1" s="416"/>
      <c r="D1" s="416"/>
      <c r="E1" s="416"/>
      <c r="F1" s="416"/>
      <c r="G1" s="416"/>
      <c r="H1" s="416"/>
      <c r="I1" s="416"/>
      <c r="J1" s="416"/>
      <c r="K1" s="416"/>
      <c r="L1" s="416"/>
      <c r="M1" s="416"/>
      <c r="N1" s="416"/>
      <c r="O1" s="416"/>
      <c r="P1" s="416"/>
      <c r="Q1" s="416"/>
      <c r="R1" s="416"/>
      <c r="S1" s="416"/>
      <c r="T1" s="416"/>
      <c r="U1" s="416"/>
      <c r="V1" s="416"/>
      <c r="W1" s="416"/>
    </row>
    <row r="2" spans="1:23" ht="44.25" customHeight="1">
      <c r="A2" s="416" t="s">
        <v>1</v>
      </c>
      <c r="B2" s="416"/>
      <c r="C2" s="416"/>
      <c r="D2" s="416"/>
      <c r="E2" s="416"/>
      <c r="F2" s="416"/>
      <c r="G2" s="416"/>
      <c r="H2" s="416"/>
      <c r="I2" s="416"/>
      <c r="J2" s="416"/>
      <c r="K2" s="416"/>
      <c r="L2" s="416"/>
      <c r="M2" s="416"/>
      <c r="N2" s="416"/>
      <c r="O2" s="416"/>
      <c r="P2" s="416"/>
      <c r="Q2" s="416"/>
      <c r="R2" s="416"/>
      <c r="S2" s="416"/>
      <c r="T2" s="416"/>
      <c r="U2" s="416"/>
      <c r="V2" s="416"/>
      <c r="W2" s="416"/>
    </row>
    <row r="3" spans="1:23" ht="44.25" customHeight="1">
      <c r="A3" s="417" t="s">
        <v>2</v>
      </c>
      <c r="B3" s="417"/>
      <c r="C3" s="417"/>
      <c r="D3" s="417"/>
      <c r="E3" s="417"/>
      <c r="F3" s="417"/>
      <c r="G3" s="417"/>
      <c r="H3" s="417"/>
      <c r="I3" s="417"/>
      <c r="J3" s="417"/>
      <c r="K3" s="417"/>
      <c r="L3" s="417"/>
      <c r="M3" s="417"/>
      <c r="N3" s="417"/>
      <c r="O3" s="417"/>
      <c r="P3" s="417"/>
      <c r="Q3" s="417"/>
      <c r="R3" s="417"/>
      <c r="S3" s="417"/>
      <c r="T3" s="417"/>
      <c r="U3" s="417"/>
      <c r="V3" s="417"/>
      <c r="W3" s="417"/>
    </row>
    <row r="4" spans="1:23" ht="44.25" customHeight="1">
      <c r="A4" s="148"/>
      <c r="B4" s="149"/>
      <c r="C4" s="148"/>
      <c r="D4" s="150"/>
      <c r="E4" s="148"/>
      <c r="F4" s="148"/>
      <c r="G4" s="148"/>
      <c r="H4" s="148"/>
      <c r="I4" s="148"/>
      <c r="J4" s="148"/>
      <c r="K4" s="148"/>
      <c r="L4" s="148"/>
      <c r="M4" s="148"/>
      <c r="N4" s="148"/>
      <c r="O4" s="148"/>
      <c r="P4" s="148"/>
      <c r="Q4" s="148"/>
      <c r="R4" s="148"/>
      <c r="S4" s="148"/>
      <c r="T4" s="148"/>
      <c r="U4" s="148"/>
      <c r="V4" s="148"/>
      <c r="W4" s="148"/>
    </row>
    <row r="5" spans="1:23" ht="44.25" customHeight="1">
      <c r="A5" s="418" t="s">
        <v>3</v>
      </c>
      <c r="B5" s="418"/>
      <c r="C5" s="418"/>
      <c r="D5" s="418"/>
      <c r="E5" s="418"/>
      <c r="F5" s="418"/>
      <c r="G5" s="418"/>
      <c r="H5" s="418"/>
      <c r="I5" s="418"/>
      <c r="J5" s="418"/>
      <c r="K5" s="418"/>
      <c r="L5" s="418"/>
      <c r="M5" s="418"/>
      <c r="N5" s="418"/>
      <c r="O5" s="418"/>
      <c r="P5" s="418"/>
      <c r="Q5" s="418"/>
      <c r="R5" s="418"/>
      <c r="S5" s="418"/>
      <c r="T5" s="418"/>
      <c r="U5" s="418"/>
      <c r="V5" s="418"/>
      <c r="W5" s="418"/>
    </row>
    <row r="6" spans="1:23" ht="24" thickTop="1">
      <c r="A6" s="151"/>
      <c r="B6" s="151"/>
      <c r="C6" s="151"/>
      <c r="D6" s="151"/>
      <c r="E6" s="151"/>
      <c r="F6" s="151"/>
      <c r="G6" s="151"/>
      <c r="H6" s="151"/>
      <c r="I6" s="151"/>
      <c r="J6" s="151"/>
      <c r="K6" s="151"/>
      <c r="L6" s="151"/>
      <c r="M6" s="151"/>
      <c r="N6" s="151"/>
      <c r="O6" s="151"/>
      <c r="P6" s="151"/>
      <c r="Q6" s="151"/>
      <c r="R6" s="151"/>
      <c r="S6" s="151"/>
      <c r="T6" s="151"/>
      <c r="U6" s="151"/>
      <c r="V6" s="151"/>
      <c r="W6" s="151"/>
    </row>
    <row r="7" spans="1:23" ht="24" thickBot="1">
      <c r="A7" s="151"/>
      <c r="B7" s="152"/>
      <c r="C7" s="151"/>
      <c r="D7" s="152"/>
      <c r="E7" s="151"/>
      <c r="F7" s="151"/>
      <c r="G7" s="151"/>
      <c r="H7" s="151"/>
      <c r="I7" s="151"/>
      <c r="J7" s="151"/>
      <c r="K7" s="151"/>
      <c r="L7" s="151"/>
      <c r="M7" s="151"/>
      <c r="N7" s="151"/>
      <c r="O7" s="151"/>
      <c r="P7" s="151"/>
      <c r="Q7" s="151"/>
      <c r="R7" s="151"/>
      <c r="S7" s="151"/>
      <c r="T7" s="151"/>
      <c r="U7" s="151"/>
      <c r="V7" s="151"/>
      <c r="W7" s="151"/>
    </row>
    <row r="8" spans="1:23" ht="50.25" customHeight="1">
      <c r="A8" s="419" t="s">
        <v>4</v>
      </c>
      <c r="B8" s="420" t="s">
        <v>5</v>
      </c>
      <c r="C8" s="420" t="s">
        <v>4</v>
      </c>
      <c r="D8" s="420" t="s">
        <v>6</v>
      </c>
      <c r="E8" s="420" t="s">
        <v>7</v>
      </c>
      <c r="F8" s="420" t="s">
        <v>8</v>
      </c>
      <c r="G8" s="420" t="s">
        <v>9</v>
      </c>
      <c r="H8" s="421" t="s">
        <v>10</v>
      </c>
      <c r="I8" s="421"/>
      <c r="J8" s="421"/>
      <c r="K8" s="421"/>
      <c r="L8" s="422" t="s">
        <v>11</v>
      </c>
      <c r="M8" s="422"/>
      <c r="N8" s="422"/>
      <c r="O8" s="422"/>
      <c r="P8" s="422"/>
      <c r="Q8" s="422"/>
      <c r="R8" s="422"/>
      <c r="S8" s="422"/>
      <c r="T8" s="422"/>
      <c r="U8" s="422"/>
      <c r="V8" s="422"/>
      <c r="W8" s="423" t="s">
        <v>180</v>
      </c>
    </row>
    <row r="9" spans="1:23" ht="90.75" customHeight="1">
      <c r="A9" s="419"/>
      <c r="B9" s="420"/>
      <c r="C9" s="420"/>
      <c r="D9" s="420"/>
      <c r="E9" s="420"/>
      <c r="F9" s="420"/>
      <c r="G9" s="420"/>
      <c r="H9" s="153" t="s">
        <v>13</v>
      </c>
      <c r="I9" s="153" t="s">
        <v>14</v>
      </c>
      <c r="J9" s="153" t="s">
        <v>15</v>
      </c>
      <c r="K9" s="153" t="s">
        <v>16</v>
      </c>
      <c r="L9" s="153" t="s">
        <v>17</v>
      </c>
      <c r="M9" s="153" t="s">
        <v>319</v>
      </c>
      <c r="N9" s="153" t="s">
        <v>19</v>
      </c>
      <c r="O9" s="153" t="s">
        <v>20</v>
      </c>
      <c r="P9" s="153" t="s">
        <v>21</v>
      </c>
      <c r="Q9" s="153" t="s">
        <v>80</v>
      </c>
      <c r="R9" s="153" t="s">
        <v>181</v>
      </c>
      <c r="S9" s="153" t="s">
        <v>22</v>
      </c>
      <c r="T9" s="153" t="s">
        <v>23</v>
      </c>
      <c r="U9" s="153" t="s">
        <v>182</v>
      </c>
      <c r="V9" s="153" t="s">
        <v>25</v>
      </c>
      <c r="W9" s="423"/>
    </row>
    <row r="10" spans="1:23" ht="23.25">
      <c r="A10" s="154"/>
      <c r="B10" s="154"/>
      <c r="C10" s="154"/>
      <c r="D10" s="154"/>
      <c r="E10" s="154"/>
      <c r="F10" s="154"/>
      <c r="G10" s="154"/>
      <c r="H10" s="154"/>
      <c r="I10" s="154"/>
      <c r="J10" s="154"/>
      <c r="K10" s="154"/>
      <c r="L10" s="154"/>
      <c r="M10" s="154"/>
      <c r="N10" s="154"/>
      <c r="O10" s="154"/>
      <c r="P10" s="154"/>
      <c r="Q10" s="154"/>
      <c r="R10" s="154"/>
      <c r="S10" s="154"/>
      <c r="T10" s="154"/>
      <c r="U10" s="154"/>
      <c r="V10" s="154"/>
      <c r="W10" s="154"/>
    </row>
    <row r="11" spans="1:23" ht="89.25" customHeight="1">
      <c r="A11" s="155" t="s">
        <v>183</v>
      </c>
      <c r="B11" s="424" t="s">
        <v>184</v>
      </c>
      <c r="C11" s="425"/>
      <c r="D11" s="425"/>
      <c r="E11" s="426"/>
      <c r="F11" s="156">
        <f aca="true" t="shared" si="0" ref="F11:V11">+F17+F25+F34+F38+F43+F50+F60+F66</f>
        <v>5177440795</v>
      </c>
      <c r="G11" s="156">
        <f t="shared" si="0"/>
        <v>0</v>
      </c>
      <c r="H11" s="156">
        <f t="shared" si="0"/>
        <v>0</v>
      </c>
      <c r="I11" s="156">
        <f t="shared" si="0"/>
        <v>0</v>
      </c>
      <c r="J11" s="156">
        <f t="shared" si="0"/>
        <v>0</v>
      </c>
      <c r="K11" s="156">
        <f t="shared" si="0"/>
        <v>0</v>
      </c>
      <c r="L11" s="156">
        <f t="shared" si="0"/>
        <v>0</v>
      </c>
      <c r="M11" s="156">
        <f t="shared" si="0"/>
        <v>1437887197</v>
      </c>
      <c r="N11" s="156">
        <f t="shared" si="0"/>
        <v>0</v>
      </c>
      <c r="O11" s="156">
        <f t="shared" si="0"/>
        <v>0</v>
      </c>
      <c r="P11" s="156">
        <f t="shared" si="0"/>
        <v>0</v>
      </c>
      <c r="Q11" s="156">
        <f t="shared" si="0"/>
        <v>277000000</v>
      </c>
      <c r="R11" s="156">
        <f t="shared" si="0"/>
        <v>394134573</v>
      </c>
      <c r="S11" s="156">
        <f t="shared" si="0"/>
        <v>321600000</v>
      </c>
      <c r="T11" s="156">
        <f t="shared" si="0"/>
        <v>510836580</v>
      </c>
      <c r="U11" s="156">
        <f t="shared" si="0"/>
        <v>2055982445</v>
      </c>
      <c r="V11" s="156">
        <f t="shared" si="0"/>
        <v>180000000</v>
      </c>
      <c r="W11" s="157">
        <f>SUM(L11:V11)</f>
        <v>5177440795</v>
      </c>
    </row>
    <row r="12" spans="1:23" ht="23.25">
      <c r="A12" s="154"/>
      <c r="B12" s="154"/>
      <c r="C12" s="154"/>
      <c r="D12" s="154"/>
      <c r="E12" s="154"/>
      <c r="F12" s="158"/>
      <c r="G12" s="158"/>
      <c r="H12" s="158"/>
      <c r="I12" s="158"/>
      <c r="J12" s="158"/>
      <c r="K12" s="158"/>
      <c r="L12" s="158"/>
      <c r="M12" s="158"/>
      <c r="N12" s="158"/>
      <c r="O12" s="158"/>
      <c r="P12" s="158"/>
      <c r="Q12" s="158"/>
      <c r="R12" s="158"/>
      <c r="S12" s="158"/>
      <c r="T12" s="158"/>
      <c r="U12" s="158"/>
      <c r="V12" s="158"/>
      <c r="W12" s="159"/>
    </row>
    <row r="13" spans="1:23" ht="118.5" customHeight="1">
      <c r="A13" s="427"/>
      <c r="B13" s="420" t="s">
        <v>185</v>
      </c>
      <c r="C13" s="160"/>
      <c r="D13" s="161" t="s">
        <v>186</v>
      </c>
      <c r="E13" s="162" t="s">
        <v>187</v>
      </c>
      <c r="F13" s="163">
        <f>+W13</f>
        <v>20000000</v>
      </c>
      <c r="G13" s="163">
        <f>SUM(H13:K13)</f>
        <v>0</v>
      </c>
      <c r="H13" s="163"/>
      <c r="I13" s="163"/>
      <c r="J13" s="163"/>
      <c r="K13" s="163"/>
      <c r="L13" s="163"/>
      <c r="M13" s="163"/>
      <c r="N13" s="163"/>
      <c r="O13" s="163"/>
      <c r="P13" s="163"/>
      <c r="Q13" s="163"/>
      <c r="R13" s="163"/>
      <c r="S13" s="163"/>
      <c r="T13" s="163"/>
      <c r="U13" s="163">
        <v>20000000</v>
      </c>
      <c r="V13" s="163"/>
      <c r="W13" s="164">
        <f>SUM(L13:V13)</f>
        <v>20000000</v>
      </c>
    </row>
    <row r="14" spans="1:23" ht="118.5" customHeight="1">
      <c r="A14" s="427"/>
      <c r="B14" s="420"/>
      <c r="C14" s="165"/>
      <c r="D14" s="166" t="s">
        <v>188</v>
      </c>
      <c r="E14" s="167" t="s">
        <v>189</v>
      </c>
      <c r="F14" s="168">
        <f>+W14</f>
        <v>45000000</v>
      </c>
      <c r="G14" s="168">
        <f>SUM(H14:K14)</f>
        <v>0</v>
      </c>
      <c r="H14" s="168"/>
      <c r="I14" s="168"/>
      <c r="J14" s="168"/>
      <c r="K14" s="168"/>
      <c r="L14" s="168"/>
      <c r="M14" s="168"/>
      <c r="N14" s="168"/>
      <c r="O14" s="168"/>
      <c r="P14" s="168"/>
      <c r="Q14" s="168">
        <v>35000000</v>
      </c>
      <c r="R14" s="168"/>
      <c r="S14" s="168"/>
      <c r="T14" s="168">
        <v>10000000</v>
      </c>
      <c r="U14" s="168">
        <v>0</v>
      </c>
      <c r="V14" s="168"/>
      <c r="W14" s="169">
        <f>SUM(L14:V14)</f>
        <v>45000000</v>
      </c>
    </row>
    <row r="15" spans="1:23" ht="118.5" customHeight="1">
      <c r="A15" s="427"/>
      <c r="B15" s="420"/>
      <c r="C15" s="165"/>
      <c r="D15" s="380" t="s">
        <v>378</v>
      </c>
      <c r="E15" s="167" t="s">
        <v>379</v>
      </c>
      <c r="F15" s="168">
        <f>+W15</f>
        <v>176406290</v>
      </c>
      <c r="G15" s="168">
        <f>SUM(H15:K15)</f>
        <v>0</v>
      </c>
      <c r="H15" s="168"/>
      <c r="I15" s="168"/>
      <c r="J15" s="168"/>
      <c r="K15" s="168"/>
      <c r="L15" s="168"/>
      <c r="M15" s="168"/>
      <c r="N15" s="168"/>
      <c r="O15" s="168"/>
      <c r="P15" s="168"/>
      <c r="Q15" s="168">
        <v>10000000</v>
      </c>
      <c r="R15" s="168"/>
      <c r="S15" s="168"/>
      <c r="T15" s="168">
        <f>16406290+80000000+10000000</f>
        <v>106406290</v>
      </c>
      <c r="U15" s="168">
        <f>40000000+20000000</f>
        <v>60000000</v>
      </c>
      <c r="V15" s="168"/>
      <c r="W15" s="169">
        <f>SUM(L15:V15)</f>
        <v>176406290</v>
      </c>
    </row>
    <row r="16" spans="1:23" ht="118.5" customHeight="1">
      <c r="A16" s="427"/>
      <c r="B16" s="420"/>
      <c r="C16" s="165"/>
      <c r="D16" s="166" t="s">
        <v>192</v>
      </c>
      <c r="E16" s="170" t="s">
        <v>193</v>
      </c>
      <c r="F16" s="168">
        <f>+W16</f>
        <v>37000000</v>
      </c>
      <c r="G16" s="168">
        <f>SUM(H16:K16)</f>
        <v>0</v>
      </c>
      <c r="H16" s="168"/>
      <c r="I16" s="168"/>
      <c r="J16" s="168"/>
      <c r="K16" s="168"/>
      <c r="L16" s="168"/>
      <c r="M16" s="168"/>
      <c r="N16" s="168"/>
      <c r="O16" s="168"/>
      <c r="P16" s="168"/>
      <c r="Q16" s="168">
        <v>0</v>
      </c>
      <c r="R16" s="168"/>
      <c r="S16" s="168"/>
      <c r="T16" s="168">
        <v>12000000</v>
      </c>
      <c r="U16" s="168">
        <v>25000000</v>
      </c>
      <c r="V16" s="168"/>
      <c r="W16" s="169">
        <f>SUM(L16:V16)</f>
        <v>37000000</v>
      </c>
    </row>
    <row r="17" spans="1:23" s="206" customFormat="1" ht="35.25" customHeight="1">
      <c r="A17" s="427"/>
      <c r="B17" s="420"/>
      <c r="C17" s="203"/>
      <c r="D17" s="428" t="s">
        <v>44</v>
      </c>
      <c r="E17" s="428"/>
      <c r="F17" s="204">
        <f aca="true" t="shared" si="1" ref="F17:V17">SUM(F13:F16)</f>
        <v>278406290</v>
      </c>
      <c r="G17" s="204">
        <f t="shared" si="1"/>
        <v>0</v>
      </c>
      <c r="H17" s="204">
        <f t="shared" si="1"/>
        <v>0</v>
      </c>
      <c r="I17" s="204">
        <f t="shared" si="1"/>
        <v>0</v>
      </c>
      <c r="J17" s="204">
        <f t="shared" si="1"/>
        <v>0</v>
      </c>
      <c r="K17" s="204">
        <f t="shared" si="1"/>
        <v>0</v>
      </c>
      <c r="L17" s="204">
        <f t="shared" si="1"/>
        <v>0</v>
      </c>
      <c r="M17" s="204">
        <f t="shared" si="1"/>
        <v>0</v>
      </c>
      <c r="N17" s="204">
        <f t="shared" si="1"/>
        <v>0</v>
      </c>
      <c r="O17" s="204">
        <f t="shared" si="1"/>
        <v>0</v>
      </c>
      <c r="P17" s="204">
        <f t="shared" si="1"/>
        <v>0</v>
      </c>
      <c r="Q17" s="204">
        <f t="shared" si="1"/>
        <v>45000000</v>
      </c>
      <c r="R17" s="204">
        <f t="shared" si="1"/>
        <v>0</v>
      </c>
      <c r="S17" s="204">
        <f t="shared" si="1"/>
        <v>0</v>
      </c>
      <c r="T17" s="204">
        <f t="shared" si="1"/>
        <v>128406290</v>
      </c>
      <c r="U17" s="204">
        <f t="shared" si="1"/>
        <v>105000000</v>
      </c>
      <c r="V17" s="204">
        <f t="shared" si="1"/>
        <v>0</v>
      </c>
      <c r="W17" s="205">
        <f>SUM(L17:V17)</f>
        <v>278406290</v>
      </c>
    </row>
    <row r="18" spans="1:23" ht="23.25">
      <c r="A18" s="174"/>
      <c r="B18" s="175"/>
      <c r="C18" s="174"/>
      <c r="D18" s="175"/>
      <c r="E18" s="176"/>
      <c r="F18" s="177"/>
      <c r="G18" s="177"/>
      <c r="H18" s="177"/>
      <c r="I18" s="177"/>
      <c r="J18" s="177"/>
      <c r="K18" s="177"/>
      <c r="L18" s="177"/>
      <c r="M18" s="177"/>
      <c r="N18" s="177"/>
      <c r="O18" s="177"/>
      <c r="P18" s="177"/>
      <c r="Q18" s="177"/>
      <c r="R18" s="177"/>
      <c r="S18" s="177"/>
      <c r="T18" s="177"/>
      <c r="U18" s="177"/>
      <c r="V18" s="177"/>
      <c r="W18" s="177"/>
    </row>
    <row r="19" spans="1:23" ht="81.75" customHeight="1">
      <c r="A19" s="427"/>
      <c r="B19" s="420" t="s">
        <v>194</v>
      </c>
      <c r="C19" s="429"/>
      <c r="D19" s="421" t="s">
        <v>195</v>
      </c>
      <c r="E19" s="162" t="s">
        <v>196</v>
      </c>
      <c r="F19" s="163">
        <f aca="true" t="shared" si="2" ref="F19:F24">+W19</f>
        <v>392738347</v>
      </c>
      <c r="G19" s="163">
        <f>SUM(H19:K19)</f>
        <v>0</v>
      </c>
      <c r="H19" s="163"/>
      <c r="I19" s="163"/>
      <c r="J19" s="163"/>
      <c r="K19" s="163"/>
      <c r="L19" s="163"/>
      <c r="M19" s="163"/>
      <c r="N19" s="163"/>
      <c r="O19" s="163"/>
      <c r="P19" s="163"/>
      <c r="Q19" s="163">
        <v>60000000</v>
      </c>
      <c r="R19" s="163"/>
      <c r="S19" s="163"/>
      <c r="T19" s="163">
        <v>40000000</v>
      </c>
      <c r="U19" s="163">
        <v>292738347</v>
      </c>
      <c r="V19" s="163"/>
      <c r="W19" s="164">
        <f aca="true" t="shared" si="3" ref="W19:W25">SUM(L19:V19)</f>
        <v>392738347</v>
      </c>
    </row>
    <row r="20" spans="1:23" ht="40.5" customHeight="1">
      <c r="A20" s="427"/>
      <c r="B20" s="420"/>
      <c r="C20" s="429"/>
      <c r="D20" s="421"/>
      <c r="E20" s="178" t="s">
        <v>197</v>
      </c>
      <c r="F20" s="168">
        <f t="shared" si="2"/>
        <v>461117736</v>
      </c>
      <c r="G20" s="179"/>
      <c r="H20" s="179"/>
      <c r="I20" s="179"/>
      <c r="J20" s="179"/>
      <c r="K20" s="179"/>
      <c r="L20" s="179"/>
      <c r="M20" s="179"/>
      <c r="N20" s="179"/>
      <c r="O20" s="179"/>
      <c r="P20" s="179"/>
      <c r="Q20" s="179"/>
      <c r="R20" s="179"/>
      <c r="S20" s="179"/>
      <c r="T20" s="179">
        <v>162879469</v>
      </c>
      <c r="U20" s="179">
        <v>298238267</v>
      </c>
      <c r="V20" s="179"/>
      <c r="W20" s="169">
        <f t="shared" si="3"/>
        <v>461117736</v>
      </c>
    </row>
    <row r="21" spans="1:23" ht="65.25" customHeight="1">
      <c r="A21" s="427"/>
      <c r="B21" s="420"/>
      <c r="C21" s="429"/>
      <c r="D21" s="421"/>
      <c r="E21" s="167" t="s">
        <v>198</v>
      </c>
      <c r="F21" s="168">
        <f t="shared" si="2"/>
        <v>20000000</v>
      </c>
      <c r="G21" s="168">
        <f>SUM(H21:K21)</f>
        <v>0</v>
      </c>
      <c r="H21" s="168"/>
      <c r="I21" s="168"/>
      <c r="J21" s="168"/>
      <c r="K21" s="168"/>
      <c r="L21" s="168"/>
      <c r="M21" s="168"/>
      <c r="N21" s="168"/>
      <c r="O21" s="168"/>
      <c r="P21" s="168"/>
      <c r="Q21" s="168">
        <v>20000000</v>
      </c>
      <c r="R21" s="168"/>
      <c r="S21" s="168"/>
      <c r="T21" s="168"/>
      <c r="U21" s="168"/>
      <c r="V21" s="168"/>
      <c r="W21" s="169">
        <f t="shared" si="3"/>
        <v>20000000</v>
      </c>
    </row>
    <row r="22" spans="1:23" ht="156" customHeight="1">
      <c r="A22" s="427"/>
      <c r="B22" s="420"/>
      <c r="C22" s="165"/>
      <c r="D22" s="166" t="s">
        <v>199</v>
      </c>
      <c r="E22" s="167" t="s">
        <v>200</v>
      </c>
      <c r="F22" s="168">
        <f t="shared" si="2"/>
        <v>220000000</v>
      </c>
      <c r="G22" s="168">
        <f>SUM(H22:K22)</f>
        <v>0</v>
      </c>
      <c r="H22" s="168"/>
      <c r="I22" s="168"/>
      <c r="J22" s="168"/>
      <c r="K22" s="168"/>
      <c r="L22" s="168"/>
      <c r="M22" s="168"/>
      <c r="N22" s="168"/>
      <c r="O22" s="168"/>
      <c r="P22" s="168"/>
      <c r="R22" s="168"/>
      <c r="S22" s="168"/>
      <c r="T22" s="168">
        <v>10000000</v>
      </c>
      <c r="U22" s="168">
        <v>30000000</v>
      </c>
      <c r="V22" s="168">
        <v>180000000</v>
      </c>
      <c r="W22" s="169">
        <f t="shared" si="3"/>
        <v>220000000</v>
      </c>
    </row>
    <row r="23" spans="1:23" ht="81" customHeight="1">
      <c r="A23" s="427"/>
      <c r="B23" s="420"/>
      <c r="C23" s="180"/>
      <c r="D23" s="181" t="s">
        <v>201</v>
      </c>
      <c r="E23" s="182" t="s">
        <v>202</v>
      </c>
      <c r="F23" s="168">
        <f t="shared" si="2"/>
        <v>320455010</v>
      </c>
      <c r="G23" s="168">
        <f>SUM(H23:K23)</f>
        <v>0</v>
      </c>
      <c r="H23" s="168"/>
      <c r="I23" s="168"/>
      <c r="J23" s="168"/>
      <c r="K23" s="168"/>
      <c r="L23" s="168"/>
      <c r="M23" s="168"/>
      <c r="N23" s="168"/>
      <c r="O23" s="168"/>
      <c r="P23" s="168"/>
      <c r="Q23" s="168">
        <v>37000000</v>
      </c>
      <c r="R23" s="168"/>
      <c r="S23" s="168"/>
      <c r="T23" s="168"/>
      <c r="U23" s="168">
        <v>283455010</v>
      </c>
      <c r="V23" s="168"/>
      <c r="W23" s="169">
        <f t="shared" si="3"/>
        <v>320455010</v>
      </c>
    </row>
    <row r="24" spans="1:23" ht="111" customHeight="1">
      <c r="A24" s="427"/>
      <c r="B24" s="420"/>
      <c r="C24" s="165"/>
      <c r="D24" s="166" t="s">
        <v>203</v>
      </c>
      <c r="E24" s="167" t="s">
        <v>204</v>
      </c>
      <c r="F24" s="168">
        <f t="shared" si="2"/>
        <v>224000000</v>
      </c>
      <c r="G24" s="168">
        <f>SUM(H24:K24)</f>
        <v>0</v>
      </c>
      <c r="H24" s="168"/>
      <c r="I24" s="168"/>
      <c r="J24" s="168"/>
      <c r="K24" s="168"/>
      <c r="L24" s="168"/>
      <c r="M24" s="168"/>
      <c r="N24" s="168"/>
      <c r="O24" s="168"/>
      <c r="P24" s="168"/>
      <c r="Q24" s="168"/>
      <c r="R24" s="168"/>
      <c r="S24" s="168"/>
      <c r="T24" s="168"/>
      <c r="U24" s="168">
        <v>224000000</v>
      </c>
      <c r="V24" s="168"/>
      <c r="W24" s="169">
        <f t="shared" si="3"/>
        <v>224000000</v>
      </c>
    </row>
    <row r="25" spans="1:23" s="206" customFormat="1" ht="39.75" customHeight="1">
      <c r="A25" s="427"/>
      <c r="B25" s="420"/>
      <c r="C25" s="203"/>
      <c r="D25" s="428" t="s">
        <v>44</v>
      </c>
      <c r="E25" s="428"/>
      <c r="F25" s="204">
        <f aca="true" t="shared" si="4" ref="F25:V25">SUM(F19:F24)</f>
        <v>1638311093</v>
      </c>
      <c r="G25" s="204">
        <f t="shared" si="4"/>
        <v>0</v>
      </c>
      <c r="H25" s="204">
        <f t="shared" si="4"/>
        <v>0</v>
      </c>
      <c r="I25" s="204">
        <f t="shared" si="4"/>
        <v>0</v>
      </c>
      <c r="J25" s="204">
        <f t="shared" si="4"/>
        <v>0</v>
      </c>
      <c r="K25" s="204">
        <f t="shared" si="4"/>
        <v>0</v>
      </c>
      <c r="L25" s="204">
        <f t="shared" si="4"/>
        <v>0</v>
      </c>
      <c r="M25" s="204">
        <f t="shared" si="4"/>
        <v>0</v>
      </c>
      <c r="N25" s="204">
        <f t="shared" si="4"/>
        <v>0</v>
      </c>
      <c r="O25" s="204">
        <f t="shared" si="4"/>
        <v>0</v>
      </c>
      <c r="P25" s="204">
        <f t="shared" si="4"/>
        <v>0</v>
      </c>
      <c r="Q25" s="204">
        <f t="shared" si="4"/>
        <v>117000000</v>
      </c>
      <c r="R25" s="204">
        <f t="shared" si="4"/>
        <v>0</v>
      </c>
      <c r="S25" s="204">
        <f t="shared" si="4"/>
        <v>0</v>
      </c>
      <c r="T25" s="204">
        <f t="shared" si="4"/>
        <v>212879469</v>
      </c>
      <c r="U25" s="204">
        <f t="shared" si="4"/>
        <v>1128431624</v>
      </c>
      <c r="V25" s="204">
        <f t="shared" si="4"/>
        <v>180000000</v>
      </c>
      <c r="W25" s="205">
        <f t="shared" si="3"/>
        <v>1638311093</v>
      </c>
    </row>
    <row r="26" spans="1:29" ht="23.25">
      <c r="A26" s="183"/>
      <c r="B26" s="154"/>
      <c r="C26" s="183"/>
      <c r="D26" s="154"/>
      <c r="E26" s="184"/>
      <c r="F26" s="185"/>
      <c r="G26" s="185"/>
      <c r="H26" s="185"/>
      <c r="I26" s="185"/>
      <c r="J26" s="185"/>
      <c r="K26" s="185"/>
      <c r="L26" s="185"/>
      <c r="M26" s="185"/>
      <c r="N26" s="185"/>
      <c r="O26" s="185"/>
      <c r="P26" s="185"/>
      <c r="Q26" s="185"/>
      <c r="R26" s="185"/>
      <c r="S26" s="185"/>
      <c r="T26" s="185"/>
      <c r="U26" s="185"/>
      <c r="V26" s="185"/>
      <c r="W26" s="185"/>
      <c r="X26" s="186"/>
      <c r="Y26" s="186"/>
      <c r="Z26" s="186"/>
      <c r="AA26" s="186"/>
      <c r="AB26" s="186"/>
      <c r="AC26" s="186"/>
    </row>
    <row r="27" spans="1:23" ht="59.25" customHeight="1">
      <c r="A27" s="427"/>
      <c r="B27" s="420" t="s">
        <v>205</v>
      </c>
      <c r="C27" s="429"/>
      <c r="D27" s="421" t="s">
        <v>206</v>
      </c>
      <c r="E27" s="162" t="s">
        <v>207</v>
      </c>
      <c r="F27" s="163">
        <f aca="true" t="shared" si="5" ref="F27:F33">+W27</f>
        <v>10000000</v>
      </c>
      <c r="G27" s="163">
        <f aca="true" t="shared" si="6" ref="G27:G33">SUM(H27:K27)</f>
        <v>0</v>
      </c>
      <c r="H27" s="163"/>
      <c r="I27" s="163"/>
      <c r="J27" s="163"/>
      <c r="K27" s="163"/>
      <c r="L27" s="163"/>
      <c r="M27" s="163"/>
      <c r="N27" s="163"/>
      <c r="O27" s="163"/>
      <c r="P27" s="163"/>
      <c r="Q27" s="163">
        <v>2500000</v>
      </c>
      <c r="R27" s="163"/>
      <c r="S27" s="163"/>
      <c r="T27" s="163">
        <v>1500000</v>
      </c>
      <c r="U27" s="163">
        <v>6000000</v>
      </c>
      <c r="V27" s="163"/>
      <c r="W27" s="164">
        <f aca="true" t="shared" si="7" ref="W27:W33">SUM(L27:V27)</f>
        <v>10000000</v>
      </c>
    </row>
    <row r="28" spans="1:23" ht="72.75" customHeight="1">
      <c r="A28" s="427"/>
      <c r="B28" s="420"/>
      <c r="C28" s="429"/>
      <c r="D28" s="421"/>
      <c r="E28" s="167" t="s">
        <v>208</v>
      </c>
      <c r="F28" s="168">
        <f t="shared" si="5"/>
        <v>20000000</v>
      </c>
      <c r="G28" s="168">
        <f t="shared" si="6"/>
        <v>0</v>
      </c>
      <c r="H28" s="168"/>
      <c r="I28" s="168"/>
      <c r="J28" s="168"/>
      <c r="K28" s="168"/>
      <c r="L28" s="168"/>
      <c r="M28" s="168"/>
      <c r="N28" s="168"/>
      <c r="O28" s="168"/>
      <c r="P28" s="168"/>
      <c r="Q28" s="168">
        <v>5000000</v>
      </c>
      <c r="R28" s="168"/>
      <c r="S28" s="168"/>
      <c r="T28" s="163">
        <v>3000000</v>
      </c>
      <c r="U28" s="163">
        <v>12000000</v>
      </c>
      <c r="V28" s="168"/>
      <c r="W28" s="169">
        <f t="shared" si="7"/>
        <v>20000000</v>
      </c>
    </row>
    <row r="29" spans="1:23" ht="51.75" customHeight="1">
      <c r="A29" s="427"/>
      <c r="B29" s="420"/>
      <c r="C29" s="429"/>
      <c r="D29" s="421"/>
      <c r="E29" s="167" t="s">
        <v>209</v>
      </c>
      <c r="F29" s="168">
        <f t="shared" si="5"/>
        <v>10000000</v>
      </c>
      <c r="G29" s="168">
        <f t="shared" si="6"/>
        <v>0</v>
      </c>
      <c r="H29" s="168"/>
      <c r="I29" s="168"/>
      <c r="J29" s="168"/>
      <c r="K29" s="168"/>
      <c r="L29" s="168"/>
      <c r="M29" s="168"/>
      <c r="N29" s="168"/>
      <c r="O29" s="168"/>
      <c r="P29" s="168"/>
      <c r="Q29" s="168">
        <v>2500000</v>
      </c>
      <c r="R29" s="168"/>
      <c r="S29" s="168"/>
      <c r="T29" s="163">
        <v>1500000</v>
      </c>
      <c r="U29" s="163">
        <v>6000000</v>
      </c>
      <c r="V29" s="168"/>
      <c r="W29" s="169">
        <f t="shared" si="7"/>
        <v>10000000</v>
      </c>
    </row>
    <row r="30" spans="1:23" ht="138.75" customHeight="1">
      <c r="A30" s="427"/>
      <c r="B30" s="420"/>
      <c r="C30" s="429"/>
      <c r="D30" s="421"/>
      <c r="E30" s="167" t="s">
        <v>210</v>
      </c>
      <c r="F30" s="168">
        <f t="shared" si="5"/>
        <v>10000000</v>
      </c>
      <c r="G30" s="168">
        <f t="shared" si="6"/>
        <v>0</v>
      </c>
      <c r="H30" s="168"/>
      <c r="I30" s="168"/>
      <c r="J30" s="168"/>
      <c r="K30" s="168"/>
      <c r="L30" s="168"/>
      <c r="M30" s="168"/>
      <c r="N30" s="168"/>
      <c r="O30" s="168"/>
      <c r="P30" s="168"/>
      <c r="Q30" s="168">
        <v>2500000</v>
      </c>
      <c r="R30" s="168"/>
      <c r="S30" s="168"/>
      <c r="T30" s="163">
        <v>1500000</v>
      </c>
      <c r="U30" s="163">
        <v>6000000</v>
      </c>
      <c r="V30" s="168"/>
      <c r="W30" s="169">
        <f t="shared" si="7"/>
        <v>10000000</v>
      </c>
    </row>
    <row r="31" spans="1:23" ht="72.75" customHeight="1">
      <c r="A31" s="427"/>
      <c r="B31" s="420"/>
      <c r="C31" s="429"/>
      <c r="D31" s="421"/>
      <c r="E31" s="167" t="s">
        <v>211</v>
      </c>
      <c r="F31" s="168">
        <f t="shared" si="5"/>
        <v>15000000</v>
      </c>
      <c r="G31" s="168">
        <f t="shared" si="6"/>
        <v>0</v>
      </c>
      <c r="H31" s="168"/>
      <c r="I31" s="168"/>
      <c r="J31" s="168"/>
      <c r="K31" s="168"/>
      <c r="L31" s="168"/>
      <c r="M31" s="168"/>
      <c r="N31" s="168"/>
      <c r="O31" s="168"/>
      <c r="P31" s="168"/>
      <c r="Q31" s="168">
        <v>2500000</v>
      </c>
      <c r="R31" s="168"/>
      <c r="S31" s="168"/>
      <c r="T31" s="168">
        <v>2500000</v>
      </c>
      <c r="U31" s="168">
        <v>10000000</v>
      </c>
      <c r="V31" s="168"/>
      <c r="W31" s="169">
        <f t="shared" si="7"/>
        <v>15000000</v>
      </c>
    </row>
    <row r="32" spans="1:23" ht="105.75" customHeight="1">
      <c r="A32" s="427"/>
      <c r="B32" s="420"/>
      <c r="C32" s="187"/>
      <c r="D32" s="166" t="s">
        <v>212</v>
      </c>
      <c r="E32" s="167" t="s">
        <v>213</v>
      </c>
      <c r="F32" s="168">
        <f t="shared" si="5"/>
        <v>65000000</v>
      </c>
      <c r="G32" s="168">
        <f t="shared" si="6"/>
        <v>0</v>
      </c>
      <c r="H32" s="168"/>
      <c r="I32" s="168"/>
      <c r="J32" s="168"/>
      <c r="K32" s="168"/>
      <c r="L32" s="168"/>
      <c r="M32" s="168"/>
      <c r="N32" s="168"/>
      <c r="O32" s="168"/>
      <c r="P32" s="168"/>
      <c r="Q32" s="168">
        <v>15000000</v>
      </c>
      <c r="R32" s="168"/>
      <c r="S32" s="168"/>
      <c r="T32" s="168">
        <v>15000000</v>
      </c>
      <c r="U32" s="168">
        <v>35000000</v>
      </c>
      <c r="V32" s="168"/>
      <c r="W32" s="169">
        <f t="shared" si="7"/>
        <v>65000000</v>
      </c>
    </row>
    <row r="33" spans="1:23" ht="97.5" customHeight="1">
      <c r="A33" s="427"/>
      <c r="B33" s="420"/>
      <c r="C33" s="187"/>
      <c r="D33" s="166" t="s">
        <v>214</v>
      </c>
      <c r="E33" s="167" t="s">
        <v>215</v>
      </c>
      <c r="F33" s="168">
        <f t="shared" si="5"/>
        <v>50000000</v>
      </c>
      <c r="G33" s="168">
        <f t="shared" si="6"/>
        <v>0</v>
      </c>
      <c r="H33" s="168"/>
      <c r="I33" s="168"/>
      <c r="J33" s="168"/>
      <c r="K33" s="168"/>
      <c r="L33" s="168"/>
      <c r="M33" s="168"/>
      <c r="N33" s="168"/>
      <c r="O33" s="168"/>
      <c r="P33" s="168"/>
      <c r="Q33" s="168">
        <v>10000000</v>
      </c>
      <c r="R33" s="168">
        <v>0</v>
      </c>
      <c r="S33" s="168"/>
      <c r="T33" s="168">
        <v>20000000</v>
      </c>
      <c r="U33" s="168">
        <v>20000000</v>
      </c>
      <c r="V33" s="168"/>
      <c r="W33" s="169">
        <f t="shared" si="7"/>
        <v>50000000</v>
      </c>
    </row>
    <row r="34" spans="1:23" s="206" customFormat="1" ht="53.25" customHeight="1">
      <c r="A34" s="427"/>
      <c r="B34" s="420"/>
      <c r="C34" s="207"/>
      <c r="D34" s="428" t="s">
        <v>44</v>
      </c>
      <c r="E34" s="428"/>
      <c r="F34" s="204">
        <f>SUM(F27:F33)</f>
        <v>180000000</v>
      </c>
      <c r="G34" s="204">
        <f aca="true" t="shared" si="8" ref="G34:V34">SUM(G27:G33)</f>
        <v>0</v>
      </c>
      <c r="H34" s="204">
        <f t="shared" si="8"/>
        <v>0</v>
      </c>
      <c r="I34" s="204">
        <f t="shared" si="8"/>
        <v>0</v>
      </c>
      <c r="J34" s="204">
        <f t="shared" si="8"/>
        <v>0</v>
      </c>
      <c r="K34" s="204">
        <f t="shared" si="8"/>
        <v>0</v>
      </c>
      <c r="L34" s="204">
        <f t="shared" si="8"/>
        <v>0</v>
      </c>
      <c r="M34" s="204">
        <f t="shared" si="8"/>
        <v>0</v>
      </c>
      <c r="N34" s="204">
        <f t="shared" si="8"/>
        <v>0</v>
      </c>
      <c r="O34" s="204">
        <f t="shared" si="8"/>
        <v>0</v>
      </c>
      <c r="P34" s="204">
        <f t="shared" si="8"/>
        <v>0</v>
      </c>
      <c r="Q34" s="204">
        <f t="shared" si="8"/>
        <v>40000000</v>
      </c>
      <c r="R34" s="204">
        <f t="shared" si="8"/>
        <v>0</v>
      </c>
      <c r="S34" s="204">
        <f t="shared" si="8"/>
        <v>0</v>
      </c>
      <c r="T34" s="204">
        <f>SUM(T27:T33)</f>
        <v>45000000</v>
      </c>
      <c r="U34" s="204">
        <f t="shared" si="8"/>
        <v>95000000</v>
      </c>
      <c r="V34" s="204">
        <f t="shared" si="8"/>
        <v>0</v>
      </c>
      <c r="W34" s="205">
        <f>SUM(L34:V34)</f>
        <v>180000000</v>
      </c>
    </row>
    <row r="35" spans="1:23" ht="23.25">
      <c r="A35" s="188"/>
      <c r="B35" s="209"/>
      <c r="C35" s="188"/>
      <c r="D35" s="175"/>
      <c r="E35" s="189"/>
      <c r="F35" s="177"/>
      <c r="G35" s="177"/>
      <c r="H35" s="177"/>
      <c r="I35" s="177"/>
      <c r="J35" s="177"/>
      <c r="K35" s="177"/>
      <c r="L35" s="177"/>
      <c r="M35" s="177"/>
      <c r="N35" s="177"/>
      <c r="O35" s="177"/>
      <c r="P35" s="177"/>
      <c r="Q35" s="177"/>
      <c r="R35" s="177"/>
      <c r="S35" s="177"/>
      <c r="T35" s="177"/>
      <c r="U35" s="177"/>
      <c r="V35" s="177"/>
      <c r="W35" s="177"/>
    </row>
    <row r="36" spans="1:23" ht="132.75" customHeight="1">
      <c r="A36" s="427"/>
      <c r="B36" s="420" t="s">
        <v>216</v>
      </c>
      <c r="C36" s="429"/>
      <c r="D36" s="421" t="s">
        <v>217</v>
      </c>
      <c r="E36" s="167" t="s">
        <v>218</v>
      </c>
      <c r="F36" s="163">
        <f>+W36</f>
        <v>5000000</v>
      </c>
      <c r="G36" s="163">
        <f>SUM(H36:K36)</f>
        <v>0</v>
      </c>
      <c r="H36" s="163"/>
      <c r="I36" s="163"/>
      <c r="J36" s="163"/>
      <c r="K36" s="163"/>
      <c r="L36" s="163"/>
      <c r="M36" s="163"/>
      <c r="N36" s="163"/>
      <c r="O36" s="163"/>
      <c r="P36" s="163"/>
      <c r="Q36" s="163">
        <v>0</v>
      </c>
      <c r="R36" s="163"/>
      <c r="S36" s="163"/>
      <c r="T36" s="163">
        <v>5000000</v>
      </c>
      <c r="U36" s="163"/>
      <c r="V36" s="163"/>
      <c r="W36" s="164">
        <f>SUM(L36:V36)</f>
        <v>5000000</v>
      </c>
    </row>
    <row r="37" spans="1:23" ht="46.5">
      <c r="A37" s="427"/>
      <c r="B37" s="420"/>
      <c r="C37" s="429"/>
      <c r="D37" s="421"/>
      <c r="E37" s="167" t="s">
        <v>219</v>
      </c>
      <c r="F37" s="168">
        <f>+W37</f>
        <v>10000000</v>
      </c>
      <c r="G37" s="168">
        <f>SUM(H37:K37)</f>
        <v>0</v>
      </c>
      <c r="H37" s="168"/>
      <c r="I37" s="168"/>
      <c r="J37" s="168"/>
      <c r="K37" s="168"/>
      <c r="L37" s="168"/>
      <c r="M37" s="168"/>
      <c r="N37" s="168"/>
      <c r="O37" s="168"/>
      <c r="P37" s="168"/>
      <c r="Q37" s="168">
        <v>0</v>
      </c>
      <c r="R37" s="168"/>
      <c r="S37" s="168"/>
      <c r="T37" s="168">
        <v>10000000</v>
      </c>
      <c r="U37" s="168"/>
      <c r="V37" s="168"/>
      <c r="W37" s="169">
        <f>SUM(L37:V37)</f>
        <v>10000000</v>
      </c>
    </row>
    <row r="38" spans="1:23" ht="25.5" customHeight="1">
      <c r="A38" s="427"/>
      <c r="B38" s="420"/>
      <c r="C38" s="171"/>
      <c r="D38" s="430" t="s">
        <v>44</v>
      </c>
      <c r="E38" s="430"/>
      <c r="F38" s="172">
        <f aca="true" t="shared" si="9" ref="F38:V38">SUM(F36:F37)</f>
        <v>15000000</v>
      </c>
      <c r="G38" s="172">
        <f t="shared" si="9"/>
        <v>0</v>
      </c>
      <c r="H38" s="172">
        <f t="shared" si="9"/>
        <v>0</v>
      </c>
      <c r="I38" s="172">
        <f t="shared" si="9"/>
        <v>0</v>
      </c>
      <c r="J38" s="172">
        <f t="shared" si="9"/>
        <v>0</v>
      </c>
      <c r="K38" s="172">
        <f t="shared" si="9"/>
        <v>0</v>
      </c>
      <c r="L38" s="172">
        <f t="shared" si="9"/>
        <v>0</v>
      </c>
      <c r="M38" s="172">
        <f t="shared" si="9"/>
        <v>0</v>
      </c>
      <c r="N38" s="172">
        <f t="shared" si="9"/>
        <v>0</v>
      </c>
      <c r="O38" s="172">
        <f t="shared" si="9"/>
        <v>0</v>
      </c>
      <c r="P38" s="172">
        <f t="shared" si="9"/>
        <v>0</v>
      </c>
      <c r="Q38" s="172">
        <f t="shared" si="9"/>
        <v>0</v>
      </c>
      <c r="R38" s="172">
        <f t="shared" si="9"/>
        <v>0</v>
      </c>
      <c r="S38" s="172">
        <f t="shared" si="9"/>
        <v>0</v>
      </c>
      <c r="T38" s="172">
        <f t="shared" si="9"/>
        <v>15000000</v>
      </c>
      <c r="U38" s="172">
        <f t="shared" si="9"/>
        <v>0</v>
      </c>
      <c r="V38" s="172">
        <f t="shared" si="9"/>
        <v>0</v>
      </c>
      <c r="W38" s="173">
        <f>SUM(L38:V38)</f>
        <v>15000000</v>
      </c>
    </row>
    <row r="39" spans="1:23" ht="23.25">
      <c r="A39" s="190"/>
      <c r="B39" s="192"/>
      <c r="C39" s="191"/>
      <c r="D39" s="192"/>
      <c r="E39" s="193"/>
      <c r="F39" s="194"/>
      <c r="G39" s="194"/>
      <c r="H39" s="194"/>
      <c r="I39" s="194"/>
      <c r="J39" s="194"/>
      <c r="K39" s="194"/>
      <c r="L39" s="194"/>
      <c r="M39" s="194"/>
      <c r="N39" s="194"/>
      <c r="O39" s="194"/>
      <c r="P39" s="194"/>
      <c r="Q39" s="194"/>
      <c r="R39" s="194"/>
      <c r="S39" s="194"/>
      <c r="T39" s="194"/>
      <c r="U39" s="194"/>
      <c r="V39" s="194"/>
      <c r="W39" s="194"/>
    </row>
    <row r="40" spans="1:23" ht="75" customHeight="1" thickBot="1" thickTop="1">
      <c r="A40" s="427"/>
      <c r="B40" s="420" t="s">
        <v>220</v>
      </c>
      <c r="C40" s="160"/>
      <c r="D40" s="195" t="s">
        <v>221</v>
      </c>
      <c r="E40" s="196"/>
      <c r="F40" s="163">
        <f>+W40</f>
        <v>60000000</v>
      </c>
      <c r="G40" s="163">
        <f>SUM(H40:K40)</f>
        <v>0</v>
      </c>
      <c r="H40" s="163"/>
      <c r="I40" s="163"/>
      <c r="J40" s="163"/>
      <c r="K40" s="163"/>
      <c r="L40" s="163"/>
      <c r="M40" s="163"/>
      <c r="N40" s="163"/>
      <c r="O40" s="163"/>
      <c r="P40" s="163"/>
      <c r="Q40" s="163"/>
      <c r="R40" s="163"/>
      <c r="S40" s="163"/>
      <c r="T40" s="163"/>
      <c r="U40" s="163">
        <v>60000000</v>
      </c>
      <c r="V40" s="163"/>
      <c r="W40" s="164">
        <f>SUM(L40:V40)</f>
        <v>60000000</v>
      </c>
    </row>
    <row r="41" spans="1:23" ht="76.5" customHeight="1" thickBot="1" thickTop="1">
      <c r="A41" s="427"/>
      <c r="B41" s="420"/>
      <c r="C41" s="165"/>
      <c r="D41" s="197" t="s">
        <v>222</v>
      </c>
      <c r="E41" s="170"/>
      <c r="F41" s="168">
        <f>+W41</f>
        <v>60000000</v>
      </c>
      <c r="G41" s="168">
        <f>SUM(H41:K41)</f>
        <v>0</v>
      </c>
      <c r="H41" s="168"/>
      <c r="I41" s="168"/>
      <c r="J41" s="168"/>
      <c r="K41" s="168"/>
      <c r="L41" s="168"/>
      <c r="M41" s="168"/>
      <c r="N41" s="168"/>
      <c r="O41" s="168"/>
      <c r="P41" s="168"/>
      <c r="Q41" s="168"/>
      <c r="R41" s="168"/>
      <c r="S41" s="168"/>
      <c r="T41" s="168"/>
      <c r="U41" s="168">
        <v>60000000</v>
      </c>
      <c r="V41" s="168"/>
      <c r="W41" s="169">
        <f>SUM(L41:V41)</f>
        <v>60000000</v>
      </c>
    </row>
    <row r="42" spans="1:23" ht="40.5" customHeight="1" thickBot="1" thickTop="1">
      <c r="A42" s="427"/>
      <c r="B42" s="420"/>
      <c r="C42" s="165"/>
      <c r="D42" s="197" t="s">
        <v>223</v>
      </c>
      <c r="E42" s="170"/>
      <c r="F42" s="168">
        <f>+W42</f>
        <v>40000000</v>
      </c>
      <c r="G42" s="168">
        <f>SUM(H42:K42)</f>
        <v>0</v>
      </c>
      <c r="H42" s="168"/>
      <c r="I42" s="168"/>
      <c r="J42" s="168"/>
      <c r="K42" s="168"/>
      <c r="L42" s="168"/>
      <c r="M42" s="168"/>
      <c r="N42" s="168"/>
      <c r="O42" s="168"/>
      <c r="P42" s="168"/>
      <c r="Q42" s="168"/>
      <c r="R42" s="168"/>
      <c r="S42" s="168"/>
      <c r="T42" s="168"/>
      <c r="U42" s="168">
        <v>40000000</v>
      </c>
      <c r="V42" s="168"/>
      <c r="W42" s="169">
        <f>SUM(L42:V42)</f>
        <v>40000000</v>
      </c>
    </row>
    <row r="43" spans="1:23" s="206" customFormat="1" ht="34.5" customHeight="1">
      <c r="A43" s="427"/>
      <c r="B43" s="420"/>
      <c r="C43" s="203"/>
      <c r="D43" s="428" t="s">
        <v>44</v>
      </c>
      <c r="E43" s="428"/>
      <c r="F43" s="204">
        <f>SUM(F40:F42)</f>
        <v>160000000</v>
      </c>
      <c r="G43" s="204">
        <f aca="true" t="shared" si="10" ref="G43:V43">SUM(G40:G42)</f>
        <v>0</v>
      </c>
      <c r="H43" s="204">
        <f t="shared" si="10"/>
        <v>0</v>
      </c>
      <c r="I43" s="204">
        <f t="shared" si="10"/>
        <v>0</v>
      </c>
      <c r="J43" s="204">
        <f t="shared" si="10"/>
        <v>0</v>
      </c>
      <c r="K43" s="204">
        <f t="shared" si="10"/>
        <v>0</v>
      </c>
      <c r="L43" s="204">
        <f t="shared" si="10"/>
        <v>0</v>
      </c>
      <c r="M43" s="204">
        <f t="shared" si="10"/>
        <v>0</v>
      </c>
      <c r="N43" s="204">
        <f t="shared" si="10"/>
        <v>0</v>
      </c>
      <c r="O43" s="204">
        <f t="shared" si="10"/>
        <v>0</v>
      </c>
      <c r="P43" s="204">
        <f t="shared" si="10"/>
        <v>0</v>
      </c>
      <c r="Q43" s="204">
        <f t="shared" si="10"/>
        <v>0</v>
      </c>
      <c r="R43" s="204">
        <f t="shared" si="10"/>
        <v>0</v>
      </c>
      <c r="S43" s="204">
        <f t="shared" si="10"/>
        <v>0</v>
      </c>
      <c r="T43" s="204">
        <f t="shared" si="10"/>
        <v>0</v>
      </c>
      <c r="U43" s="204">
        <f t="shared" si="10"/>
        <v>160000000</v>
      </c>
      <c r="V43" s="204">
        <f t="shared" si="10"/>
        <v>0</v>
      </c>
      <c r="W43" s="205">
        <f>SUM(L43:V43)</f>
        <v>160000000</v>
      </c>
    </row>
    <row r="44" spans="1:23" ht="23.25">
      <c r="A44" s="174"/>
      <c r="B44" s="175"/>
      <c r="C44" s="174"/>
      <c r="D44" s="198"/>
      <c r="E44" s="176"/>
      <c r="F44" s="177"/>
      <c r="G44" s="177"/>
      <c r="H44" s="177"/>
      <c r="I44" s="177"/>
      <c r="J44" s="177"/>
      <c r="K44" s="177"/>
      <c r="L44" s="177"/>
      <c r="M44" s="177"/>
      <c r="N44" s="177"/>
      <c r="O44" s="177"/>
      <c r="P44" s="177"/>
      <c r="Q44" s="177"/>
      <c r="R44" s="177"/>
      <c r="S44" s="177"/>
      <c r="T44" s="177"/>
      <c r="U44" s="177"/>
      <c r="V44" s="177"/>
      <c r="W44" s="177"/>
    </row>
    <row r="45" spans="1:23" ht="78.75" customHeight="1">
      <c r="A45" s="427"/>
      <c r="B45" s="420" t="s">
        <v>224</v>
      </c>
      <c r="C45" s="429"/>
      <c r="D45" s="421" t="s">
        <v>225</v>
      </c>
      <c r="E45" s="162" t="s">
        <v>226</v>
      </c>
      <c r="F45" s="163">
        <f>+W45</f>
        <v>10000000</v>
      </c>
      <c r="G45" s="163">
        <f>SUM(H45:K45)</f>
        <v>0</v>
      </c>
      <c r="H45" s="163"/>
      <c r="I45" s="163"/>
      <c r="J45" s="163"/>
      <c r="K45" s="163"/>
      <c r="L45" s="163"/>
      <c r="M45" s="163"/>
      <c r="N45" s="163"/>
      <c r="O45" s="163"/>
      <c r="P45" s="163"/>
      <c r="Q45" s="163">
        <v>5000000</v>
      </c>
      <c r="R45" s="163"/>
      <c r="S45" s="163"/>
      <c r="T45" s="163">
        <v>5000000</v>
      </c>
      <c r="U45" s="163"/>
      <c r="V45" s="163"/>
      <c r="W45" s="164">
        <f aca="true" t="shared" si="11" ref="W45:W50">SUM(L45:V45)</f>
        <v>10000000</v>
      </c>
    </row>
    <row r="46" spans="1:23" ht="69" customHeight="1">
      <c r="A46" s="427"/>
      <c r="B46" s="420"/>
      <c r="C46" s="429"/>
      <c r="D46" s="421"/>
      <c r="E46" s="167" t="s">
        <v>227</v>
      </c>
      <c r="F46" s="168">
        <f>+W46</f>
        <v>55000000</v>
      </c>
      <c r="G46" s="168">
        <f>SUM(H46:K46)</f>
        <v>0</v>
      </c>
      <c r="H46" s="168"/>
      <c r="I46" s="168"/>
      <c r="J46" s="168"/>
      <c r="K46" s="168"/>
      <c r="L46" s="168"/>
      <c r="M46" s="168"/>
      <c r="N46" s="168"/>
      <c r="O46" s="168"/>
      <c r="P46" s="168"/>
      <c r="Q46" s="168">
        <v>10000000</v>
      </c>
      <c r="R46" s="168"/>
      <c r="S46" s="168"/>
      <c r="T46" s="168">
        <v>10000000</v>
      </c>
      <c r="U46" s="168">
        <v>35000000</v>
      </c>
      <c r="V46" s="168"/>
      <c r="W46" s="169">
        <f t="shared" si="11"/>
        <v>55000000</v>
      </c>
    </row>
    <row r="47" spans="1:23" ht="43.5" customHeight="1">
      <c r="A47" s="427"/>
      <c r="B47" s="420"/>
      <c r="C47" s="165"/>
      <c r="D47" s="431" t="s">
        <v>228</v>
      </c>
      <c r="E47" s="167" t="s">
        <v>197</v>
      </c>
      <c r="F47" s="168">
        <f>+W47</f>
        <v>129101642</v>
      </c>
      <c r="G47" s="168"/>
      <c r="H47" s="168"/>
      <c r="I47" s="168"/>
      <c r="J47" s="168"/>
      <c r="K47" s="168"/>
      <c r="L47" s="168"/>
      <c r="M47" s="168"/>
      <c r="N47" s="168"/>
      <c r="O47" s="168"/>
      <c r="P47" s="168"/>
      <c r="Q47" s="168"/>
      <c r="R47" s="168"/>
      <c r="S47" s="168"/>
      <c r="T47" s="168">
        <v>64550821</v>
      </c>
      <c r="U47" s="168">
        <v>64550821</v>
      </c>
      <c r="V47" s="168"/>
      <c r="W47" s="169">
        <f t="shared" si="11"/>
        <v>129101642</v>
      </c>
    </row>
    <row r="48" spans="1:23" ht="59.25" customHeight="1">
      <c r="A48" s="427"/>
      <c r="B48" s="420"/>
      <c r="C48" s="165"/>
      <c r="D48" s="431"/>
      <c r="E48" s="170" t="s">
        <v>229</v>
      </c>
      <c r="F48" s="168">
        <f>+W48</f>
        <v>453000000</v>
      </c>
      <c r="G48" s="168">
        <f>SUM(H48:K48)</f>
        <v>0</v>
      </c>
      <c r="H48" s="168"/>
      <c r="I48" s="168"/>
      <c r="J48" s="168"/>
      <c r="K48" s="168"/>
      <c r="L48" s="168"/>
      <c r="M48" s="168"/>
      <c r="N48" s="168"/>
      <c r="O48" s="168"/>
      <c r="P48" s="168"/>
      <c r="Q48" s="168">
        <v>30000000</v>
      </c>
      <c r="R48" s="168"/>
      <c r="S48" s="168"/>
      <c r="T48" s="168">
        <v>10000000</v>
      </c>
      <c r="U48" s="168">
        <v>413000000</v>
      </c>
      <c r="V48" s="168"/>
      <c r="W48" s="169">
        <f t="shared" si="11"/>
        <v>453000000</v>
      </c>
    </row>
    <row r="49" spans="1:23" ht="90.75" customHeight="1">
      <c r="A49" s="427"/>
      <c r="B49" s="420"/>
      <c r="C49" s="165"/>
      <c r="D49" s="166" t="s">
        <v>230</v>
      </c>
      <c r="E49" s="167" t="s">
        <v>231</v>
      </c>
      <c r="F49" s="168">
        <f>+W49</f>
        <v>75000000</v>
      </c>
      <c r="G49" s="168">
        <f>SUM(H49:K49)</f>
        <v>0</v>
      </c>
      <c r="H49" s="168"/>
      <c r="I49" s="168"/>
      <c r="J49" s="168"/>
      <c r="K49" s="168"/>
      <c r="L49" s="168"/>
      <c r="M49" s="168"/>
      <c r="N49" s="168"/>
      <c r="O49" s="168"/>
      <c r="P49" s="168"/>
      <c r="Q49" s="168">
        <v>15000000</v>
      </c>
      <c r="R49" s="168"/>
      <c r="S49" s="168"/>
      <c r="T49" s="168">
        <v>10000000</v>
      </c>
      <c r="U49" s="168">
        <v>50000000</v>
      </c>
      <c r="V49" s="168"/>
      <c r="W49" s="169">
        <f t="shared" si="11"/>
        <v>75000000</v>
      </c>
    </row>
    <row r="50" spans="1:23" s="206" customFormat="1" ht="36.75" customHeight="1">
      <c r="A50" s="427"/>
      <c r="B50" s="420"/>
      <c r="C50" s="203"/>
      <c r="D50" s="428" t="s">
        <v>44</v>
      </c>
      <c r="E50" s="428"/>
      <c r="F50" s="204">
        <f>SUM(F45:F49)</f>
        <v>722101642</v>
      </c>
      <c r="G50" s="204">
        <f aca="true" t="shared" si="12" ref="G50:V50">SUM(G45:G49)</f>
        <v>0</v>
      </c>
      <c r="H50" s="204">
        <f t="shared" si="12"/>
        <v>0</v>
      </c>
      <c r="I50" s="204">
        <f t="shared" si="12"/>
        <v>0</v>
      </c>
      <c r="J50" s="204">
        <f t="shared" si="12"/>
        <v>0</v>
      </c>
      <c r="K50" s="204">
        <f t="shared" si="12"/>
        <v>0</v>
      </c>
      <c r="L50" s="204">
        <f t="shared" si="12"/>
        <v>0</v>
      </c>
      <c r="M50" s="204">
        <f t="shared" si="12"/>
        <v>0</v>
      </c>
      <c r="N50" s="204">
        <f t="shared" si="12"/>
        <v>0</v>
      </c>
      <c r="O50" s="204">
        <f t="shared" si="12"/>
        <v>0</v>
      </c>
      <c r="P50" s="204">
        <f t="shared" si="12"/>
        <v>0</v>
      </c>
      <c r="Q50" s="204">
        <f t="shared" si="12"/>
        <v>60000000</v>
      </c>
      <c r="R50" s="204">
        <f t="shared" si="12"/>
        <v>0</v>
      </c>
      <c r="S50" s="204">
        <f t="shared" si="12"/>
        <v>0</v>
      </c>
      <c r="T50" s="204">
        <f t="shared" si="12"/>
        <v>99550821</v>
      </c>
      <c r="U50" s="204">
        <f t="shared" si="12"/>
        <v>562550821</v>
      </c>
      <c r="V50" s="204">
        <f t="shared" si="12"/>
        <v>0</v>
      </c>
      <c r="W50" s="205">
        <f t="shared" si="11"/>
        <v>722101642</v>
      </c>
    </row>
    <row r="51" spans="1:24" ht="23.25">
      <c r="A51" s="183"/>
      <c r="B51" s="154"/>
      <c r="C51" s="183"/>
      <c r="D51" s="154"/>
      <c r="E51" s="184"/>
      <c r="F51" s="185"/>
      <c r="G51" s="185"/>
      <c r="H51" s="185"/>
      <c r="I51" s="185"/>
      <c r="J51" s="185"/>
      <c r="K51" s="185"/>
      <c r="L51" s="185"/>
      <c r="M51" s="185"/>
      <c r="N51" s="185"/>
      <c r="O51" s="185"/>
      <c r="P51" s="185"/>
      <c r="Q51" s="185"/>
      <c r="R51" s="185"/>
      <c r="S51" s="185"/>
      <c r="T51" s="185"/>
      <c r="U51" s="185"/>
      <c r="V51" s="185"/>
      <c r="W51" s="185"/>
      <c r="X51" s="186"/>
    </row>
    <row r="52" spans="1:23" ht="60" customHeight="1">
      <c r="A52" s="427"/>
      <c r="B52" s="420" t="s">
        <v>232</v>
      </c>
      <c r="C52" s="432"/>
      <c r="D52" s="421" t="s">
        <v>233</v>
      </c>
      <c r="E52" s="196" t="s">
        <v>318</v>
      </c>
      <c r="F52" s="163">
        <f aca="true" t="shared" si="13" ref="F52:F59">+W52</f>
        <v>30000000</v>
      </c>
      <c r="G52" s="163">
        <f aca="true" t="shared" si="14" ref="G52:G59">SUM(H52:K52)</f>
        <v>0</v>
      </c>
      <c r="H52" s="163"/>
      <c r="I52" s="163"/>
      <c r="J52" s="163"/>
      <c r="K52" s="163"/>
      <c r="L52" s="163"/>
      <c r="M52" s="163"/>
      <c r="N52" s="163"/>
      <c r="O52" s="163"/>
      <c r="P52" s="163"/>
      <c r="Q52" s="163">
        <v>15000000</v>
      </c>
      <c r="R52" s="163"/>
      <c r="S52" s="163"/>
      <c r="T52" s="163">
        <v>10000000</v>
      </c>
      <c r="U52" s="163">
        <v>5000000</v>
      </c>
      <c r="V52" s="163"/>
      <c r="W52" s="164">
        <f aca="true" t="shared" si="15" ref="W52:W59">SUM(L52:V52)</f>
        <v>30000000</v>
      </c>
    </row>
    <row r="53" spans="1:23" ht="63.75" customHeight="1">
      <c r="A53" s="427"/>
      <c r="B53" s="420"/>
      <c r="C53" s="432"/>
      <c r="D53" s="421"/>
      <c r="E53" s="167" t="s">
        <v>235</v>
      </c>
      <c r="F53" s="168">
        <f t="shared" si="13"/>
        <v>114134573</v>
      </c>
      <c r="G53" s="168">
        <f t="shared" si="14"/>
        <v>0</v>
      </c>
      <c r="H53" s="168"/>
      <c r="I53" s="168"/>
      <c r="J53" s="168"/>
      <c r="K53" s="168"/>
      <c r="L53" s="168"/>
      <c r="M53" s="168"/>
      <c r="N53" s="168"/>
      <c r="O53" s="168"/>
      <c r="P53" s="168"/>
      <c r="Q53" s="168"/>
      <c r="R53" s="168">
        <v>114134573</v>
      </c>
      <c r="S53" s="168"/>
      <c r="T53" s="168"/>
      <c r="U53" s="168"/>
      <c r="V53" s="168"/>
      <c r="W53" s="169">
        <f t="shared" si="15"/>
        <v>114134573</v>
      </c>
    </row>
    <row r="54" spans="1:23" ht="63.75" customHeight="1">
      <c r="A54" s="427"/>
      <c r="B54" s="420"/>
      <c r="C54" s="432"/>
      <c r="D54" s="421"/>
      <c r="E54" s="167" t="s">
        <v>236</v>
      </c>
      <c r="F54" s="168">
        <f t="shared" si="13"/>
        <v>55000000</v>
      </c>
      <c r="G54" s="168">
        <f t="shared" si="14"/>
        <v>0</v>
      </c>
      <c r="H54" s="168"/>
      <c r="I54" s="168"/>
      <c r="J54" s="168"/>
      <c r="K54" s="168"/>
      <c r="L54" s="168"/>
      <c r="M54" s="168"/>
      <c r="N54" s="168"/>
      <c r="O54" s="168"/>
      <c r="P54" s="168"/>
      <c r="Q54" s="168"/>
      <c r="R54" s="168">
        <v>55000000</v>
      </c>
      <c r="S54" s="168"/>
      <c r="T54" s="168"/>
      <c r="U54" s="168"/>
      <c r="V54" s="168"/>
      <c r="W54" s="169">
        <f t="shared" si="15"/>
        <v>55000000</v>
      </c>
    </row>
    <row r="55" spans="1:23" ht="63.75" customHeight="1">
      <c r="A55" s="427"/>
      <c r="B55" s="420"/>
      <c r="C55" s="432"/>
      <c r="D55" s="421"/>
      <c r="E55" s="167" t="s">
        <v>237</v>
      </c>
      <c r="F55" s="168">
        <f t="shared" si="13"/>
        <v>0</v>
      </c>
      <c r="G55" s="168">
        <f t="shared" si="14"/>
        <v>0</v>
      </c>
      <c r="H55" s="168"/>
      <c r="I55" s="168"/>
      <c r="J55" s="168"/>
      <c r="K55" s="168"/>
      <c r="L55" s="168"/>
      <c r="M55" s="168"/>
      <c r="N55" s="168"/>
      <c r="O55" s="168"/>
      <c r="P55" s="168"/>
      <c r="Q55" s="168"/>
      <c r="R55" s="168"/>
      <c r="S55" s="168"/>
      <c r="T55" s="168"/>
      <c r="U55" s="168"/>
      <c r="V55" s="168"/>
      <c r="W55" s="169">
        <f t="shared" si="15"/>
        <v>0</v>
      </c>
    </row>
    <row r="56" spans="1:23" ht="63.75" customHeight="1">
      <c r="A56" s="427"/>
      <c r="B56" s="420"/>
      <c r="C56" s="432"/>
      <c r="D56" s="421"/>
      <c r="E56" s="167" t="s">
        <v>238</v>
      </c>
      <c r="F56" s="168">
        <f t="shared" si="13"/>
        <v>65000000</v>
      </c>
      <c r="G56" s="168">
        <f t="shared" si="14"/>
        <v>0</v>
      </c>
      <c r="H56" s="168"/>
      <c r="I56" s="168"/>
      <c r="J56" s="168"/>
      <c r="K56" s="168"/>
      <c r="L56" s="168"/>
      <c r="M56" s="168"/>
      <c r="N56" s="168"/>
      <c r="O56" s="168"/>
      <c r="P56" s="168"/>
      <c r="Q56" s="168"/>
      <c r="R56" s="168">
        <v>65000000</v>
      </c>
      <c r="S56" s="168"/>
      <c r="T56" s="168"/>
      <c r="U56" s="168"/>
      <c r="V56" s="168"/>
      <c r="W56" s="169">
        <f t="shared" si="15"/>
        <v>65000000</v>
      </c>
    </row>
    <row r="57" spans="1:23" ht="63.75" customHeight="1">
      <c r="A57" s="427"/>
      <c r="B57" s="420"/>
      <c r="C57" s="432"/>
      <c r="D57" s="421"/>
      <c r="E57" s="167" t="s">
        <v>239</v>
      </c>
      <c r="F57" s="168">
        <f t="shared" si="13"/>
        <v>160000000</v>
      </c>
      <c r="G57" s="168">
        <f t="shared" si="14"/>
        <v>0</v>
      </c>
      <c r="H57" s="168"/>
      <c r="I57" s="168"/>
      <c r="J57" s="168"/>
      <c r="K57" s="168"/>
      <c r="L57" s="168"/>
      <c r="M57" s="168"/>
      <c r="N57" s="168"/>
      <c r="O57" s="168"/>
      <c r="P57" s="168"/>
      <c r="Q57" s="168"/>
      <c r="R57" s="168">
        <v>160000000</v>
      </c>
      <c r="S57" s="168"/>
      <c r="T57" s="168"/>
      <c r="U57" s="168"/>
      <c r="V57" s="168"/>
      <c r="W57" s="169">
        <f t="shared" si="15"/>
        <v>160000000</v>
      </c>
    </row>
    <row r="58" spans="1:23" ht="92.25" customHeight="1">
      <c r="A58" s="427"/>
      <c r="B58" s="420"/>
      <c r="C58" s="432"/>
      <c r="D58" s="421"/>
      <c r="E58" s="167" t="s">
        <v>240</v>
      </c>
      <c r="F58" s="168">
        <f t="shared" si="13"/>
        <v>0</v>
      </c>
      <c r="G58" s="168">
        <f t="shared" si="14"/>
        <v>0</v>
      </c>
      <c r="H58" s="168"/>
      <c r="I58" s="168"/>
      <c r="J58" s="168"/>
      <c r="K58" s="168"/>
      <c r="L58" s="168"/>
      <c r="M58" s="168"/>
      <c r="N58" s="168"/>
      <c r="O58" s="168"/>
      <c r="P58" s="168"/>
      <c r="Q58" s="168"/>
      <c r="R58" s="168"/>
      <c r="S58" s="168"/>
      <c r="T58" s="168"/>
      <c r="U58" s="168"/>
      <c r="V58" s="168"/>
      <c r="W58" s="169">
        <f t="shared" si="15"/>
        <v>0</v>
      </c>
    </row>
    <row r="59" spans="1:23" ht="63.75" customHeight="1">
      <c r="A59" s="427"/>
      <c r="B59" s="420"/>
      <c r="C59" s="432"/>
      <c r="D59" s="421"/>
      <c r="E59" s="167" t="s">
        <v>241</v>
      </c>
      <c r="F59" s="168">
        <f t="shared" si="13"/>
        <v>0</v>
      </c>
      <c r="G59" s="168">
        <f t="shared" si="14"/>
        <v>0</v>
      </c>
      <c r="H59" s="168"/>
      <c r="I59" s="168"/>
      <c r="J59" s="168"/>
      <c r="K59" s="168"/>
      <c r="L59" s="168"/>
      <c r="M59" s="168"/>
      <c r="N59" s="168"/>
      <c r="O59" s="168"/>
      <c r="P59" s="168"/>
      <c r="Q59" s="168"/>
      <c r="R59" s="168"/>
      <c r="S59" s="168"/>
      <c r="T59" s="168"/>
      <c r="U59" s="168"/>
      <c r="V59" s="168"/>
      <c r="W59" s="169">
        <f t="shared" si="15"/>
        <v>0</v>
      </c>
    </row>
    <row r="60" spans="1:23" s="206" customFormat="1" ht="33.75" customHeight="1">
      <c r="A60" s="427"/>
      <c r="B60" s="420"/>
      <c r="C60" s="203"/>
      <c r="D60" s="428" t="s">
        <v>44</v>
      </c>
      <c r="E60" s="428"/>
      <c r="F60" s="204">
        <f aca="true" t="shared" si="16" ref="F60:V60">SUM(F52:F59)</f>
        <v>424134573</v>
      </c>
      <c r="G60" s="204">
        <f t="shared" si="16"/>
        <v>0</v>
      </c>
      <c r="H60" s="204">
        <f t="shared" si="16"/>
        <v>0</v>
      </c>
      <c r="I60" s="204">
        <f t="shared" si="16"/>
        <v>0</v>
      </c>
      <c r="J60" s="204">
        <f t="shared" si="16"/>
        <v>0</v>
      </c>
      <c r="K60" s="204">
        <f t="shared" si="16"/>
        <v>0</v>
      </c>
      <c r="L60" s="204">
        <f t="shared" si="16"/>
        <v>0</v>
      </c>
      <c r="M60" s="204">
        <f t="shared" si="16"/>
        <v>0</v>
      </c>
      <c r="N60" s="204">
        <f t="shared" si="16"/>
        <v>0</v>
      </c>
      <c r="O60" s="204">
        <f t="shared" si="16"/>
        <v>0</v>
      </c>
      <c r="P60" s="204">
        <f t="shared" si="16"/>
        <v>0</v>
      </c>
      <c r="Q60" s="204">
        <f t="shared" si="16"/>
        <v>15000000</v>
      </c>
      <c r="R60" s="204">
        <f t="shared" si="16"/>
        <v>394134573</v>
      </c>
      <c r="S60" s="204">
        <f t="shared" si="16"/>
        <v>0</v>
      </c>
      <c r="T60" s="204">
        <f t="shared" si="16"/>
        <v>10000000</v>
      </c>
      <c r="U60" s="204">
        <f t="shared" si="16"/>
        <v>5000000</v>
      </c>
      <c r="V60" s="204">
        <f t="shared" si="16"/>
        <v>0</v>
      </c>
      <c r="W60" s="205">
        <f>SUM(L60:V60)</f>
        <v>424134573</v>
      </c>
    </row>
    <row r="61" spans="1:23" ht="23.25">
      <c r="A61" s="174"/>
      <c r="B61" s="175"/>
      <c r="C61" s="174"/>
      <c r="D61" s="199"/>
      <c r="E61" s="176"/>
      <c r="F61" s="177"/>
      <c r="G61" s="177"/>
      <c r="H61" s="177"/>
      <c r="I61" s="177"/>
      <c r="J61" s="177"/>
      <c r="K61" s="177"/>
      <c r="L61" s="177"/>
      <c r="M61" s="177"/>
      <c r="N61" s="177"/>
      <c r="O61" s="177"/>
      <c r="P61" s="177"/>
      <c r="Q61" s="177"/>
      <c r="R61" s="177"/>
      <c r="S61" s="177"/>
      <c r="T61" s="177"/>
      <c r="U61" s="177"/>
      <c r="V61" s="177"/>
      <c r="W61" s="177"/>
    </row>
    <row r="62" spans="1:23" ht="66" customHeight="1">
      <c r="A62" s="433"/>
      <c r="B62" s="421" t="s">
        <v>242</v>
      </c>
      <c r="C62" s="432"/>
      <c r="D62" s="421" t="s">
        <v>243</v>
      </c>
      <c r="E62" s="196" t="s">
        <v>244</v>
      </c>
      <c r="F62" s="163">
        <f>+W62</f>
        <v>562558000</v>
      </c>
      <c r="G62" s="163">
        <f>SUM(H62:K62)</f>
        <v>0</v>
      </c>
      <c r="H62" s="163"/>
      <c r="I62" s="163"/>
      <c r="J62" s="163"/>
      <c r="K62" s="163"/>
      <c r="L62" s="163"/>
      <c r="M62" s="163">
        <v>360958000</v>
      </c>
      <c r="N62" s="163"/>
      <c r="O62" s="163"/>
      <c r="P62" s="163"/>
      <c r="Q62" s="163"/>
      <c r="R62" s="163"/>
      <c r="S62" s="163">
        <v>201600000</v>
      </c>
      <c r="T62" s="163"/>
      <c r="U62" s="163"/>
      <c r="V62" s="163"/>
      <c r="W62" s="164">
        <f>SUM(L62:V62)</f>
        <v>562558000</v>
      </c>
    </row>
    <row r="63" spans="1:23" ht="72.75" customHeight="1">
      <c r="A63" s="433"/>
      <c r="B63" s="421"/>
      <c r="C63" s="432"/>
      <c r="D63" s="421"/>
      <c r="E63" s="167" t="s">
        <v>245</v>
      </c>
      <c r="F63" s="168">
        <f>+W63</f>
        <v>446929197</v>
      </c>
      <c r="G63" s="168">
        <f>SUM(H63:K63)</f>
        <v>0</v>
      </c>
      <c r="H63" s="168"/>
      <c r="I63" s="168"/>
      <c r="J63" s="168"/>
      <c r="K63" s="168"/>
      <c r="L63" s="168"/>
      <c r="M63" s="168">
        <v>446929197</v>
      </c>
      <c r="N63" s="168"/>
      <c r="O63" s="168"/>
      <c r="P63" s="168"/>
      <c r="Q63" s="168"/>
      <c r="R63" s="168"/>
      <c r="S63" s="168">
        <v>0</v>
      </c>
      <c r="T63" s="168"/>
      <c r="U63" s="168"/>
      <c r="V63" s="168"/>
      <c r="W63" s="169">
        <f>SUM(L63:V63)</f>
        <v>446929197</v>
      </c>
    </row>
    <row r="64" spans="1:23" ht="55.5" customHeight="1">
      <c r="A64" s="433"/>
      <c r="B64" s="421"/>
      <c r="C64" s="432"/>
      <c r="D64" s="421"/>
      <c r="E64" s="167" t="s">
        <v>246</v>
      </c>
      <c r="F64" s="168">
        <f>+W64</f>
        <v>50000000</v>
      </c>
      <c r="G64" s="168">
        <f>SUM(H64:K64)</f>
        <v>0</v>
      </c>
      <c r="H64" s="168"/>
      <c r="I64" s="168"/>
      <c r="J64" s="168"/>
      <c r="K64" s="168"/>
      <c r="L64" s="168"/>
      <c r="M64" s="168">
        <v>50000000</v>
      </c>
      <c r="N64" s="168"/>
      <c r="O64" s="168"/>
      <c r="P64" s="168"/>
      <c r="Q64" s="168"/>
      <c r="R64" s="168"/>
      <c r="S64" s="168"/>
      <c r="T64" s="168"/>
      <c r="U64" s="168"/>
      <c r="V64" s="168"/>
      <c r="W64" s="169">
        <f>SUM(L64:V64)</f>
        <v>50000000</v>
      </c>
    </row>
    <row r="65" spans="1:23" ht="84.75" customHeight="1">
      <c r="A65" s="433"/>
      <c r="B65" s="421"/>
      <c r="C65" s="165"/>
      <c r="D65" s="166" t="s">
        <v>247</v>
      </c>
      <c r="E65" s="167" t="s">
        <v>248</v>
      </c>
      <c r="F65" s="168">
        <f>+W65</f>
        <v>700000000</v>
      </c>
      <c r="G65" s="168">
        <f>SUM(H65:K65)</f>
        <v>0</v>
      </c>
      <c r="H65" s="168"/>
      <c r="I65" s="168"/>
      <c r="J65" s="168"/>
      <c r="K65" s="168"/>
      <c r="L65" s="168"/>
      <c r="M65" s="168">
        <v>580000000</v>
      </c>
      <c r="N65" s="168"/>
      <c r="O65" s="168"/>
      <c r="P65" s="168"/>
      <c r="Q65" s="168"/>
      <c r="R65" s="168"/>
      <c r="S65" s="168">
        <v>120000000</v>
      </c>
      <c r="T65" s="168"/>
      <c r="U65" s="168"/>
      <c r="V65" s="168"/>
      <c r="W65" s="169">
        <f>SUM(L65:V65)</f>
        <v>700000000</v>
      </c>
    </row>
    <row r="66" spans="1:23" s="206" customFormat="1" ht="43.5" customHeight="1">
      <c r="A66" s="208"/>
      <c r="B66" s="210"/>
      <c r="C66" s="203"/>
      <c r="D66" s="428" t="s">
        <v>44</v>
      </c>
      <c r="E66" s="428"/>
      <c r="F66" s="204">
        <f aca="true" t="shared" si="17" ref="F66:V66">SUM(F62:F65)</f>
        <v>1759487197</v>
      </c>
      <c r="G66" s="204">
        <f t="shared" si="17"/>
        <v>0</v>
      </c>
      <c r="H66" s="204">
        <f t="shared" si="17"/>
        <v>0</v>
      </c>
      <c r="I66" s="204">
        <f t="shared" si="17"/>
        <v>0</v>
      </c>
      <c r="J66" s="204">
        <f t="shared" si="17"/>
        <v>0</v>
      </c>
      <c r="K66" s="204">
        <f t="shared" si="17"/>
        <v>0</v>
      </c>
      <c r="L66" s="204">
        <f t="shared" si="17"/>
        <v>0</v>
      </c>
      <c r="M66" s="204">
        <f t="shared" si="17"/>
        <v>1437887197</v>
      </c>
      <c r="N66" s="204">
        <f t="shared" si="17"/>
        <v>0</v>
      </c>
      <c r="O66" s="204">
        <f t="shared" si="17"/>
        <v>0</v>
      </c>
      <c r="P66" s="204">
        <f t="shared" si="17"/>
        <v>0</v>
      </c>
      <c r="Q66" s="204">
        <f t="shared" si="17"/>
        <v>0</v>
      </c>
      <c r="R66" s="204">
        <f t="shared" si="17"/>
        <v>0</v>
      </c>
      <c r="S66" s="204">
        <f t="shared" si="17"/>
        <v>321600000</v>
      </c>
      <c r="T66" s="204">
        <f t="shared" si="17"/>
        <v>0</v>
      </c>
      <c r="U66" s="204">
        <f t="shared" si="17"/>
        <v>0</v>
      </c>
      <c r="V66" s="204">
        <f t="shared" si="17"/>
        <v>0</v>
      </c>
      <c r="W66" s="205">
        <f>SUM(L66:V66)</f>
        <v>1759487197</v>
      </c>
    </row>
    <row r="67" spans="1:4" ht="23.25">
      <c r="A67" s="200"/>
      <c r="B67" s="211"/>
      <c r="C67" s="183"/>
      <c r="D67" s="201"/>
    </row>
  </sheetData>
  <sheetProtection/>
  <mergeCells count="52">
    <mergeCell ref="D66:E66"/>
    <mergeCell ref="A52:A60"/>
    <mergeCell ref="B52:B60"/>
    <mergeCell ref="C52:C59"/>
    <mergeCell ref="D52:D59"/>
    <mergeCell ref="D60:E60"/>
    <mergeCell ref="A62:A65"/>
    <mergeCell ref="B62:B65"/>
    <mergeCell ref="C62:C64"/>
    <mergeCell ref="D62:D64"/>
    <mergeCell ref="A40:A43"/>
    <mergeCell ref="B40:B43"/>
    <mergeCell ref="D43:E43"/>
    <mergeCell ref="A45:A50"/>
    <mergeCell ref="B45:B50"/>
    <mergeCell ref="C45:C46"/>
    <mergeCell ref="D45:D46"/>
    <mergeCell ref="D47:D48"/>
    <mergeCell ref="D50:E50"/>
    <mergeCell ref="A36:A38"/>
    <mergeCell ref="B36:B38"/>
    <mergeCell ref="C36:C37"/>
    <mergeCell ref="D36:D37"/>
    <mergeCell ref="D38:E38"/>
    <mergeCell ref="A27:A34"/>
    <mergeCell ref="B27:B34"/>
    <mergeCell ref="C27:C31"/>
    <mergeCell ref="D27:D31"/>
    <mergeCell ref="D34:E34"/>
    <mergeCell ref="B11:E11"/>
    <mergeCell ref="A13:A17"/>
    <mergeCell ref="B13:B17"/>
    <mergeCell ref="D17:E17"/>
    <mergeCell ref="A19:A25"/>
    <mergeCell ref="B19:B25"/>
    <mergeCell ref="C19:C21"/>
    <mergeCell ref="D19:D21"/>
    <mergeCell ref="D25:E25"/>
    <mergeCell ref="A1:W1"/>
    <mergeCell ref="A2:W2"/>
    <mergeCell ref="A3:W3"/>
    <mergeCell ref="A5:W5"/>
    <mergeCell ref="A8:A9"/>
    <mergeCell ref="B8:B9"/>
    <mergeCell ref="C8:C9"/>
    <mergeCell ref="D8:D9"/>
    <mergeCell ref="E8:E9"/>
    <mergeCell ref="F8:F9"/>
    <mergeCell ref="G8:G9"/>
    <mergeCell ref="H8:K8"/>
    <mergeCell ref="L8:V8"/>
    <mergeCell ref="W8:W9"/>
  </mergeCells>
  <printOptions horizontalCentered="1"/>
  <pageMargins left="0" right="0.1968503937007874" top="0.5905511811023623" bottom="0.1968503937007874" header="0.5118110236220472" footer="0.1968503937007874"/>
  <pageSetup horizontalDpi="300" verticalDpi="300" orientation="landscape" paperSize="5" scale="24" r:id="rId4"/>
  <headerFooter alignWithMargins="0">
    <oddFooter xml:space="preserve">&amp;C&amp;10“PARA VOLVER A CREER” </oddFooter>
  </headerFooter>
  <rowBreaks count="1" manualBreakCount="1">
    <brk id="34" max="255" man="1"/>
  </rowBreaks>
  <drawing r:id="rId3"/>
  <legacyDrawing r:id="rId2"/>
</worksheet>
</file>

<file path=xl/worksheets/sheet4.xml><?xml version="1.0" encoding="utf-8"?>
<worksheet xmlns="http://schemas.openxmlformats.org/spreadsheetml/2006/main" xmlns:r="http://schemas.openxmlformats.org/officeDocument/2006/relationships">
  <dimension ref="A1:T240"/>
  <sheetViews>
    <sheetView view="pageBreakPreview" zoomScale="60" zoomScaleNormal="85" zoomScalePageLayoutView="0" workbookViewId="0" topLeftCell="A143">
      <selection activeCell="H165" sqref="H165"/>
    </sheetView>
  </sheetViews>
  <sheetFormatPr defaultColWidth="11.421875" defaultRowHeight="15"/>
  <cols>
    <col min="1" max="1" width="5.8515625" style="38" customWidth="1"/>
    <col min="2" max="2" width="55.140625" style="39" customWidth="1"/>
    <col min="3" max="3" width="27.28125" style="40" customWidth="1"/>
    <col min="4" max="4" width="28.28125" style="40" customWidth="1"/>
    <col min="5" max="5" width="25.57421875" style="40" customWidth="1"/>
    <col min="6" max="6" width="26.8515625" style="40" customWidth="1"/>
    <col min="7" max="7" width="25.7109375" style="40" customWidth="1"/>
    <col min="8" max="8" width="34.140625" style="40" bestFit="1" customWidth="1"/>
    <col min="9" max="9" width="25.57421875" style="39" customWidth="1"/>
    <col min="10" max="16384" width="11.421875" style="39" customWidth="1"/>
  </cols>
  <sheetData>
    <row r="1" spans="1:8" ht="18.75">
      <c r="A1" s="434" t="s">
        <v>249</v>
      </c>
      <c r="B1" s="434"/>
      <c r="C1" s="434"/>
      <c r="D1" s="434"/>
      <c r="E1" s="434"/>
      <c r="F1" s="434"/>
      <c r="G1" s="434"/>
      <c r="H1" s="434"/>
    </row>
    <row r="2" spans="1:8" ht="18.75">
      <c r="A2" s="435" t="s">
        <v>0</v>
      </c>
      <c r="B2" s="435"/>
      <c r="C2" s="435"/>
      <c r="D2" s="435"/>
      <c r="E2" s="435"/>
      <c r="F2" s="435"/>
      <c r="G2" s="435"/>
      <c r="H2" s="435"/>
    </row>
    <row r="3" spans="1:8" s="42" customFormat="1" ht="18.75">
      <c r="A3" s="435" t="s">
        <v>1</v>
      </c>
      <c r="B3" s="435"/>
      <c r="C3" s="435"/>
      <c r="D3" s="435"/>
      <c r="E3" s="435"/>
      <c r="F3" s="435"/>
      <c r="G3" s="435"/>
      <c r="H3" s="435"/>
    </row>
    <row r="4" spans="1:8" s="42" customFormat="1" ht="18.75">
      <c r="A4" s="41"/>
      <c r="B4" s="41"/>
      <c r="C4" s="43"/>
      <c r="D4" s="43"/>
      <c r="E4" s="43"/>
      <c r="F4" s="43"/>
      <c r="G4" s="43"/>
      <c r="H4" s="43"/>
    </row>
    <row r="5" spans="1:8" ht="18.75">
      <c r="A5" s="436" t="s">
        <v>250</v>
      </c>
      <c r="B5" s="436"/>
      <c r="C5" s="436"/>
      <c r="D5" s="436"/>
      <c r="E5" s="436"/>
      <c r="F5" s="436"/>
      <c r="G5" s="436"/>
      <c r="H5" s="436"/>
    </row>
    <row r="6" spans="1:20" ht="18.75">
      <c r="A6" s="437" t="s">
        <v>251</v>
      </c>
      <c r="B6" s="437"/>
      <c r="C6" s="437"/>
      <c r="D6" s="437"/>
      <c r="E6" s="437"/>
      <c r="F6" s="437"/>
      <c r="G6" s="437"/>
      <c r="H6" s="437"/>
      <c r="I6" s="44"/>
      <c r="J6" s="44"/>
      <c r="K6" s="44"/>
      <c r="L6" s="44"/>
      <c r="M6" s="44"/>
      <c r="N6" s="44"/>
      <c r="O6" s="44"/>
      <c r="P6" s="44"/>
      <c r="Q6" s="44"/>
      <c r="R6" s="44"/>
      <c r="S6" s="44"/>
      <c r="T6" s="44"/>
    </row>
    <row r="7" spans="1:20" ht="18.75">
      <c r="A7" s="438"/>
      <c r="B7" s="438"/>
      <c r="C7" s="438"/>
      <c r="D7" s="438"/>
      <c r="E7" s="438"/>
      <c r="F7" s="438"/>
      <c r="G7" s="438"/>
      <c r="H7" s="438"/>
      <c r="I7" s="44"/>
      <c r="J7" s="44"/>
      <c r="K7" s="44"/>
      <c r="L7" s="44"/>
      <c r="M7" s="44"/>
      <c r="N7" s="44"/>
      <c r="O7" s="44"/>
      <c r="P7" s="44"/>
      <c r="Q7" s="44"/>
      <c r="R7" s="44"/>
      <c r="S7" s="44"/>
      <c r="T7" s="44"/>
    </row>
    <row r="8" spans="1:20" ht="18.75">
      <c r="A8" s="434" t="s">
        <v>252</v>
      </c>
      <c r="B8" s="434"/>
      <c r="C8" s="434"/>
      <c r="D8" s="434"/>
      <c r="E8" s="434"/>
      <c r="F8" s="434"/>
      <c r="G8" s="434"/>
      <c r="H8" s="434"/>
      <c r="I8" s="44"/>
      <c r="J8" s="44"/>
      <c r="K8" s="44"/>
      <c r="L8" s="44"/>
      <c r="M8" s="44"/>
      <c r="N8" s="44"/>
      <c r="O8" s="44"/>
      <c r="P8" s="44"/>
      <c r="Q8" s="44"/>
      <c r="R8" s="44"/>
      <c r="S8" s="44"/>
      <c r="T8" s="44"/>
    </row>
    <row r="9" spans="1:8" ht="19.5" thickBot="1">
      <c r="A9" s="439"/>
      <c r="B9" s="440"/>
      <c r="C9" s="440"/>
      <c r="D9" s="440"/>
      <c r="E9" s="440"/>
      <c r="F9" s="440"/>
      <c r="G9" s="440"/>
      <c r="H9" s="440"/>
    </row>
    <row r="10" spans="1:8" s="48" customFormat="1" ht="57.75" thickBot="1" thickTop="1">
      <c r="A10" s="91"/>
      <c r="B10" s="45" t="s">
        <v>253</v>
      </c>
      <c r="C10" s="114" t="s">
        <v>254</v>
      </c>
      <c r="D10" s="114" t="s">
        <v>255</v>
      </c>
      <c r="E10" s="114" t="s">
        <v>22</v>
      </c>
      <c r="F10" s="114" t="s">
        <v>256</v>
      </c>
      <c r="G10" s="114" t="s">
        <v>257</v>
      </c>
      <c r="H10" s="115" t="s">
        <v>258</v>
      </c>
    </row>
    <row r="11" spans="1:8" s="38" customFormat="1" ht="39.75" customHeight="1" thickTop="1">
      <c r="A11" s="56"/>
      <c r="B11" s="111" t="s">
        <v>28</v>
      </c>
      <c r="C11" s="112">
        <f>SUM(C15)</f>
        <v>234695960</v>
      </c>
      <c r="D11" s="112">
        <f>SUM(D15)</f>
        <v>0</v>
      </c>
      <c r="E11" s="112">
        <f>SUM(E15)</f>
        <v>0</v>
      </c>
      <c r="F11" s="112">
        <f>SUM(F15)</f>
        <v>592940736</v>
      </c>
      <c r="G11" s="112">
        <f>SUM(G15)</f>
        <v>24000000</v>
      </c>
      <c r="H11" s="113">
        <f>SUM(C11:G11)</f>
        <v>851636696</v>
      </c>
    </row>
    <row r="12" spans="1:8" ht="23.25" customHeight="1">
      <c r="A12" s="56"/>
      <c r="B12" s="95" t="s">
        <v>259</v>
      </c>
      <c r="C12" s="441"/>
      <c r="D12" s="441"/>
      <c r="E12" s="441"/>
      <c r="F12" s="441"/>
      <c r="G12" s="441"/>
      <c r="H12" s="442"/>
    </row>
    <row r="13" spans="1:8" ht="48.75" customHeight="1" thickBot="1">
      <c r="A13" s="56"/>
      <c r="B13" s="97" t="s">
        <v>29</v>
      </c>
      <c r="C13" s="98">
        <f>+'1.  CONFIANZA EN LO PÚBLICO'!Q28+'1.  CONFIANZA EN LO PÚBLICO'!S28</f>
        <v>234695960</v>
      </c>
      <c r="D13" s="98"/>
      <c r="E13" s="98">
        <f>+'1.  CONFIANZA EN LO PÚBLICO'!R28</f>
        <v>0</v>
      </c>
      <c r="F13" s="98">
        <f>+'1.  CONFIANZA EN LO PÚBLICO'!T28</f>
        <v>592940736</v>
      </c>
      <c r="G13" s="98">
        <f>+'1.  CONFIANZA EN LO PÚBLICO'!U28</f>
        <v>24000000</v>
      </c>
      <c r="H13" s="99">
        <f>SUM(C13:G13)</f>
        <v>851636696</v>
      </c>
    </row>
    <row r="14" spans="1:8" ht="15" customHeight="1" thickBot="1" thickTop="1">
      <c r="A14" s="56"/>
      <c r="B14" s="443"/>
      <c r="C14" s="443"/>
      <c r="D14" s="443"/>
      <c r="E14" s="443"/>
      <c r="F14" s="443"/>
      <c r="G14" s="443"/>
      <c r="H14" s="443"/>
    </row>
    <row r="15" spans="1:8" s="38" customFormat="1" ht="20.25" thickBot="1" thickTop="1">
      <c r="A15" s="56"/>
      <c r="B15" s="57" t="s">
        <v>44</v>
      </c>
      <c r="C15" s="58">
        <f>SUM(C13:C13)</f>
        <v>234695960</v>
      </c>
      <c r="D15" s="58">
        <f>SUM(D13:D13)</f>
        <v>0</v>
      </c>
      <c r="E15" s="58">
        <f>SUM(E13:E13)</f>
        <v>0</v>
      </c>
      <c r="F15" s="58">
        <f>SUM(F13:F13)</f>
        <v>592940736</v>
      </c>
      <c r="G15" s="58">
        <f>SUM(G13:G13)</f>
        <v>24000000</v>
      </c>
      <c r="H15" s="65">
        <f>SUM(C15:G15)</f>
        <v>851636696</v>
      </c>
    </row>
    <row r="16" spans="1:8" ht="30" customHeight="1" thickBot="1" thickTop="1">
      <c r="A16" s="56"/>
      <c r="B16" s="443"/>
      <c r="C16" s="443"/>
      <c r="D16" s="443"/>
      <c r="E16" s="443"/>
      <c r="F16" s="443"/>
      <c r="G16" s="443"/>
      <c r="H16" s="443"/>
    </row>
    <row r="17" spans="1:8" ht="19.5" thickTop="1">
      <c r="A17" s="56"/>
      <c r="B17" s="109" t="s">
        <v>45</v>
      </c>
      <c r="C17" s="93">
        <f>SUM(C21)</f>
        <v>30000000</v>
      </c>
      <c r="D17" s="93">
        <f>SUM(D21)</f>
        <v>0</v>
      </c>
      <c r="E17" s="93">
        <f>SUM(E21)</f>
        <v>138543060</v>
      </c>
      <c r="F17" s="93">
        <f>SUM(F21)</f>
        <v>375684188</v>
      </c>
      <c r="G17" s="93">
        <f>SUM(G21)</f>
        <v>0</v>
      </c>
      <c r="H17" s="94">
        <f>SUM(C17:G17)</f>
        <v>544227248</v>
      </c>
    </row>
    <row r="18" spans="1:8" ht="18.75">
      <c r="A18" s="56"/>
      <c r="B18" s="95" t="s">
        <v>259</v>
      </c>
      <c r="C18" s="441"/>
      <c r="D18" s="441"/>
      <c r="E18" s="441"/>
      <c r="F18" s="441"/>
      <c r="G18" s="441"/>
      <c r="H18" s="442"/>
    </row>
    <row r="19" spans="1:8" ht="19.5" thickBot="1">
      <c r="A19" s="56"/>
      <c r="B19" s="97" t="s">
        <v>46</v>
      </c>
      <c r="C19" s="98">
        <f>+'1.  CONFIANZA EN LO PÚBLICO'!Q35+'1.  CONFIANZA EN LO PÚBLICO'!S35</f>
        <v>30000000</v>
      </c>
      <c r="D19" s="98"/>
      <c r="E19" s="98">
        <f>+'1.  CONFIANZA EN LO PÚBLICO'!R35</f>
        <v>138543060</v>
      </c>
      <c r="F19" s="98">
        <f>+'1.  CONFIANZA EN LO PÚBLICO'!T35</f>
        <v>375684188</v>
      </c>
      <c r="G19" s="98">
        <f>+'1.  CONFIANZA EN LO PÚBLICO'!U35</f>
        <v>0</v>
      </c>
      <c r="H19" s="99">
        <f>SUM(C19:G19)</f>
        <v>544227248</v>
      </c>
    </row>
    <row r="20" spans="1:8" ht="20.25" thickBot="1" thickTop="1">
      <c r="A20" s="56"/>
      <c r="B20" s="444"/>
      <c r="C20" s="444"/>
      <c r="D20" s="444"/>
      <c r="E20" s="444"/>
      <c r="F20" s="444"/>
      <c r="G20" s="444"/>
      <c r="H20" s="444"/>
    </row>
    <row r="21" spans="1:8" ht="20.25" thickBot="1" thickTop="1">
      <c r="A21" s="56"/>
      <c r="B21" s="57" t="s">
        <v>44</v>
      </c>
      <c r="C21" s="58">
        <f>SUM(C19:C19)</f>
        <v>30000000</v>
      </c>
      <c r="D21" s="58">
        <f>SUM(D19:D19)</f>
        <v>0</v>
      </c>
      <c r="E21" s="58">
        <f>SUM(E19:E19)</f>
        <v>138543060</v>
      </c>
      <c r="F21" s="58">
        <f>SUM(F19:F19)</f>
        <v>375684188</v>
      </c>
      <c r="G21" s="58">
        <f>SUM(G19:G19)</f>
        <v>0</v>
      </c>
      <c r="H21" s="65">
        <f>SUM(C21:G21)</f>
        <v>544227248</v>
      </c>
    </row>
    <row r="22" spans="1:8" ht="30" customHeight="1" thickBot="1" thickTop="1">
      <c r="A22" s="56"/>
      <c r="B22" s="445"/>
      <c r="C22" s="445"/>
      <c r="D22" s="445"/>
      <c r="E22" s="445"/>
      <c r="F22" s="445"/>
      <c r="G22" s="445"/>
      <c r="H22" s="445"/>
    </row>
    <row r="23" spans="1:8" ht="19.5" thickTop="1">
      <c r="A23" s="56"/>
      <c r="B23" s="109" t="s">
        <v>52</v>
      </c>
      <c r="C23" s="93">
        <f>SUM(C27)</f>
        <v>80000000</v>
      </c>
      <c r="D23" s="93">
        <f>SUM(D27)</f>
        <v>0</v>
      </c>
      <c r="E23" s="93">
        <f>SUM(E27)</f>
        <v>0</v>
      </c>
      <c r="F23" s="93">
        <f>SUM(F27)</f>
        <v>70000000</v>
      </c>
      <c r="G23" s="93">
        <f>SUM(G27)</f>
        <v>0</v>
      </c>
      <c r="H23" s="94">
        <f>SUM(C23:G23)</f>
        <v>150000000</v>
      </c>
    </row>
    <row r="24" spans="1:8" ht="18.75">
      <c r="A24" s="56"/>
      <c r="B24" s="95" t="s">
        <v>259</v>
      </c>
      <c r="C24" s="441"/>
      <c r="D24" s="441"/>
      <c r="E24" s="441"/>
      <c r="F24" s="441"/>
      <c r="G24" s="441"/>
      <c r="H24" s="442"/>
    </row>
    <row r="25" spans="1:8" ht="19.5" thickBot="1">
      <c r="A25" s="56"/>
      <c r="B25" s="97" t="s">
        <v>53</v>
      </c>
      <c r="C25" s="98">
        <f>+'1.  CONFIANZA EN LO PÚBLICO'!Q40+'1.  CONFIANZA EN LO PÚBLICO'!S40</f>
        <v>80000000</v>
      </c>
      <c r="D25" s="98"/>
      <c r="E25" s="98">
        <f>+'1.  CONFIANZA EN LO PÚBLICO'!R39</f>
        <v>0</v>
      </c>
      <c r="F25" s="98">
        <f>+'1.  CONFIANZA EN LO PÚBLICO'!T40</f>
        <v>70000000</v>
      </c>
      <c r="G25" s="98">
        <f>+'1.  CONFIANZA EN LO PÚBLICO'!U40</f>
        <v>0</v>
      </c>
      <c r="H25" s="99">
        <f>SUM(C25:G25)</f>
        <v>150000000</v>
      </c>
    </row>
    <row r="26" spans="1:8" ht="20.25" thickBot="1" thickTop="1">
      <c r="A26" s="56"/>
      <c r="B26" s="444"/>
      <c r="C26" s="444"/>
      <c r="D26" s="444"/>
      <c r="E26" s="444"/>
      <c r="F26" s="444"/>
      <c r="G26" s="444"/>
      <c r="H26" s="444"/>
    </row>
    <row r="27" spans="1:8" ht="20.25" thickBot="1" thickTop="1">
      <c r="A27" s="56"/>
      <c r="B27" s="57" t="s">
        <v>44</v>
      </c>
      <c r="C27" s="58">
        <f>SUM(C25:C25)</f>
        <v>80000000</v>
      </c>
      <c r="D27" s="58">
        <f>SUM(D25:D25)</f>
        <v>0</v>
      </c>
      <c r="E27" s="58">
        <f>SUM(E25:E25)</f>
        <v>0</v>
      </c>
      <c r="F27" s="58">
        <f>SUM(F25:F25)</f>
        <v>70000000</v>
      </c>
      <c r="G27" s="58">
        <f>SUM(G25:G25)</f>
        <v>0</v>
      </c>
      <c r="H27" s="65">
        <f>SUM(C27:G27)</f>
        <v>150000000</v>
      </c>
    </row>
    <row r="28" spans="1:8" ht="30" customHeight="1" thickBot="1" thickTop="1">
      <c r="A28" s="56"/>
      <c r="B28" s="445"/>
      <c r="C28" s="445"/>
      <c r="D28" s="445"/>
      <c r="E28" s="445"/>
      <c r="F28" s="445"/>
      <c r="G28" s="445"/>
      <c r="H28" s="445"/>
    </row>
    <row r="29" spans="1:8" ht="38.25" thickTop="1">
      <c r="A29" s="56"/>
      <c r="B29" s="109" t="s">
        <v>55</v>
      </c>
      <c r="C29" s="93">
        <f>SUM(C33)</f>
        <v>70000000</v>
      </c>
      <c r="D29" s="93">
        <f>SUM(D33)</f>
        <v>0</v>
      </c>
      <c r="E29" s="93">
        <f>SUM(E33)</f>
        <v>2168100</v>
      </c>
      <c r="F29" s="93">
        <f>SUM(F33)</f>
        <v>185000000</v>
      </c>
      <c r="G29" s="93">
        <f>SUM(G33)</f>
        <v>66175000</v>
      </c>
      <c r="H29" s="94">
        <f>SUM(C29:G29)</f>
        <v>323343100</v>
      </c>
    </row>
    <row r="30" spans="1:8" ht="18.75">
      <c r="A30" s="56"/>
      <c r="B30" s="95" t="s">
        <v>259</v>
      </c>
      <c r="C30" s="441"/>
      <c r="D30" s="441"/>
      <c r="E30" s="441"/>
      <c r="F30" s="441"/>
      <c r="G30" s="441"/>
      <c r="H30" s="442"/>
    </row>
    <row r="31" spans="1:8" ht="57" thickBot="1">
      <c r="A31" s="56"/>
      <c r="B31" s="97" t="s">
        <v>56</v>
      </c>
      <c r="C31" s="98">
        <f>+'1.  CONFIANZA EN LO PÚBLICO'!Q49+'1.  CONFIANZA EN LO PÚBLICO'!S49</f>
        <v>70000000</v>
      </c>
      <c r="D31" s="98"/>
      <c r="E31" s="98">
        <f>+'1.  CONFIANZA EN LO PÚBLICO'!R49</f>
        <v>2168100</v>
      </c>
      <c r="F31" s="98">
        <f>+'1.  CONFIANZA EN LO PÚBLICO'!T49</f>
        <v>185000000</v>
      </c>
      <c r="G31" s="98">
        <f>+'1.  CONFIANZA EN LO PÚBLICO'!U49</f>
        <v>66175000</v>
      </c>
      <c r="H31" s="99">
        <f>SUM(C31:G31)</f>
        <v>323343100</v>
      </c>
    </row>
    <row r="32" spans="1:8" ht="20.25" thickBot="1" thickTop="1">
      <c r="A32" s="56"/>
      <c r="B32" s="444"/>
      <c r="C32" s="444"/>
      <c r="D32" s="444"/>
      <c r="E32" s="444"/>
      <c r="F32" s="444"/>
      <c r="G32" s="444"/>
      <c r="H32" s="444"/>
    </row>
    <row r="33" spans="1:8" ht="20.25" thickBot="1" thickTop="1">
      <c r="A33" s="56"/>
      <c r="B33" s="57" t="s">
        <v>44</v>
      </c>
      <c r="C33" s="58">
        <f>SUM(C31:C31)</f>
        <v>70000000</v>
      </c>
      <c r="D33" s="58">
        <f>SUM(D31:D31)</f>
        <v>0</v>
      </c>
      <c r="E33" s="58">
        <f>SUM(E31:E31)</f>
        <v>2168100</v>
      </c>
      <c r="F33" s="58">
        <f>SUM(F31:F31)</f>
        <v>185000000</v>
      </c>
      <c r="G33" s="58">
        <f>SUM(G31:G31)</f>
        <v>66175000</v>
      </c>
      <c r="H33" s="65">
        <f>SUM(C33:G33)</f>
        <v>323343100</v>
      </c>
    </row>
    <row r="34" spans="1:8" ht="30" customHeight="1" thickBot="1" thickTop="1">
      <c r="A34" s="56"/>
      <c r="B34" s="445"/>
      <c r="C34" s="445"/>
      <c r="D34" s="445"/>
      <c r="E34" s="445"/>
      <c r="F34" s="445"/>
      <c r="G34" s="445"/>
      <c r="H34" s="445"/>
    </row>
    <row r="35" spans="1:8" ht="19.5" thickTop="1">
      <c r="A35" s="56"/>
      <c r="B35" s="109" t="s">
        <v>64</v>
      </c>
      <c r="C35" s="93">
        <f>SUM(C41)</f>
        <v>100000000</v>
      </c>
      <c r="D35" s="93">
        <f>SUM(D41)</f>
        <v>0</v>
      </c>
      <c r="E35" s="93">
        <f>SUM(E41)</f>
        <v>0</v>
      </c>
      <c r="F35" s="93">
        <f>SUM(F41)</f>
        <v>65000000</v>
      </c>
      <c r="G35" s="93">
        <f>SUM(G41)</f>
        <v>0</v>
      </c>
      <c r="H35" s="94">
        <f>SUM(C35:G35)</f>
        <v>165000000</v>
      </c>
    </row>
    <row r="36" spans="1:8" ht="18.75">
      <c r="A36" s="56"/>
      <c r="B36" s="95" t="s">
        <v>259</v>
      </c>
      <c r="C36" s="441"/>
      <c r="D36" s="441"/>
      <c r="E36" s="441"/>
      <c r="F36" s="441"/>
      <c r="G36" s="441"/>
      <c r="H36" s="442"/>
    </row>
    <row r="37" spans="1:8" ht="18.75">
      <c r="A37" s="56"/>
      <c r="B37" s="96" t="s">
        <v>65</v>
      </c>
      <c r="C37" s="51">
        <f>+'1.  CONFIANZA EN LO PÚBLICO'!Q51+'1.  CONFIANZA EN LO PÚBLICO'!S51</f>
        <v>25000000</v>
      </c>
      <c r="D37" s="51"/>
      <c r="E37" s="51"/>
      <c r="F37" s="51">
        <f>+'1.  CONFIANZA EN LO PÚBLICO'!T51</f>
        <v>30000000</v>
      </c>
      <c r="G37" s="51"/>
      <c r="H37" s="52">
        <f>SUM(C37:G37)</f>
        <v>55000000</v>
      </c>
    </row>
    <row r="38" spans="1:8" ht="37.5">
      <c r="A38" s="56"/>
      <c r="B38" s="96" t="s">
        <v>67</v>
      </c>
      <c r="C38" s="51">
        <f>+'1.  CONFIANZA EN LO PÚBLICO'!Q52+'1.  CONFIANZA EN LO PÚBLICO'!S52</f>
        <v>60000000</v>
      </c>
      <c r="D38" s="51"/>
      <c r="E38" s="51"/>
      <c r="F38" s="51">
        <f>+'1.  CONFIANZA EN LO PÚBLICO'!T52</f>
        <v>15000000</v>
      </c>
      <c r="G38" s="51"/>
      <c r="H38" s="52">
        <f>SUM(C38:G38)</f>
        <v>75000000</v>
      </c>
    </row>
    <row r="39" spans="1:8" ht="19.5" thickBot="1">
      <c r="A39" s="56"/>
      <c r="B39" s="97" t="s">
        <v>69</v>
      </c>
      <c r="C39" s="98">
        <f>+'1.  CONFIANZA EN LO PÚBLICO'!Q53+'1.  CONFIANZA EN LO PÚBLICO'!S53</f>
        <v>15000000</v>
      </c>
      <c r="D39" s="98"/>
      <c r="E39" s="98"/>
      <c r="F39" s="98">
        <f>+'1.  CONFIANZA EN LO PÚBLICO'!T53</f>
        <v>20000000</v>
      </c>
      <c r="G39" s="98"/>
      <c r="H39" s="99">
        <f>SUM(C39:G39)</f>
        <v>35000000</v>
      </c>
    </row>
    <row r="40" spans="1:8" ht="20.25" thickBot="1" thickTop="1">
      <c r="A40" s="56"/>
      <c r="B40" s="444"/>
      <c r="C40" s="444"/>
      <c r="D40" s="444"/>
      <c r="E40" s="444"/>
      <c r="F40" s="444"/>
      <c r="G40" s="444"/>
      <c r="H40" s="444"/>
    </row>
    <row r="41" spans="1:8" ht="20.25" thickBot="1" thickTop="1">
      <c r="A41" s="56"/>
      <c r="B41" s="57" t="s">
        <v>44</v>
      </c>
      <c r="C41" s="58">
        <f>SUM(C37:C39)</f>
        <v>100000000</v>
      </c>
      <c r="D41" s="58">
        <f>SUM(D37:D39)</f>
        <v>0</v>
      </c>
      <c r="E41" s="58">
        <f>SUM(E37:E39)</f>
        <v>0</v>
      </c>
      <c r="F41" s="58">
        <f>SUM(F37:F39)</f>
        <v>65000000</v>
      </c>
      <c r="G41" s="58">
        <f>SUM(G37:G39)</f>
        <v>0</v>
      </c>
      <c r="H41" s="65">
        <f>SUM(C41:G41)</f>
        <v>165000000</v>
      </c>
    </row>
    <row r="42" spans="1:8" s="55" customFormat="1" ht="30" customHeight="1" thickBot="1" thickTop="1">
      <c r="A42" s="59"/>
      <c r="B42" s="445"/>
      <c r="C42" s="445"/>
      <c r="D42" s="445"/>
      <c r="E42" s="445"/>
      <c r="F42" s="445"/>
      <c r="G42" s="445"/>
      <c r="H42" s="445"/>
    </row>
    <row r="43" spans="1:8" ht="24" customHeight="1" thickTop="1">
      <c r="A43" s="56"/>
      <c r="B43" s="109" t="s">
        <v>71</v>
      </c>
      <c r="C43" s="93">
        <f>SUM(C47)</f>
        <v>15000000</v>
      </c>
      <c r="D43" s="93">
        <f>SUM(D47)</f>
        <v>0</v>
      </c>
      <c r="E43" s="93">
        <f>SUM(E47)</f>
        <v>0</v>
      </c>
      <c r="F43" s="93">
        <f>SUM(F47)</f>
        <v>0</v>
      </c>
      <c r="G43" s="93">
        <f>SUM(G47)</f>
        <v>0</v>
      </c>
      <c r="H43" s="94">
        <f>SUM(C43:G43)</f>
        <v>15000000</v>
      </c>
    </row>
    <row r="44" spans="1:8" ht="18.75">
      <c r="A44" s="56"/>
      <c r="B44" s="95" t="s">
        <v>259</v>
      </c>
      <c r="C44" s="441"/>
      <c r="D44" s="441"/>
      <c r="E44" s="441"/>
      <c r="F44" s="441"/>
      <c r="G44" s="441"/>
      <c r="H44" s="442"/>
    </row>
    <row r="45" spans="1:8" ht="42" customHeight="1" thickBot="1">
      <c r="A45" s="56"/>
      <c r="B45" s="110" t="s">
        <v>260</v>
      </c>
      <c r="C45" s="98">
        <f>+'1.  CONFIANZA EN LO PÚBLICO'!Q57</f>
        <v>15000000</v>
      </c>
      <c r="D45" s="98"/>
      <c r="E45" s="98"/>
      <c r="F45" s="98"/>
      <c r="G45" s="98"/>
      <c r="H45" s="99">
        <f>SUM(C45:G45)</f>
        <v>15000000</v>
      </c>
    </row>
    <row r="46" spans="1:8" ht="20.25" thickBot="1" thickTop="1">
      <c r="A46" s="56"/>
      <c r="B46" s="444"/>
      <c r="C46" s="444"/>
      <c r="D46" s="444"/>
      <c r="E46" s="444"/>
      <c r="F46" s="444"/>
      <c r="G46" s="444"/>
      <c r="H46" s="444"/>
    </row>
    <row r="47" spans="1:8" ht="20.25" thickBot="1" thickTop="1">
      <c r="A47" s="56"/>
      <c r="B47" s="57" t="s">
        <v>44</v>
      </c>
      <c r="C47" s="58">
        <f>SUM(C45:C45)</f>
        <v>15000000</v>
      </c>
      <c r="D47" s="58">
        <f>SUM(D45:D45)</f>
        <v>0</v>
      </c>
      <c r="E47" s="58">
        <f>SUM(E45:E45)</f>
        <v>0</v>
      </c>
      <c r="F47" s="58">
        <f>SUM(F45:F45)</f>
        <v>0</v>
      </c>
      <c r="G47" s="58">
        <f>SUM(G45:G45)</f>
        <v>0</v>
      </c>
      <c r="H47" s="54">
        <f>SUM(C47:G47)</f>
        <v>15000000</v>
      </c>
    </row>
    <row r="48" spans="1:9" ht="30" customHeight="1" thickBot="1" thickTop="1">
      <c r="A48" s="56"/>
      <c r="B48" s="446"/>
      <c r="C48" s="446"/>
      <c r="D48" s="446"/>
      <c r="E48" s="446"/>
      <c r="F48" s="446"/>
      <c r="G48" s="446"/>
      <c r="H48" s="446"/>
      <c r="I48" s="42"/>
    </row>
    <row r="49" spans="1:8" ht="30" customHeight="1">
      <c r="A49" s="56"/>
      <c r="B49" s="57" t="s">
        <v>261</v>
      </c>
      <c r="C49" s="58">
        <f aca="true" t="shared" si="0" ref="C49:H49">+C15+C21+C27+C33+C41+C47</f>
        <v>529695960</v>
      </c>
      <c r="D49" s="58">
        <f t="shared" si="0"/>
        <v>0</v>
      </c>
      <c r="E49" s="58">
        <f t="shared" si="0"/>
        <v>140711160</v>
      </c>
      <c r="F49" s="58">
        <f t="shared" si="0"/>
        <v>1288624924</v>
      </c>
      <c r="G49" s="58">
        <f t="shared" si="0"/>
        <v>90175000</v>
      </c>
      <c r="H49" s="65">
        <f t="shared" si="0"/>
        <v>2049207044</v>
      </c>
    </row>
    <row r="51" spans="1:8" ht="18.75">
      <c r="A51" s="434"/>
      <c r="B51" s="434"/>
      <c r="C51" s="434"/>
      <c r="D51" s="434"/>
      <c r="E51" s="434"/>
      <c r="F51" s="434"/>
      <c r="G51" s="434"/>
      <c r="H51" s="434"/>
    </row>
    <row r="52" spans="1:8" ht="18.75">
      <c r="A52" s="434"/>
      <c r="B52" s="434"/>
      <c r="C52" s="434"/>
      <c r="D52" s="434"/>
      <c r="E52" s="434"/>
      <c r="F52" s="434"/>
      <c r="G52" s="434"/>
      <c r="H52" s="434"/>
    </row>
    <row r="53" spans="1:8" s="42" customFormat="1" ht="18.75">
      <c r="A53" s="435"/>
      <c r="B53" s="435"/>
      <c r="C53" s="435"/>
      <c r="D53" s="435"/>
      <c r="E53" s="435"/>
      <c r="F53" s="435"/>
      <c r="G53" s="435"/>
      <c r="H53" s="435"/>
    </row>
    <row r="54" spans="1:8" s="42" customFormat="1" ht="18.75">
      <c r="A54" s="41"/>
      <c r="B54" s="41"/>
      <c r="C54" s="43"/>
      <c r="D54" s="43"/>
      <c r="E54" s="43"/>
      <c r="F54" s="43"/>
      <c r="G54" s="43"/>
      <c r="H54" s="43"/>
    </row>
    <row r="55" spans="1:8" ht="18.75">
      <c r="A55" s="447" t="s">
        <v>250</v>
      </c>
      <c r="B55" s="447"/>
      <c r="C55" s="447"/>
      <c r="D55" s="447"/>
      <c r="E55" s="447"/>
      <c r="F55" s="447"/>
      <c r="G55" s="447"/>
      <c r="H55" s="447"/>
    </row>
    <row r="56" spans="1:20" ht="18.75">
      <c r="A56" s="448" t="s">
        <v>251</v>
      </c>
      <c r="B56" s="448"/>
      <c r="C56" s="448"/>
      <c r="D56" s="448"/>
      <c r="E56" s="448"/>
      <c r="F56" s="448"/>
      <c r="G56" s="448"/>
      <c r="H56" s="448"/>
      <c r="I56" s="44"/>
      <c r="J56" s="44"/>
      <c r="K56" s="44"/>
      <c r="L56" s="44"/>
      <c r="M56" s="44"/>
      <c r="N56" s="44"/>
      <c r="O56" s="44"/>
      <c r="P56" s="44"/>
      <c r="Q56" s="44"/>
      <c r="R56" s="44"/>
      <c r="S56" s="44"/>
      <c r="T56" s="44"/>
    </row>
    <row r="57" spans="1:20" ht="18.75">
      <c r="A57" s="438"/>
      <c r="B57" s="438"/>
      <c r="C57" s="438"/>
      <c r="D57" s="438"/>
      <c r="E57" s="438"/>
      <c r="F57" s="438"/>
      <c r="G57" s="438"/>
      <c r="H57" s="438"/>
      <c r="I57" s="44"/>
      <c r="J57" s="44"/>
      <c r="K57" s="44"/>
      <c r="L57" s="44"/>
      <c r="M57" s="44"/>
      <c r="N57" s="44"/>
      <c r="O57" s="44"/>
      <c r="P57" s="44"/>
      <c r="Q57" s="44"/>
      <c r="R57" s="44"/>
      <c r="S57" s="44"/>
      <c r="T57" s="44"/>
    </row>
    <row r="58" spans="1:20" ht="18.75">
      <c r="A58" s="434" t="s">
        <v>262</v>
      </c>
      <c r="B58" s="434"/>
      <c r="C58" s="434"/>
      <c r="D58" s="434"/>
      <c r="E58" s="434"/>
      <c r="F58" s="434"/>
      <c r="G58" s="434"/>
      <c r="H58" s="434"/>
      <c r="I58" s="44"/>
      <c r="J58" s="44"/>
      <c r="K58" s="44"/>
      <c r="L58" s="44"/>
      <c r="M58" s="44"/>
      <c r="N58" s="44"/>
      <c r="O58" s="44"/>
      <c r="P58" s="44"/>
      <c r="Q58" s="44"/>
      <c r="R58" s="44"/>
      <c r="S58" s="44"/>
      <c r="T58" s="44"/>
    </row>
    <row r="59" spans="1:8" ht="19.5" thickBot="1">
      <c r="A59" s="449"/>
      <c r="B59" s="450"/>
      <c r="C59" s="450"/>
      <c r="D59" s="450"/>
      <c r="E59" s="450"/>
      <c r="F59" s="450"/>
      <c r="G59" s="450"/>
      <c r="H59" s="450"/>
    </row>
    <row r="60" spans="1:8" ht="57" thickTop="1">
      <c r="A60" s="91"/>
      <c r="B60" s="45" t="s">
        <v>253</v>
      </c>
      <c r="C60" s="46" t="s">
        <v>254</v>
      </c>
      <c r="D60" s="46" t="s">
        <v>255</v>
      </c>
      <c r="E60" s="46" t="s">
        <v>22</v>
      </c>
      <c r="F60" s="46" t="s">
        <v>256</v>
      </c>
      <c r="G60" s="46" t="s">
        <v>263</v>
      </c>
      <c r="H60" s="47" t="s">
        <v>258</v>
      </c>
    </row>
    <row r="61" spans="1:8" ht="18.75">
      <c r="A61" s="56"/>
      <c r="B61" s="102" t="s">
        <v>83</v>
      </c>
      <c r="C61" s="49">
        <f>SUM(C68)</f>
        <v>1077350747</v>
      </c>
      <c r="D61" s="49">
        <f>SUM(D68)</f>
        <v>0</v>
      </c>
      <c r="E61" s="49">
        <f>SUM(E68)</f>
        <v>629072950</v>
      </c>
      <c r="F61" s="49">
        <f>SUM(F68)</f>
        <v>110750000</v>
      </c>
      <c r="G61" s="49">
        <f>SUM(G68)</f>
        <v>0</v>
      </c>
      <c r="H61" s="50">
        <f>SUM(C61:G61)</f>
        <v>1817173697</v>
      </c>
    </row>
    <row r="62" spans="1:8" ht="18.75">
      <c r="A62" s="56"/>
      <c r="B62" s="95" t="s">
        <v>259</v>
      </c>
      <c r="C62" s="441"/>
      <c r="D62" s="441"/>
      <c r="E62" s="441"/>
      <c r="F62" s="441"/>
      <c r="G62" s="441"/>
      <c r="H62" s="442"/>
    </row>
    <row r="63" spans="1:8" ht="18.75">
      <c r="A63" s="56"/>
      <c r="B63" s="96" t="s">
        <v>84</v>
      </c>
      <c r="C63" s="51">
        <f>+'2.  PROSPERIDAD Y DLLO FAMILIA'!K14+'2.  PROSPERIDAD Y DLLO FAMILIA'!P14+'2.  PROSPERIDAD Y DLLO FAMILIA'!R14</f>
        <v>22500000</v>
      </c>
      <c r="D63" s="51"/>
      <c r="E63" s="51">
        <f>+'2.  PROSPERIDAD Y DLLO FAMILIA'!Q14</f>
        <v>0</v>
      </c>
      <c r="F63" s="51">
        <f>+'2.  PROSPERIDAD Y DLLO FAMILIA'!S14</f>
        <v>20000000</v>
      </c>
      <c r="G63" s="51"/>
      <c r="H63" s="52">
        <f>SUM(C63:G63)</f>
        <v>42500000</v>
      </c>
    </row>
    <row r="64" spans="1:8" ht="18.75">
      <c r="A64" s="56"/>
      <c r="B64" s="96" t="s">
        <v>86</v>
      </c>
      <c r="C64" s="51">
        <f>+'2.  PROSPERIDAD Y DLLO FAMILIA'!K15+'2.  PROSPERIDAD Y DLLO FAMILIA'!K16+'2.  PROSPERIDAD Y DLLO FAMILIA'!P18</f>
        <v>430000000</v>
      </c>
      <c r="D64" s="51"/>
      <c r="E64" s="51">
        <f>+'2.  PROSPERIDAD Y DLLO FAMILIA'!Q15+'2.  PROSPERIDAD Y DLLO FAMILIA'!Q16+'2.  PROSPERIDAD Y DLLO FAMILIA'!Q17+'2.  PROSPERIDAD Y DLLO FAMILIA'!Q18</f>
        <v>20000000</v>
      </c>
      <c r="F64" s="51">
        <f>+'2.  PROSPERIDAD Y DLLO FAMILIA'!S15+'2.  PROSPERIDAD Y DLLO FAMILIA'!S16+'2.  PROSPERIDAD Y DLLO FAMILIA'!S17+'2.  PROSPERIDAD Y DLLO FAMILIA'!S18</f>
        <v>80750000</v>
      </c>
      <c r="G64" s="51"/>
      <c r="H64" s="52">
        <f>SUM(C64:G64)</f>
        <v>530750000</v>
      </c>
    </row>
    <row r="65" spans="1:8" ht="18.75">
      <c r="A65" s="56"/>
      <c r="B65" s="96" t="s">
        <v>91</v>
      </c>
      <c r="C65" s="51">
        <f>+'2.  PROSPERIDAD Y DLLO FAMILIA'!K19+'2.  PROSPERIDAD Y DLLO FAMILIA'!K20+'2.  PROSPERIDAD Y DLLO FAMILIA'!P19+'2.  PROSPERIDAD Y DLLO FAMILIA'!P20+'2.  PROSPERIDAD Y DLLO FAMILIA'!R19+'2.  PROSPERIDAD Y DLLO FAMILIA'!R20</f>
        <v>160000000</v>
      </c>
      <c r="D65" s="51"/>
      <c r="E65" s="51">
        <f>+'2.  PROSPERIDAD Y DLLO FAMILIA'!Q19+'2.  PROSPERIDAD Y DLLO FAMILIA'!Q20</f>
        <v>609072950</v>
      </c>
      <c r="F65" s="51">
        <v>0</v>
      </c>
      <c r="G65" s="51"/>
      <c r="H65" s="52">
        <f>SUM(C65:G65)</f>
        <v>769072950</v>
      </c>
    </row>
    <row r="66" spans="1:8" ht="38.25" thickBot="1">
      <c r="A66" s="56"/>
      <c r="B66" s="97" t="s">
        <v>94</v>
      </c>
      <c r="C66" s="98">
        <f>+'2.  PROSPERIDAD Y DLLO FAMILIA'!K21+'2.  PROSPERIDAD Y DLLO FAMILIA'!K23+'2.  PROSPERIDAD Y DLLO FAMILIA'!P21+'2.  PROSPERIDAD Y DLLO FAMILIA'!P22+'2.  PROSPERIDAD Y DLLO FAMILIA'!P23+'2.  PROSPERIDAD Y DLLO FAMILIA'!R21+'2.  PROSPERIDAD Y DLLO FAMILIA'!R22+'2.  PROSPERIDAD Y DLLO FAMILIA'!R23</f>
        <v>464850747</v>
      </c>
      <c r="D66" s="98"/>
      <c r="E66" s="98">
        <f>+'2.  PROSPERIDAD Y DLLO FAMILIA'!Q21+'2.  PROSPERIDAD Y DLLO FAMILIA'!Q22+'2.  PROSPERIDAD Y DLLO FAMILIA'!Q23</f>
        <v>0</v>
      </c>
      <c r="F66" s="98">
        <f>+'2.  PROSPERIDAD Y DLLO FAMILIA'!S22</f>
        <v>10000000</v>
      </c>
      <c r="G66" s="98"/>
      <c r="H66" s="99">
        <f>SUM(C66:G66)</f>
        <v>474850747</v>
      </c>
    </row>
    <row r="67" spans="1:8" ht="20.25" thickBot="1" thickTop="1">
      <c r="A67" s="56"/>
      <c r="B67" s="444"/>
      <c r="C67" s="444"/>
      <c r="D67" s="444"/>
      <c r="E67" s="444"/>
      <c r="F67" s="444"/>
      <c r="G67" s="444"/>
      <c r="H67" s="444"/>
    </row>
    <row r="68" spans="1:8" ht="20.25" thickBot="1" thickTop="1">
      <c r="A68" s="56"/>
      <c r="B68" s="57" t="s">
        <v>44</v>
      </c>
      <c r="C68" s="58">
        <f>SUM(C63:C66)</f>
        <v>1077350747</v>
      </c>
      <c r="D68" s="58">
        <f>SUM(D63:D66)</f>
        <v>0</v>
      </c>
      <c r="E68" s="58">
        <f>SUM(E63:E66)</f>
        <v>629072950</v>
      </c>
      <c r="F68" s="58">
        <f>SUM(F63:F66)</f>
        <v>110750000</v>
      </c>
      <c r="G68" s="58">
        <f>SUM(G63:G66)</f>
        <v>0</v>
      </c>
      <c r="H68" s="65">
        <f>SUM(C68:G68)</f>
        <v>1817173697</v>
      </c>
    </row>
    <row r="69" spans="1:8" s="62" customFormat="1" ht="20.25" thickBot="1" thickTop="1">
      <c r="A69" s="59"/>
      <c r="B69" s="60"/>
      <c r="C69" s="61"/>
      <c r="D69" s="61"/>
      <c r="E69" s="61"/>
      <c r="F69" s="61"/>
      <c r="G69" s="61"/>
      <c r="H69" s="61"/>
    </row>
    <row r="70" spans="1:8" s="62" customFormat="1" ht="19.5" thickTop="1">
      <c r="A70" s="59"/>
      <c r="B70" s="92" t="s">
        <v>97</v>
      </c>
      <c r="C70" s="93">
        <f>+C73</f>
        <v>165196837</v>
      </c>
      <c r="D70" s="93">
        <f>+D73</f>
        <v>0</v>
      </c>
      <c r="E70" s="93">
        <f>+E73</f>
        <v>0</v>
      </c>
      <c r="F70" s="93">
        <f>+F73</f>
        <v>0</v>
      </c>
      <c r="G70" s="93">
        <f>+G73</f>
        <v>0</v>
      </c>
      <c r="H70" s="94">
        <f>SUM(C70:G70)</f>
        <v>165196837</v>
      </c>
    </row>
    <row r="71" spans="1:8" s="62" customFormat="1" ht="19.5" thickBot="1">
      <c r="A71" s="59"/>
      <c r="B71" s="97" t="s">
        <v>97</v>
      </c>
      <c r="C71" s="98">
        <v>165196837</v>
      </c>
      <c r="D71" s="108"/>
      <c r="E71" s="108"/>
      <c r="F71" s="98"/>
      <c r="G71" s="108"/>
      <c r="H71" s="99">
        <f>SUM(C71:G71)</f>
        <v>165196837</v>
      </c>
    </row>
    <row r="72" spans="1:8" s="62" customFormat="1" ht="20.25" thickBot="1" thickTop="1">
      <c r="A72" s="59"/>
      <c r="B72" s="60"/>
      <c r="C72" s="61"/>
      <c r="D72" s="61"/>
      <c r="E72" s="61"/>
      <c r="F72" s="61"/>
      <c r="G72" s="61"/>
      <c r="H72" s="61"/>
    </row>
    <row r="73" spans="1:8" s="62" customFormat="1" ht="20.25" thickBot="1" thickTop="1">
      <c r="A73" s="59"/>
      <c r="B73" s="57" t="s">
        <v>44</v>
      </c>
      <c r="C73" s="58">
        <f>SUM(C71)</f>
        <v>165196837</v>
      </c>
      <c r="D73" s="58">
        <f>SUM(D71)</f>
        <v>0</v>
      </c>
      <c r="E73" s="58">
        <f>SUM(E71)</f>
        <v>0</v>
      </c>
      <c r="F73" s="58">
        <f>SUM(F71)</f>
        <v>0</v>
      </c>
      <c r="G73" s="58">
        <f>SUM(G71)</f>
        <v>0</v>
      </c>
      <c r="H73" s="65">
        <f>SUM(C73:G73)</f>
        <v>165196837</v>
      </c>
    </row>
    <row r="74" spans="1:8" ht="20.25" thickBot="1" thickTop="1">
      <c r="A74" s="56"/>
      <c r="B74" s="443"/>
      <c r="C74" s="443"/>
      <c r="D74" s="443"/>
      <c r="E74" s="443"/>
      <c r="F74" s="443"/>
      <c r="G74" s="443"/>
      <c r="H74" s="443"/>
    </row>
    <row r="75" spans="1:8" ht="19.5" thickTop="1">
      <c r="A75" s="56"/>
      <c r="B75" s="92" t="s">
        <v>264</v>
      </c>
      <c r="C75" s="93">
        <f>SUM(C86)</f>
        <v>12619440711</v>
      </c>
      <c r="D75" s="93">
        <f>SUM(D86)</f>
        <v>0</v>
      </c>
      <c r="E75" s="93">
        <f>SUM(E86)</f>
        <v>208400000</v>
      </c>
      <c r="F75" s="93">
        <f>SUM(F86)</f>
        <v>250807366</v>
      </c>
      <c r="G75" s="93">
        <f>SUM(G86)</f>
        <v>0</v>
      </c>
      <c r="H75" s="94">
        <f>SUM(C75:G75)</f>
        <v>13078648077</v>
      </c>
    </row>
    <row r="76" spans="1:8" ht="18.75">
      <c r="A76" s="56"/>
      <c r="B76" s="95" t="s">
        <v>259</v>
      </c>
      <c r="C76" s="441"/>
      <c r="D76" s="441"/>
      <c r="E76" s="441"/>
      <c r="F76" s="441"/>
      <c r="G76" s="441"/>
      <c r="H76" s="442"/>
    </row>
    <row r="77" spans="1:8" ht="18.75">
      <c r="A77" s="56"/>
      <c r="B77" s="96" t="s">
        <v>100</v>
      </c>
      <c r="C77" s="51">
        <f>+'2.  PROSPERIDAD Y DLLO FAMILIA'!M29</f>
        <v>11606541812</v>
      </c>
      <c r="D77" s="51"/>
      <c r="E77" s="51">
        <f>+'2.  PROSPERIDAD Y DLLO FAMILIA'!Q29</f>
        <v>208400000</v>
      </c>
      <c r="F77" s="51">
        <f>+'2.  PROSPERIDAD Y DLLO FAMILIA'!S30+'2.  PROSPERIDAD Y DLLO FAMILIA'!S31</f>
        <v>65807366</v>
      </c>
      <c r="G77" s="51"/>
      <c r="H77" s="52">
        <f aca="true" t="shared" si="1" ref="H77:H84">SUM(C77:G77)</f>
        <v>11880749178</v>
      </c>
    </row>
    <row r="78" spans="1:8" ht="18.75">
      <c r="A78" s="56"/>
      <c r="B78" s="96" t="s">
        <v>104</v>
      </c>
      <c r="C78" s="51">
        <f>+'2.  PROSPERIDAD Y DLLO FAMILIA'!M32+'2.  PROSPERIDAD Y DLLO FAMILIA'!M33+'2.  PROSPERIDAD Y DLLO FAMILIA'!M34+'2.  PROSPERIDAD Y DLLO FAMILIA'!M35+'2.  PROSPERIDAD Y DLLO FAMILIA'!M36+'2.  PROSPERIDAD Y DLLO FAMILIA'!M37+'2.  PROSPERIDAD Y DLLO FAMILIA'!M38+'2.  PROSPERIDAD Y DLLO FAMILIA'!M39+'2.  PROSPERIDAD Y DLLO FAMILIA'!M40+'2.  PROSPERIDAD Y DLLO FAMILIA'!M41+'2.  PROSPERIDAD Y DLLO FAMILIA'!M42</f>
        <v>485372792</v>
      </c>
      <c r="D78" s="51"/>
      <c r="E78" s="51"/>
      <c r="F78" s="51"/>
      <c r="G78" s="51"/>
      <c r="H78" s="52">
        <f t="shared" si="1"/>
        <v>485372792</v>
      </c>
    </row>
    <row r="79" spans="1:8" ht="18.75">
      <c r="A79" s="56"/>
      <c r="B79" s="107" t="s">
        <v>116</v>
      </c>
      <c r="C79" s="51">
        <f>+'2.  PROSPERIDAD Y DLLO FAMILIA'!M43</f>
        <v>202799809</v>
      </c>
      <c r="D79" s="51"/>
      <c r="E79" s="51"/>
      <c r="F79" s="51"/>
      <c r="G79" s="51"/>
      <c r="H79" s="52">
        <f t="shared" si="1"/>
        <v>202799809</v>
      </c>
    </row>
    <row r="80" spans="1:8" ht="18.75" hidden="1">
      <c r="A80" s="56"/>
      <c r="B80" s="96" t="s">
        <v>118</v>
      </c>
      <c r="C80" s="51">
        <f>+'2.  PROSPERIDAD Y DLLO FAMILIA'!M44</f>
        <v>250723298</v>
      </c>
      <c r="D80" s="51"/>
      <c r="E80" s="51"/>
      <c r="F80" s="51"/>
      <c r="G80" s="51"/>
      <c r="H80" s="52">
        <f t="shared" si="1"/>
        <v>250723298</v>
      </c>
    </row>
    <row r="81" spans="1:8" ht="18.75" hidden="1">
      <c r="A81" s="56"/>
      <c r="B81" s="96" t="s">
        <v>119</v>
      </c>
      <c r="C81" s="51">
        <f>+'2.  PROSPERIDAD Y DLLO FAMILIA'!M45</f>
        <v>3000</v>
      </c>
      <c r="D81" s="51"/>
      <c r="E81" s="51"/>
      <c r="F81" s="51"/>
      <c r="G81" s="51"/>
      <c r="H81" s="52">
        <f t="shared" si="1"/>
        <v>3000</v>
      </c>
    </row>
    <row r="82" spans="1:8" ht="18.75">
      <c r="A82" s="56"/>
      <c r="B82" s="96" t="s">
        <v>265</v>
      </c>
      <c r="C82" s="51">
        <f>+'2.  PROSPERIDAD Y DLLO FAMILIA'!M46+'2.  PROSPERIDAD Y DLLO FAMILIA'!P46+'2.  PROSPERIDAD Y DLLO FAMILIA'!R46</f>
        <v>20000000</v>
      </c>
      <c r="D82" s="51"/>
      <c r="E82" s="51"/>
      <c r="F82" s="51">
        <f>+'2.  PROSPERIDAD Y DLLO FAMILIA'!S46</f>
        <v>25000000</v>
      </c>
      <c r="G82" s="51"/>
      <c r="H82" s="52">
        <f t="shared" si="1"/>
        <v>45000000</v>
      </c>
    </row>
    <row r="83" spans="1:8" ht="18.75">
      <c r="A83" s="56"/>
      <c r="B83" s="96" t="s">
        <v>122</v>
      </c>
      <c r="C83" s="51">
        <f>+'2.  PROSPERIDAD Y DLLO FAMILIA'!P47+'2.  PROSPERIDAD Y DLLO FAMILIA'!R47+'2.  PROSPERIDAD Y DLLO FAMILIA'!P48+'2.  PROSPERIDAD Y DLLO FAMILIA'!R48</f>
        <v>34000000</v>
      </c>
      <c r="D83" s="51"/>
      <c r="E83" s="51"/>
      <c r="F83" s="51">
        <f>+'2.  PROSPERIDAD Y DLLO FAMILIA'!S47+'2.  PROSPERIDAD Y DLLO FAMILIA'!S48</f>
        <v>160000000</v>
      </c>
      <c r="G83" s="51"/>
      <c r="H83" s="52">
        <f t="shared" si="1"/>
        <v>194000000</v>
      </c>
    </row>
    <row r="84" spans="1:8" ht="19.5" thickBot="1">
      <c r="A84" s="56"/>
      <c r="B84" s="97" t="s">
        <v>125</v>
      </c>
      <c r="C84" s="98">
        <f>+'2.  PROSPERIDAD Y DLLO FAMILIA'!P49+'2.  PROSPERIDAD Y DLLO FAMILIA'!P50+'2.  PROSPERIDAD Y DLLO FAMILIA'!R49+'2.  PROSPERIDAD Y DLLO FAMILIA'!R50</f>
        <v>20000000</v>
      </c>
      <c r="D84" s="98"/>
      <c r="E84" s="98"/>
      <c r="F84" s="98"/>
      <c r="G84" s="98"/>
      <c r="H84" s="99">
        <f t="shared" si="1"/>
        <v>20000000</v>
      </c>
    </row>
    <row r="85" spans="1:8" ht="20.25" thickBot="1" thickTop="1">
      <c r="A85" s="56"/>
      <c r="B85" s="444"/>
      <c r="C85" s="444"/>
      <c r="D85" s="444"/>
      <c r="E85" s="444"/>
      <c r="F85" s="444"/>
      <c r="G85" s="444"/>
      <c r="H85" s="444"/>
    </row>
    <row r="86" spans="1:8" ht="20.25" thickBot="1" thickTop="1">
      <c r="A86" s="56"/>
      <c r="B86" s="57" t="s">
        <v>44</v>
      </c>
      <c r="C86" s="58">
        <f>SUM(C77:C84)</f>
        <v>12619440711</v>
      </c>
      <c r="D86" s="58">
        <f>SUM(D77:D84)</f>
        <v>0</v>
      </c>
      <c r="E86" s="58">
        <f>SUM(E77:E84)</f>
        <v>208400000</v>
      </c>
      <c r="F86" s="58">
        <f>SUM(F77:F84)</f>
        <v>250807366</v>
      </c>
      <c r="G86" s="58">
        <f>SUM(G77:G84)</f>
        <v>0</v>
      </c>
      <c r="H86" s="65">
        <f>SUM(C86:G86)</f>
        <v>13078648077</v>
      </c>
    </row>
    <row r="87" spans="1:8" ht="30" customHeight="1" thickBot="1" thickTop="1">
      <c r="A87" s="56"/>
      <c r="B87" s="445"/>
      <c r="C87" s="445"/>
      <c r="D87" s="445"/>
      <c r="E87" s="445"/>
      <c r="F87" s="445"/>
      <c r="G87" s="445"/>
      <c r="H87" s="445"/>
    </row>
    <row r="88" spans="1:8" ht="19.5" thickTop="1">
      <c r="A88" s="56"/>
      <c r="B88" s="92" t="s">
        <v>128</v>
      </c>
      <c r="C88" s="93">
        <f>SUM(C94)</f>
        <v>40000000</v>
      </c>
      <c r="D88" s="93">
        <f>SUM(D94)</f>
        <v>0</v>
      </c>
      <c r="E88" s="93">
        <f>SUM(E94)</f>
        <v>87814590</v>
      </c>
      <c r="F88" s="93">
        <f>SUM(F94)</f>
        <v>427000000</v>
      </c>
      <c r="G88" s="93">
        <f>SUM(G94)</f>
        <v>0</v>
      </c>
      <c r="H88" s="94">
        <f>SUM(C88:G88)</f>
        <v>554814590</v>
      </c>
    </row>
    <row r="89" spans="1:8" ht="18.75">
      <c r="A89" s="56"/>
      <c r="B89" s="95" t="s">
        <v>259</v>
      </c>
      <c r="C89" s="441"/>
      <c r="D89" s="441"/>
      <c r="E89" s="441"/>
      <c r="F89" s="441"/>
      <c r="G89" s="441"/>
      <c r="H89" s="442"/>
    </row>
    <row r="90" spans="1:8" ht="18.75">
      <c r="A90" s="56"/>
      <c r="B90" s="96" t="s">
        <v>266</v>
      </c>
      <c r="C90" s="51">
        <f>+'2.  PROSPERIDAD Y DLLO FAMILIA'!P54+'2.  PROSPERIDAD Y DLLO FAMILIA'!R54</f>
        <v>25000000</v>
      </c>
      <c r="D90" s="51"/>
      <c r="E90" s="51"/>
      <c r="F90" s="51">
        <f>+'2.  PROSPERIDAD Y DLLO FAMILIA'!S53+'2.  PROSPERIDAD Y DLLO FAMILIA'!S54</f>
        <v>80000000</v>
      </c>
      <c r="G90" s="51"/>
      <c r="H90" s="52">
        <f>SUM(C90:G90)</f>
        <v>105000000</v>
      </c>
    </row>
    <row r="91" spans="1:8" ht="18.75">
      <c r="A91" s="56"/>
      <c r="B91" s="96" t="s">
        <v>132</v>
      </c>
      <c r="C91" s="51"/>
      <c r="D91" s="51"/>
      <c r="E91" s="51">
        <f>+'2.  PROSPERIDAD Y DLLO FAMILIA'!Q55</f>
        <v>87814590</v>
      </c>
      <c r="F91" s="51">
        <f>+'2.  PROSPERIDAD Y DLLO FAMILIA'!S55</f>
        <v>0</v>
      </c>
      <c r="G91" s="51"/>
      <c r="H91" s="52">
        <f>SUM(C91:G91)</f>
        <v>87814590</v>
      </c>
    </row>
    <row r="92" spans="1:8" ht="38.25" thickBot="1">
      <c r="A92" s="56"/>
      <c r="B92" s="97" t="s">
        <v>267</v>
      </c>
      <c r="C92" s="98">
        <f>+'2.  PROSPERIDAD Y DLLO FAMILIA'!P58+'2.  PROSPERIDAD Y DLLO FAMILIA'!R58</f>
        <v>15000000</v>
      </c>
      <c r="D92" s="98"/>
      <c r="E92" s="98"/>
      <c r="F92" s="98">
        <f>+'2.  PROSPERIDAD Y DLLO FAMILIA'!S56+'2.  PROSPERIDAD Y DLLO FAMILIA'!S57+'2.  PROSPERIDAD Y DLLO FAMILIA'!S58</f>
        <v>347000000</v>
      </c>
      <c r="G92" s="98"/>
      <c r="H92" s="99">
        <f>SUM(C92:G92)</f>
        <v>362000000</v>
      </c>
    </row>
    <row r="93" spans="1:8" ht="20.25" thickBot="1" thickTop="1">
      <c r="A93" s="56"/>
      <c r="B93" s="444"/>
      <c r="C93" s="444"/>
      <c r="D93" s="444"/>
      <c r="E93" s="444"/>
      <c r="F93" s="444"/>
      <c r="G93" s="444"/>
      <c r="H93" s="444"/>
    </row>
    <row r="94" spans="1:8" ht="20.25" thickBot="1" thickTop="1">
      <c r="A94" s="56"/>
      <c r="B94" s="57" t="s">
        <v>44</v>
      </c>
      <c r="C94" s="58">
        <f>SUM(C90:C92)</f>
        <v>40000000</v>
      </c>
      <c r="D94" s="58">
        <f>SUM(D90:D92)</f>
        <v>0</v>
      </c>
      <c r="E94" s="58">
        <f>SUM(E90:E92)</f>
        <v>87814590</v>
      </c>
      <c r="F94" s="58">
        <f>SUM(F90:F92)</f>
        <v>427000000</v>
      </c>
      <c r="G94" s="58">
        <f>SUM(G90:G92)</f>
        <v>0</v>
      </c>
      <c r="H94" s="65">
        <f>SUM(C94:G94)</f>
        <v>554814590</v>
      </c>
    </row>
    <row r="95" spans="1:8" ht="30" customHeight="1" thickBot="1" thickTop="1">
      <c r="A95" s="56"/>
      <c r="B95" s="445"/>
      <c r="C95" s="445"/>
      <c r="D95" s="445"/>
      <c r="E95" s="445"/>
      <c r="F95" s="445"/>
      <c r="G95" s="445"/>
      <c r="H95" s="445"/>
    </row>
    <row r="96" spans="1:8" ht="38.25" thickTop="1">
      <c r="A96" s="56"/>
      <c r="B96" s="92" t="s">
        <v>138</v>
      </c>
      <c r="C96" s="93">
        <f>SUM(C102)</f>
        <v>41000000</v>
      </c>
      <c r="D96" s="93">
        <f>SUM(D102)</f>
        <v>0</v>
      </c>
      <c r="E96" s="93">
        <f>SUM(E102)</f>
        <v>0</v>
      </c>
      <c r="F96" s="93">
        <f>SUM(F102)</f>
        <v>0</v>
      </c>
      <c r="G96" s="93">
        <f>SUM(G102)</f>
        <v>0</v>
      </c>
      <c r="H96" s="94">
        <f>SUM(C96:G96)</f>
        <v>41000000</v>
      </c>
    </row>
    <row r="97" spans="1:8" ht="18.75">
      <c r="A97" s="56"/>
      <c r="B97" s="95" t="s">
        <v>259</v>
      </c>
      <c r="C97" s="441"/>
      <c r="D97" s="441"/>
      <c r="E97" s="441"/>
      <c r="F97" s="441"/>
      <c r="G97" s="441"/>
      <c r="H97" s="442"/>
    </row>
    <row r="98" spans="1:8" ht="18.75">
      <c r="A98" s="56"/>
      <c r="B98" s="96" t="s">
        <v>84</v>
      </c>
      <c r="C98" s="51">
        <f>+'2.  PROSPERIDAD Y DLLO FAMILIA'!P61+'2.  PROSPERIDAD Y DLLO FAMILIA'!R61</f>
        <v>13000000</v>
      </c>
      <c r="D98" s="51"/>
      <c r="E98" s="51"/>
      <c r="F98" s="51"/>
      <c r="G98" s="51"/>
      <c r="H98" s="52">
        <f>SUM(C98:G98)</f>
        <v>13000000</v>
      </c>
    </row>
    <row r="99" spans="1:8" ht="18.75">
      <c r="A99" s="56"/>
      <c r="B99" s="96" t="s">
        <v>268</v>
      </c>
      <c r="C99" s="51">
        <f>+'2.  PROSPERIDAD Y DLLO FAMILIA'!P62+'2.  PROSPERIDAD Y DLLO FAMILIA'!R62</f>
        <v>14000000</v>
      </c>
      <c r="D99" s="51"/>
      <c r="E99" s="51"/>
      <c r="F99" s="51"/>
      <c r="G99" s="51"/>
      <c r="H99" s="52">
        <f>SUM(C99:G99)</f>
        <v>14000000</v>
      </c>
    </row>
    <row r="100" spans="1:8" ht="19.5" thickBot="1">
      <c r="A100" s="56"/>
      <c r="B100" s="97" t="s">
        <v>269</v>
      </c>
      <c r="C100" s="98">
        <f>+'2.  PROSPERIDAD Y DLLO FAMILIA'!P63+'2.  PROSPERIDAD Y DLLO FAMILIA'!R63</f>
        <v>14000000</v>
      </c>
      <c r="D100" s="98"/>
      <c r="E100" s="98"/>
      <c r="F100" s="98"/>
      <c r="G100" s="98"/>
      <c r="H100" s="99">
        <f>SUM(C100:G100)</f>
        <v>14000000</v>
      </c>
    </row>
    <row r="101" spans="1:8" ht="20.25" thickBot="1" thickTop="1">
      <c r="A101" s="56"/>
      <c r="B101" s="444"/>
      <c r="C101" s="444"/>
      <c r="D101" s="444"/>
      <c r="E101" s="444"/>
      <c r="F101" s="444"/>
      <c r="G101" s="444"/>
      <c r="H101" s="444"/>
    </row>
    <row r="102" spans="1:8" ht="20.25" thickBot="1" thickTop="1">
      <c r="A102" s="56"/>
      <c r="B102" s="57" t="s">
        <v>44</v>
      </c>
      <c r="C102" s="58">
        <f>SUM(C98:C100)</f>
        <v>41000000</v>
      </c>
      <c r="D102" s="58">
        <f>SUM(D98:D100)</f>
        <v>0</v>
      </c>
      <c r="E102" s="58">
        <f>SUM(E98:E100)</f>
        <v>0</v>
      </c>
      <c r="F102" s="58">
        <f>SUM(F98:F100)</f>
        <v>0</v>
      </c>
      <c r="G102" s="58">
        <f>SUM(G98:G100)</f>
        <v>0</v>
      </c>
      <c r="H102" s="65">
        <f>SUM(C102:G102)</f>
        <v>41000000</v>
      </c>
    </row>
    <row r="103" spans="1:8" ht="21.75" customHeight="1" thickBot="1" thickTop="1">
      <c r="A103" s="56"/>
      <c r="B103" s="445"/>
      <c r="C103" s="445"/>
      <c r="D103" s="445"/>
      <c r="E103" s="445"/>
      <c r="F103" s="445"/>
      <c r="G103" s="445"/>
      <c r="H103" s="445"/>
    </row>
    <row r="104" spans="1:8" ht="19.5" thickTop="1">
      <c r="A104" s="56"/>
      <c r="B104" s="92" t="s">
        <v>270</v>
      </c>
      <c r="C104" s="93">
        <f>SUM(C108)</f>
        <v>21000000</v>
      </c>
      <c r="D104" s="93">
        <f>SUM(D108)</f>
        <v>0</v>
      </c>
      <c r="E104" s="93">
        <f>SUM(E108)</f>
        <v>0</v>
      </c>
      <c r="F104" s="93">
        <f>SUM(F108)</f>
        <v>30000000</v>
      </c>
      <c r="G104" s="93">
        <f>SUM(G108)</f>
        <v>0</v>
      </c>
      <c r="H104" s="94">
        <f>SUM(C104:G104)</f>
        <v>51000000</v>
      </c>
    </row>
    <row r="105" spans="1:8" ht="18.75">
      <c r="A105" s="56"/>
      <c r="B105" s="95" t="s">
        <v>259</v>
      </c>
      <c r="C105" s="441"/>
      <c r="D105" s="441"/>
      <c r="E105" s="441"/>
      <c r="F105" s="441"/>
      <c r="G105" s="441"/>
      <c r="H105" s="442"/>
    </row>
    <row r="106" spans="1:8" ht="19.5" thickBot="1">
      <c r="A106" s="56"/>
      <c r="B106" s="97" t="s">
        <v>144</v>
      </c>
      <c r="C106" s="98">
        <f>+'2.  PROSPERIDAD Y DLLO FAMILIA'!P69+'2.  PROSPERIDAD Y DLLO FAMILIA'!R69</f>
        <v>21000000</v>
      </c>
      <c r="D106" s="98"/>
      <c r="E106" s="98"/>
      <c r="F106" s="98">
        <f>+'2.  PROSPERIDAD Y DLLO FAMILIA'!S69</f>
        <v>30000000</v>
      </c>
      <c r="G106" s="98"/>
      <c r="H106" s="99">
        <f>SUM(C106:G106)</f>
        <v>51000000</v>
      </c>
    </row>
    <row r="107" spans="1:8" ht="20.25" thickBot="1" thickTop="1">
      <c r="A107" s="56"/>
      <c r="B107" s="444"/>
      <c r="C107" s="444"/>
      <c r="D107" s="444"/>
      <c r="E107" s="444"/>
      <c r="F107" s="444"/>
      <c r="G107" s="444"/>
      <c r="H107" s="444"/>
    </row>
    <row r="108" spans="1:8" ht="20.25" thickBot="1" thickTop="1">
      <c r="A108" s="56"/>
      <c r="B108" s="57" t="s">
        <v>44</v>
      </c>
      <c r="C108" s="58">
        <f>SUM(C106:C106)</f>
        <v>21000000</v>
      </c>
      <c r="D108" s="58">
        <f>SUM(D106:D106)</f>
        <v>0</v>
      </c>
      <c r="E108" s="58">
        <f>SUM(E106:E106)</f>
        <v>0</v>
      </c>
      <c r="F108" s="58">
        <f>SUM(F106:F106)</f>
        <v>30000000</v>
      </c>
      <c r="G108" s="58">
        <f>SUM(G106:G106)</f>
        <v>0</v>
      </c>
      <c r="H108" s="65">
        <f>SUM(C108:G108)</f>
        <v>51000000</v>
      </c>
    </row>
    <row r="109" spans="1:8" ht="30" customHeight="1" thickBot="1" thickTop="1">
      <c r="A109" s="56"/>
      <c r="B109" s="445"/>
      <c r="C109" s="445"/>
      <c r="D109" s="445"/>
      <c r="E109" s="445"/>
      <c r="F109" s="445"/>
      <c r="G109" s="445"/>
      <c r="H109" s="445"/>
    </row>
    <row r="110" spans="1:8" ht="19.5" thickTop="1">
      <c r="A110" s="56"/>
      <c r="B110" s="106" t="s">
        <v>271</v>
      </c>
      <c r="C110" s="93">
        <f>SUM(C117)</f>
        <v>82000000</v>
      </c>
      <c r="D110" s="93">
        <f>SUM(D117)</f>
        <v>0</v>
      </c>
      <c r="E110" s="93">
        <f>SUM(E117)</f>
        <v>0</v>
      </c>
      <c r="F110" s="93">
        <f>SUM(F117)</f>
        <v>97000000</v>
      </c>
      <c r="G110" s="93">
        <f>SUM(G117)</f>
        <v>67860000</v>
      </c>
      <c r="H110" s="94">
        <f>SUM(C110:G110)</f>
        <v>246860000</v>
      </c>
    </row>
    <row r="111" spans="1:8" ht="18.75">
      <c r="A111" s="56"/>
      <c r="B111" s="95" t="s">
        <v>259</v>
      </c>
      <c r="C111" s="441"/>
      <c r="D111" s="441"/>
      <c r="E111" s="441"/>
      <c r="F111" s="441"/>
      <c r="G111" s="441"/>
      <c r="H111" s="442"/>
    </row>
    <row r="112" spans="1:8" ht="18.75">
      <c r="A112" s="56"/>
      <c r="B112" s="96" t="s">
        <v>147</v>
      </c>
      <c r="C112" s="51">
        <f>+'2.  PROSPERIDAD Y DLLO FAMILIA'!P71+'2.  PROSPERIDAD Y DLLO FAMILIA'!P72+'2.  PROSPERIDAD Y DLLO FAMILIA'!R71+'2.  PROSPERIDAD Y DLLO FAMILIA'!R72</f>
        <v>15000000</v>
      </c>
      <c r="D112" s="51"/>
      <c r="E112" s="51"/>
      <c r="F112" s="51">
        <f>+'2.  PROSPERIDAD Y DLLO FAMILIA'!S71+'2.  PROSPERIDAD Y DLLO FAMILIA'!S72</f>
        <v>30000000</v>
      </c>
      <c r="G112" s="51">
        <f>+'2.  PROSPERIDAD Y DLLO FAMILIA'!T71+'2.  PROSPERIDAD Y DLLO FAMILIA'!T72</f>
        <v>67860000</v>
      </c>
      <c r="H112" s="52">
        <f>SUM(C112:G112)</f>
        <v>112860000</v>
      </c>
    </row>
    <row r="113" spans="1:8" ht="18.75">
      <c r="A113" s="56"/>
      <c r="B113" s="96" t="s">
        <v>150</v>
      </c>
      <c r="C113" s="51">
        <f>+'2.  PROSPERIDAD Y DLLO FAMILIA'!P73+'2.  PROSPERIDAD Y DLLO FAMILIA'!P74+'2.  PROSPERIDAD Y DLLO FAMILIA'!R73+'2.  PROSPERIDAD Y DLLO FAMILIA'!R74</f>
        <v>20000000</v>
      </c>
      <c r="D113" s="51"/>
      <c r="E113" s="51"/>
      <c r="F113" s="51">
        <f>+'2.  PROSPERIDAD Y DLLO FAMILIA'!S73+'2.  PROSPERIDAD Y DLLO FAMILIA'!S74</f>
        <v>15000000</v>
      </c>
      <c r="G113" s="51"/>
      <c r="H113" s="52">
        <f>SUM(C113:G113)</f>
        <v>35000000</v>
      </c>
    </row>
    <row r="114" spans="1:8" ht="18.75">
      <c r="A114" s="56"/>
      <c r="B114" s="96" t="s">
        <v>272</v>
      </c>
      <c r="C114" s="51">
        <f>+'2.  PROSPERIDAD Y DLLO FAMILIA'!P75+'2.  PROSPERIDAD Y DLLO FAMILIA'!R75</f>
        <v>18000000</v>
      </c>
      <c r="D114" s="51"/>
      <c r="E114" s="51"/>
      <c r="F114" s="51">
        <f>+'2.  PROSPERIDAD Y DLLO FAMILIA'!S75</f>
        <v>12000000</v>
      </c>
      <c r="G114" s="51"/>
      <c r="H114" s="52"/>
    </row>
    <row r="115" spans="1:8" ht="19.5" thickBot="1">
      <c r="A115" s="56"/>
      <c r="B115" s="97" t="s">
        <v>155</v>
      </c>
      <c r="C115" s="98">
        <f>+'2.  PROSPERIDAD Y DLLO FAMILIA'!P76+'2.  PROSPERIDAD Y DLLO FAMILIA'!P77+'2.  PROSPERIDAD Y DLLO FAMILIA'!R76+'2.  PROSPERIDAD Y DLLO FAMILIA'!R77</f>
        <v>29000000</v>
      </c>
      <c r="D115" s="98"/>
      <c r="E115" s="98"/>
      <c r="F115" s="98">
        <f>+'2.  PROSPERIDAD Y DLLO FAMILIA'!S76+'2.  PROSPERIDAD Y DLLO FAMILIA'!S77</f>
        <v>40000000</v>
      </c>
      <c r="G115" s="98"/>
      <c r="H115" s="99">
        <f>SUM(C115:G115)</f>
        <v>69000000</v>
      </c>
    </row>
    <row r="116" spans="1:8" ht="20.25" thickBot="1" thickTop="1">
      <c r="A116" s="56"/>
      <c r="B116" s="444"/>
      <c r="C116" s="444"/>
      <c r="D116" s="444"/>
      <c r="E116" s="444"/>
      <c r="F116" s="444"/>
      <c r="G116" s="444"/>
      <c r="H116" s="444"/>
    </row>
    <row r="117" spans="1:8" ht="20.25" thickBot="1" thickTop="1">
      <c r="A117" s="56"/>
      <c r="B117" s="57" t="s">
        <v>44</v>
      </c>
      <c r="C117" s="58">
        <f>SUM(C112:C115)</f>
        <v>82000000</v>
      </c>
      <c r="D117" s="58">
        <f>SUM(D112:D115)</f>
        <v>0</v>
      </c>
      <c r="E117" s="58">
        <f>SUM(E112:E115)</f>
        <v>0</v>
      </c>
      <c r="F117" s="58">
        <f>SUM(F112:F115)</f>
        <v>97000000</v>
      </c>
      <c r="G117" s="58">
        <f>SUM(G112:G115)</f>
        <v>67860000</v>
      </c>
      <c r="H117" s="65">
        <f>SUM(C117:G117)</f>
        <v>246860000</v>
      </c>
    </row>
    <row r="118" spans="1:8" ht="19.5" customHeight="1" thickBot="1" thickTop="1">
      <c r="A118" s="56"/>
      <c r="B118" s="445"/>
      <c r="C118" s="445"/>
      <c r="D118" s="445"/>
      <c r="E118" s="445"/>
      <c r="F118" s="445"/>
      <c r="G118" s="445"/>
      <c r="H118" s="445"/>
    </row>
    <row r="119" spans="1:8" ht="19.5" thickTop="1">
      <c r="A119" s="56"/>
      <c r="B119" s="92" t="s">
        <v>157</v>
      </c>
      <c r="C119" s="93">
        <f>SUM(C126)</f>
        <v>86637968</v>
      </c>
      <c r="D119" s="93">
        <f>SUM(D126)</f>
        <v>0</v>
      </c>
      <c r="E119" s="93">
        <f>SUM(E126)</f>
        <v>0</v>
      </c>
      <c r="F119" s="93">
        <f>SUM(F126)</f>
        <v>110000000</v>
      </c>
      <c r="G119" s="93">
        <f>SUM(G126)</f>
        <v>0</v>
      </c>
      <c r="H119" s="94">
        <f>SUM(C119:G119)</f>
        <v>196637968</v>
      </c>
    </row>
    <row r="120" spans="1:8" ht="18.75">
      <c r="A120" s="56"/>
      <c r="B120" s="95" t="s">
        <v>259</v>
      </c>
      <c r="C120" s="441"/>
      <c r="D120" s="441"/>
      <c r="E120" s="441"/>
      <c r="F120" s="441"/>
      <c r="G120" s="441"/>
      <c r="H120" s="442"/>
    </row>
    <row r="121" spans="1:8" ht="39.75" customHeight="1">
      <c r="A121" s="56"/>
      <c r="B121" s="96" t="s">
        <v>158</v>
      </c>
      <c r="C121" s="51">
        <f>+'2.  PROSPERIDAD Y DLLO FAMILIA'!O80+'2.  PROSPERIDAD Y DLLO FAMILIA'!O81+'2.  PROSPERIDAD Y DLLO FAMILIA'!O82</f>
        <v>75637968</v>
      </c>
      <c r="D121" s="51"/>
      <c r="E121" s="51"/>
      <c r="F121" s="51">
        <f>+'2.  PROSPERIDAD Y DLLO FAMILIA'!S80+'2.  PROSPERIDAD Y DLLO FAMILIA'!S81+'2.  PROSPERIDAD Y DLLO FAMILIA'!S82</f>
        <v>70000000</v>
      </c>
      <c r="G121" s="51"/>
      <c r="H121" s="52">
        <f>SUM(C121:G121)</f>
        <v>145637968</v>
      </c>
    </row>
    <row r="122" spans="1:8" ht="65.25" customHeight="1">
      <c r="A122" s="56"/>
      <c r="B122" s="96" t="s">
        <v>273</v>
      </c>
      <c r="C122" s="51">
        <f>+'2.  PROSPERIDAD Y DLLO FAMILIA'!O83</f>
        <v>11000000</v>
      </c>
      <c r="D122" s="51"/>
      <c r="E122" s="51"/>
      <c r="F122" s="51"/>
      <c r="G122" s="51"/>
      <c r="H122" s="52">
        <f>SUM(C122:G122)</f>
        <v>11000000</v>
      </c>
    </row>
    <row r="123" spans="1:8" ht="18.75">
      <c r="A123" s="56"/>
      <c r="B123" s="96" t="s">
        <v>164</v>
      </c>
      <c r="C123" s="51"/>
      <c r="D123" s="51"/>
      <c r="E123" s="51"/>
      <c r="F123" s="51">
        <f>+'2.  PROSPERIDAD Y DLLO FAMILIA'!S84+'2.  PROSPERIDAD Y DLLO FAMILIA'!S85</f>
        <v>25000000</v>
      </c>
      <c r="G123" s="51"/>
      <c r="H123" s="52">
        <f>SUM(C123:G123)</f>
        <v>25000000</v>
      </c>
    </row>
    <row r="124" spans="1:8" ht="19.5" thickBot="1">
      <c r="A124" s="56"/>
      <c r="B124" s="97" t="s">
        <v>274</v>
      </c>
      <c r="C124" s="98"/>
      <c r="D124" s="98"/>
      <c r="E124" s="98"/>
      <c r="F124" s="98">
        <f>+'2.  PROSPERIDAD Y DLLO FAMILIA'!S86</f>
        <v>15000000</v>
      </c>
      <c r="G124" s="98"/>
      <c r="H124" s="99">
        <f>SUM(C124:G124)</f>
        <v>15000000</v>
      </c>
    </row>
    <row r="125" spans="1:8" ht="20.25" thickBot="1" thickTop="1">
      <c r="A125" s="56"/>
      <c r="B125" s="444"/>
      <c r="C125" s="444"/>
      <c r="D125" s="444"/>
      <c r="E125" s="444"/>
      <c r="F125" s="444"/>
      <c r="G125" s="444"/>
      <c r="H125" s="444"/>
    </row>
    <row r="126" spans="1:8" ht="20.25" thickBot="1" thickTop="1">
      <c r="A126" s="56"/>
      <c r="B126" s="57" t="s">
        <v>44</v>
      </c>
      <c r="C126" s="58">
        <f>SUM(C121:C124)</f>
        <v>86637968</v>
      </c>
      <c r="D126" s="58">
        <f>SUM(D121:D124)</f>
        <v>0</v>
      </c>
      <c r="E126" s="58">
        <f>SUM(E121:E124)</f>
        <v>0</v>
      </c>
      <c r="F126" s="58">
        <f>SUM(F121:F124)</f>
        <v>110000000</v>
      </c>
      <c r="G126" s="58">
        <f>SUM(G121:G124)</f>
        <v>0</v>
      </c>
      <c r="H126" s="65">
        <f>SUM(C126:G126)</f>
        <v>196637968</v>
      </c>
    </row>
    <row r="127" spans="1:8" ht="18" customHeight="1" thickBot="1" thickTop="1">
      <c r="A127" s="56"/>
      <c r="B127" s="445"/>
      <c r="C127" s="445"/>
      <c r="D127" s="445"/>
      <c r="E127" s="445"/>
      <c r="F127" s="445"/>
      <c r="G127" s="445"/>
      <c r="H127" s="445"/>
    </row>
    <row r="128" spans="1:8" ht="38.25" thickTop="1">
      <c r="A128" s="56"/>
      <c r="B128" s="92" t="s">
        <v>169</v>
      </c>
      <c r="C128" s="93">
        <f>SUM(C135)</f>
        <v>303301954</v>
      </c>
      <c r="D128" s="93">
        <f>SUM(D135)</f>
        <v>0</v>
      </c>
      <c r="E128" s="93">
        <f>SUM(E135)</f>
        <v>0</v>
      </c>
      <c r="F128" s="93">
        <f>SUM(F135)</f>
        <v>175000000</v>
      </c>
      <c r="G128" s="93">
        <f>SUM(G135)</f>
        <v>0</v>
      </c>
      <c r="H128" s="94">
        <f>SUM(C128:G128)</f>
        <v>478301954</v>
      </c>
    </row>
    <row r="129" spans="1:8" ht="18.75">
      <c r="A129" s="56"/>
      <c r="B129" s="95" t="s">
        <v>259</v>
      </c>
      <c r="C129" s="441"/>
      <c r="D129" s="441"/>
      <c r="E129" s="441"/>
      <c r="F129" s="441"/>
      <c r="G129" s="441"/>
      <c r="H129" s="442"/>
    </row>
    <row r="130" spans="1:8" ht="37.5">
      <c r="A130" s="56"/>
      <c r="B130" s="104" t="s">
        <v>170</v>
      </c>
      <c r="C130" s="63">
        <f>+'2.  PROSPERIDAD Y DLLO FAMILIA'!N89</f>
        <v>25000000</v>
      </c>
      <c r="D130" s="64"/>
      <c r="E130" s="64"/>
      <c r="F130" s="64">
        <f>+'2.  PROSPERIDAD Y DLLO FAMILIA'!S89+'2.  PROSPERIDAD Y DLLO FAMILIA'!S90</f>
        <v>80000000</v>
      </c>
      <c r="G130" s="64"/>
      <c r="H130" s="52">
        <f>SUM(C130:G130)</f>
        <v>105000000</v>
      </c>
    </row>
    <row r="131" spans="1:8" ht="18.75">
      <c r="A131" s="56"/>
      <c r="B131" s="104" t="s">
        <v>275</v>
      </c>
      <c r="C131" s="63">
        <f>+'2.  PROSPERIDAD Y DLLO FAMILIA'!N90+'2.  PROSPERIDAD Y DLLO FAMILIA'!N91</f>
        <v>37500000</v>
      </c>
      <c r="D131" s="64"/>
      <c r="E131" s="64"/>
      <c r="F131" s="64"/>
      <c r="G131" s="64"/>
      <c r="H131" s="52">
        <f>SUM(C131:G131)</f>
        <v>37500000</v>
      </c>
    </row>
    <row r="132" spans="1:8" ht="18.75">
      <c r="A132" s="56"/>
      <c r="B132" s="104" t="s">
        <v>175</v>
      </c>
      <c r="C132" s="63">
        <f>+'2.  PROSPERIDAD Y DLLO FAMILIA'!N92</f>
        <v>15000000</v>
      </c>
      <c r="D132" s="64"/>
      <c r="E132" s="64"/>
      <c r="F132" s="64"/>
      <c r="G132" s="64"/>
      <c r="H132" s="52">
        <f>SUM(C132:G132)</f>
        <v>15000000</v>
      </c>
    </row>
    <row r="133" spans="1:8" ht="38.25" thickBot="1">
      <c r="A133" s="56"/>
      <c r="B133" s="97" t="s">
        <v>177</v>
      </c>
      <c r="C133" s="105">
        <f>+'2.  PROSPERIDAD Y DLLO FAMILIA'!N93+'2.  PROSPERIDAD Y DLLO FAMILIA'!N94+'2.  PROSPERIDAD Y DLLO FAMILIA'!P93+'2.  PROSPERIDAD Y DLLO FAMILIA'!P94</f>
        <v>225801954</v>
      </c>
      <c r="D133" s="98"/>
      <c r="E133" s="98"/>
      <c r="F133" s="98">
        <f>+'2.  PROSPERIDAD Y DLLO FAMILIA'!S93+'2.  PROSPERIDAD Y DLLO FAMILIA'!S94</f>
        <v>95000000</v>
      </c>
      <c r="G133" s="98"/>
      <c r="H133" s="99">
        <f>SUM(C133:G133)</f>
        <v>320801954</v>
      </c>
    </row>
    <row r="134" spans="1:8" ht="20.25" thickBot="1" thickTop="1">
      <c r="A134" s="56"/>
      <c r="B134" s="444"/>
      <c r="C134" s="444"/>
      <c r="D134" s="444"/>
      <c r="E134" s="444"/>
      <c r="F134" s="444"/>
      <c r="G134" s="444"/>
      <c r="H134" s="444"/>
    </row>
    <row r="135" spans="1:8" ht="31.5" customHeight="1" thickBot="1" thickTop="1">
      <c r="A135" s="56"/>
      <c r="B135" s="57" t="s">
        <v>44</v>
      </c>
      <c r="C135" s="58">
        <f>SUM(C130:C133)</f>
        <v>303301954</v>
      </c>
      <c r="D135" s="58">
        <f>SUM(D130:D133)</f>
        <v>0</v>
      </c>
      <c r="E135" s="58">
        <f>SUM(E130:E133)</f>
        <v>0</v>
      </c>
      <c r="F135" s="58">
        <f>SUM(F130:F133)</f>
        <v>175000000</v>
      </c>
      <c r="G135" s="58">
        <f>SUM(G130:G133)</f>
        <v>0</v>
      </c>
      <c r="H135" s="65">
        <f>SUM(C135:G135)</f>
        <v>478301954</v>
      </c>
    </row>
    <row r="136" spans="1:8" ht="30" customHeight="1" thickBot="1" thickTop="1">
      <c r="A136" s="56"/>
      <c r="B136" s="446"/>
      <c r="C136" s="446"/>
      <c r="D136" s="446"/>
      <c r="E136" s="446"/>
      <c r="F136" s="446"/>
      <c r="G136" s="446"/>
      <c r="H136" s="446"/>
    </row>
    <row r="137" spans="1:8" ht="30" customHeight="1" thickBot="1" thickTop="1">
      <c r="A137" s="56"/>
      <c r="B137" s="57" t="s">
        <v>261</v>
      </c>
      <c r="C137" s="58">
        <f>+C68+C73+C86+C94+C102+C108+C117+C126+C135</f>
        <v>14435928217</v>
      </c>
      <c r="D137" s="58">
        <f>+D68+D73+D86+D94+D102+D108+D117+D126+D135</f>
        <v>0</v>
      </c>
      <c r="E137" s="58">
        <f>+E68+E73+E86+E94+E102+E108+E117+E126+E135</f>
        <v>925287540</v>
      </c>
      <c r="F137" s="58">
        <f>+F68+F73+F86+F94+F102+F108+F117+F126+F135</f>
        <v>1200557366</v>
      </c>
      <c r="G137" s="58">
        <f>+G68+G73+G86+G94+G102+G108+G117+G126+G135</f>
        <v>67860000</v>
      </c>
      <c r="H137" s="65">
        <f>SUM(C137:G137)</f>
        <v>16629633123</v>
      </c>
    </row>
    <row r="138" spans="1:8" ht="18.75">
      <c r="A138" s="434" t="s">
        <v>249</v>
      </c>
      <c r="B138" s="434"/>
      <c r="C138" s="434"/>
      <c r="D138" s="434"/>
      <c r="E138" s="434"/>
      <c r="F138" s="434"/>
      <c r="G138" s="434"/>
      <c r="H138" s="434"/>
    </row>
    <row r="139" spans="1:8" ht="18.75">
      <c r="A139" s="434" t="s">
        <v>0</v>
      </c>
      <c r="B139" s="434"/>
      <c r="C139" s="434"/>
      <c r="D139" s="434"/>
      <c r="E139" s="434"/>
      <c r="F139" s="434"/>
      <c r="G139" s="434"/>
      <c r="H139" s="434"/>
    </row>
    <row r="140" spans="1:8" s="42" customFormat="1" ht="18.75">
      <c r="A140" s="435" t="s">
        <v>1</v>
      </c>
      <c r="B140" s="435"/>
      <c r="C140" s="435"/>
      <c r="D140" s="435"/>
      <c r="E140" s="435"/>
      <c r="F140" s="435"/>
      <c r="G140" s="435"/>
      <c r="H140" s="435"/>
    </row>
    <row r="141" spans="1:8" s="42" customFormat="1" ht="18.75">
      <c r="A141" s="41"/>
      <c r="B141" s="41"/>
      <c r="C141" s="43"/>
      <c r="D141" s="43"/>
      <c r="E141" s="43"/>
      <c r="F141" s="43"/>
      <c r="G141" s="43"/>
      <c r="H141" s="43"/>
    </row>
    <row r="142" spans="1:8" ht="18.75">
      <c r="A142" s="447" t="s">
        <v>250</v>
      </c>
      <c r="B142" s="447"/>
      <c r="C142" s="447"/>
      <c r="D142" s="447"/>
      <c r="E142" s="447"/>
      <c r="F142" s="447"/>
      <c r="G142" s="447"/>
      <c r="H142" s="447"/>
    </row>
    <row r="143" spans="1:20" ht="18.75">
      <c r="A143" s="448" t="s">
        <v>251</v>
      </c>
      <c r="B143" s="448"/>
      <c r="C143" s="448"/>
      <c r="D143" s="448"/>
      <c r="E143" s="448"/>
      <c r="F143" s="448"/>
      <c r="G143" s="448"/>
      <c r="H143" s="448"/>
      <c r="I143" s="44"/>
      <c r="J143" s="44"/>
      <c r="K143" s="44"/>
      <c r="L143" s="44"/>
      <c r="M143" s="44"/>
      <c r="N143" s="44"/>
      <c r="O143" s="44"/>
      <c r="P143" s="44"/>
      <c r="Q143" s="44"/>
      <c r="R143" s="44"/>
      <c r="S143" s="44"/>
      <c r="T143" s="44"/>
    </row>
    <row r="144" spans="1:20" ht="18.75">
      <c r="A144" s="438"/>
      <c r="B144" s="438"/>
      <c r="C144" s="438"/>
      <c r="D144" s="438"/>
      <c r="E144" s="438"/>
      <c r="F144" s="438"/>
      <c r="G144" s="438"/>
      <c r="H144" s="438"/>
      <c r="I144" s="44"/>
      <c r="J144" s="44"/>
      <c r="K144" s="44"/>
      <c r="L144" s="44"/>
      <c r="M144" s="44"/>
      <c r="N144" s="44"/>
      <c r="O144" s="44"/>
      <c r="P144" s="44"/>
      <c r="Q144" s="44"/>
      <c r="R144" s="44"/>
      <c r="S144" s="44"/>
      <c r="T144" s="44"/>
    </row>
    <row r="145" spans="1:20" ht="18.75">
      <c r="A145" s="434"/>
      <c r="B145" s="434"/>
      <c r="C145" s="434"/>
      <c r="D145" s="434"/>
      <c r="E145" s="434"/>
      <c r="F145" s="434"/>
      <c r="G145" s="434"/>
      <c r="H145" s="434"/>
      <c r="I145" s="44"/>
      <c r="J145" s="44"/>
      <c r="K145" s="44"/>
      <c r="L145" s="44"/>
      <c r="M145" s="44"/>
      <c r="N145" s="44"/>
      <c r="O145" s="44"/>
      <c r="P145" s="44"/>
      <c r="Q145" s="44"/>
      <c r="R145" s="44"/>
      <c r="S145" s="44"/>
      <c r="T145" s="44"/>
    </row>
    <row r="146" spans="1:8" ht="19.5" thickTop="1">
      <c r="A146" s="436" t="s">
        <v>276</v>
      </c>
      <c r="B146" s="436"/>
      <c r="C146" s="436"/>
      <c r="D146" s="436"/>
      <c r="E146" s="436"/>
      <c r="F146" s="436"/>
      <c r="G146" s="436"/>
      <c r="H146" s="436"/>
    </row>
    <row r="147" spans="1:8" ht="19.5" thickBot="1">
      <c r="A147" s="449"/>
      <c r="B147" s="450"/>
      <c r="C147" s="450"/>
      <c r="D147" s="450"/>
      <c r="E147" s="450"/>
      <c r="F147" s="450"/>
      <c r="G147" s="450"/>
      <c r="H147" s="450"/>
    </row>
    <row r="148" spans="1:8" ht="57" thickTop="1">
      <c r="A148" s="91"/>
      <c r="B148" s="45" t="s">
        <v>253</v>
      </c>
      <c r="C148" s="46" t="s">
        <v>254</v>
      </c>
      <c r="D148" s="46" t="s">
        <v>255</v>
      </c>
      <c r="E148" s="46" t="s">
        <v>22</v>
      </c>
      <c r="F148" s="46" t="s">
        <v>277</v>
      </c>
      <c r="G148" s="46" t="s">
        <v>263</v>
      </c>
      <c r="H148" s="47" t="s">
        <v>258</v>
      </c>
    </row>
    <row r="149" spans="1:8" ht="37.5">
      <c r="A149" s="56"/>
      <c r="B149" s="102" t="s">
        <v>185</v>
      </c>
      <c r="C149" s="49">
        <f>SUM(C156)</f>
        <v>173406290</v>
      </c>
      <c r="D149" s="49">
        <f>SUM(D156)</f>
        <v>0</v>
      </c>
      <c r="E149" s="49">
        <f>SUM(E156)</f>
        <v>0</v>
      </c>
      <c r="F149" s="49">
        <f>SUM(F156)</f>
        <v>105000000</v>
      </c>
      <c r="G149" s="49">
        <f>SUM(G156)</f>
        <v>0</v>
      </c>
      <c r="H149" s="50">
        <f>SUM(C149:G149)</f>
        <v>278406290</v>
      </c>
    </row>
    <row r="150" spans="1:8" ht="18.75">
      <c r="A150" s="56"/>
      <c r="B150" s="95" t="s">
        <v>259</v>
      </c>
      <c r="C150" s="441"/>
      <c r="D150" s="441"/>
      <c r="E150" s="441"/>
      <c r="F150" s="441"/>
      <c r="G150" s="441"/>
      <c r="H150" s="442"/>
    </row>
    <row r="151" spans="1:8" ht="37.5">
      <c r="A151" s="56"/>
      <c r="B151" s="96" t="s">
        <v>186</v>
      </c>
      <c r="C151" s="51">
        <f>+'3.  DLLO ECONO. Y AMBIENTE SOST'!Q13+'3.  DLLO ECONO. Y AMBIENTE SOST'!T13</f>
        <v>0</v>
      </c>
      <c r="D151" s="51"/>
      <c r="E151" s="51"/>
      <c r="F151" s="51">
        <f>+'3.  DLLO ECONO. Y AMBIENTE SOST'!U13</f>
        <v>20000000</v>
      </c>
      <c r="G151" s="51"/>
      <c r="H151" s="52">
        <f>SUM(C151:G151)</f>
        <v>20000000</v>
      </c>
    </row>
    <row r="152" spans="1:8" ht="37.5">
      <c r="A152" s="56"/>
      <c r="B152" s="96" t="s">
        <v>188</v>
      </c>
      <c r="C152" s="51">
        <f>+'3.  DLLO ECONO. Y AMBIENTE SOST'!Q14+'3.  DLLO ECONO. Y AMBIENTE SOST'!T14</f>
        <v>45000000</v>
      </c>
      <c r="D152" s="51"/>
      <c r="E152" s="51"/>
      <c r="F152" s="51">
        <f>+'3.  DLLO ECONO. Y AMBIENTE SOST'!U14</f>
        <v>0</v>
      </c>
      <c r="G152" s="51"/>
      <c r="H152" s="52">
        <f>SUM(C152:G152)</f>
        <v>45000000</v>
      </c>
    </row>
    <row r="153" spans="1:8" ht="37.5">
      <c r="A153" s="56"/>
      <c r="B153" s="103" t="s">
        <v>190</v>
      </c>
      <c r="C153" s="51">
        <f>+'3.  DLLO ECONO. Y AMBIENTE SOST'!Q15+'3.  DLLO ECONO. Y AMBIENTE SOST'!T15</f>
        <v>116406290</v>
      </c>
      <c r="D153" s="51"/>
      <c r="E153" s="51"/>
      <c r="F153" s="51">
        <f>+'3.  DLLO ECONO. Y AMBIENTE SOST'!U15</f>
        <v>60000000</v>
      </c>
      <c r="G153" s="51"/>
      <c r="H153" s="52">
        <f>SUM(C153:G153)</f>
        <v>176406290</v>
      </c>
    </row>
    <row r="154" spans="1:8" ht="19.5" thickBot="1">
      <c r="A154" s="56"/>
      <c r="B154" s="97" t="s">
        <v>192</v>
      </c>
      <c r="C154" s="98">
        <f>+'3.  DLLO ECONO. Y AMBIENTE SOST'!Q16+'3.  DLLO ECONO. Y AMBIENTE SOST'!T16</f>
        <v>12000000</v>
      </c>
      <c r="D154" s="98"/>
      <c r="E154" s="98"/>
      <c r="F154" s="98">
        <f>+'3.  DLLO ECONO. Y AMBIENTE SOST'!U16</f>
        <v>25000000</v>
      </c>
      <c r="G154" s="98"/>
      <c r="H154" s="99">
        <f>SUM(C154:G154)</f>
        <v>37000000</v>
      </c>
    </row>
    <row r="155" spans="1:8" ht="20.25" thickBot="1" thickTop="1">
      <c r="A155" s="56"/>
      <c r="B155" s="444"/>
      <c r="C155" s="444"/>
      <c r="D155" s="444"/>
      <c r="E155" s="444"/>
      <c r="F155" s="444"/>
      <c r="G155" s="444"/>
      <c r="H155" s="444"/>
    </row>
    <row r="156" spans="1:8" ht="20.25" thickBot="1" thickTop="1">
      <c r="A156" s="56"/>
      <c r="B156" s="57" t="s">
        <v>44</v>
      </c>
      <c r="C156" s="58">
        <f>SUM(C151:C154)</f>
        <v>173406290</v>
      </c>
      <c r="D156" s="58">
        <f>SUM(D151:D154)</f>
        <v>0</v>
      </c>
      <c r="E156" s="58">
        <f>SUM(E151:E154)</f>
        <v>0</v>
      </c>
      <c r="F156" s="58">
        <f>SUM(F151:F154)</f>
        <v>105000000</v>
      </c>
      <c r="G156" s="58">
        <f>SUM(G151:G154)</f>
        <v>0</v>
      </c>
      <c r="H156" s="53">
        <f>SUM(C156:G156)</f>
        <v>278406290</v>
      </c>
    </row>
    <row r="157" spans="1:8" ht="30" customHeight="1" thickBot="1" thickTop="1">
      <c r="A157" s="56"/>
      <c r="B157" s="445"/>
      <c r="C157" s="445"/>
      <c r="D157" s="445"/>
      <c r="E157" s="445"/>
      <c r="F157" s="445"/>
      <c r="G157" s="445"/>
      <c r="H157" s="445"/>
    </row>
    <row r="158" spans="1:8" ht="19.5" thickTop="1">
      <c r="A158" s="56"/>
      <c r="B158" s="92" t="s">
        <v>278</v>
      </c>
      <c r="C158" s="93">
        <f>SUM(C165)</f>
        <v>329879469</v>
      </c>
      <c r="D158" s="93">
        <f>SUM(D165)</f>
        <v>0</v>
      </c>
      <c r="E158" s="93">
        <f>SUM(E165)</f>
        <v>0</v>
      </c>
      <c r="F158" s="93">
        <f>SUM(F165)</f>
        <v>1128431624</v>
      </c>
      <c r="G158" s="93">
        <f>SUM(G165)</f>
        <v>180000000</v>
      </c>
      <c r="H158" s="94">
        <f>SUM(C158:G158)</f>
        <v>1638311093</v>
      </c>
    </row>
    <row r="159" spans="1:8" ht="18.75">
      <c r="A159" s="56"/>
      <c r="B159" s="95" t="s">
        <v>259</v>
      </c>
      <c r="C159" s="441"/>
      <c r="D159" s="441"/>
      <c r="E159" s="441"/>
      <c r="F159" s="441"/>
      <c r="G159" s="441"/>
      <c r="H159" s="442"/>
    </row>
    <row r="160" spans="1:8" ht="37.5">
      <c r="A160" s="56"/>
      <c r="B160" s="96" t="s">
        <v>195</v>
      </c>
      <c r="C160" s="51">
        <f>+'3.  DLLO ECONO. Y AMBIENTE SOST'!Q19+'3.  DLLO ECONO. Y AMBIENTE SOST'!Q21+'3.  DLLO ECONO. Y AMBIENTE SOST'!T19+'3.  DLLO ECONO. Y AMBIENTE SOST'!T20</f>
        <v>282879469</v>
      </c>
      <c r="D160" s="51"/>
      <c r="E160" s="51"/>
      <c r="F160" s="51">
        <f>+'3.  DLLO ECONO. Y AMBIENTE SOST'!U19+'3.  DLLO ECONO. Y AMBIENTE SOST'!U20</f>
        <v>590976614</v>
      </c>
      <c r="G160" s="51"/>
      <c r="H160" s="52">
        <f>SUM(C160:G160)</f>
        <v>873856083</v>
      </c>
    </row>
    <row r="161" spans="1:8" ht="56.25">
      <c r="A161" s="56"/>
      <c r="B161" s="96" t="s">
        <v>279</v>
      </c>
      <c r="C161" s="51">
        <f>+'3.  DLLO ECONO. Y AMBIENTE SOST'!T22</f>
        <v>10000000</v>
      </c>
      <c r="D161" s="51"/>
      <c r="E161" s="51"/>
      <c r="F161" s="51">
        <f>+'3.  DLLO ECONO. Y AMBIENTE SOST'!U22</f>
        <v>30000000</v>
      </c>
      <c r="G161" s="51">
        <f>+'3.  DLLO ECONO. Y AMBIENTE SOST'!V22</f>
        <v>180000000</v>
      </c>
      <c r="H161" s="52">
        <f>SUM(C161:G161)</f>
        <v>220000000</v>
      </c>
    </row>
    <row r="162" spans="1:8" ht="37.5">
      <c r="A162" s="56"/>
      <c r="B162" s="96" t="s">
        <v>280</v>
      </c>
      <c r="C162" s="51">
        <f>+'3.  DLLO ECONO. Y AMBIENTE SOST'!Q23+'3.  DLLO ECONO. Y AMBIENTE SOST'!T23</f>
        <v>37000000</v>
      </c>
      <c r="D162" s="51"/>
      <c r="E162" s="51"/>
      <c r="F162" s="51">
        <f>+'3.  DLLO ECONO. Y AMBIENTE SOST'!U23</f>
        <v>283455010</v>
      </c>
      <c r="G162" s="51"/>
      <c r="H162" s="52">
        <f>SUM(C162:G162)</f>
        <v>320455010</v>
      </c>
    </row>
    <row r="163" spans="1:8" ht="38.25" thickBot="1">
      <c r="A163" s="56"/>
      <c r="B163" s="97" t="s">
        <v>203</v>
      </c>
      <c r="C163" s="98"/>
      <c r="D163" s="98"/>
      <c r="E163" s="98"/>
      <c r="F163" s="98">
        <f>+'3.  DLLO ECONO. Y AMBIENTE SOST'!U24</f>
        <v>224000000</v>
      </c>
      <c r="G163" s="98"/>
      <c r="H163" s="99">
        <f>SUM(C163:G163)</f>
        <v>224000000</v>
      </c>
    </row>
    <row r="164" spans="1:8" ht="20.25" thickBot="1" thickTop="1">
      <c r="A164" s="56"/>
      <c r="B164" s="444"/>
      <c r="C164" s="444"/>
      <c r="D164" s="444"/>
      <c r="E164" s="444"/>
      <c r="F164" s="444"/>
      <c r="G164" s="444"/>
      <c r="H164" s="444"/>
    </row>
    <row r="165" spans="1:9" ht="20.25" thickBot="1" thickTop="1">
      <c r="A165" s="56"/>
      <c r="B165" s="57" t="s">
        <v>44</v>
      </c>
      <c r="C165" s="58">
        <f>SUM(C160:C163)</f>
        <v>329879469</v>
      </c>
      <c r="D165" s="58">
        <f>SUM(D160:D163)</f>
        <v>0</v>
      </c>
      <c r="E165" s="58">
        <f>SUM(E160:E163)</f>
        <v>0</v>
      </c>
      <c r="F165" s="58">
        <f>SUM(F160:F163)</f>
        <v>1128431624</v>
      </c>
      <c r="G165" s="58">
        <f>SUM(G160:G163)</f>
        <v>180000000</v>
      </c>
      <c r="H165" s="65">
        <f>SUM(C165:G165)</f>
        <v>1638311093</v>
      </c>
      <c r="I165" s="66"/>
    </row>
    <row r="166" spans="1:8" ht="30" customHeight="1" thickBot="1" thickTop="1">
      <c r="A166" s="56"/>
      <c r="B166" s="445"/>
      <c r="C166" s="445"/>
      <c r="D166" s="445"/>
      <c r="E166" s="445"/>
      <c r="F166" s="445"/>
      <c r="G166" s="445"/>
      <c r="H166" s="445"/>
    </row>
    <row r="167" spans="1:8" ht="19.5" thickTop="1">
      <c r="A167" s="56"/>
      <c r="B167" s="92" t="s">
        <v>205</v>
      </c>
      <c r="C167" s="93">
        <f>SUM(C173)</f>
        <v>85000000</v>
      </c>
      <c r="D167" s="93">
        <f>SUM(D173)</f>
        <v>0</v>
      </c>
      <c r="E167" s="93">
        <f>SUM(E173)</f>
        <v>0</v>
      </c>
      <c r="F167" s="93">
        <f>SUM(F173)</f>
        <v>95000000</v>
      </c>
      <c r="G167" s="93">
        <f>SUM(G173)</f>
        <v>0</v>
      </c>
      <c r="H167" s="94">
        <f>SUM(C167:G167)</f>
        <v>180000000</v>
      </c>
    </row>
    <row r="168" spans="1:8" ht="18.75">
      <c r="A168" s="56"/>
      <c r="B168" s="95" t="s">
        <v>259</v>
      </c>
      <c r="C168" s="441"/>
      <c r="D168" s="441"/>
      <c r="E168" s="441"/>
      <c r="F168" s="441"/>
      <c r="G168" s="441"/>
      <c r="H168" s="442"/>
    </row>
    <row r="169" spans="1:8" ht="37.5">
      <c r="A169" s="56"/>
      <c r="B169" s="96" t="s">
        <v>206</v>
      </c>
      <c r="C169" s="51">
        <f>+'3.  DLLO ECONO. Y AMBIENTE SOST'!Q27+'3.  DLLO ECONO. Y AMBIENTE SOST'!Q28+'3.  DLLO ECONO. Y AMBIENTE SOST'!Q29+'3.  DLLO ECONO. Y AMBIENTE SOST'!Q30+'3.  DLLO ECONO. Y AMBIENTE SOST'!Q31+'3.  DLLO ECONO. Y AMBIENTE SOST'!T27+'3.  DLLO ECONO. Y AMBIENTE SOST'!T28+'3.  DLLO ECONO. Y AMBIENTE SOST'!T29+'3.  DLLO ECONO. Y AMBIENTE SOST'!T30+'3.  DLLO ECONO. Y AMBIENTE SOST'!T31</f>
        <v>25000000</v>
      </c>
      <c r="D169" s="51"/>
      <c r="E169" s="51"/>
      <c r="F169" s="51">
        <f>+'3.  DLLO ECONO. Y AMBIENTE SOST'!U27+'3.  DLLO ECONO. Y AMBIENTE SOST'!U28+'3.  DLLO ECONO. Y AMBIENTE SOST'!U29+'3.  DLLO ECONO. Y AMBIENTE SOST'!U30+'3.  DLLO ECONO. Y AMBIENTE SOST'!U31</f>
        <v>40000000</v>
      </c>
      <c r="G169" s="51"/>
      <c r="H169" s="52">
        <f>SUM(C169:G169)</f>
        <v>65000000</v>
      </c>
    </row>
    <row r="170" spans="1:8" ht="37.5">
      <c r="A170" s="56"/>
      <c r="B170" s="96" t="s">
        <v>212</v>
      </c>
      <c r="C170" s="51">
        <f>+'3.  DLLO ECONO. Y AMBIENTE SOST'!Q32+'3.  DLLO ECONO. Y AMBIENTE SOST'!T32</f>
        <v>30000000</v>
      </c>
      <c r="D170" s="51"/>
      <c r="E170" s="51"/>
      <c r="F170" s="51">
        <f>+'3.  DLLO ECONO. Y AMBIENTE SOST'!U32</f>
        <v>35000000</v>
      </c>
      <c r="G170" s="51"/>
      <c r="H170" s="52">
        <f>SUM(C170:G170)</f>
        <v>65000000</v>
      </c>
    </row>
    <row r="171" spans="1:8" ht="57" thickBot="1">
      <c r="A171" s="56"/>
      <c r="B171" s="97" t="s">
        <v>214</v>
      </c>
      <c r="C171" s="98">
        <f>+'3.  DLLO ECONO. Y AMBIENTE SOST'!Q32+'3.  DLLO ECONO. Y AMBIENTE SOST'!T32</f>
        <v>30000000</v>
      </c>
      <c r="D171" s="98"/>
      <c r="E171" s="98"/>
      <c r="F171" s="98">
        <f>+'3.  DLLO ECONO. Y AMBIENTE SOST'!U33</f>
        <v>20000000</v>
      </c>
      <c r="G171" s="98"/>
      <c r="H171" s="99">
        <f>SUM(C171:G171)</f>
        <v>50000000</v>
      </c>
    </row>
    <row r="172" spans="1:8" ht="20.25" thickBot="1" thickTop="1">
      <c r="A172" s="56"/>
      <c r="B172" s="444"/>
      <c r="C172" s="444"/>
      <c r="D172" s="444"/>
      <c r="E172" s="444"/>
      <c r="F172" s="444"/>
      <c r="G172" s="444"/>
      <c r="H172" s="444"/>
    </row>
    <row r="173" spans="1:8" ht="20.25" thickBot="1" thickTop="1">
      <c r="A173" s="56"/>
      <c r="B173" s="57" t="s">
        <v>44</v>
      </c>
      <c r="C173" s="58">
        <f>SUM(C169:C171)</f>
        <v>85000000</v>
      </c>
      <c r="D173" s="58">
        <f>SUM(D169:D171)</f>
        <v>0</v>
      </c>
      <c r="E173" s="58">
        <f>SUM(E169:E171)</f>
        <v>0</v>
      </c>
      <c r="F173" s="58">
        <f>SUM(F169:F171)</f>
        <v>95000000</v>
      </c>
      <c r="G173" s="58">
        <f>SUM(G169:G171)</f>
        <v>0</v>
      </c>
      <c r="H173" s="65">
        <f>SUM(C173:G173)</f>
        <v>180000000</v>
      </c>
    </row>
    <row r="174" spans="1:8" ht="30" customHeight="1" thickBot="1" thickTop="1">
      <c r="A174" s="56"/>
      <c r="B174" s="445"/>
      <c r="C174" s="445"/>
      <c r="D174" s="445"/>
      <c r="E174" s="445"/>
      <c r="F174" s="445"/>
      <c r="G174" s="445"/>
      <c r="H174" s="445"/>
    </row>
    <row r="175" spans="1:8" ht="19.5" thickTop="1">
      <c r="A175" s="56"/>
      <c r="B175" s="92" t="s">
        <v>216</v>
      </c>
      <c r="C175" s="93">
        <f>SUM(C179)</f>
        <v>15000000</v>
      </c>
      <c r="D175" s="93">
        <f>SUM(D179)</f>
        <v>0</v>
      </c>
      <c r="E175" s="93">
        <f>SUM(E179)</f>
        <v>0</v>
      </c>
      <c r="F175" s="93">
        <f>SUM(F179)</f>
        <v>0</v>
      </c>
      <c r="G175" s="93">
        <f>SUM(G179)</f>
        <v>0</v>
      </c>
      <c r="H175" s="94">
        <f>SUM(C175:G175)</f>
        <v>15000000</v>
      </c>
    </row>
    <row r="176" spans="1:8" ht="18.75">
      <c r="A176" s="56"/>
      <c r="B176" s="95" t="s">
        <v>259</v>
      </c>
      <c r="C176" s="441"/>
      <c r="D176" s="441"/>
      <c r="E176" s="441"/>
      <c r="F176" s="441"/>
      <c r="G176" s="441"/>
      <c r="H176" s="442"/>
    </row>
    <row r="177" spans="1:8" ht="38.25" thickBot="1">
      <c r="A177" s="56"/>
      <c r="B177" s="97" t="s">
        <v>217</v>
      </c>
      <c r="C177" s="98">
        <f>+'3.  DLLO ECONO. Y AMBIENTE SOST'!T36+'3.  DLLO ECONO. Y AMBIENTE SOST'!T37</f>
        <v>15000000</v>
      </c>
      <c r="D177" s="98"/>
      <c r="E177" s="98"/>
      <c r="F177" s="98"/>
      <c r="G177" s="98"/>
      <c r="H177" s="99">
        <f>SUM(C177:G177)</f>
        <v>15000000</v>
      </c>
    </row>
    <row r="178" spans="1:8" ht="20.25" thickBot="1" thickTop="1">
      <c r="A178" s="56"/>
      <c r="B178" s="444"/>
      <c r="C178" s="444"/>
      <c r="D178" s="444"/>
      <c r="E178" s="444"/>
      <c r="F178" s="444"/>
      <c r="G178" s="444"/>
      <c r="H178" s="444"/>
    </row>
    <row r="179" spans="1:8" ht="20.25" thickBot="1" thickTop="1">
      <c r="A179" s="56"/>
      <c r="B179" s="57" t="s">
        <v>44</v>
      </c>
      <c r="C179" s="58">
        <f>SUM(C177:C177)</f>
        <v>15000000</v>
      </c>
      <c r="D179" s="58">
        <f>SUM(D177:D177)</f>
        <v>0</v>
      </c>
      <c r="E179" s="58">
        <f>SUM(E177:E177)</f>
        <v>0</v>
      </c>
      <c r="F179" s="58">
        <f>SUM(F177:F177)</f>
        <v>0</v>
      </c>
      <c r="G179" s="58">
        <f>SUM(G177:G177)</f>
        <v>0</v>
      </c>
      <c r="H179" s="65">
        <f>SUM(C179:G179)</f>
        <v>15000000</v>
      </c>
    </row>
    <row r="180" spans="1:8" ht="30" customHeight="1" thickBot="1" thickTop="1">
      <c r="A180" s="56"/>
      <c r="B180" s="445"/>
      <c r="C180" s="445"/>
      <c r="D180" s="445"/>
      <c r="E180" s="445"/>
      <c r="F180" s="445"/>
      <c r="G180" s="445"/>
      <c r="H180" s="445"/>
    </row>
    <row r="181" spans="1:8" ht="19.5" thickTop="1">
      <c r="A181" s="56"/>
      <c r="B181" s="92" t="s">
        <v>220</v>
      </c>
      <c r="C181" s="93">
        <f>SUM(C187)</f>
        <v>0</v>
      </c>
      <c r="D181" s="93">
        <f>SUM(D187)</f>
        <v>0</v>
      </c>
      <c r="E181" s="93">
        <f>SUM(E187)</f>
        <v>0</v>
      </c>
      <c r="F181" s="93">
        <f>SUM(F187)</f>
        <v>160000000</v>
      </c>
      <c r="G181" s="93">
        <f>SUM(G187)</f>
        <v>0</v>
      </c>
      <c r="H181" s="94">
        <f>SUM(C181:G181)</f>
        <v>160000000</v>
      </c>
    </row>
    <row r="182" spans="1:8" ht="18.75">
      <c r="A182" s="56"/>
      <c r="B182" s="95" t="s">
        <v>259</v>
      </c>
      <c r="C182" s="441"/>
      <c r="D182" s="441"/>
      <c r="E182" s="441"/>
      <c r="F182" s="441"/>
      <c r="G182" s="441"/>
      <c r="H182" s="442"/>
    </row>
    <row r="183" spans="1:8" ht="18.75">
      <c r="A183" s="56"/>
      <c r="B183" s="100" t="s">
        <v>221</v>
      </c>
      <c r="C183" s="51"/>
      <c r="D183" s="51"/>
      <c r="E183" s="51"/>
      <c r="F183" s="51">
        <f>+'3.  DLLO ECONO. Y AMBIENTE SOST'!U40</f>
        <v>60000000</v>
      </c>
      <c r="G183" s="51"/>
      <c r="H183" s="52">
        <f>SUM(C183:G183)</f>
        <v>60000000</v>
      </c>
    </row>
    <row r="184" spans="1:8" ht="18.75">
      <c r="A184" s="56"/>
      <c r="B184" s="100" t="s">
        <v>281</v>
      </c>
      <c r="C184" s="51"/>
      <c r="D184" s="51"/>
      <c r="E184" s="51"/>
      <c r="F184" s="51">
        <f>+'3.  DLLO ECONO. Y AMBIENTE SOST'!U41</f>
        <v>60000000</v>
      </c>
      <c r="G184" s="51"/>
      <c r="H184" s="52">
        <f>SUM(C184:G184)</f>
        <v>60000000</v>
      </c>
    </row>
    <row r="185" spans="1:8" ht="19.5" thickBot="1">
      <c r="A185" s="56"/>
      <c r="B185" s="101" t="s">
        <v>223</v>
      </c>
      <c r="C185" s="98"/>
      <c r="D185" s="98"/>
      <c r="E185" s="98"/>
      <c r="F185" s="98">
        <f>+'3.  DLLO ECONO. Y AMBIENTE SOST'!U42</f>
        <v>40000000</v>
      </c>
      <c r="G185" s="98"/>
      <c r="H185" s="99">
        <f>SUM(C185:G185)</f>
        <v>40000000</v>
      </c>
    </row>
    <row r="186" spans="1:8" ht="20.25" thickBot="1" thickTop="1">
      <c r="A186" s="56"/>
      <c r="B186" s="444"/>
      <c r="C186" s="444"/>
      <c r="D186" s="444"/>
      <c r="E186" s="444"/>
      <c r="F186" s="444"/>
      <c r="G186" s="444"/>
      <c r="H186" s="444"/>
    </row>
    <row r="187" spans="1:8" ht="20.25" thickBot="1" thickTop="1">
      <c r="A187" s="56"/>
      <c r="B187" s="57" t="s">
        <v>44</v>
      </c>
      <c r="C187" s="58">
        <f>SUM(C183:C185)</f>
        <v>0</v>
      </c>
      <c r="D187" s="58">
        <f>SUM(D183:D185)</f>
        <v>0</v>
      </c>
      <c r="E187" s="58">
        <f>SUM(E183:E185)</f>
        <v>0</v>
      </c>
      <c r="F187" s="58">
        <f>SUM(F183:F185)</f>
        <v>160000000</v>
      </c>
      <c r="G187" s="58">
        <f>SUM(G183:G185)</f>
        <v>0</v>
      </c>
      <c r="H187" s="65">
        <f>SUM(C187:G187)</f>
        <v>160000000</v>
      </c>
    </row>
    <row r="188" spans="1:8" ht="30" customHeight="1" thickBot="1" thickTop="1">
      <c r="A188" s="56"/>
      <c r="B188" s="445"/>
      <c r="C188" s="445"/>
      <c r="D188" s="445"/>
      <c r="E188" s="445"/>
      <c r="F188" s="445"/>
      <c r="G188" s="445"/>
      <c r="H188" s="445"/>
    </row>
    <row r="189" spans="1:8" ht="19.5" thickTop="1">
      <c r="A189" s="56"/>
      <c r="B189" s="92" t="s">
        <v>224</v>
      </c>
      <c r="C189" s="93">
        <f>SUM(C195)</f>
        <v>159550821</v>
      </c>
      <c r="D189" s="93">
        <f>SUM(D195)</f>
        <v>0</v>
      </c>
      <c r="E189" s="93">
        <f>SUM(E195)</f>
        <v>0</v>
      </c>
      <c r="F189" s="93">
        <f>SUM(F195)</f>
        <v>562550821</v>
      </c>
      <c r="G189" s="93">
        <f>SUM(G195)</f>
        <v>0</v>
      </c>
      <c r="H189" s="94">
        <f>SUM(C189:G189)</f>
        <v>722101642</v>
      </c>
    </row>
    <row r="190" spans="1:8" ht="18.75">
      <c r="A190" s="56"/>
      <c r="B190" s="95" t="s">
        <v>259</v>
      </c>
      <c r="C190" s="441"/>
      <c r="D190" s="441"/>
      <c r="E190" s="441"/>
      <c r="F190" s="441"/>
      <c r="G190" s="441"/>
      <c r="H190" s="442"/>
    </row>
    <row r="191" spans="1:8" ht="37.5">
      <c r="A191" s="56"/>
      <c r="B191" s="96" t="s">
        <v>225</v>
      </c>
      <c r="C191" s="51">
        <f>+'3.  DLLO ECONO. Y AMBIENTE SOST'!Q45+'3.  DLLO ECONO. Y AMBIENTE SOST'!Q46+'3.  DLLO ECONO. Y AMBIENTE SOST'!T45+'3.  DLLO ECONO. Y AMBIENTE SOST'!T46</f>
        <v>30000000</v>
      </c>
      <c r="D191" s="51"/>
      <c r="E191" s="51"/>
      <c r="F191" s="51">
        <f>+'3.  DLLO ECONO. Y AMBIENTE SOST'!U45+'3.  DLLO ECONO. Y AMBIENTE SOST'!U46</f>
        <v>35000000</v>
      </c>
      <c r="G191" s="51"/>
      <c r="H191" s="52">
        <f>SUM(C191:G191)</f>
        <v>65000000</v>
      </c>
    </row>
    <row r="192" spans="1:8" ht="18.75">
      <c r="A192" s="56"/>
      <c r="B192" s="96" t="s">
        <v>282</v>
      </c>
      <c r="C192" s="51">
        <f>+'3.  DLLO ECONO. Y AMBIENTE SOST'!Q47+'3.  DLLO ECONO. Y AMBIENTE SOST'!Q48+'3.  DLLO ECONO. Y AMBIENTE SOST'!T47+'3.  DLLO ECONO. Y AMBIENTE SOST'!T48</f>
        <v>104550821</v>
      </c>
      <c r="D192" s="51"/>
      <c r="E192" s="51"/>
      <c r="F192" s="51">
        <f>+'3.  DLLO ECONO. Y AMBIENTE SOST'!U47+'3.  DLLO ECONO. Y AMBIENTE SOST'!U48</f>
        <v>477550821</v>
      </c>
      <c r="G192" s="51"/>
      <c r="H192" s="52">
        <f>SUM(C192:G192)</f>
        <v>582101642</v>
      </c>
    </row>
    <row r="193" spans="1:8" ht="38.25" thickBot="1">
      <c r="A193" s="56"/>
      <c r="B193" s="97" t="s">
        <v>230</v>
      </c>
      <c r="C193" s="98">
        <f>+'3.  DLLO ECONO. Y AMBIENTE SOST'!Q49+'3.  DLLO ECONO. Y AMBIENTE SOST'!T49</f>
        <v>25000000</v>
      </c>
      <c r="D193" s="98"/>
      <c r="E193" s="98"/>
      <c r="F193" s="98">
        <f>+'3.  DLLO ECONO. Y AMBIENTE SOST'!U49</f>
        <v>50000000</v>
      </c>
      <c r="G193" s="98"/>
      <c r="H193" s="99">
        <f>SUM(C193:G193)</f>
        <v>75000000</v>
      </c>
    </row>
    <row r="194" spans="1:8" ht="20.25" thickBot="1" thickTop="1">
      <c r="A194" s="56"/>
      <c r="B194" s="444"/>
      <c r="C194" s="444"/>
      <c r="D194" s="444"/>
      <c r="E194" s="444"/>
      <c r="F194" s="444"/>
      <c r="G194" s="444"/>
      <c r="H194" s="444"/>
    </row>
    <row r="195" spans="1:8" ht="20.25" thickBot="1" thickTop="1">
      <c r="A195" s="56"/>
      <c r="B195" s="57" t="s">
        <v>44</v>
      </c>
      <c r="C195" s="58">
        <f>SUM(C191:C193)</f>
        <v>159550821</v>
      </c>
      <c r="D195" s="58">
        <f>SUM(D191:D193)</f>
        <v>0</v>
      </c>
      <c r="E195" s="58">
        <f>SUM(E191:E193)</f>
        <v>0</v>
      </c>
      <c r="F195" s="58">
        <f>SUM(F191:F193)</f>
        <v>562550821</v>
      </c>
      <c r="G195" s="58">
        <f>SUM(G191:G193)</f>
        <v>0</v>
      </c>
      <c r="H195" s="65">
        <f>SUM(C195:G195)</f>
        <v>722101642</v>
      </c>
    </row>
    <row r="196" spans="1:8" ht="30" customHeight="1" thickBot="1" thickTop="1">
      <c r="A196" s="56"/>
      <c r="B196" s="445"/>
      <c r="C196" s="445"/>
      <c r="D196" s="445"/>
      <c r="E196" s="445"/>
      <c r="F196" s="445"/>
      <c r="G196" s="445"/>
      <c r="H196" s="445"/>
    </row>
    <row r="197" spans="1:8" ht="19.5" thickTop="1">
      <c r="A197" s="56"/>
      <c r="B197" s="92" t="s">
        <v>232</v>
      </c>
      <c r="C197" s="93">
        <f>SUM(C201)</f>
        <v>25000000</v>
      </c>
      <c r="D197" s="93">
        <f>SUM(D201)</f>
        <v>394134573</v>
      </c>
      <c r="E197" s="93">
        <f>SUM(E201)</f>
        <v>0</v>
      </c>
      <c r="F197" s="93">
        <f>SUM(F201)</f>
        <v>5000000</v>
      </c>
      <c r="G197" s="93">
        <f>SUM(G201)</f>
        <v>0</v>
      </c>
      <c r="H197" s="94">
        <f>SUM(C197:G197)</f>
        <v>424134573</v>
      </c>
    </row>
    <row r="198" spans="1:8" ht="18.75">
      <c r="A198" s="56"/>
      <c r="B198" s="95" t="s">
        <v>259</v>
      </c>
      <c r="C198" s="441"/>
      <c r="D198" s="441"/>
      <c r="E198" s="441"/>
      <c r="F198" s="441"/>
      <c r="G198" s="441"/>
      <c r="H198" s="442"/>
    </row>
    <row r="199" spans="1:8" ht="19.5" thickBot="1">
      <c r="A199" s="56"/>
      <c r="B199" s="97" t="s">
        <v>233</v>
      </c>
      <c r="C199" s="98">
        <f>+'3.  DLLO ECONO. Y AMBIENTE SOST'!Q52+'3.  DLLO ECONO. Y AMBIENTE SOST'!T52</f>
        <v>25000000</v>
      </c>
      <c r="D199" s="98">
        <f>+'3.  DLLO ECONO. Y AMBIENTE SOST'!R52+'3.  DLLO ECONO. Y AMBIENTE SOST'!R53+'3.  DLLO ECONO. Y AMBIENTE SOST'!R54+'3.  DLLO ECONO. Y AMBIENTE SOST'!R55+'3.  DLLO ECONO. Y AMBIENTE SOST'!R56+'3.  DLLO ECONO. Y AMBIENTE SOST'!R57</f>
        <v>394134573</v>
      </c>
      <c r="E199" s="98"/>
      <c r="F199" s="98">
        <f>+'3.  DLLO ECONO. Y AMBIENTE SOST'!U52</f>
        <v>5000000</v>
      </c>
      <c r="G199" s="98"/>
      <c r="H199" s="99">
        <f>SUM(C199:G199)</f>
        <v>424134573</v>
      </c>
    </row>
    <row r="200" spans="1:8" ht="20.25" thickBot="1" thickTop="1">
      <c r="A200" s="56"/>
      <c r="B200" s="444"/>
      <c r="C200" s="444"/>
      <c r="D200" s="444"/>
      <c r="E200" s="444"/>
      <c r="F200" s="444"/>
      <c r="G200" s="444"/>
      <c r="H200" s="444"/>
    </row>
    <row r="201" spans="1:8" ht="20.25" thickBot="1" thickTop="1">
      <c r="A201" s="56"/>
      <c r="B201" s="57" t="s">
        <v>44</v>
      </c>
      <c r="C201" s="58">
        <f>SUM(C199:C199)</f>
        <v>25000000</v>
      </c>
      <c r="D201" s="58">
        <f>SUM(D199:D199)</f>
        <v>394134573</v>
      </c>
      <c r="E201" s="58">
        <f>SUM(E199:E199)</f>
        <v>0</v>
      </c>
      <c r="F201" s="58">
        <f>SUM(F199:F199)</f>
        <v>5000000</v>
      </c>
      <c r="G201" s="58">
        <f>SUM(G199:G199)</f>
        <v>0</v>
      </c>
      <c r="H201" s="65">
        <f>SUM(C201:G201)</f>
        <v>424134573</v>
      </c>
    </row>
    <row r="202" spans="1:8" ht="30" customHeight="1" thickBot="1" thickTop="1">
      <c r="A202" s="56"/>
      <c r="B202" s="445"/>
      <c r="C202" s="445"/>
      <c r="D202" s="445"/>
      <c r="E202" s="445"/>
      <c r="F202" s="445"/>
      <c r="G202" s="445"/>
      <c r="H202" s="445"/>
    </row>
    <row r="203" spans="1:8" ht="19.5" thickTop="1">
      <c r="A203" s="56"/>
      <c r="B203" s="92" t="s">
        <v>242</v>
      </c>
      <c r="C203" s="93">
        <f>SUM(C208)</f>
        <v>1437887197</v>
      </c>
      <c r="D203" s="93">
        <f>SUM(D208)</f>
        <v>0</v>
      </c>
      <c r="E203" s="93">
        <f>SUM(E208)</f>
        <v>321600000</v>
      </c>
      <c r="F203" s="93">
        <f>SUM(F208)</f>
        <v>0</v>
      </c>
      <c r="G203" s="93">
        <f>SUM(G208)</f>
        <v>0</v>
      </c>
      <c r="H203" s="94">
        <f>SUM(C203:G203)</f>
        <v>1759487197</v>
      </c>
    </row>
    <row r="204" spans="1:8" ht="18.75">
      <c r="A204" s="56"/>
      <c r="B204" s="95" t="s">
        <v>259</v>
      </c>
      <c r="C204" s="441"/>
      <c r="D204" s="441"/>
      <c r="E204" s="441"/>
      <c r="F204" s="441"/>
      <c r="G204" s="441"/>
      <c r="H204" s="442"/>
    </row>
    <row r="205" spans="1:8" ht="37.5">
      <c r="A205" s="56"/>
      <c r="B205" s="96" t="s">
        <v>243</v>
      </c>
      <c r="C205" s="51">
        <f>+'3.  DLLO ECONO. Y AMBIENTE SOST'!M62+'3.  DLLO ECONO. Y AMBIENTE SOST'!M63+'3.  DLLO ECONO. Y AMBIENTE SOST'!M64</f>
        <v>857887197</v>
      </c>
      <c r="D205" s="51"/>
      <c r="E205" s="51">
        <f>+'3.  DLLO ECONO. Y AMBIENTE SOST'!S62+'3.  DLLO ECONO. Y AMBIENTE SOST'!S63+'3.  DLLO ECONO. Y AMBIENTE SOST'!S64</f>
        <v>201600000</v>
      </c>
      <c r="F205" s="51"/>
      <c r="G205" s="51"/>
      <c r="H205" s="52">
        <f>SUM(C205:G205)</f>
        <v>1059487197</v>
      </c>
    </row>
    <row r="206" spans="1:8" ht="38.25" thickBot="1">
      <c r="A206" s="56"/>
      <c r="B206" s="97" t="s">
        <v>247</v>
      </c>
      <c r="C206" s="98">
        <f>+'3.  DLLO ECONO. Y AMBIENTE SOST'!M65</f>
        <v>580000000</v>
      </c>
      <c r="D206" s="98"/>
      <c r="E206" s="98">
        <f>+'3.  DLLO ECONO. Y AMBIENTE SOST'!S65</f>
        <v>120000000</v>
      </c>
      <c r="F206" s="98"/>
      <c r="G206" s="98"/>
      <c r="H206" s="99">
        <f>SUM(C206:G206)</f>
        <v>700000000</v>
      </c>
    </row>
    <row r="207" spans="1:8" ht="20.25" thickBot="1" thickTop="1">
      <c r="A207" s="56"/>
      <c r="B207" s="444"/>
      <c r="C207" s="444"/>
      <c r="D207" s="444"/>
      <c r="E207" s="444"/>
      <c r="F207" s="444"/>
      <c r="G207" s="444"/>
      <c r="H207" s="444"/>
    </row>
    <row r="208" spans="1:8" ht="20.25" thickBot="1" thickTop="1">
      <c r="A208" s="56"/>
      <c r="B208" s="57" t="s">
        <v>44</v>
      </c>
      <c r="C208" s="58">
        <f>SUM(C205:C206)</f>
        <v>1437887197</v>
      </c>
      <c r="D208" s="58">
        <f>SUM(D205:D206)</f>
        <v>0</v>
      </c>
      <c r="E208" s="58">
        <f>SUM(E205:E206)</f>
        <v>321600000</v>
      </c>
      <c r="F208" s="58">
        <f>SUM(F205:F206)</f>
        <v>0</v>
      </c>
      <c r="G208" s="58">
        <f>SUM(G205:G206)</f>
        <v>0</v>
      </c>
      <c r="H208" s="65">
        <f>SUM(C208:G208)</f>
        <v>1759487197</v>
      </c>
    </row>
    <row r="209" spans="1:8" ht="30" customHeight="1" thickBot="1" thickTop="1">
      <c r="A209" s="56"/>
      <c r="B209" s="451"/>
      <c r="C209" s="451"/>
      <c r="D209" s="451"/>
      <c r="E209" s="451"/>
      <c r="F209" s="451"/>
      <c r="G209" s="451"/>
      <c r="H209" s="451"/>
    </row>
    <row r="210" spans="1:8" ht="30" customHeight="1" thickBot="1" thickTop="1">
      <c r="A210" s="56"/>
      <c r="B210" s="57" t="s">
        <v>261</v>
      </c>
      <c r="C210" s="58">
        <f>+C156+C165+C173+C179+C187+C195+C201+C208</f>
        <v>2225723777</v>
      </c>
      <c r="D210" s="58">
        <f>+D156+D165+D173+D179+D187+D195+D201+D208</f>
        <v>394134573</v>
      </c>
      <c r="E210" s="58">
        <f>+E156+E165+E173+E179+E187+E195+E201+E208</f>
        <v>321600000</v>
      </c>
      <c r="F210" s="58">
        <f>+F156+F165+F173+F179+F187+F195+F201+F208</f>
        <v>2055982445</v>
      </c>
      <c r="G210" s="58">
        <f>+G156+G165+G173+G179+G187+G195+G201+G208</f>
        <v>180000000</v>
      </c>
      <c r="H210" s="65">
        <f>SUM(C210:G210)</f>
        <v>5177440795</v>
      </c>
    </row>
    <row r="211" spans="1:8" ht="12" customHeight="1" thickTop="1">
      <c r="A211" s="56"/>
      <c r="B211" s="452"/>
      <c r="C211" s="452"/>
      <c r="D211" s="452"/>
      <c r="E211" s="452"/>
      <c r="F211" s="452"/>
      <c r="G211" s="452"/>
      <c r="H211" s="452"/>
    </row>
    <row r="212" spans="1:8" ht="12" customHeight="1" thickBot="1">
      <c r="A212" s="56"/>
      <c r="B212" s="444"/>
      <c r="C212" s="444"/>
      <c r="D212" s="444"/>
      <c r="E212" s="444"/>
      <c r="F212" s="444"/>
      <c r="G212" s="444"/>
      <c r="H212" s="444"/>
    </row>
    <row r="213" spans="1:8" ht="30" customHeight="1" thickBot="1" thickTop="1">
      <c r="A213" s="56"/>
      <c r="B213" s="57" t="s">
        <v>283</v>
      </c>
      <c r="C213" s="58">
        <f aca="true" t="shared" si="2" ref="C213:H213">+C49+C137+C210</f>
        <v>17191347954</v>
      </c>
      <c r="D213" s="58">
        <f t="shared" si="2"/>
        <v>394134573</v>
      </c>
      <c r="E213" s="58">
        <f t="shared" si="2"/>
        <v>1387598700</v>
      </c>
      <c r="F213" s="58">
        <f t="shared" si="2"/>
        <v>4545164735</v>
      </c>
      <c r="G213" s="58">
        <f t="shared" si="2"/>
        <v>338035000</v>
      </c>
      <c r="H213" s="65">
        <f t="shared" si="2"/>
        <v>23856280962</v>
      </c>
    </row>
    <row r="214" ht="19.5" thickTop="1">
      <c r="A214" s="56"/>
    </row>
    <row r="215" ht="18.75">
      <c r="A215" s="56"/>
    </row>
    <row r="217" ht="15.75" customHeight="1"/>
    <row r="218" ht="15" customHeight="1">
      <c r="B218" s="67"/>
    </row>
    <row r="219" ht="15" customHeight="1">
      <c r="B219" s="67"/>
    </row>
    <row r="220" ht="15" customHeight="1">
      <c r="B220" s="67"/>
    </row>
    <row r="221" ht="15" customHeight="1">
      <c r="B221" s="67"/>
    </row>
    <row r="222" ht="15" customHeight="1">
      <c r="B222" s="67"/>
    </row>
    <row r="223" ht="15" customHeight="1">
      <c r="B223" s="67"/>
    </row>
    <row r="224" ht="15" customHeight="1">
      <c r="B224" s="67"/>
    </row>
    <row r="225" ht="18.75">
      <c r="B225" s="42"/>
    </row>
    <row r="226" ht="18.75">
      <c r="B226" s="68"/>
    </row>
    <row r="227" ht="18.75">
      <c r="B227" s="68"/>
    </row>
    <row r="228" ht="18.75">
      <c r="B228" s="68"/>
    </row>
    <row r="229" ht="15.75" customHeight="1">
      <c r="B229" s="42"/>
    </row>
    <row r="230" ht="15" customHeight="1">
      <c r="B230" s="68"/>
    </row>
    <row r="231" ht="15.75" customHeight="1">
      <c r="B231" s="68"/>
    </row>
    <row r="232" ht="15.75" customHeight="1">
      <c r="B232" s="42"/>
    </row>
    <row r="233" ht="15" customHeight="1">
      <c r="B233" s="68"/>
    </row>
    <row r="234" ht="15.75" customHeight="1">
      <c r="B234" s="68"/>
    </row>
    <row r="235" ht="15.75" customHeight="1">
      <c r="B235" s="42"/>
    </row>
    <row r="236" ht="15" customHeight="1">
      <c r="B236" s="68"/>
    </row>
    <row r="237" ht="15.75" customHeight="1">
      <c r="B237" s="68"/>
    </row>
    <row r="238" ht="15.75" customHeight="1"/>
    <row r="239" ht="15" customHeight="1">
      <c r="B239" s="67"/>
    </row>
    <row r="240" ht="15" customHeight="1">
      <c r="B240" s="67"/>
    </row>
  </sheetData>
  <sheetProtection/>
  <mergeCells count="93">
    <mergeCell ref="B211:H211"/>
    <mergeCell ref="B212:H212"/>
    <mergeCell ref="B196:H196"/>
    <mergeCell ref="C198:H198"/>
    <mergeCell ref="B200:H200"/>
    <mergeCell ref="B202:H202"/>
    <mergeCell ref="C204:H204"/>
    <mergeCell ref="B207:H207"/>
    <mergeCell ref="B186:H186"/>
    <mergeCell ref="B188:H188"/>
    <mergeCell ref="C190:H190"/>
    <mergeCell ref="B194:H194"/>
    <mergeCell ref="B209:H209"/>
    <mergeCell ref="B174:H174"/>
    <mergeCell ref="C176:H176"/>
    <mergeCell ref="B178:H178"/>
    <mergeCell ref="B180:H180"/>
    <mergeCell ref="C182:H182"/>
    <mergeCell ref="C159:H159"/>
    <mergeCell ref="B164:H164"/>
    <mergeCell ref="B166:H166"/>
    <mergeCell ref="C168:H168"/>
    <mergeCell ref="B172:H172"/>
    <mergeCell ref="A146:H146"/>
    <mergeCell ref="A147:H147"/>
    <mergeCell ref="C150:H150"/>
    <mergeCell ref="B155:H155"/>
    <mergeCell ref="B157:H157"/>
    <mergeCell ref="A140:H140"/>
    <mergeCell ref="A142:H142"/>
    <mergeCell ref="A143:H143"/>
    <mergeCell ref="A144:H144"/>
    <mergeCell ref="A145:H145"/>
    <mergeCell ref="C129:H129"/>
    <mergeCell ref="B134:H134"/>
    <mergeCell ref="B136:H136"/>
    <mergeCell ref="A138:H138"/>
    <mergeCell ref="A139:H139"/>
    <mergeCell ref="B116:H116"/>
    <mergeCell ref="B118:H118"/>
    <mergeCell ref="C120:H120"/>
    <mergeCell ref="B125:H125"/>
    <mergeCell ref="B127:H127"/>
    <mergeCell ref="B103:H103"/>
    <mergeCell ref="C105:H105"/>
    <mergeCell ref="B107:H107"/>
    <mergeCell ref="B109:H109"/>
    <mergeCell ref="C111:H111"/>
    <mergeCell ref="C89:H89"/>
    <mergeCell ref="B93:H93"/>
    <mergeCell ref="B95:H95"/>
    <mergeCell ref="C97:H97"/>
    <mergeCell ref="B101:H101"/>
    <mergeCell ref="B67:H67"/>
    <mergeCell ref="B74:H74"/>
    <mergeCell ref="C76:H76"/>
    <mergeCell ref="B85:H85"/>
    <mergeCell ref="B87:H87"/>
    <mergeCell ref="A56:H56"/>
    <mergeCell ref="A57:H57"/>
    <mergeCell ref="A58:H58"/>
    <mergeCell ref="A59:H59"/>
    <mergeCell ref="C62:H62"/>
    <mergeCell ref="B48:H48"/>
    <mergeCell ref="A51:H51"/>
    <mergeCell ref="A52:H52"/>
    <mergeCell ref="A53:H53"/>
    <mergeCell ref="A55:H55"/>
    <mergeCell ref="C36:H36"/>
    <mergeCell ref="B40:H40"/>
    <mergeCell ref="B42:H42"/>
    <mergeCell ref="C44:H44"/>
    <mergeCell ref="B46:H46"/>
    <mergeCell ref="B26:H26"/>
    <mergeCell ref="B28:H28"/>
    <mergeCell ref="C30:H30"/>
    <mergeCell ref="B32:H32"/>
    <mergeCell ref="B34:H34"/>
    <mergeCell ref="B16:H16"/>
    <mergeCell ref="C18:H18"/>
    <mergeCell ref="B20:H20"/>
    <mergeCell ref="B22:H22"/>
    <mergeCell ref="C24:H24"/>
    <mergeCell ref="A7:H7"/>
    <mergeCell ref="A8:H8"/>
    <mergeCell ref="A9:H9"/>
    <mergeCell ref="C12:H12"/>
    <mergeCell ref="B14:H14"/>
    <mergeCell ref="A1:H1"/>
    <mergeCell ref="A2:H2"/>
    <mergeCell ref="A3:H3"/>
    <mergeCell ref="A5:H5"/>
    <mergeCell ref="A6:H6"/>
  </mergeCells>
  <printOptions horizontalCentered="1"/>
  <pageMargins left="0" right="0" top="0" bottom="0" header="0.5118055555555555" footer="0.5118055555555555"/>
  <pageSetup horizontalDpi="300" verticalDpi="300" orientation="portrait" scale="40" r:id="rId3"/>
  <rowBreaks count="2" manualBreakCount="2">
    <brk id="49" max="255" man="1"/>
    <brk id="137" max="255" man="1"/>
  </rowBreaks>
  <legacyDrawing r:id="rId2"/>
</worksheet>
</file>

<file path=xl/worksheets/sheet5.xml><?xml version="1.0" encoding="utf-8"?>
<worksheet xmlns="http://schemas.openxmlformats.org/spreadsheetml/2006/main" xmlns:r="http://schemas.openxmlformats.org/officeDocument/2006/relationships">
  <dimension ref="A1:T24"/>
  <sheetViews>
    <sheetView view="pageBreakPreview" zoomScaleSheetLayoutView="100" zoomScalePageLayoutView="0" workbookViewId="0" topLeftCell="A11">
      <selection activeCell="C13" sqref="C13"/>
    </sheetView>
  </sheetViews>
  <sheetFormatPr defaultColWidth="11.421875" defaultRowHeight="15"/>
  <cols>
    <col min="1" max="1" width="52.421875" style="0" customWidth="1"/>
    <col min="2" max="2" width="26.8515625" style="0" bestFit="1" customWidth="1"/>
    <col min="3" max="4" width="8.140625" style="0" customWidth="1"/>
    <col min="5" max="6" width="21.7109375" style="0" bestFit="1" customWidth="1"/>
    <col min="7" max="7" width="24.00390625" style="0" bestFit="1" customWidth="1"/>
    <col min="8" max="8" width="25.28125" style="0" bestFit="1" customWidth="1"/>
  </cols>
  <sheetData>
    <row r="1" ht="15">
      <c r="A1" s="69" t="s">
        <v>284</v>
      </c>
    </row>
    <row r="2" ht="15">
      <c r="A2" s="69" t="s">
        <v>0</v>
      </c>
    </row>
    <row r="3" ht="15">
      <c r="A3" s="69" t="s">
        <v>1</v>
      </c>
    </row>
    <row r="4" spans="1:8" ht="15">
      <c r="A4" s="70" t="s">
        <v>2</v>
      </c>
      <c r="B4" s="71"/>
      <c r="C4" s="71"/>
      <c r="D4" s="71"/>
      <c r="E4" s="71"/>
      <c r="F4" s="71"/>
      <c r="G4" s="71"/>
      <c r="H4" s="72"/>
    </row>
    <row r="6" spans="1:8" ht="15.75">
      <c r="A6" s="453" t="s">
        <v>285</v>
      </c>
      <c r="B6" s="453"/>
      <c r="C6" s="453"/>
      <c r="D6" s="453"/>
      <c r="E6" s="453"/>
      <c r="F6" s="453"/>
      <c r="G6" s="453"/>
      <c r="H6" s="73"/>
    </row>
    <row r="8" ht="15.75">
      <c r="A8" s="1" t="s">
        <v>286</v>
      </c>
    </row>
    <row r="9" ht="15.75" thickBot="1"/>
    <row r="10" spans="1:8" s="74" customFormat="1" ht="32.25" customHeight="1" thickBot="1" thickTop="1">
      <c r="A10" s="454" t="s">
        <v>310</v>
      </c>
      <c r="B10" s="455" t="s">
        <v>287</v>
      </c>
      <c r="D10" s="454" t="s">
        <v>309</v>
      </c>
      <c r="E10" s="456"/>
      <c r="F10" s="456"/>
      <c r="G10" s="456"/>
      <c r="H10" s="455"/>
    </row>
    <row r="11" spans="1:8" s="2" customFormat="1" ht="48" thickTop="1">
      <c r="A11" s="454"/>
      <c r="B11" s="455"/>
      <c r="D11" s="116" t="s">
        <v>311</v>
      </c>
      <c r="E11" s="36" t="s">
        <v>288</v>
      </c>
      <c r="F11" s="36" t="s">
        <v>23</v>
      </c>
      <c r="G11" s="36" t="s">
        <v>289</v>
      </c>
      <c r="H11" s="117" t="s">
        <v>25</v>
      </c>
    </row>
    <row r="12" spans="1:8" ht="15.75">
      <c r="A12" s="75" t="s">
        <v>252</v>
      </c>
      <c r="B12" s="76">
        <f>+'1.  CONFIANZA EN LO PÚBLICO'!V11</f>
        <v>2049207044</v>
      </c>
      <c r="D12" s="116" t="s">
        <v>314</v>
      </c>
      <c r="E12" s="77">
        <f>+'1.  CONFIANZA EN LO PÚBLICO'!Q11</f>
        <v>299695960</v>
      </c>
      <c r="F12" s="77">
        <f>+'1.  CONFIANZA EN LO PÚBLICO'!S11</f>
        <v>230000000</v>
      </c>
      <c r="G12" s="77">
        <f>+'1.  CONFIANZA EN LO PÚBLICO'!T11</f>
        <v>1288624924</v>
      </c>
      <c r="H12" s="78">
        <f>'1.  CONFIANZA EN LO PÚBLICO'!U11</f>
        <v>90175000</v>
      </c>
    </row>
    <row r="13" spans="1:8" ht="15.75">
      <c r="A13" s="75" t="s">
        <v>290</v>
      </c>
      <c r="B13" s="76">
        <f>+'2.  PROSPERIDAD Y DLLO FAMILIA'!U12</f>
        <v>16629633123</v>
      </c>
      <c r="D13" s="116" t="s">
        <v>313</v>
      </c>
      <c r="E13" s="77">
        <f>+'2.  PROSPERIDAD Y DLLO FAMILIA'!P12</f>
        <v>342284666</v>
      </c>
      <c r="F13" s="77">
        <f>+'2.  PROSPERIDAD Y DLLO FAMILIA'!R12</f>
        <v>141000000</v>
      </c>
      <c r="G13" s="77">
        <f>+'2.  PROSPERIDAD Y DLLO FAMILIA'!S12</f>
        <v>1200557366</v>
      </c>
      <c r="H13" s="78">
        <f>'2.  PROSPERIDAD Y DLLO FAMILIA'!T12</f>
        <v>67860000</v>
      </c>
    </row>
    <row r="14" spans="1:8" ht="16.5" thickBot="1">
      <c r="A14" s="79" t="s">
        <v>291</v>
      </c>
      <c r="B14" s="80">
        <f>+'3.  DLLO ECONO. Y AMBIENTE SOST'!W11</f>
        <v>5177440795</v>
      </c>
      <c r="D14" s="118" t="s">
        <v>312</v>
      </c>
      <c r="E14" s="81">
        <f>+'3.  DLLO ECONO. Y AMBIENTE SOST'!Q11</f>
        <v>277000000</v>
      </c>
      <c r="F14" s="81">
        <f>+'3.  DLLO ECONO. Y AMBIENTE SOST'!T11</f>
        <v>510836580</v>
      </c>
      <c r="G14" s="81">
        <f>+'3.  DLLO ECONO. Y AMBIENTE SOST'!U11</f>
        <v>2055982445</v>
      </c>
      <c r="H14" s="82">
        <f>'3.  DLLO ECONO. Y AMBIENTE SOST'!V11</f>
        <v>180000000</v>
      </c>
    </row>
    <row r="15" ht="16.5" thickBot="1" thickTop="1">
      <c r="B15" s="83"/>
    </row>
    <row r="16" spans="1:8" s="86" customFormat="1" ht="15.75">
      <c r="A16" s="84" t="s">
        <v>292</v>
      </c>
      <c r="B16" s="85">
        <f>SUM(B12:B14)</f>
        <v>23856280962</v>
      </c>
      <c r="E16" s="85">
        <f>SUM(E12:E14)</f>
        <v>918980626</v>
      </c>
      <c r="F16" s="85">
        <f>SUM(F12:F14)</f>
        <v>881836580</v>
      </c>
      <c r="G16" s="85">
        <f>SUM(G12:G14)</f>
        <v>4545164735</v>
      </c>
      <c r="H16" s="85">
        <f>SUM(H12:H14)</f>
        <v>338035000</v>
      </c>
    </row>
    <row r="18" spans="1:20" ht="15">
      <c r="A18" s="89"/>
      <c r="B18" s="90"/>
      <c r="H18" t="s">
        <v>364</v>
      </c>
      <c r="I18" t="s">
        <v>347</v>
      </c>
      <c r="L18" t="s">
        <v>350</v>
      </c>
      <c r="M18" t="s">
        <v>351</v>
      </c>
      <c r="O18" t="s">
        <v>355</v>
      </c>
      <c r="R18" t="s">
        <v>358</v>
      </c>
      <c r="T18" t="s">
        <v>369</v>
      </c>
    </row>
    <row r="19" spans="2:20" ht="15">
      <c r="B19" s="87"/>
      <c r="E19" s="88"/>
      <c r="H19" t="s">
        <v>365</v>
      </c>
      <c r="I19" t="s">
        <v>348</v>
      </c>
      <c r="L19" t="s">
        <v>354</v>
      </c>
      <c r="M19" t="s">
        <v>352</v>
      </c>
      <c r="O19" t="s">
        <v>356</v>
      </c>
      <c r="R19" t="s">
        <v>359</v>
      </c>
      <c r="T19" t="s">
        <v>370</v>
      </c>
    </row>
    <row r="20" spans="2:20" ht="15">
      <c r="B20" s="88"/>
      <c r="H20" t="s">
        <v>366</v>
      </c>
      <c r="I20" t="s">
        <v>349</v>
      </c>
      <c r="M20" t="s">
        <v>353</v>
      </c>
      <c r="O20" t="s">
        <v>357</v>
      </c>
      <c r="R20" t="s">
        <v>360</v>
      </c>
      <c r="T20" t="s">
        <v>371</v>
      </c>
    </row>
    <row r="21" spans="2:18" ht="15">
      <c r="B21" s="88"/>
      <c r="H21" t="s">
        <v>367</v>
      </c>
      <c r="O21" t="s">
        <v>373</v>
      </c>
      <c r="R21" t="s">
        <v>361</v>
      </c>
    </row>
    <row r="22" spans="8:18" ht="15">
      <c r="H22" t="s">
        <v>368</v>
      </c>
      <c r="O22" t="s">
        <v>374</v>
      </c>
      <c r="R22" t="s">
        <v>362</v>
      </c>
    </row>
    <row r="23" spans="8:18" ht="15">
      <c r="H23" t="s">
        <v>372</v>
      </c>
      <c r="R23" t="s">
        <v>363</v>
      </c>
    </row>
    <row r="24" ht="15">
      <c r="B24" s="88"/>
    </row>
  </sheetData>
  <sheetProtection/>
  <mergeCells count="4">
    <mergeCell ref="A6:G6"/>
    <mergeCell ref="A10:A11"/>
    <mergeCell ref="B10:B11"/>
    <mergeCell ref="D10:H10"/>
  </mergeCells>
  <printOptions/>
  <pageMargins left="0.39375" right="0.39375" top="0.39375" bottom="0.39375" header="0.5118055555555555" footer="0.5118055555555555"/>
  <pageSetup horizontalDpi="300" verticalDpi="300" orientation="landscape" scale="68" r:id="rId2"/>
  <drawing r:id="rId1"/>
</worksheet>
</file>

<file path=xl/worksheets/sheet6.xml><?xml version="1.0" encoding="utf-8"?>
<worksheet xmlns="http://schemas.openxmlformats.org/spreadsheetml/2006/main" xmlns:r="http://schemas.openxmlformats.org/officeDocument/2006/relationships">
  <dimension ref="A1:E39"/>
  <sheetViews>
    <sheetView view="pageBreakPreview" zoomScale="115" zoomScaleSheetLayoutView="115" zoomScalePageLayoutView="0" workbookViewId="0" topLeftCell="A25">
      <selection activeCell="A33" sqref="A33:D33"/>
    </sheetView>
  </sheetViews>
  <sheetFormatPr defaultColWidth="11.421875" defaultRowHeight="15"/>
  <cols>
    <col min="1" max="1" width="24.00390625" style="212" customWidth="1"/>
    <col min="2" max="2" width="28.00390625" style="212" customWidth="1"/>
    <col min="3" max="3" width="51.7109375" style="212" customWidth="1"/>
    <col min="4" max="4" width="58.00390625" style="212" customWidth="1"/>
    <col min="5" max="16384" width="11.421875" style="212" customWidth="1"/>
  </cols>
  <sheetData>
    <row r="1" spans="1:4" ht="35.25" customHeight="1" thickTop="1">
      <c r="A1" s="464" t="s">
        <v>27</v>
      </c>
      <c r="B1" s="465"/>
      <c r="C1" s="465"/>
      <c r="D1" s="220" t="s">
        <v>294</v>
      </c>
    </row>
    <row r="2" spans="1:4" ht="31.5">
      <c r="A2" s="457" t="s">
        <v>28</v>
      </c>
      <c r="B2" s="458" t="s">
        <v>29</v>
      </c>
      <c r="C2" s="213" t="s">
        <v>30</v>
      </c>
      <c r="D2" s="466" t="s">
        <v>323</v>
      </c>
    </row>
    <row r="3" spans="1:4" ht="15.75">
      <c r="A3" s="457"/>
      <c r="B3" s="458"/>
      <c r="C3" s="213" t="s">
        <v>31</v>
      </c>
      <c r="D3" s="466"/>
    </row>
    <row r="4" spans="1:4" ht="15.75">
      <c r="A4" s="457"/>
      <c r="B4" s="458"/>
      <c r="C4" s="213" t="s">
        <v>32</v>
      </c>
      <c r="D4" s="466"/>
    </row>
    <row r="5" spans="1:4" ht="15.75">
      <c r="A5" s="457"/>
      <c r="B5" s="458"/>
      <c r="C5" s="213" t="s">
        <v>33</v>
      </c>
      <c r="D5" s="466"/>
    </row>
    <row r="6" spans="1:4" ht="15.75">
      <c r="A6" s="457"/>
      <c r="B6" s="458"/>
      <c r="C6" s="213" t="s">
        <v>34</v>
      </c>
      <c r="D6" s="466"/>
    </row>
    <row r="7" spans="1:4" ht="31.5">
      <c r="A7" s="457"/>
      <c r="B7" s="458"/>
      <c r="C7" s="215" t="s">
        <v>35</v>
      </c>
      <c r="D7" s="466"/>
    </row>
    <row r="8" spans="1:4" ht="47.25">
      <c r="A8" s="457"/>
      <c r="B8" s="458"/>
      <c r="C8" s="213" t="s">
        <v>36</v>
      </c>
      <c r="D8" s="466"/>
    </row>
    <row r="9" spans="1:4" ht="15.75">
      <c r="A9" s="457"/>
      <c r="B9" s="458"/>
      <c r="C9" s="213" t="s">
        <v>37</v>
      </c>
      <c r="D9" s="466"/>
    </row>
    <row r="10" spans="1:4" ht="15.75">
      <c r="A10" s="457"/>
      <c r="B10" s="458"/>
      <c r="C10" s="213" t="s">
        <v>38</v>
      </c>
      <c r="D10" s="466"/>
    </row>
    <row r="11" spans="1:4" ht="15.75">
      <c r="A11" s="457"/>
      <c r="B11" s="458"/>
      <c r="C11" s="213" t="s">
        <v>39</v>
      </c>
      <c r="D11" s="466"/>
    </row>
    <row r="12" spans="1:4" ht="15.75">
      <c r="A12" s="457"/>
      <c r="B12" s="458"/>
      <c r="C12" s="213" t="s">
        <v>40</v>
      </c>
      <c r="D12" s="466"/>
    </row>
    <row r="13" spans="1:4" ht="15.75">
      <c r="A13" s="457"/>
      <c r="B13" s="458"/>
      <c r="C13" s="213" t="s">
        <v>41</v>
      </c>
      <c r="D13" s="466"/>
    </row>
    <row r="14" spans="1:4" ht="15.75">
      <c r="A14" s="457"/>
      <c r="B14" s="458"/>
      <c r="C14" s="213" t="s">
        <v>296</v>
      </c>
      <c r="D14" s="466"/>
    </row>
    <row r="15" spans="1:4" ht="15.75">
      <c r="A15" s="457"/>
      <c r="B15" s="458"/>
      <c r="C15" s="213" t="s">
        <v>42</v>
      </c>
      <c r="D15" s="466"/>
    </row>
    <row r="16" spans="1:4" ht="15.75">
      <c r="A16" s="457"/>
      <c r="B16" s="458"/>
      <c r="C16" s="213" t="s">
        <v>43</v>
      </c>
      <c r="D16" s="466"/>
    </row>
    <row r="17" spans="1:4" ht="15.75">
      <c r="A17" s="461"/>
      <c r="B17" s="462"/>
      <c r="C17" s="462"/>
      <c r="D17" s="463"/>
    </row>
    <row r="18" spans="1:5" ht="33" customHeight="1">
      <c r="A18" s="457" t="s">
        <v>45</v>
      </c>
      <c r="B18" s="458" t="s">
        <v>46</v>
      </c>
      <c r="C18" s="213" t="s">
        <v>47</v>
      </c>
      <c r="D18" s="459" t="s">
        <v>320</v>
      </c>
      <c r="E18" s="219"/>
    </row>
    <row r="19" spans="1:5" ht="15.75">
      <c r="A19" s="457"/>
      <c r="B19" s="458"/>
      <c r="C19" s="213" t="s">
        <v>48</v>
      </c>
      <c r="D19" s="459"/>
      <c r="E19" s="219"/>
    </row>
    <row r="20" spans="1:5" ht="15.75">
      <c r="A20" s="457"/>
      <c r="B20" s="458"/>
      <c r="C20" s="213" t="s">
        <v>49</v>
      </c>
      <c r="D20" s="459"/>
      <c r="E20" s="219"/>
    </row>
    <row r="21" spans="1:5" ht="15.75">
      <c r="A21" s="457"/>
      <c r="B21" s="458"/>
      <c r="C21" s="213" t="s">
        <v>50</v>
      </c>
      <c r="D21" s="459"/>
      <c r="E21" s="219"/>
    </row>
    <row r="22" spans="1:5" ht="31.5">
      <c r="A22" s="457"/>
      <c r="B22" s="458"/>
      <c r="C22" s="213" t="s">
        <v>51</v>
      </c>
      <c r="D22" s="459"/>
      <c r="E22" s="219"/>
    </row>
    <row r="23" spans="1:4" ht="15.75">
      <c r="A23" s="461"/>
      <c r="B23" s="462"/>
      <c r="C23" s="462"/>
      <c r="D23" s="463"/>
    </row>
    <row r="24" spans="1:4" ht="139.5" customHeight="1" thickBot="1">
      <c r="A24" s="222" t="s">
        <v>52</v>
      </c>
      <c r="B24" s="217" t="s">
        <v>53</v>
      </c>
      <c r="C24" s="213" t="s">
        <v>54</v>
      </c>
      <c r="D24" s="223" t="s">
        <v>322</v>
      </c>
    </row>
    <row r="25" spans="1:4" ht="35.25" customHeight="1" thickTop="1">
      <c r="A25" s="464" t="s">
        <v>27</v>
      </c>
      <c r="B25" s="465"/>
      <c r="C25" s="465"/>
      <c r="D25" s="220" t="s">
        <v>294</v>
      </c>
    </row>
    <row r="26" spans="1:4" ht="31.5">
      <c r="A26" s="457" t="s">
        <v>55</v>
      </c>
      <c r="B26" s="458" t="s">
        <v>56</v>
      </c>
      <c r="C26" s="215" t="s">
        <v>57</v>
      </c>
      <c r="D26" s="467" t="s">
        <v>324</v>
      </c>
    </row>
    <row r="27" spans="1:4" ht="15.75">
      <c r="A27" s="457"/>
      <c r="B27" s="458"/>
      <c r="C27" s="215" t="s">
        <v>58</v>
      </c>
      <c r="D27" s="467"/>
    </row>
    <row r="28" spans="1:4" ht="15.75">
      <c r="A28" s="457"/>
      <c r="B28" s="458"/>
      <c r="C28" s="215" t="s">
        <v>59</v>
      </c>
      <c r="D28" s="467"/>
    </row>
    <row r="29" spans="1:4" ht="15.75">
      <c r="A29" s="457"/>
      <c r="B29" s="458"/>
      <c r="C29" s="215" t="s">
        <v>60</v>
      </c>
      <c r="D29" s="467"/>
    </row>
    <row r="30" spans="1:4" ht="31.5">
      <c r="A30" s="457"/>
      <c r="B30" s="458"/>
      <c r="C30" s="215" t="s">
        <v>61</v>
      </c>
      <c r="D30" s="467"/>
    </row>
    <row r="31" spans="1:4" ht="15.75">
      <c r="A31" s="457"/>
      <c r="B31" s="458"/>
      <c r="C31" s="215" t="s">
        <v>62</v>
      </c>
      <c r="D31" s="467"/>
    </row>
    <row r="32" spans="1:4" ht="15.75">
      <c r="A32" s="457"/>
      <c r="B32" s="458"/>
      <c r="C32" s="215" t="s">
        <v>63</v>
      </c>
      <c r="D32" s="467"/>
    </row>
    <row r="33" spans="1:4" ht="15.75">
      <c r="A33" s="461"/>
      <c r="B33" s="462"/>
      <c r="C33" s="462"/>
      <c r="D33" s="463"/>
    </row>
    <row r="34" spans="1:4" ht="47.25">
      <c r="A34" s="457" t="s">
        <v>64</v>
      </c>
      <c r="B34" s="217" t="s">
        <v>65</v>
      </c>
      <c r="C34" s="213" t="s">
        <v>66</v>
      </c>
      <c r="D34" s="460" t="s">
        <v>325</v>
      </c>
    </row>
    <row r="35" spans="1:4" ht="47.25">
      <c r="A35" s="457"/>
      <c r="B35" s="217" t="s">
        <v>67</v>
      </c>
      <c r="C35" s="213" t="s">
        <v>68</v>
      </c>
      <c r="D35" s="460"/>
    </row>
    <row r="36" spans="1:4" ht="34.5" customHeight="1">
      <c r="A36" s="457"/>
      <c r="B36" s="217" t="s">
        <v>69</v>
      </c>
      <c r="C36" s="213" t="s">
        <v>70</v>
      </c>
      <c r="D36" s="460"/>
    </row>
    <row r="37" spans="1:4" ht="15.75">
      <c r="A37" s="461"/>
      <c r="B37" s="462"/>
      <c r="C37" s="462"/>
      <c r="D37" s="463"/>
    </row>
    <row r="38" spans="1:4" ht="79.5" thickBot="1">
      <c r="A38" s="224" t="s">
        <v>71</v>
      </c>
      <c r="B38" s="225" t="s">
        <v>72</v>
      </c>
      <c r="C38" s="226" t="s">
        <v>73</v>
      </c>
      <c r="D38" s="227" t="s">
        <v>321</v>
      </c>
    </row>
    <row r="39" ht="15.75" thickTop="1">
      <c r="D39" s="218"/>
    </row>
  </sheetData>
  <sheetProtection/>
  <mergeCells count="17">
    <mergeCell ref="A37:D37"/>
    <mergeCell ref="A25:C25"/>
    <mergeCell ref="A1:C1"/>
    <mergeCell ref="A2:A16"/>
    <mergeCell ref="B2:B16"/>
    <mergeCell ref="A18:A22"/>
    <mergeCell ref="B18:B22"/>
    <mergeCell ref="A17:D17"/>
    <mergeCell ref="D2:D16"/>
    <mergeCell ref="D26:D32"/>
    <mergeCell ref="A26:A32"/>
    <mergeCell ref="B26:B32"/>
    <mergeCell ref="A34:A36"/>
    <mergeCell ref="D18:D22"/>
    <mergeCell ref="D34:D36"/>
    <mergeCell ref="A23:D23"/>
    <mergeCell ref="A33:D33"/>
  </mergeCells>
  <printOptions horizontalCentered="1"/>
  <pageMargins left="0" right="0" top="0.7480314960629921" bottom="0.7480314960629921" header="0.31496062992125984" footer="0"/>
  <pageSetup horizontalDpi="600" verticalDpi="600" orientation="landscape" scale="72" r:id="rId1"/>
  <headerFooter>
    <oddHeader>&amp;C&amp;"Calibri,Negrita"&amp;12CONSEJO TERRITORIAL DE PLANEACION LA DORADA</oddHead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dimension ref="A1:E67"/>
  <sheetViews>
    <sheetView view="pageBreakPreview" zoomScaleSheetLayoutView="100" zoomScalePageLayoutView="0" workbookViewId="0" topLeftCell="A55">
      <selection activeCell="A55" sqref="A55:A61"/>
    </sheetView>
  </sheetViews>
  <sheetFormatPr defaultColWidth="11.421875" defaultRowHeight="15"/>
  <cols>
    <col min="1" max="1" width="20.140625" style="229" customWidth="1"/>
    <col min="2" max="2" width="41.00390625" style="230" customWidth="1"/>
    <col min="3" max="3" width="44.140625" style="216" customWidth="1"/>
    <col min="4" max="4" width="44.28125" style="229" customWidth="1"/>
    <col min="5" max="16384" width="11.421875" style="229" customWidth="1"/>
  </cols>
  <sheetData>
    <row r="1" spans="1:4" s="214" customFormat="1" ht="16.5" thickBot="1">
      <c r="A1" s="230"/>
      <c r="B1" s="231"/>
      <c r="C1" s="259"/>
      <c r="D1" s="257"/>
    </row>
    <row r="2" spans="1:4" s="232" customFormat="1" ht="16.5" thickTop="1">
      <c r="A2" s="472" t="s">
        <v>295</v>
      </c>
      <c r="B2" s="473"/>
      <c r="C2" s="473"/>
      <c r="D2" s="268"/>
    </row>
    <row r="3" spans="1:4" s="232" customFormat="1" ht="15.75">
      <c r="A3" s="269"/>
      <c r="B3" s="233"/>
      <c r="C3" s="228"/>
      <c r="D3" s="258"/>
    </row>
    <row r="4" spans="1:4" s="232" customFormat="1" ht="15.75">
      <c r="A4" s="480" t="s">
        <v>5</v>
      </c>
      <c r="B4" s="476" t="s">
        <v>6</v>
      </c>
      <c r="C4" s="476" t="s">
        <v>7</v>
      </c>
      <c r="D4" s="481" t="s">
        <v>294</v>
      </c>
    </row>
    <row r="5" spans="1:4" s="232" customFormat="1" ht="15.75">
      <c r="A5" s="480"/>
      <c r="B5" s="476"/>
      <c r="C5" s="476"/>
      <c r="D5" s="481"/>
    </row>
    <row r="6" spans="1:5" s="216" customFormat="1" ht="31.5" customHeight="1">
      <c r="A6" s="474" t="s">
        <v>83</v>
      </c>
      <c r="B6" s="233" t="s">
        <v>84</v>
      </c>
      <c r="C6" s="228" t="s">
        <v>85</v>
      </c>
      <c r="D6" s="478" t="s">
        <v>343</v>
      </c>
      <c r="E6" s="219"/>
    </row>
    <row r="7" spans="1:5" s="216" customFormat="1" ht="31.5">
      <c r="A7" s="474"/>
      <c r="B7" s="476" t="s">
        <v>86</v>
      </c>
      <c r="C7" s="228" t="s">
        <v>87</v>
      </c>
      <c r="D7" s="478"/>
      <c r="E7" s="219"/>
    </row>
    <row r="8" spans="1:5" s="216" customFormat="1" ht="15.75">
      <c r="A8" s="474"/>
      <c r="B8" s="476"/>
      <c r="C8" s="228" t="s">
        <v>88</v>
      </c>
      <c r="D8" s="478"/>
      <c r="E8" s="219"/>
    </row>
    <row r="9" spans="1:5" s="216" customFormat="1" ht="31.5">
      <c r="A9" s="474"/>
      <c r="B9" s="476"/>
      <c r="C9" s="228" t="s">
        <v>327</v>
      </c>
      <c r="D9" s="478"/>
      <c r="E9" s="219"/>
    </row>
    <row r="10" spans="1:5" s="216" customFormat="1" ht="31.5">
      <c r="A10" s="474"/>
      <c r="B10" s="476"/>
      <c r="C10" s="228" t="s">
        <v>90</v>
      </c>
      <c r="D10" s="478"/>
      <c r="E10" s="219"/>
    </row>
    <row r="11" spans="1:5" s="216" customFormat="1" ht="47.25">
      <c r="A11" s="474"/>
      <c r="B11" s="476" t="s">
        <v>91</v>
      </c>
      <c r="C11" s="228" t="s">
        <v>92</v>
      </c>
      <c r="D11" s="478"/>
      <c r="E11" s="219"/>
    </row>
    <row r="12" spans="1:5" s="216" customFormat="1" ht="31.5">
      <c r="A12" s="474"/>
      <c r="B12" s="476"/>
      <c r="C12" s="228" t="s">
        <v>93</v>
      </c>
      <c r="D12" s="478"/>
      <c r="E12" s="219"/>
    </row>
    <row r="13" spans="1:5" s="216" customFormat="1" ht="31.5">
      <c r="A13" s="474"/>
      <c r="B13" s="476" t="s">
        <v>94</v>
      </c>
      <c r="C13" s="228" t="s">
        <v>95</v>
      </c>
      <c r="D13" s="478"/>
      <c r="E13" s="219"/>
    </row>
    <row r="14" spans="1:5" s="216" customFormat="1" ht="31.5">
      <c r="A14" s="474"/>
      <c r="B14" s="476"/>
      <c r="C14" s="228" t="s">
        <v>293</v>
      </c>
      <c r="D14" s="478"/>
      <c r="E14" s="219"/>
    </row>
    <row r="15" spans="1:5" s="234" customFormat="1" ht="63.75" thickBot="1">
      <c r="A15" s="475"/>
      <c r="B15" s="477"/>
      <c r="C15" s="270" t="s">
        <v>96</v>
      </c>
      <c r="D15" s="479"/>
      <c r="E15" s="219"/>
    </row>
    <row r="16" spans="1:4" ht="39" thickBot="1" thickTop="1">
      <c r="A16" s="411" t="s">
        <v>99</v>
      </c>
      <c r="B16" s="406" t="s">
        <v>100</v>
      </c>
      <c r="C16" s="318" t="s">
        <v>101</v>
      </c>
      <c r="D16" s="468"/>
    </row>
    <row r="17" spans="1:4" ht="20.25" thickBot="1" thickTop="1">
      <c r="A17" s="411"/>
      <c r="B17" s="406"/>
      <c r="C17" s="321" t="s">
        <v>102</v>
      </c>
      <c r="D17" s="469"/>
    </row>
    <row r="18" spans="1:4" ht="39" thickBot="1" thickTop="1">
      <c r="A18" s="411"/>
      <c r="B18" s="406"/>
      <c r="C18" s="321" t="s">
        <v>103</v>
      </c>
      <c r="D18" s="469"/>
    </row>
    <row r="19" spans="1:4" ht="20.25" thickBot="1" thickTop="1">
      <c r="A19" s="411"/>
      <c r="B19" s="412" t="s">
        <v>104</v>
      </c>
      <c r="C19" s="326" t="s">
        <v>105</v>
      </c>
      <c r="D19" s="470" t="s">
        <v>344</v>
      </c>
    </row>
    <row r="20" spans="1:4" ht="39" thickBot="1" thickTop="1">
      <c r="A20" s="411"/>
      <c r="B20" s="412"/>
      <c r="C20" s="298" t="s">
        <v>106</v>
      </c>
      <c r="D20" s="470"/>
    </row>
    <row r="21" spans="1:4" ht="39" thickBot="1" thickTop="1">
      <c r="A21" s="411"/>
      <c r="B21" s="412"/>
      <c r="C21" s="327" t="s">
        <v>107</v>
      </c>
      <c r="D21" s="470"/>
    </row>
    <row r="22" spans="1:4" ht="20.25" thickBot="1" thickTop="1">
      <c r="A22" s="411"/>
      <c r="B22" s="412"/>
      <c r="C22" s="327" t="s">
        <v>108</v>
      </c>
      <c r="D22" s="470"/>
    </row>
    <row r="23" spans="1:4" ht="39" thickBot="1" thickTop="1">
      <c r="A23" s="411"/>
      <c r="B23" s="412"/>
      <c r="C23" s="327" t="s">
        <v>109</v>
      </c>
      <c r="D23" s="470"/>
    </row>
    <row r="24" spans="1:4" ht="20.25" thickBot="1" thickTop="1">
      <c r="A24" s="411"/>
      <c r="B24" s="412"/>
      <c r="C24" s="327" t="s">
        <v>110</v>
      </c>
      <c r="D24" s="470"/>
    </row>
    <row r="25" spans="1:4" ht="39" thickBot="1" thickTop="1">
      <c r="A25" s="411"/>
      <c r="B25" s="412"/>
      <c r="C25" s="327" t="s">
        <v>111</v>
      </c>
      <c r="D25" s="470"/>
    </row>
    <row r="26" spans="1:4" ht="39" thickBot="1" thickTop="1">
      <c r="A26" s="411"/>
      <c r="B26" s="412"/>
      <c r="C26" s="327" t="s">
        <v>112</v>
      </c>
      <c r="D26" s="470"/>
    </row>
    <row r="27" spans="1:4" ht="20.25" thickBot="1" thickTop="1">
      <c r="A27" s="411"/>
      <c r="B27" s="412"/>
      <c r="C27" s="327" t="s">
        <v>113</v>
      </c>
      <c r="D27" s="470"/>
    </row>
    <row r="28" spans="1:4" ht="39" thickBot="1" thickTop="1">
      <c r="A28" s="411"/>
      <c r="B28" s="412"/>
      <c r="C28" s="327" t="s">
        <v>114</v>
      </c>
      <c r="D28" s="470"/>
    </row>
    <row r="29" spans="1:4" ht="39" thickBot="1" thickTop="1">
      <c r="A29" s="411"/>
      <c r="B29" s="412"/>
      <c r="C29" s="327" t="s">
        <v>115</v>
      </c>
      <c r="D29" s="470"/>
    </row>
    <row r="30" spans="1:3" ht="39" thickBot="1" thickTop="1">
      <c r="A30" s="411"/>
      <c r="B30" s="328" t="s">
        <v>116</v>
      </c>
      <c r="C30" s="329" t="s">
        <v>117</v>
      </c>
    </row>
    <row r="31" spans="1:3" ht="39" thickBot="1" thickTop="1">
      <c r="A31" s="411"/>
      <c r="B31" s="351" t="s">
        <v>120</v>
      </c>
      <c r="C31" s="329" t="s">
        <v>121</v>
      </c>
    </row>
    <row r="32" spans="1:3" ht="39" thickBot="1" thickTop="1">
      <c r="A32" s="411"/>
      <c r="B32" s="412" t="s">
        <v>122</v>
      </c>
      <c r="C32" s="298" t="s">
        <v>123</v>
      </c>
    </row>
    <row r="33" spans="1:3" ht="39" thickBot="1" thickTop="1">
      <c r="A33" s="411"/>
      <c r="B33" s="412"/>
      <c r="C33" s="298" t="s">
        <v>124</v>
      </c>
    </row>
    <row r="34" spans="1:4" ht="39" thickBot="1" thickTop="1">
      <c r="A34" s="411"/>
      <c r="B34" s="412" t="s">
        <v>125</v>
      </c>
      <c r="C34" s="298" t="s">
        <v>126</v>
      </c>
      <c r="D34" s="471"/>
    </row>
    <row r="35" spans="1:4" ht="57.75" thickBot="1" thickTop="1">
      <c r="A35" s="411"/>
      <c r="B35" s="412"/>
      <c r="C35" s="298" t="s">
        <v>127</v>
      </c>
      <c r="D35" s="471"/>
    </row>
    <row r="36" spans="1:4" ht="57.75" thickBot="1" thickTop="1">
      <c r="A36" s="404" t="s">
        <v>128</v>
      </c>
      <c r="B36" s="406" t="s">
        <v>129</v>
      </c>
      <c r="C36" s="293" t="s">
        <v>130</v>
      </c>
      <c r="D36" s="471"/>
    </row>
    <row r="37" spans="1:4" ht="39" thickBot="1" thickTop="1">
      <c r="A37" s="404"/>
      <c r="B37" s="406"/>
      <c r="C37" s="298" t="s">
        <v>131</v>
      </c>
      <c r="D37" s="471"/>
    </row>
    <row r="38" spans="1:3" ht="39" thickBot="1" thickTop="1">
      <c r="A38" s="404"/>
      <c r="B38" s="351" t="s">
        <v>132</v>
      </c>
      <c r="C38" s="298" t="s">
        <v>133</v>
      </c>
    </row>
    <row r="39" spans="1:3" ht="39" thickBot="1" thickTop="1">
      <c r="A39" s="404"/>
      <c r="B39" s="412" t="s">
        <v>134</v>
      </c>
      <c r="C39" s="298" t="s">
        <v>135</v>
      </c>
    </row>
    <row r="40" spans="1:3" ht="20.25" thickBot="1" thickTop="1">
      <c r="A40" s="404"/>
      <c r="B40" s="412"/>
      <c r="C40" s="298" t="s">
        <v>136</v>
      </c>
    </row>
    <row r="41" spans="1:3" ht="76.5" thickBot="1" thickTop="1">
      <c r="A41" s="404"/>
      <c r="B41" s="412"/>
      <c r="C41" s="335" t="s">
        <v>137</v>
      </c>
    </row>
    <row r="42" spans="1:4" ht="57.75" thickBot="1" thickTop="1">
      <c r="A42" s="404" t="s">
        <v>138</v>
      </c>
      <c r="B42" s="350" t="s">
        <v>84</v>
      </c>
      <c r="C42" s="293" t="s">
        <v>139</v>
      </c>
      <c r="D42" s="378" t="s">
        <v>345</v>
      </c>
    </row>
    <row r="43" spans="1:3" ht="57.75" thickBot="1" thickTop="1">
      <c r="A43" s="404"/>
      <c r="B43" s="412" t="s">
        <v>140</v>
      </c>
      <c r="C43" s="329" t="s">
        <v>141</v>
      </c>
    </row>
    <row r="44" spans="1:3" ht="39" thickBot="1" thickTop="1">
      <c r="A44" s="404"/>
      <c r="B44" s="412"/>
      <c r="C44" s="329" t="s">
        <v>142</v>
      </c>
    </row>
    <row r="45" spans="1:3" ht="57.75" thickBot="1" thickTop="1">
      <c r="A45" s="404" t="s">
        <v>143</v>
      </c>
      <c r="B45" s="406" t="s">
        <v>144</v>
      </c>
      <c r="C45" s="293" t="s">
        <v>341</v>
      </c>
    </row>
    <row r="46" spans="1:3" ht="57.75" thickBot="1" thickTop="1">
      <c r="A46" s="404"/>
      <c r="B46" s="406"/>
      <c r="C46" s="298" t="s">
        <v>145</v>
      </c>
    </row>
    <row r="47" spans="1:3" ht="20.25" thickBot="1" thickTop="1">
      <c r="A47" s="404"/>
      <c r="B47" s="406"/>
      <c r="C47" s="298" t="s">
        <v>317</v>
      </c>
    </row>
    <row r="48" spans="1:3" ht="57.75" thickBot="1" thickTop="1">
      <c r="A48" s="404" t="s">
        <v>146</v>
      </c>
      <c r="B48" s="406" t="s">
        <v>147</v>
      </c>
      <c r="C48" s="293" t="s">
        <v>148</v>
      </c>
    </row>
    <row r="49" spans="1:3" ht="57.75" thickBot="1" thickTop="1">
      <c r="A49" s="404"/>
      <c r="B49" s="406"/>
      <c r="C49" s="298" t="s">
        <v>149</v>
      </c>
    </row>
    <row r="50" spans="1:3" ht="57.75" thickBot="1" thickTop="1">
      <c r="A50" s="404"/>
      <c r="B50" s="412" t="s">
        <v>150</v>
      </c>
      <c r="C50" s="298" t="s">
        <v>151</v>
      </c>
    </row>
    <row r="51" spans="1:3" ht="57.75" thickBot="1" thickTop="1">
      <c r="A51" s="404"/>
      <c r="B51" s="412"/>
      <c r="C51" s="298" t="s">
        <v>152</v>
      </c>
    </row>
    <row r="52" spans="1:3" ht="57.75" thickBot="1" thickTop="1">
      <c r="A52" s="404"/>
      <c r="B52" s="341" t="s">
        <v>153</v>
      </c>
      <c r="C52" s="329" t="s">
        <v>154</v>
      </c>
    </row>
    <row r="53" spans="1:3" ht="39" thickBot="1" thickTop="1">
      <c r="A53" s="404"/>
      <c r="B53" s="412" t="s">
        <v>155</v>
      </c>
      <c r="C53" s="298" t="s">
        <v>156</v>
      </c>
    </row>
    <row r="54" spans="1:3" ht="39" thickBot="1" thickTop="1">
      <c r="A54" s="404"/>
      <c r="B54" s="412"/>
      <c r="C54" s="298" t="s">
        <v>346</v>
      </c>
    </row>
    <row r="55" spans="1:3" ht="57.75" thickBot="1" thickTop="1">
      <c r="A55" s="404" t="s">
        <v>157</v>
      </c>
      <c r="B55" s="406" t="s">
        <v>158</v>
      </c>
      <c r="C55" s="293" t="s">
        <v>159</v>
      </c>
    </row>
    <row r="56" spans="1:3" ht="57.75" thickBot="1" thickTop="1">
      <c r="A56" s="404"/>
      <c r="B56" s="406"/>
      <c r="C56" s="298" t="s">
        <v>160</v>
      </c>
    </row>
    <row r="57" spans="1:3" ht="76.5" thickBot="1" thickTop="1">
      <c r="A57" s="404"/>
      <c r="B57" s="406"/>
      <c r="C57" s="298" t="s">
        <v>161</v>
      </c>
    </row>
    <row r="58" spans="1:3" ht="57.75" thickBot="1" thickTop="1">
      <c r="A58" s="404"/>
      <c r="B58" s="342" t="s">
        <v>162</v>
      </c>
      <c r="C58" s="298" t="s">
        <v>163</v>
      </c>
    </row>
    <row r="59" spans="1:3" ht="39" thickBot="1" thickTop="1">
      <c r="A59" s="404"/>
      <c r="B59" s="412" t="s">
        <v>164</v>
      </c>
      <c r="C59" s="298" t="s">
        <v>165</v>
      </c>
    </row>
    <row r="60" spans="1:3" ht="57.75" thickBot="1" thickTop="1">
      <c r="A60" s="404"/>
      <c r="B60" s="412"/>
      <c r="C60" s="298" t="s">
        <v>166</v>
      </c>
    </row>
    <row r="61" spans="1:3" ht="57.75" thickBot="1" thickTop="1">
      <c r="A61" s="404"/>
      <c r="B61" s="351" t="s">
        <v>167</v>
      </c>
      <c r="C61" s="298" t="s">
        <v>168</v>
      </c>
    </row>
    <row r="62" spans="1:3" ht="76.5" thickBot="1" thickTop="1">
      <c r="A62" s="411" t="s">
        <v>169</v>
      </c>
      <c r="B62" s="343" t="s">
        <v>170</v>
      </c>
      <c r="C62" s="293" t="s">
        <v>171</v>
      </c>
    </row>
    <row r="63" spans="1:3" ht="95.25" thickBot="1" thickTop="1">
      <c r="A63" s="411"/>
      <c r="B63" s="412" t="s">
        <v>172</v>
      </c>
      <c r="C63" s="298" t="s">
        <v>173</v>
      </c>
    </row>
    <row r="64" spans="1:3" ht="57.75" thickBot="1" thickTop="1">
      <c r="A64" s="411"/>
      <c r="B64" s="412"/>
      <c r="C64" s="298" t="s">
        <v>174</v>
      </c>
    </row>
    <row r="65" spans="1:3" ht="57.75" thickBot="1" thickTop="1">
      <c r="A65" s="411"/>
      <c r="B65" s="351" t="s">
        <v>175</v>
      </c>
      <c r="C65" s="298" t="s">
        <v>176</v>
      </c>
    </row>
    <row r="66" spans="1:3" ht="39" thickBot="1" thickTop="1">
      <c r="A66" s="411"/>
      <c r="B66" s="412" t="s">
        <v>177</v>
      </c>
      <c r="C66" s="298" t="s">
        <v>178</v>
      </c>
    </row>
    <row r="67" spans="1:3" ht="75.75" thickTop="1">
      <c r="A67" s="411"/>
      <c r="B67" s="412"/>
      <c r="C67" s="298" t="s">
        <v>179</v>
      </c>
    </row>
  </sheetData>
  <sheetProtection/>
  <mergeCells count="36">
    <mergeCell ref="D6:D15"/>
    <mergeCell ref="A4:A5"/>
    <mergeCell ref="B4:B5"/>
    <mergeCell ref="C4:C5"/>
    <mergeCell ref="D4:D5"/>
    <mergeCell ref="A2:C2"/>
    <mergeCell ref="A6:A15"/>
    <mergeCell ref="B7:B10"/>
    <mergeCell ref="B11:B12"/>
    <mergeCell ref="B13:B15"/>
    <mergeCell ref="D16:D18"/>
    <mergeCell ref="D19:D29"/>
    <mergeCell ref="D34:D35"/>
    <mergeCell ref="D36:D37"/>
    <mergeCell ref="A16:A35"/>
    <mergeCell ref="B19:B29"/>
    <mergeCell ref="B32:B33"/>
    <mergeCell ref="B34:B35"/>
    <mergeCell ref="B16:B18"/>
    <mergeCell ref="A36:A41"/>
    <mergeCell ref="B36:B37"/>
    <mergeCell ref="B39:B41"/>
    <mergeCell ref="A42:A44"/>
    <mergeCell ref="B43:B44"/>
    <mergeCell ref="A45:A47"/>
    <mergeCell ref="B45:B47"/>
    <mergeCell ref="A48:A54"/>
    <mergeCell ref="B48:B49"/>
    <mergeCell ref="B50:B51"/>
    <mergeCell ref="B53:B54"/>
    <mergeCell ref="A55:A61"/>
    <mergeCell ref="B55:B57"/>
    <mergeCell ref="B59:B60"/>
    <mergeCell ref="A62:A67"/>
    <mergeCell ref="B63:B64"/>
    <mergeCell ref="B66:B67"/>
  </mergeCells>
  <printOptions horizontalCentered="1"/>
  <pageMargins left="0" right="0" top="0" bottom="0" header="0" footer="0"/>
  <pageSetup horizontalDpi="600" verticalDpi="600" orientation="landscape" scale="80" r:id="rId1"/>
</worksheet>
</file>

<file path=xl/worksheets/sheet8.xml><?xml version="1.0" encoding="utf-8"?>
<worksheet xmlns="http://schemas.openxmlformats.org/spreadsheetml/2006/main" xmlns:r="http://schemas.openxmlformats.org/officeDocument/2006/relationships">
  <dimension ref="A1:K49"/>
  <sheetViews>
    <sheetView view="pageBreakPreview" zoomScaleSheetLayoutView="100" zoomScalePageLayoutView="0" workbookViewId="0" topLeftCell="A1">
      <selection activeCell="A5" sqref="A5:A8"/>
    </sheetView>
  </sheetViews>
  <sheetFormatPr defaultColWidth="11.421875" defaultRowHeight="15"/>
  <cols>
    <col min="1" max="1" width="7.8515625" style="236" customWidth="1"/>
    <col min="2" max="2" width="21.8515625" style="248" customWidth="1"/>
    <col min="3" max="3" width="30.8515625" style="248" customWidth="1"/>
    <col min="4" max="4" width="42.7109375" style="236" customWidth="1"/>
    <col min="5" max="5" width="57.140625" style="236" customWidth="1"/>
    <col min="6" max="11" width="0" style="236" hidden="1" customWidth="1"/>
    <col min="12" max="16384" width="11.421875" style="236" customWidth="1"/>
  </cols>
  <sheetData>
    <row r="1" spans="1:11" ht="17.25" thickBot="1" thickTop="1">
      <c r="A1" s="261" t="s">
        <v>183</v>
      </c>
      <c r="B1" s="488" t="s">
        <v>184</v>
      </c>
      <c r="C1" s="488"/>
      <c r="D1" s="488"/>
      <c r="E1" s="262"/>
      <c r="F1" s="260" t="e">
        <f>+#REF!+#REF!+#REF!+#REF!+#REF!+#REF!+#REF!+#REF!</f>
        <v>#REF!</v>
      </c>
      <c r="G1" s="238" t="e">
        <f>+#REF!+#REF!+#REF!+#REF!+#REF!+#REF!+#REF!+#REF!</f>
        <v>#REF!</v>
      </c>
      <c r="H1" s="238" t="e">
        <f>+#REF!+#REF!+#REF!+#REF!+#REF!+#REF!+#REF!+#REF!</f>
        <v>#REF!</v>
      </c>
      <c r="I1" s="238" t="e">
        <f>+#REF!+#REF!+#REF!+#REF!+#REF!+#REF!+#REF!+#REF!</f>
        <v>#REF!</v>
      </c>
      <c r="J1" s="238" t="e">
        <f>+#REF!+#REF!+#REF!+#REF!+#REF!+#REF!+#REF!+#REF!</f>
        <v>#REF!</v>
      </c>
      <c r="K1" s="238" t="e">
        <f>+#REF!+#REF!+#REF!+#REF!+#REF!+#REF!+#REF!+#REF!</f>
        <v>#REF!</v>
      </c>
    </row>
    <row r="2" spans="1:11" ht="17.25" thickBot="1" thickTop="1">
      <c r="A2" s="263"/>
      <c r="B2" s="264"/>
      <c r="C2" s="264"/>
      <c r="D2" s="265"/>
      <c r="E2" s="266"/>
      <c r="F2" s="214"/>
      <c r="G2" s="214"/>
      <c r="H2" s="214"/>
      <c r="I2" s="214"/>
      <c r="J2" s="214"/>
      <c r="K2" s="214"/>
    </row>
    <row r="3" spans="1:11" ht="17.25" thickBot="1" thickTop="1">
      <c r="A3" s="457" t="s">
        <v>4</v>
      </c>
      <c r="B3" s="458" t="s">
        <v>5</v>
      </c>
      <c r="C3" s="458" t="s">
        <v>6</v>
      </c>
      <c r="D3" s="458" t="s">
        <v>7</v>
      </c>
      <c r="E3" s="486" t="s">
        <v>294</v>
      </c>
      <c r="F3" s="487" t="s">
        <v>9</v>
      </c>
      <c r="G3" s="485" t="s">
        <v>10</v>
      </c>
      <c r="H3" s="485"/>
      <c r="I3" s="485"/>
      <c r="J3" s="485"/>
      <c r="K3" s="237" t="s">
        <v>11</v>
      </c>
    </row>
    <row r="4" spans="1:11" ht="18.75" customHeight="1" thickBot="1" thickTop="1">
      <c r="A4" s="457"/>
      <c r="B4" s="458"/>
      <c r="C4" s="458"/>
      <c r="D4" s="458"/>
      <c r="E4" s="486"/>
      <c r="F4" s="487"/>
      <c r="G4" s="225" t="s">
        <v>13</v>
      </c>
      <c r="H4" s="225" t="s">
        <v>14</v>
      </c>
      <c r="I4" s="225" t="s">
        <v>15</v>
      </c>
      <c r="J4" s="225" t="s">
        <v>16</v>
      </c>
      <c r="K4" s="225" t="s">
        <v>17</v>
      </c>
    </row>
    <row r="5" spans="1:11" ht="48" thickTop="1">
      <c r="A5" s="484"/>
      <c r="B5" s="458" t="s">
        <v>185</v>
      </c>
      <c r="C5" s="221" t="s">
        <v>186</v>
      </c>
      <c r="D5" s="213" t="s">
        <v>187</v>
      </c>
      <c r="E5" s="460" t="s">
        <v>328</v>
      </c>
      <c r="F5" s="249">
        <f>SUM(G5:J5)</f>
        <v>0</v>
      </c>
      <c r="G5" s="239"/>
      <c r="H5" s="239"/>
      <c r="I5" s="239"/>
      <c r="J5" s="239"/>
      <c r="K5" s="239"/>
    </row>
    <row r="6" spans="1:11" ht="47.25">
      <c r="A6" s="484"/>
      <c r="B6" s="458"/>
      <c r="C6" s="221" t="s">
        <v>188</v>
      </c>
      <c r="D6" s="213" t="s">
        <v>189</v>
      </c>
      <c r="E6" s="460"/>
      <c r="F6" s="250">
        <f>SUM(G6:J6)</f>
        <v>0</v>
      </c>
      <c r="G6" s="240"/>
      <c r="H6" s="240"/>
      <c r="I6" s="240"/>
      <c r="J6" s="240"/>
      <c r="K6" s="240"/>
    </row>
    <row r="7" spans="1:11" ht="47.25">
      <c r="A7" s="484"/>
      <c r="B7" s="458"/>
      <c r="C7" s="221" t="s">
        <v>190</v>
      </c>
      <c r="D7" s="213" t="s">
        <v>191</v>
      </c>
      <c r="E7" s="460"/>
      <c r="F7" s="250">
        <f>SUM(G7:J7)</f>
        <v>0</v>
      </c>
      <c r="G7" s="240"/>
      <c r="H7" s="240"/>
      <c r="I7" s="240"/>
      <c r="J7" s="240"/>
      <c r="K7" s="240"/>
    </row>
    <row r="8" spans="1:11" ht="32.25" thickBot="1">
      <c r="A8" s="484"/>
      <c r="B8" s="458"/>
      <c r="C8" s="221" t="s">
        <v>192</v>
      </c>
      <c r="D8" s="215" t="s">
        <v>193</v>
      </c>
      <c r="E8" s="267" t="s">
        <v>329</v>
      </c>
      <c r="F8" s="250">
        <f>SUM(G8:J8)</f>
        <v>0</v>
      </c>
      <c r="G8" s="240"/>
      <c r="H8" s="240"/>
      <c r="I8" s="240"/>
      <c r="J8" s="240"/>
      <c r="K8" s="240"/>
    </row>
    <row r="9" spans="1:11" ht="17.25" thickBot="1" thickTop="1">
      <c r="A9" s="252"/>
      <c r="B9" s="221"/>
      <c r="C9" s="221"/>
      <c r="D9" s="215"/>
      <c r="E9" s="253"/>
      <c r="F9" s="241"/>
      <c r="G9" s="241"/>
      <c r="H9" s="241"/>
      <c r="I9" s="241"/>
      <c r="J9" s="241"/>
      <c r="K9" s="241"/>
    </row>
    <row r="10" spans="1:11" ht="48" thickTop="1">
      <c r="A10" s="484"/>
      <c r="B10" s="458" t="s">
        <v>194</v>
      </c>
      <c r="C10" s="458" t="s">
        <v>195</v>
      </c>
      <c r="D10" s="213" t="s">
        <v>196</v>
      </c>
      <c r="E10" s="460" t="s">
        <v>330</v>
      </c>
      <c r="F10" s="249">
        <f>SUM(G10:J10)</f>
        <v>0</v>
      </c>
      <c r="G10" s="239"/>
      <c r="H10" s="239"/>
      <c r="I10" s="239"/>
      <c r="J10" s="239"/>
      <c r="K10" s="239"/>
    </row>
    <row r="11" spans="1:11" ht="31.5">
      <c r="A11" s="484"/>
      <c r="B11" s="458"/>
      <c r="C11" s="458"/>
      <c r="D11" s="213" t="s">
        <v>198</v>
      </c>
      <c r="E11" s="460"/>
      <c r="F11" s="250">
        <f>SUM(G11:J11)</f>
        <v>0</v>
      </c>
      <c r="G11" s="240"/>
      <c r="H11" s="240"/>
      <c r="I11" s="240"/>
      <c r="J11" s="240"/>
      <c r="K11" s="240"/>
    </row>
    <row r="12" spans="1:11" ht="78.75">
      <c r="A12" s="484"/>
      <c r="B12" s="458"/>
      <c r="C12" s="221" t="s">
        <v>199</v>
      </c>
      <c r="D12" s="213" t="s">
        <v>200</v>
      </c>
      <c r="E12" s="251" t="s">
        <v>331</v>
      </c>
      <c r="F12" s="250">
        <f>SUM(G12:J12)</f>
        <v>0</v>
      </c>
      <c r="G12" s="240"/>
      <c r="H12" s="240"/>
      <c r="I12" s="240"/>
      <c r="J12" s="240"/>
      <c r="K12" s="240"/>
    </row>
    <row r="13" spans="1:11" ht="47.25">
      <c r="A13" s="484"/>
      <c r="B13" s="458"/>
      <c r="C13" s="245" t="s">
        <v>201</v>
      </c>
      <c r="D13" s="242" t="s">
        <v>202</v>
      </c>
      <c r="E13" s="251" t="s">
        <v>333</v>
      </c>
      <c r="F13" s="250">
        <f>SUM(G13:J13)</f>
        <v>0</v>
      </c>
      <c r="G13" s="240"/>
      <c r="H13" s="240"/>
      <c r="I13" s="240"/>
      <c r="J13" s="240"/>
      <c r="K13" s="240"/>
    </row>
    <row r="14" spans="1:11" ht="47.25">
      <c r="A14" s="484"/>
      <c r="B14" s="458"/>
      <c r="C14" s="221" t="s">
        <v>203</v>
      </c>
      <c r="D14" s="213" t="s">
        <v>204</v>
      </c>
      <c r="E14" s="251" t="s">
        <v>334</v>
      </c>
      <c r="F14" s="250">
        <f>SUM(G14:J14)</f>
        <v>0</v>
      </c>
      <c r="G14" s="240"/>
      <c r="H14" s="240"/>
      <c r="I14" s="240"/>
      <c r="J14" s="240"/>
      <c r="K14" s="240"/>
    </row>
    <row r="15" spans="1:11" ht="16.5" thickBot="1">
      <c r="A15" s="252"/>
      <c r="B15" s="221"/>
      <c r="C15" s="221"/>
      <c r="D15" s="213"/>
      <c r="E15" s="253"/>
      <c r="F15" s="243"/>
      <c r="G15" s="243"/>
      <c r="H15" s="243"/>
      <c r="I15" s="243"/>
      <c r="J15" s="243"/>
      <c r="K15" s="243"/>
    </row>
    <row r="16" spans="1:11" ht="32.25" thickTop="1">
      <c r="A16" s="484"/>
      <c r="B16" s="458" t="s">
        <v>205</v>
      </c>
      <c r="C16" s="458" t="s">
        <v>206</v>
      </c>
      <c r="D16" s="213" t="s">
        <v>207</v>
      </c>
      <c r="E16" s="460" t="s">
        <v>332</v>
      </c>
      <c r="F16" s="249">
        <f aca="true" t="shared" si="0" ref="F16:F22">SUM(G16:J16)</f>
        <v>0</v>
      </c>
      <c r="G16" s="239"/>
      <c r="H16" s="239"/>
      <c r="I16" s="239"/>
      <c r="J16" s="239"/>
      <c r="K16" s="239"/>
    </row>
    <row r="17" spans="1:11" ht="31.5">
      <c r="A17" s="484"/>
      <c r="B17" s="458"/>
      <c r="C17" s="458"/>
      <c r="D17" s="213" t="s">
        <v>208</v>
      </c>
      <c r="E17" s="460"/>
      <c r="F17" s="250">
        <f t="shared" si="0"/>
        <v>0</v>
      </c>
      <c r="G17" s="240"/>
      <c r="H17" s="240"/>
      <c r="I17" s="240"/>
      <c r="J17" s="240"/>
      <c r="K17" s="240"/>
    </row>
    <row r="18" spans="1:11" ht="15.75">
      <c r="A18" s="484"/>
      <c r="B18" s="458"/>
      <c r="C18" s="458"/>
      <c r="D18" s="213" t="s">
        <v>209</v>
      </c>
      <c r="E18" s="460"/>
      <c r="F18" s="250">
        <f t="shared" si="0"/>
        <v>0</v>
      </c>
      <c r="G18" s="240"/>
      <c r="H18" s="240"/>
      <c r="I18" s="240"/>
      <c r="J18" s="240"/>
      <c r="K18" s="240"/>
    </row>
    <row r="19" spans="1:11" ht="63">
      <c r="A19" s="484"/>
      <c r="B19" s="458"/>
      <c r="C19" s="458"/>
      <c r="D19" s="213" t="s">
        <v>326</v>
      </c>
      <c r="E19" s="460"/>
      <c r="F19" s="250">
        <f t="shared" si="0"/>
        <v>0</v>
      </c>
      <c r="G19" s="240"/>
      <c r="H19" s="240"/>
      <c r="I19" s="240"/>
      <c r="J19" s="240"/>
      <c r="K19" s="240"/>
    </row>
    <row r="20" spans="1:11" ht="31.5">
      <c r="A20" s="484"/>
      <c r="B20" s="458"/>
      <c r="C20" s="458"/>
      <c r="D20" s="213" t="s">
        <v>211</v>
      </c>
      <c r="E20" s="460"/>
      <c r="F20" s="250">
        <f t="shared" si="0"/>
        <v>0</v>
      </c>
      <c r="G20" s="240"/>
      <c r="H20" s="240"/>
      <c r="I20" s="240"/>
      <c r="J20" s="240"/>
      <c r="K20" s="240"/>
    </row>
    <row r="21" spans="1:11" ht="31.5">
      <c r="A21" s="484"/>
      <c r="B21" s="458"/>
      <c r="C21" s="221" t="s">
        <v>212</v>
      </c>
      <c r="D21" s="213" t="s">
        <v>213</v>
      </c>
      <c r="E21" s="460"/>
      <c r="F21" s="250">
        <f t="shared" si="0"/>
        <v>0</v>
      </c>
      <c r="G21" s="240"/>
      <c r="H21" s="240"/>
      <c r="I21" s="240"/>
      <c r="J21" s="240"/>
      <c r="K21" s="240"/>
    </row>
    <row r="22" spans="1:11" ht="63.75" thickBot="1">
      <c r="A22" s="484"/>
      <c r="B22" s="458"/>
      <c r="C22" s="221" t="s">
        <v>214</v>
      </c>
      <c r="D22" s="213" t="s">
        <v>215</v>
      </c>
      <c r="E22" s="460"/>
      <c r="F22" s="250">
        <f t="shared" si="0"/>
        <v>0</v>
      </c>
      <c r="G22" s="240"/>
      <c r="H22" s="240"/>
      <c r="I22" s="240"/>
      <c r="J22" s="240"/>
      <c r="K22" s="240"/>
    </row>
    <row r="23" spans="1:11" ht="17.25" thickBot="1" thickTop="1">
      <c r="A23" s="254"/>
      <c r="B23" s="255"/>
      <c r="C23" s="221"/>
      <c r="D23" s="213"/>
      <c r="E23" s="253"/>
      <c r="F23" s="241"/>
      <c r="G23" s="241"/>
      <c r="H23" s="241"/>
      <c r="I23" s="241"/>
      <c r="J23" s="241"/>
      <c r="K23" s="241"/>
    </row>
    <row r="24" spans="1:11" ht="17.25" thickBot="1" thickTop="1">
      <c r="A24" s="261" t="s">
        <v>183</v>
      </c>
      <c r="B24" s="488" t="s">
        <v>184</v>
      </c>
      <c r="C24" s="488"/>
      <c r="D24" s="488"/>
      <c r="E24" s="262"/>
      <c r="F24" s="260" t="e">
        <f>+#REF!+#REF!+#REF!+#REF!+#REF!+#REF!+#REF!+#REF!</f>
        <v>#REF!</v>
      </c>
      <c r="G24" s="238" t="e">
        <f>+#REF!+#REF!+#REF!+#REF!+#REF!+#REF!+#REF!+#REF!</f>
        <v>#REF!</v>
      </c>
      <c r="H24" s="238" t="e">
        <f>+#REF!+#REF!+#REF!+#REF!+#REF!+#REF!+#REF!+#REF!</f>
        <v>#REF!</v>
      </c>
      <c r="I24" s="238" t="e">
        <f>+#REF!+#REF!+#REF!+#REF!+#REF!+#REF!+#REF!+#REF!</f>
        <v>#REF!</v>
      </c>
      <c r="J24" s="238" t="e">
        <f>+#REF!+#REF!+#REF!+#REF!+#REF!+#REF!+#REF!+#REF!</f>
        <v>#REF!</v>
      </c>
      <c r="K24" s="238" t="e">
        <f>+#REF!+#REF!+#REF!+#REF!+#REF!+#REF!+#REF!+#REF!</f>
        <v>#REF!</v>
      </c>
    </row>
    <row r="25" spans="1:11" ht="17.25" thickBot="1" thickTop="1">
      <c r="A25" s="263"/>
      <c r="B25" s="264"/>
      <c r="C25" s="264"/>
      <c r="D25" s="265"/>
      <c r="E25" s="266"/>
      <c r="F25" s="214"/>
      <c r="G25" s="214"/>
      <c r="H25" s="214"/>
      <c r="I25" s="214"/>
      <c r="J25" s="214"/>
      <c r="K25" s="214"/>
    </row>
    <row r="26" spans="1:11" ht="17.25" thickBot="1" thickTop="1">
      <c r="A26" s="457" t="s">
        <v>4</v>
      </c>
      <c r="B26" s="458" t="s">
        <v>5</v>
      </c>
      <c r="C26" s="458" t="s">
        <v>6</v>
      </c>
      <c r="D26" s="458" t="s">
        <v>7</v>
      </c>
      <c r="E26" s="486" t="s">
        <v>294</v>
      </c>
      <c r="F26" s="487" t="s">
        <v>9</v>
      </c>
      <c r="G26" s="485" t="s">
        <v>10</v>
      </c>
      <c r="H26" s="485"/>
      <c r="I26" s="485"/>
      <c r="J26" s="485"/>
      <c r="K26" s="237" t="s">
        <v>11</v>
      </c>
    </row>
    <row r="27" spans="1:11" ht="18.75" customHeight="1" thickBot="1" thickTop="1">
      <c r="A27" s="457"/>
      <c r="B27" s="458"/>
      <c r="C27" s="458"/>
      <c r="D27" s="458"/>
      <c r="E27" s="486"/>
      <c r="F27" s="487"/>
      <c r="G27" s="256" t="s">
        <v>13</v>
      </c>
      <c r="H27" s="256" t="s">
        <v>14</v>
      </c>
      <c r="I27" s="256" t="s">
        <v>15</v>
      </c>
      <c r="J27" s="256" t="s">
        <v>16</v>
      </c>
      <c r="K27" s="256" t="s">
        <v>17</v>
      </c>
    </row>
    <row r="28" spans="1:11" ht="48" thickTop="1">
      <c r="A28" s="484"/>
      <c r="B28" s="458" t="s">
        <v>216</v>
      </c>
      <c r="C28" s="458" t="s">
        <v>217</v>
      </c>
      <c r="D28" s="213" t="s">
        <v>218</v>
      </c>
      <c r="E28" s="460" t="s">
        <v>335</v>
      </c>
      <c r="F28" s="249">
        <f>SUM(G28:J28)</f>
        <v>0</v>
      </c>
      <c r="G28" s="239"/>
      <c r="H28" s="239"/>
      <c r="I28" s="239"/>
      <c r="J28" s="239"/>
      <c r="K28" s="239"/>
    </row>
    <row r="29" spans="1:11" ht="31.5">
      <c r="A29" s="484"/>
      <c r="B29" s="458"/>
      <c r="C29" s="458"/>
      <c r="D29" s="213" t="s">
        <v>219</v>
      </c>
      <c r="E29" s="460"/>
      <c r="F29" s="250">
        <f>SUM(G29:J29)</f>
        <v>0</v>
      </c>
      <c r="G29" s="240"/>
      <c r="H29" s="240"/>
      <c r="I29" s="240"/>
      <c r="J29" s="240"/>
      <c r="K29" s="240"/>
    </row>
    <row r="30" spans="1:11" ht="16.5" thickBot="1">
      <c r="A30" s="252"/>
      <c r="B30" s="221"/>
      <c r="C30" s="221"/>
      <c r="D30" s="213"/>
      <c r="E30" s="253"/>
      <c r="F30" s="244"/>
      <c r="G30" s="244"/>
      <c r="H30" s="244"/>
      <c r="I30" s="244"/>
      <c r="J30" s="244"/>
      <c r="K30" s="244"/>
    </row>
    <row r="31" spans="1:11" ht="16.5" thickTop="1">
      <c r="A31" s="484"/>
      <c r="B31" s="458" t="s">
        <v>220</v>
      </c>
      <c r="C31" s="245" t="s">
        <v>221</v>
      </c>
      <c r="D31" s="482"/>
      <c r="E31" s="460" t="s">
        <v>336</v>
      </c>
      <c r="F31" s="249">
        <f>SUM(G31:J31)</f>
        <v>0</v>
      </c>
      <c r="G31" s="239"/>
      <c r="H31" s="239"/>
      <c r="I31" s="239"/>
      <c r="J31" s="239"/>
      <c r="K31" s="239"/>
    </row>
    <row r="32" spans="1:11" ht="31.5">
      <c r="A32" s="484"/>
      <c r="B32" s="458"/>
      <c r="C32" s="245" t="s">
        <v>222</v>
      </c>
      <c r="D32" s="482"/>
      <c r="E32" s="460"/>
      <c r="F32" s="250">
        <f>SUM(G32:J32)</f>
        <v>0</v>
      </c>
      <c r="G32" s="240"/>
      <c r="H32" s="240"/>
      <c r="I32" s="240"/>
      <c r="J32" s="240"/>
      <c r="K32" s="240"/>
    </row>
    <row r="33" spans="1:11" ht="16.5" thickBot="1">
      <c r="A33" s="484"/>
      <c r="B33" s="458"/>
      <c r="C33" s="245" t="s">
        <v>223</v>
      </c>
      <c r="D33" s="482"/>
      <c r="E33" s="460"/>
      <c r="F33" s="250">
        <f>SUM(G33:J33)</f>
        <v>0</v>
      </c>
      <c r="G33" s="240"/>
      <c r="H33" s="240"/>
      <c r="I33" s="240"/>
      <c r="J33" s="240"/>
      <c r="K33" s="240"/>
    </row>
    <row r="34" spans="1:11" ht="17.25" thickBot="1" thickTop="1">
      <c r="A34" s="252"/>
      <c r="B34" s="221"/>
      <c r="C34" s="245"/>
      <c r="D34" s="215"/>
      <c r="E34" s="253"/>
      <c r="F34" s="241"/>
      <c r="G34" s="241"/>
      <c r="H34" s="241"/>
      <c r="I34" s="241"/>
      <c r="J34" s="241"/>
      <c r="K34" s="241"/>
    </row>
    <row r="35" spans="1:11" ht="32.25" thickTop="1">
      <c r="A35" s="484"/>
      <c r="B35" s="458" t="s">
        <v>224</v>
      </c>
      <c r="C35" s="458" t="s">
        <v>225</v>
      </c>
      <c r="D35" s="213" t="s">
        <v>226</v>
      </c>
      <c r="E35" s="460" t="s">
        <v>337</v>
      </c>
      <c r="F35" s="249">
        <f>SUM(G35:J35)</f>
        <v>0</v>
      </c>
      <c r="G35" s="239"/>
      <c r="H35" s="239"/>
      <c r="I35" s="239"/>
      <c r="J35" s="239"/>
      <c r="K35" s="239"/>
    </row>
    <row r="36" spans="1:11" ht="31.5">
      <c r="A36" s="484"/>
      <c r="B36" s="458"/>
      <c r="C36" s="458"/>
      <c r="D36" s="213" t="s">
        <v>227</v>
      </c>
      <c r="E36" s="460"/>
      <c r="F36" s="250">
        <f>SUM(G36:J36)</f>
        <v>0</v>
      </c>
      <c r="G36" s="240"/>
      <c r="H36" s="240"/>
      <c r="I36" s="240"/>
      <c r="J36" s="240"/>
      <c r="K36" s="240"/>
    </row>
    <row r="37" spans="1:11" ht="15.75" customHeight="1">
      <c r="A37" s="484"/>
      <c r="B37" s="458"/>
      <c r="C37" s="458" t="s">
        <v>228</v>
      </c>
      <c r="D37" s="483" t="s">
        <v>229</v>
      </c>
      <c r="E37" s="460"/>
      <c r="F37" s="250"/>
      <c r="G37" s="240"/>
      <c r="H37" s="240"/>
      <c r="I37" s="240"/>
      <c r="J37" s="240"/>
      <c r="K37" s="240"/>
    </row>
    <row r="38" spans="1:11" ht="15.75">
      <c r="A38" s="484"/>
      <c r="B38" s="458"/>
      <c r="C38" s="458"/>
      <c r="D38" s="483"/>
      <c r="E38" s="460"/>
      <c r="F38" s="250">
        <f>SUM(G38:J38)</f>
        <v>0</v>
      </c>
      <c r="G38" s="240"/>
      <c r="H38" s="240"/>
      <c r="I38" s="240"/>
      <c r="J38" s="240"/>
      <c r="K38" s="240"/>
    </row>
    <row r="39" spans="1:11" ht="47.25">
      <c r="A39" s="484"/>
      <c r="B39" s="458"/>
      <c r="C39" s="221" t="s">
        <v>230</v>
      </c>
      <c r="D39" s="213" t="s">
        <v>231</v>
      </c>
      <c r="E39" s="460"/>
      <c r="F39" s="250">
        <f>SUM(G39:J39)</f>
        <v>0</v>
      </c>
      <c r="G39" s="240"/>
      <c r="H39" s="240"/>
      <c r="I39" s="240"/>
      <c r="J39" s="240"/>
      <c r="K39" s="240"/>
    </row>
    <row r="40" spans="1:11" ht="16.5" thickBot="1">
      <c r="A40" s="252"/>
      <c r="B40" s="221"/>
      <c r="C40" s="221"/>
      <c r="D40" s="213"/>
      <c r="E40" s="253"/>
      <c r="F40" s="243"/>
      <c r="G40" s="243"/>
      <c r="H40" s="243"/>
      <c r="I40" s="243"/>
      <c r="J40" s="243"/>
      <c r="K40" s="243"/>
    </row>
    <row r="41" spans="1:11" ht="16.5" thickTop="1">
      <c r="A41" s="484"/>
      <c r="B41" s="458" t="s">
        <v>232</v>
      </c>
      <c r="C41" s="458" t="s">
        <v>233</v>
      </c>
      <c r="D41" s="215" t="s">
        <v>234</v>
      </c>
      <c r="E41" s="460" t="s">
        <v>338</v>
      </c>
      <c r="F41" s="249">
        <f aca="true" t="shared" si="1" ref="F41:F48">SUM(G41:J41)</f>
        <v>0</v>
      </c>
      <c r="G41" s="239"/>
      <c r="H41" s="239"/>
      <c r="I41" s="239"/>
      <c r="J41" s="239"/>
      <c r="K41" s="239"/>
    </row>
    <row r="42" spans="1:11" ht="31.5">
      <c r="A42" s="484"/>
      <c r="B42" s="458"/>
      <c r="C42" s="458"/>
      <c r="D42" s="213" t="s">
        <v>235</v>
      </c>
      <c r="E42" s="460"/>
      <c r="F42" s="250">
        <f t="shared" si="1"/>
        <v>0</v>
      </c>
      <c r="G42" s="240"/>
      <c r="H42" s="240"/>
      <c r="I42" s="240"/>
      <c r="J42" s="240"/>
      <c r="K42" s="240"/>
    </row>
    <row r="43" spans="1:11" ht="31.5">
      <c r="A43" s="484"/>
      <c r="B43" s="458"/>
      <c r="C43" s="458"/>
      <c r="D43" s="213" t="s">
        <v>236</v>
      </c>
      <c r="E43" s="460"/>
      <c r="F43" s="250">
        <f t="shared" si="1"/>
        <v>0</v>
      </c>
      <c r="G43" s="240"/>
      <c r="H43" s="240"/>
      <c r="I43" s="240"/>
      <c r="J43" s="240"/>
      <c r="K43" s="240"/>
    </row>
    <row r="44" spans="1:11" ht="31.5">
      <c r="A44" s="484"/>
      <c r="B44" s="458"/>
      <c r="C44" s="458"/>
      <c r="D44" s="213" t="s">
        <v>237</v>
      </c>
      <c r="E44" s="460"/>
      <c r="F44" s="250">
        <f t="shared" si="1"/>
        <v>0</v>
      </c>
      <c r="G44" s="240"/>
      <c r="H44" s="240"/>
      <c r="I44" s="240"/>
      <c r="J44" s="240"/>
      <c r="K44" s="240"/>
    </row>
    <row r="45" spans="1:11" ht="31.5">
      <c r="A45" s="484"/>
      <c r="B45" s="458"/>
      <c r="C45" s="458"/>
      <c r="D45" s="213" t="s">
        <v>238</v>
      </c>
      <c r="E45" s="460"/>
      <c r="F45" s="250">
        <f t="shared" si="1"/>
        <v>0</v>
      </c>
      <c r="G45" s="240"/>
      <c r="H45" s="240"/>
      <c r="I45" s="240"/>
      <c r="J45" s="240"/>
      <c r="K45" s="240"/>
    </row>
    <row r="46" spans="1:11" ht="31.5">
      <c r="A46" s="484"/>
      <c r="B46" s="458"/>
      <c r="C46" s="458"/>
      <c r="D46" s="213" t="s">
        <v>239</v>
      </c>
      <c r="E46" s="460"/>
      <c r="F46" s="250">
        <f t="shared" si="1"/>
        <v>0</v>
      </c>
      <c r="G46" s="240"/>
      <c r="H46" s="240"/>
      <c r="I46" s="240"/>
      <c r="J46" s="240"/>
      <c r="K46" s="240"/>
    </row>
    <row r="47" spans="1:11" ht="31.5">
      <c r="A47" s="484"/>
      <c r="B47" s="458"/>
      <c r="C47" s="458"/>
      <c r="D47" s="213" t="s">
        <v>240</v>
      </c>
      <c r="E47" s="460"/>
      <c r="F47" s="250">
        <f t="shared" si="1"/>
        <v>0</v>
      </c>
      <c r="G47" s="240"/>
      <c r="H47" s="240"/>
      <c r="I47" s="240"/>
      <c r="J47" s="240"/>
      <c r="K47" s="240"/>
    </row>
    <row r="48" spans="1:11" ht="32.25" thickBot="1">
      <c r="A48" s="489"/>
      <c r="B48" s="490"/>
      <c r="C48" s="490"/>
      <c r="D48" s="226" t="s">
        <v>241</v>
      </c>
      <c r="E48" s="491"/>
      <c r="F48" s="250">
        <f t="shared" si="1"/>
        <v>0</v>
      </c>
      <c r="G48" s="240"/>
      <c r="H48" s="240"/>
      <c r="I48" s="240"/>
      <c r="J48" s="240"/>
      <c r="K48" s="240"/>
    </row>
    <row r="49" spans="1:3" ht="16.5" thickTop="1">
      <c r="A49" s="235"/>
      <c r="B49" s="246"/>
      <c r="C49" s="247"/>
    </row>
  </sheetData>
  <sheetProtection/>
  <mergeCells count="45">
    <mergeCell ref="C41:C48"/>
    <mergeCell ref="A35:A39"/>
    <mergeCell ref="E41:E48"/>
    <mergeCell ref="E35:E39"/>
    <mergeCell ref="E28:E29"/>
    <mergeCell ref="E31:E33"/>
    <mergeCell ref="D26:D27"/>
    <mergeCell ref="A41:A48"/>
    <mergeCell ref="B41:B48"/>
    <mergeCell ref="B5:B8"/>
    <mergeCell ref="A10:A14"/>
    <mergeCell ref="B10:B14"/>
    <mergeCell ref="B35:B39"/>
    <mergeCell ref="A5:A8"/>
    <mergeCell ref="G3:J3"/>
    <mergeCell ref="B1:D1"/>
    <mergeCell ref="A3:A4"/>
    <mergeCell ref="B3:B4"/>
    <mergeCell ref="C3:C4"/>
    <mergeCell ref="D3:D4"/>
    <mergeCell ref="F3:F4"/>
    <mergeCell ref="E3:E4"/>
    <mergeCell ref="E5:E7"/>
    <mergeCell ref="B24:D24"/>
    <mergeCell ref="A26:A27"/>
    <mergeCell ref="B26:B27"/>
    <mergeCell ref="C26:C27"/>
    <mergeCell ref="A16:A22"/>
    <mergeCell ref="B16:B22"/>
    <mergeCell ref="C16:C20"/>
    <mergeCell ref="C10:C11"/>
    <mergeCell ref="E10:E11"/>
    <mergeCell ref="E16:E22"/>
    <mergeCell ref="G26:J26"/>
    <mergeCell ref="A31:A33"/>
    <mergeCell ref="B31:B33"/>
    <mergeCell ref="E26:E27"/>
    <mergeCell ref="F26:F27"/>
    <mergeCell ref="C35:C36"/>
    <mergeCell ref="D31:D33"/>
    <mergeCell ref="D37:D38"/>
    <mergeCell ref="C37:C38"/>
    <mergeCell ref="A28:A29"/>
    <mergeCell ref="B28:B29"/>
    <mergeCell ref="C28:C29"/>
  </mergeCells>
  <printOptions horizontalCentered="1"/>
  <pageMargins left="0" right="0" top="0.54" bottom="0" header="0.3" footer="0"/>
  <pageSetup horizontalDpi="300" verticalDpi="300" orientation="landscape" scale="70" r:id="rId1"/>
  <headerFooter alignWithMargins="0">
    <oddHeader>&amp;C&amp;"Calibri,Negrita"CONSEJO TERRITORIAL DE PLANEACION</oddHeader>
  </headerFooter>
  <rowBreaks count="1" manualBreakCount="1">
    <brk id="23" max="4" man="1"/>
  </rowBreaks>
  <colBreaks count="1" manualBreakCount="1">
    <brk id="18" max="65535" man="1"/>
  </colBreaks>
</worksheet>
</file>

<file path=xl/worksheets/sheet9.xml><?xml version="1.0" encoding="utf-8"?>
<worksheet xmlns="http://schemas.openxmlformats.org/spreadsheetml/2006/main" xmlns:r="http://schemas.openxmlformats.org/officeDocument/2006/relationships">
  <dimension ref="A1:G7"/>
  <sheetViews>
    <sheetView view="pageBreakPreview" zoomScale="115" zoomScaleSheetLayoutView="115" zoomScalePageLayoutView="0" workbookViewId="0" topLeftCell="A1">
      <selection activeCell="H6" sqref="H6"/>
    </sheetView>
  </sheetViews>
  <sheetFormatPr defaultColWidth="11.421875" defaultRowHeight="15"/>
  <cols>
    <col min="1" max="1" width="12.28125" style="366" customWidth="1"/>
    <col min="2" max="2" width="22.00390625" style="367" customWidth="1"/>
    <col min="3" max="3" width="17.8515625" style="352" customWidth="1"/>
    <col min="4" max="5" width="16.28125" style="352" customWidth="1"/>
    <col min="6" max="6" width="15.8515625" style="352" customWidth="1"/>
    <col min="7" max="7" width="18.140625" style="352" customWidth="1"/>
    <col min="8" max="16384" width="11.421875" style="352" customWidth="1"/>
  </cols>
  <sheetData>
    <row r="1" spans="1:7" ht="24" customHeight="1" thickTop="1">
      <c r="A1" s="492" t="s">
        <v>5</v>
      </c>
      <c r="B1" s="494" t="s">
        <v>297</v>
      </c>
      <c r="C1" s="496" t="s">
        <v>298</v>
      </c>
      <c r="D1" s="496"/>
      <c r="E1" s="496"/>
      <c r="F1" s="496"/>
      <c r="G1" s="497" t="s">
        <v>299</v>
      </c>
    </row>
    <row r="2" spans="1:7" s="368" customFormat="1" ht="54" customHeight="1" thickBot="1">
      <c r="A2" s="493"/>
      <c r="B2" s="495"/>
      <c r="C2" s="353" t="s">
        <v>300</v>
      </c>
      <c r="D2" s="353" t="s">
        <v>23</v>
      </c>
      <c r="E2" s="353" t="s">
        <v>22</v>
      </c>
      <c r="F2" s="353" t="s">
        <v>24</v>
      </c>
      <c r="G2" s="498"/>
    </row>
    <row r="3" spans="1:7" ht="13.5" thickTop="1">
      <c r="A3" s="354" t="s">
        <v>301</v>
      </c>
      <c r="B3" s="355" t="s">
        <v>302</v>
      </c>
      <c r="C3" s="356">
        <v>187784666</v>
      </c>
      <c r="D3" s="356"/>
      <c r="E3" s="356"/>
      <c r="F3" s="356"/>
      <c r="G3" s="357">
        <f>SUM(C3:F3)</f>
        <v>187784666</v>
      </c>
    </row>
    <row r="4" spans="1:7" ht="30.75" customHeight="1">
      <c r="A4" s="358" t="s">
        <v>303</v>
      </c>
      <c r="B4" s="359" t="s">
        <v>304</v>
      </c>
      <c r="C4" s="360"/>
      <c r="D4" s="360"/>
      <c r="E4" s="360">
        <v>391261481</v>
      </c>
      <c r="F4" s="360"/>
      <c r="G4" s="361">
        <f>SUM(C4:F4)</f>
        <v>391261481</v>
      </c>
    </row>
    <row r="5" spans="1:7" ht="33.75" customHeight="1">
      <c r="A5" s="358" t="s">
        <v>305</v>
      </c>
      <c r="B5" s="359" t="s">
        <v>306</v>
      </c>
      <c r="C5" s="360"/>
      <c r="D5" s="360">
        <v>64550821</v>
      </c>
      <c r="E5" s="360"/>
      <c r="F5" s="360">
        <v>64550821</v>
      </c>
      <c r="G5" s="361">
        <f>SUM(C5:F5)</f>
        <v>129101642</v>
      </c>
    </row>
    <row r="6" spans="1:7" ht="38.25">
      <c r="A6" s="358" t="s">
        <v>307</v>
      </c>
      <c r="B6" s="359" t="s">
        <v>308</v>
      </c>
      <c r="C6" s="360"/>
      <c r="D6" s="360">
        <v>162879469</v>
      </c>
      <c r="E6" s="360"/>
      <c r="F6" s="360">
        <f>182075176+116163091</f>
        <v>298238267</v>
      </c>
      <c r="G6" s="361">
        <f>SUM(C6:F6)</f>
        <v>461117736</v>
      </c>
    </row>
    <row r="7" spans="1:7" ht="13.5" thickBot="1">
      <c r="A7" s="362"/>
      <c r="B7" s="363" t="s">
        <v>299</v>
      </c>
      <c r="C7" s="364">
        <f>SUM(C3:C6)</f>
        <v>187784666</v>
      </c>
      <c r="D7" s="364">
        <f>SUM(D3:D6)</f>
        <v>227430290</v>
      </c>
      <c r="E7" s="364">
        <f>SUM(E3:E6)</f>
        <v>391261481</v>
      </c>
      <c r="F7" s="364">
        <f>SUM(F3:F6)</f>
        <v>362789088</v>
      </c>
      <c r="G7" s="365">
        <f>SUM(G3:G6)</f>
        <v>1169265525</v>
      </c>
    </row>
    <row r="8" ht="13.5" thickTop="1"/>
  </sheetData>
  <sheetProtection/>
  <mergeCells count="4">
    <mergeCell ref="A1:A2"/>
    <mergeCell ref="B1:B2"/>
    <mergeCell ref="C1:F1"/>
    <mergeCell ref="G1:G2"/>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SINTRAMUNICIPIOS</dc:creator>
  <cp:keywords/>
  <dc:description/>
  <cp:lastModifiedBy>Mayra Leguizamon</cp:lastModifiedBy>
  <cp:lastPrinted>2010-11-24T12:58:43Z</cp:lastPrinted>
  <dcterms:created xsi:type="dcterms:W3CDTF">2010-11-23T22:02:58Z</dcterms:created>
  <dcterms:modified xsi:type="dcterms:W3CDTF">2013-10-29T16:32:17Z</dcterms:modified>
  <cp:category/>
  <cp:version/>
  <cp:contentType/>
  <cp:contentStatus/>
</cp:coreProperties>
</file>