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45" windowWidth="12465" windowHeight="7560" activeTab="0"/>
  </bookViews>
  <sheets>
    <sheet name="INVERSIÓN" sheetId="1" r:id="rId1"/>
  </sheets>
  <definedNames/>
  <calcPr fullCalcOnLoad="1"/>
</workbook>
</file>

<file path=xl/sharedStrings.xml><?xml version="1.0" encoding="utf-8"?>
<sst xmlns="http://schemas.openxmlformats.org/spreadsheetml/2006/main" count="201" uniqueCount="166">
  <si>
    <t>DESCRIPCIÓN PROGRAMA Y PROYECTO</t>
  </si>
  <si>
    <t>FUENTES DE FINANCIACIÓN</t>
  </si>
  <si>
    <t>RECURSOS PROPIOS</t>
  </si>
  <si>
    <t>SISTEMA GENERAL DE  PARTICIPACIONES</t>
  </si>
  <si>
    <t>SECTOR ELÉCTRICO</t>
  </si>
  <si>
    <t>COFINANCIACIÓN Y OTROS</t>
  </si>
  <si>
    <t>RECURSOS DE CRÉDITO</t>
  </si>
  <si>
    <t>TOTAL DE INVERSIONES EN EL AÑO</t>
  </si>
  <si>
    <t>SISTEMA GENERAL DE PARTICIPACIONES</t>
  </si>
  <si>
    <t>INVERSIÓN</t>
  </si>
  <si>
    <t>EDUCACION</t>
  </si>
  <si>
    <t>PROGRAMA INFRAESTRUCTURA</t>
  </si>
  <si>
    <t xml:space="preserve">PROGRAMA DOTACIÓN </t>
  </si>
  <si>
    <t>AGUA POTABLE Y SANEAMIENTO BÁSICO</t>
  </si>
  <si>
    <t>SERVICIO DE ACUEDUCTO</t>
  </si>
  <si>
    <t>PROGRAMA SUBSIDIO A LA DEMANDA</t>
  </si>
  <si>
    <t>PROGRAMA DE MICRO Y MACROMEDICIÓN</t>
  </si>
  <si>
    <t>Instalación de macromedidodres</t>
  </si>
  <si>
    <t>Instalación de micromedidodres</t>
  </si>
  <si>
    <t>OTROS PROGRAMAS</t>
  </si>
  <si>
    <t>SANEAMIENTO BÁSICO</t>
  </si>
  <si>
    <t>SERVICIO DE ALCANTARILLADO Y SOLUCIONES ALTERNAS</t>
  </si>
  <si>
    <t>SERVICIO DE ASEO</t>
  </si>
  <si>
    <t>ALIMENTACION ESCOLAR</t>
  </si>
  <si>
    <t>PROGRAMAS DE ALIMENTACIÓN ESCOLAR</t>
  </si>
  <si>
    <t>Servicio de restaurantes escolares</t>
  </si>
  <si>
    <t>DEPORTE Y RECREACIÓN</t>
  </si>
  <si>
    <t>OTROS SERVICIOS PÚBLICOS</t>
  </si>
  <si>
    <t>Servicio de alumbrado público</t>
  </si>
  <si>
    <t>TRANSPORTE</t>
  </si>
  <si>
    <t>PREVENCION Y ATENCION DE DESASTRES</t>
  </si>
  <si>
    <t>ATENCIÓN A GRUPOS VULNERABLES</t>
  </si>
  <si>
    <t>PROGRAMA DE APOYO INTEGRAL A GRUPOS DE POBLACIÓN VULNERABLE</t>
  </si>
  <si>
    <t>Atención al adulto mayor</t>
  </si>
  <si>
    <t>Atención a la población discapacitada</t>
  </si>
  <si>
    <t>Atención a la población desplazada</t>
  </si>
  <si>
    <t>Mantenimiento y mejoramiento  de parques,  plazas y lugares públicos</t>
  </si>
  <si>
    <t>DESARROLLO COMUNITARIO</t>
  </si>
  <si>
    <t>PROMOVER MECANISMOS DE PARTICIPACIÓN COMUNITARIA</t>
  </si>
  <si>
    <t xml:space="preserve">Capacitación, asesoría y asistencia técnica, sobre procesos de participación ciudadana  </t>
  </si>
  <si>
    <t>FORTALECIMIENTO INSTITUCIONAL</t>
  </si>
  <si>
    <t>GESTIÓN Y DESARROLLO EFICIENTE DE COMPETENCIAS</t>
  </si>
  <si>
    <t>Sostenibilidad de la Contabilidad Pública</t>
  </si>
  <si>
    <t>Actualización del SISBEN</t>
  </si>
  <si>
    <t>Implementación Banco de Programas y Proyectos</t>
  </si>
  <si>
    <t>Sistema de Gestión de Calidad y MECI</t>
  </si>
  <si>
    <t>Actualización catastral</t>
  </si>
  <si>
    <t>JUSTICIA</t>
  </si>
  <si>
    <t>COMISARIA DE FAMILIA E INSPECCIÓN DE POLICIA</t>
  </si>
  <si>
    <t>SECTOR AGROPECUARIO</t>
  </si>
  <si>
    <t>PROMOVER, PARTICIPAR Y FINANCIAR EL DESARROLLO DEL ÁREA RURAL</t>
  </si>
  <si>
    <t>VIVIENDA</t>
  </si>
  <si>
    <t>VIVIENDA DE INTERÉS SOCIAL</t>
  </si>
  <si>
    <t>MEDIO AMBIENTE</t>
  </si>
  <si>
    <t>CONTROL, PRESERVACIÓN Y DEFENSA DEL MEDIO AMBIENTE</t>
  </si>
  <si>
    <t>FONDO LOCAL DE SALUD</t>
  </si>
  <si>
    <t>SALUD</t>
  </si>
  <si>
    <t xml:space="preserve">Regimen subsidiado </t>
  </si>
  <si>
    <t xml:space="preserve">Protección y conservación de los relictos de bosques nativos ubicados en las veredas Barzal, Quebradas y Resguardo </t>
  </si>
  <si>
    <t>Capacitación y acompañamiento para la implementación de sistemas agroalimentarios a través de prácticas productivas sostenibles y limpias en las cadenas productivas hortifruticula y leguiminosas</t>
  </si>
  <si>
    <t>Apoyo y supervisión a la gestión integral de residuos sólidos peligrosos e infectocontagiosos (hospitalarios, agroquimicos)</t>
  </si>
  <si>
    <t>Asistencia al sector rural en el manejo y disposición de residuos sólidos</t>
  </si>
  <si>
    <t>Acompañamiento y fortalecimiento del proyecto ambiental escolar PRAES en las instituciones educativas</t>
  </si>
  <si>
    <t>Acompañamiento y fortalecimiento del PROCEAS (Proyectos Ciudadanos de Educación Ambiental)</t>
  </si>
  <si>
    <t>Fortalecimiento de la cultura ambiental mediante procesos de capacitación, formación y organización</t>
  </si>
  <si>
    <t>Promoción de la cultura de la prevención del riesgo</t>
  </si>
  <si>
    <t>Estabilización y recuperación de suelos de ladera afecgtados por erosión</t>
  </si>
  <si>
    <t>Prevención y control de incendios forestales y manejo de áreas susceptibles</t>
  </si>
  <si>
    <t>Apertura y construcción de nuevos ramales en vías de interconexión rural</t>
  </si>
  <si>
    <t>Construcción y mantenimiento de alcantarillas y obras de arte en las vías veredales</t>
  </si>
  <si>
    <t>Construción de obras de contención y estabilidad vial</t>
  </si>
  <si>
    <t>EQUIPAMIENTO MUNICIPAL</t>
  </si>
  <si>
    <t>Formulación del Plan Vial Municipal y señalización vial</t>
  </si>
  <si>
    <t>Financiamiento FSRI - Subsidios</t>
  </si>
  <si>
    <t>Asistencia técnica a los prestadores de acueductos rurales</t>
  </si>
  <si>
    <t>Mejoramiento de unidades sanitarias</t>
  </si>
  <si>
    <t>Construcción de unidades sanitarias</t>
  </si>
  <si>
    <t>Construcción de vivienda nueva rural</t>
  </si>
  <si>
    <t>Reubicación de viviendas localizadas en zonas de alto riesgo</t>
  </si>
  <si>
    <t>Mejoramiento de vivienda del sector urbana</t>
  </si>
  <si>
    <t>Mejoramiento de vivienda del sector rural</t>
  </si>
  <si>
    <t>Asistencia Técnica Agropecuaria al pequeño productor</t>
  </si>
  <si>
    <t>Apoyo y tecnificación de la producción y comercialización de productos agricolas tradicionales bajo esquemas asociativos</t>
  </si>
  <si>
    <t>Plan sanitario para el control de enfermedades en bovinos y otras especies</t>
  </si>
  <si>
    <t>Apoyo para la tecnificación y el fortalecimiento de los sitemas productivos pecuarios asociativos</t>
  </si>
  <si>
    <t>Apoyo a la plantación de cultivos alternativos</t>
  </si>
  <si>
    <t>Apoyo, capacitación y seguimiento a proyectos intensivos de especies menores</t>
  </si>
  <si>
    <t>PROMOCIÓN DEL DESARROLLO</t>
  </si>
  <si>
    <t>Apoyo para la legalización y fortalecimiento organizacional de los acueductos rurales</t>
  </si>
  <si>
    <t>Adquisición equipos de reciente técnologia,  adquirir el aplicativo contable y presupuestal  para mejorar capacidad institucional</t>
  </si>
  <si>
    <t>Realizar estudio de reestructuración administrativa municipal</t>
  </si>
  <si>
    <t>Archivo municipal - organización documental y tablas de retención</t>
  </si>
  <si>
    <t>Gobierno en linea</t>
  </si>
  <si>
    <t xml:space="preserve">Formulacion Plan de desarrollo municipal, seguimiento y evaluación </t>
  </si>
  <si>
    <t>Capacitar a las juntas de acción comunal</t>
  </si>
  <si>
    <t>Apoyo Consejo de Planeación Territorial y otros consejos</t>
  </si>
  <si>
    <t>Programas de capacitacion y asistencia tecnico-juridica y administrativa para el desarrollo eficiente de las competencias</t>
  </si>
  <si>
    <t>Proyecto de cofinanciación para la construccion del centro de convivencia ciudadana</t>
  </si>
  <si>
    <t>Fondo de Seguridad de Entidades Territoriales "FONSET"</t>
  </si>
  <si>
    <t>Preinversión e inversión construccion estación de policia</t>
  </si>
  <si>
    <t>CALIDAD EDUCATIVA</t>
  </si>
  <si>
    <t>GRATUIDAD</t>
  </si>
  <si>
    <t>Salud pública colectiva</t>
  </si>
  <si>
    <t>Auditoria  del regimen subsidiado</t>
  </si>
  <si>
    <t>Construcción, sostenimiento mantenimiento de la infraestructura cultural del municipio</t>
  </si>
  <si>
    <t>Construir, administrar,mantener y adecuar los escenarios deportivos</t>
  </si>
  <si>
    <t>Inventario y protección del patrimonio arquitectónico y cultural del municipo</t>
  </si>
  <si>
    <t>Mejoramiento de la infraestructura de los acueductos rurales</t>
  </si>
  <si>
    <t xml:space="preserve">Primera  Infancia </t>
  </si>
  <si>
    <t xml:space="preserve">Infancia </t>
  </si>
  <si>
    <t>Adolescencia</t>
  </si>
  <si>
    <t>Juventud</t>
  </si>
  <si>
    <t xml:space="preserve">Mujer cabeza de familia y mujer campesina </t>
  </si>
  <si>
    <t xml:space="preserve">Apoyo al ancianato " Mis Años Dorados" </t>
  </si>
  <si>
    <t>Apoyo a familias red unidos</t>
  </si>
  <si>
    <t>Apoyo a hogares de paso</t>
  </si>
  <si>
    <t>Familias en Acción</t>
  </si>
  <si>
    <t>PROMOVER EL DESARROLLO EMPRESARIAL Y TÉCNOLOGICO</t>
  </si>
  <si>
    <t>Apoyo al desarrollo económico local</t>
  </si>
  <si>
    <t>CULTURA Y TURISMO</t>
  </si>
  <si>
    <t>FONPET</t>
  </si>
  <si>
    <t>Apoyo y difusión de eventos y expresiones artísticas, culturales y turísticas</t>
  </si>
  <si>
    <t xml:space="preserve">Mantenimiento y remodelación de redes eléctricas y suministro de luminarias </t>
  </si>
  <si>
    <t>Pago salarios, prestaciones, emolumentos,   comisaría de familia e inspección de policia</t>
  </si>
  <si>
    <t>INVERSIÓN CON RECURSOS DE DEUDA</t>
  </si>
  <si>
    <t>Para inversion social</t>
  </si>
  <si>
    <t>AÑO 2012 (MILLONES DE PESOS)</t>
  </si>
  <si>
    <t>AÑO 2013 (MILLONES DE PESOS)</t>
  </si>
  <si>
    <t>AÑO 2014 (MILLONES DE PESOS)</t>
  </si>
  <si>
    <t>AÑO 2015 (MILLONES DE PESOS)</t>
  </si>
  <si>
    <t>Mejoramiento de vías interegionales</t>
  </si>
  <si>
    <t>Mantenimiento y mejoramiento períodico y rutinario de la malla vial rural</t>
  </si>
  <si>
    <t>Formación artística y cultural</t>
  </si>
  <si>
    <t>Formador de formadores</t>
  </si>
  <si>
    <t>Apoyo a la bande musical</t>
  </si>
  <si>
    <t>Pienza en Tenza; un destino turístico inolvidable</t>
  </si>
  <si>
    <t>Avance e implementación y ejecución segunda etapa Plan Maestro de Alcantarillado</t>
  </si>
  <si>
    <t xml:space="preserve">Mejoramiento, adecuación y mantenimiento de vías urbanas </t>
  </si>
  <si>
    <t>Optimización de los sistemas de riego</t>
  </si>
  <si>
    <t>Convenio con el  cuerpo de bomberos</t>
  </si>
  <si>
    <t>Fortalecimiento de la cadena productiva artesanal</t>
  </si>
  <si>
    <t>Incremento de la cobertura vegetal y de la oferta forestal en áreas de la jurisdicción del municipio con participación de la comunidad</t>
  </si>
  <si>
    <t>Transferencia de recursos al Plan Departamental de Agua</t>
  </si>
  <si>
    <t>Apoyo a campañas de promoción de acciones tendientes a disminuir la generación de residuos sólidos en la fuente</t>
  </si>
  <si>
    <t>Construir, ampliar y mejorar la infraestructura de las edificaciones del municipio y de todo bien de uso público de propiedad del municipio</t>
  </si>
  <si>
    <t>TOTAL DE INVERSIONES EN EL CUATRENIO</t>
  </si>
  <si>
    <t>conocimiento del riesgo</t>
  </si>
  <si>
    <t>reduccion del riesgo</t>
  </si>
  <si>
    <t xml:space="preserve">revisión del eot incorporando el componente del riesgo </t>
  </si>
  <si>
    <t>estudios</t>
  </si>
  <si>
    <t>cartografia identif de la anenaza</t>
  </si>
  <si>
    <t>inversion</t>
  </si>
  <si>
    <t>diseños</t>
  </si>
  <si>
    <t>respuesta segun ocación</t>
  </si>
  <si>
    <t>Manejo de desastres</t>
  </si>
  <si>
    <t>KM</t>
  </si>
  <si>
    <t>Conocimiento del riesgo</t>
  </si>
  <si>
    <t xml:space="preserve">Revisión del Esquema de Ordenamiento Territorial incorporando el componente del riesgo </t>
  </si>
  <si>
    <t>SOSTENIBILIDAD AMBIENTAL Y GESTIÓN DEL RIESGO</t>
  </si>
  <si>
    <t>Reduccion del riesgo</t>
  </si>
  <si>
    <t>Centro cultural deportivo de Tenza</t>
  </si>
  <si>
    <t>Construcción Plan Maestro de Acueducto primera etapa del municipio de Tenza</t>
  </si>
  <si>
    <t>Compra terreno y construcción de vivienda nueva urbana</t>
  </si>
  <si>
    <t>Compra y protección de áreas de interes hidrico y ecosistemas estrategicos</t>
  </si>
  <si>
    <t>Mejoramiento y mantenimiento de caminos veredales</t>
  </si>
  <si>
    <r>
      <t>Consejo municipal de gestión de riesgo de desastres</t>
    </r>
    <r>
      <rPr>
        <sz val="7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</si>
</sst>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40"/>
      <name val="Arial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3" fontId="2" fillId="0" borderId="10" xfId="46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justify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46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justify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54" applyFont="1" applyFill="1" applyBorder="1">
      <alignment/>
      <protection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>
      <alignment/>
      <protection/>
    </xf>
    <xf numFmtId="0" fontId="3" fillId="0" borderId="11" xfId="52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justify" wrapText="1"/>
    </xf>
    <xf numFmtId="3" fontId="3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46" applyFont="1" applyFill="1" applyBorder="1" applyAlignment="1">
      <alignment horizontal="center"/>
    </xf>
    <xf numFmtId="164" fontId="2" fillId="0" borderId="11" xfId="46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5" xfId="46" applyFont="1" applyFill="1" applyBorder="1" applyAlignment="1">
      <alignment horizontal="center" textRotation="90" wrapText="1"/>
    </xf>
    <xf numFmtId="164" fontId="2" fillId="0" borderId="16" xfId="46" applyFont="1" applyFill="1" applyBorder="1" applyAlignment="1">
      <alignment horizontal="center" textRotation="90" wrapText="1"/>
    </xf>
    <xf numFmtId="164" fontId="2" fillId="0" borderId="17" xfId="46" applyFont="1" applyFill="1" applyBorder="1" applyAlignment="1">
      <alignment horizontal="center" textRotation="90" wrapText="1"/>
    </xf>
    <xf numFmtId="164" fontId="2" fillId="0" borderId="18" xfId="46" applyFont="1" applyFill="1" applyBorder="1" applyAlignment="1">
      <alignment horizontal="center" textRotation="90" wrapText="1"/>
    </xf>
    <xf numFmtId="164" fontId="2" fillId="0" borderId="19" xfId="46" applyFont="1" applyFill="1" applyBorder="1" applyAlignment="1">
      <alignment horizontal="center" textRotation="90" wrapText="1"/>
    </xf>
    <xf numFmtId="164" fontId="2" fillId="0" borderId="20" xfId="46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4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A4"/>
    </sheetView>
  </sheetViews>
  <sheetFormatPr defaultColWidth="11.421875" defaultRowHeight="12.75"/>
  <cols>
    <col min="1" max="1" width="38.00390625" style="2" customWidth="1"/>
    <col min="2" max="2" width="5.421875" style="32" customWidth="1"/>
    <col min="3" max="3" width="7.28125" style="33" customWidth="1"/>
    <col min="4" max="4" width="5.00390625" style="2" customWidth="1"/>
    <col min="5" max="5" width="5.421875" style="2" customWidth="1"/>
    <col min="6" max="6" width="5.00390625" style="2" customWidth="1"/>
    <col min="7" max="7" width="6.8515625" style="2" customWidth="1"/>
    <col min="8" max="8" width="4.57421875" style="2" customWidth="1"/>
    <col min="9" max="9" width="6.28125" style="2" customWidth="1"/>
    <col min="10" max="10" width="5.00390625" style="2" customWidth="1"/>
    <col min="11" max="11" width="5.7109375" style="2" customWidth="1"/>
    <col min="12" max="12" width="5.421875" style="2" customWidth="1"/>
    <col min="13" max="13" width="8.00390625" style="2" customWidth="1"/>
    <col min="14" max="14" width="4.421875" style="2" customWidth="1"/>
    <col min="15" max="15" width="6.28125" style="2" customWidth="1"/>
    <col min="16" max="16" width="5.140625" style="2" customWidth="1"/>
    <col min="17" max="17" width="5.7109375" style="2" customWidth="1"/>
    <col min="18" max="18" width="5.140625" style="2" customWidth="1"/>
    <col min="19" max="19" width="7.140625" style="2" customWidth="1"/>
    <col min="20" max="20" width="4.57421875" style="2" customWidth="1"/>
    <col min="21" max="21" width="5.57421875" style="2" customWidth="1"/>
    <col min="22" max="22" width="4.00390625" style="2" customWidth="1"/>
    <col min="23" max="23" width="5.421875" style="2" customWidth="1"/>
    <col min="24" max="24" width="5.00390625" style="2" customWidth="1"/>
    <col min="25" max="25" width="7.140625" style="2" customWidth="1"/>
    <col min="26" max="26" width="6.57421875" style="2" customWidth="1"/>
    <col min="27" max="16384" width="11.421875" style="2" customWidth="1"/>
  </cols>
  <sheetData>
    <row r="1" spans="1:26" ht="13.5" customHeight="1">
      <c r="A1" s="34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49" t="s">
        <v>145</v>
      </c>
    </row>
    <row r="2" spans="1:26" ht="13.5" customHeight="1">
      <c r="A2" s="35"/>
      <c r="B2" s="38" t="s">
        <v>126</v>
      </c>
      <c r="C2" s="39"/>
      <c r="D2" s="39"/>
      <c r="E2" s="39"/>
      <c r="F2" s="39"/>
      <c r="G2" s="39"/>
      <c r="H2" s="38" t="s">
        <v>127</v>
      </c>
      <c r="I2" s="39"/>
      <c r="J2" s="39"/>
      <c r="K2" s="39"/>
      <c r="L2" s="39"/>
      <c r="M2" s="39"/>
      <c r="N2" s="38" t="s">
        <v>128</v>
      </c>
      <c r="O2" s="39"/>
      <c r="P2" s="39"/>
      <c r="Q2" s="39"/>
      <c r="R2" s="39"/>
      <c r="S2" s="39"/>
      <c r="T2" s="38" t="s">
        <v>129</v>
      </c>
      <c r="U2" s="39"/>
      <c r="V2" s="39"/>
      <c r="W2" s="39"/>
      <c r="X2" s="39"/>
      <c r="Y2" s="39"/>
      <c r="Z2" s="49"/>
    </row>
    <row r="3" spans="1:26" ht="12" customHeight="1">
      <c r="A3" s="35"/>
      <c r="B3" s="40" t="s">
        <v>2</v>
      </c>
      <c r="C3" s="42" t="s">
        <v>3</v>
      </c>
      <c r="D3" s="44" t="s">
        <v>4</v>
      </c>
      <c r="E3" s="44" t="s">
        <v>5</v>
      </c>
      <c r="F3" s="47" t="s">
        <v>6</v>
      </c>
      <c r="G3" s="47" t="s">
        <v>7</v>
      </c>
      <c r="H3" s="44" t="s">
        <v>2</v>
      </c>
      <c r="I3" s="44" t="s">
        <v>8</v>
      </c>
      <c r="J3" s="44" t="s">
        <v>4</v>
      </c>
      <c r="K3" s="44" t="s">
        <v>5</v>
      </c>
      <c r="L3" s="47" t="s">
        <v>6</v>
      </c>
      <c r="M3" s="47" t="s">
        <v>7</v>
      </c>
      <c r="N3" s="44" t="s">
        <v>2</v>
      </c>
      <c r="O3" s="44" t="s">
        <v>8</v>
      </c>
      <c r="P3" s="44" t="s">
        <v>4</v>
      </c>
      <c r="Q3" s="44" t="s">
        <v>5</v>
      </c>
      <c r="R3" s="47" t="s">
        <v>6</v>
      </c>
      <c r="S3" s="47" t="s">
        <v>7</v>
      </c>
      <c r="T3" s="40" t="s">
        <v>2</v>
      </c>
      <c r="U3" s="42" t="s">
        <v>8</v>
      </c>
      <c r="V3" s="44" t="s">
        <v>4</v>
      </c>
      <c r="W3" s="44" t="s">
        <v>5</v>
      </c>
      <c r="X3" s="47" t="s">
        <v>6</v>
      </c>
      <c r="Y3" s="50" t="s">
        <v>7</v>
      </c>
      <c r="Z3" s="49"/>
    </row>
    <row r="4" spans="1:26" ht="124.5" customHeight="1">
      <c r="A4" s="35"/>
      <c r="B4" s="41"/>
      <c r="C4" s="43"/>
      <c r="D4" s="45"/>
      <c r="E4" s="46"/>
      <c r="F4" s="48"/>
      <c r="G4" s="48"/>
      <c r="H4" s="45"/>
      <c r="I4" s="45"/>
      <c r="J4" s="45"/>
      <c r="K4" s="45"/>
      <c r="L4" s="48"/>
      <c r="M4" s="48"/>
      <c r="N4" s="45"/>
      <c r="O4" s="45"/>
      <c r="P4" s="45"/>
      <c r="Q4" s="45"/>
      <c r="R4" s="48"/>
      <c r="S4" s="48"/>
      <c r="T4" s="41"/>
      <c r="U4" s="43"/>
      <c r="V4" s="45"/>
      <c r="W4" s="45"/>
      <c r="X4" s="48"/>
      <c r="Y4" s="51"/>
      <c r="Z4" s="49"/>
    </row>
    <row r="5" spans="1:26" ht="12" customHeight="1">
      <c r="A5" s="3" t="s">
        <v>9</v>
      </c>
      <c r="B5" s="1">
        <f>+B6+B9+B39+B42+B48+B60+B65+B76+B82+B96+B102+B106+B111+B126+B130+B139+B146+B158+B163</f>
        <v>223.78</v>
      </c>
      <c r="C5" s="1">
        <f>+C6+C9+C39+C42+C48+C60+C65+C76+C82+C96+C102+C106+C111+C126+C130+C139+C146+C158+C163</f>
        <v>1827.3100000000002</v>
      </c>
      <c r="D5" s="1">
        <f>+D6+D9+D39+D42+D48+D60+D65+D76+D82+D96+D102+D106+D111+D126+D130+D139+D146+D158+D163</f>
        <v>63.4</v>
      </c>
      <c r="E5" s="1">
        <f>+E6+E9+E39+E42+E48+E60+E65+E76+E82+E96+E102+E106+E111+E126+E130+E139+E146+E158+E163</f>
        <v>1069.49</v>
      </c>
      <c r="F5" s="1">
        <f>+F6+F9+F39+F42+F48+F60+F65+F76+F82+F96+F102+F106+F111+F126+F130+F139+F146+F158+F163</f>
        <v>0</v>
      </c>
      <c r="G5" s="1">
        <f>SUM(B5:F5)</f>
        <v>3183.9800000000005</v>
      </c>
      <c r="H5" s="1">
        <f>+H6+H9+H39+H42+H48+H60+H65+H76+H82+H96+H102+H106+H111+H126+H130+H139+H146+H158+H163</f>
        <v>234.35920000000002</v>
      </c>
      <c r="I5" s="1">
        <f>+I6+I9+I39+I42+I48+I60+I65+I76+I82+I96+I102+I106+I111+I126+I130+I139+I146+I158+I163</f>
        <v>1900.0424</v>
      </c>
      <c r="J5" s="1">
        <f>+J6+J9+J39+J42+J48+J60+J65+J76+J82+J96+J102+J106+J111+J126+J130+J139+J146+J158+J163</f>
        <v>65.936</v>
      </c>
      <c r="K5" s="1">
        <f>+K6+K9+K39+K42+K48+K60+K65+K76+K82+K96+K102+K106+K111+K126+K130+K139+K146+K158+K163</f>
        <v>1151.1536</v>
      </c>
      <c r="L5" s="1">
        <f>+L6+L9+L39+L42+L48+L60+L65+L76+L82+L96+L102+L106+L111+L126+L130+L139+L146+L158+L163</f>
        <v>100</v>
      </c>
      <c r="M5" s="1">
        <f>SUM(H5:L5)</f>
        <v>3451.4912000000004</v>
      </c>
      <c r="N5" s="1">
        <f>+N6+N9+N39+N42+N48+N60+N65+N76+N82+N96+N102+N106+N111+N126+N130+N139+N146+N158+N163</f>
        <v>248.8736</v>
      </c>
      <c r="O5" s="1">
        <f>+O6+O9+O39+O42+O48+O60+O65+O76+O82+O96+O102+O106+O111+O126+O130+O139+O146+O158+O163</f>
        <v>1976.2837760000004</v>
      </c>
      <c r="P5" s="1">
        <f>+P6+P9+P39+P42+P48+P60+P65+P76+P82+P96+P102+P106+P111+P126+P130+P139+P146+P158+P163</f>
        <v>68.57344</v>
      </c>
      <c r="Q5" s="1">
        <f>+Q6+Q9+Q39+Q42+Q48+Q60+Q65+Q76+Q82+Q96+Q102+Q106+Q111+Q126+Q130+Q139+Q146+Q158+Q163</f>
        <v>1203.0797440000001</v>
      </c>
      <c r="R5" s="1">
        <f>+R6+R9+R39+R42+R48+R60+R65+R76+R82+R96+R102+R106+R111+R126+R130+R139+R146+R158+R163</f>
        <v>0</v>
      </c>
      <c r="S5" s="1">
        <f>SUM(N5:R5)</f>
        <v>3496.810560000001</v>
      </c>
      <c r="T5" s="1">
        <f>+T6+T9+T39+T42+T48+T60+T65+T76+T82+T96+T102+T106+T111+T126+T130+T139+T146+T158+T163</f>
        <v>260.208544</v>
      </c>
      <c r="U5" s="1">
        <f>+U6+U9+U39+U42+U48+U60+U65+U76+U82+U96+U102+U106+U111+U126+U130+U139+U146+U158+U163</f>
        <v>2055.75058304</v>
      </c>
      <c r="V5" s="1">
        <f>+V6+V9+V39+V42+V48+V60+V65+V76+V82+V96+V102+V106+V111+V126+V130+V139+V146+V158+V163</f>
        <v>71.31637760000001</v>
      </c>
      <c r="W5" s="1">
        <f>+W6+W9+W39+W42+W48+W60+W65+W76+W82+W96+W102+W106+W111+W126+W130+W139+W146+W158+W163</f>
        <v>1249.8307737600003</v>
      </c>
      <c r="X5" s="1">
        <f>+X6+X9+X39+X42+X48+X60+X65+X76+X82+X96+X102+X106+X111+X126+X130+X139+X146+X158+X163</f>
        <v>0</v>
      </c>
      <c r="Y5" s="1">
        <f aca="true" t="shared" si="0" ref="Y5:Y58">SUM(T5:W5)</f>
        <v>3637.1062784000005</v>
      </c>
      <c r="Z5" s="1">
        <f aca="true" t="shared" si="1" ref="Z5:Z58">+G5+M5+S5+Y5</f>
        <v>13769.388038400002</v>
      </c>
    </row>
    <row r="6" spans="1:26" ht="9">
      <c r="A6" s="4" t="s">
        <v>10</v>
      </c>
      <c r="B6" s="1">
        <f>+B7+B8</f>
        <v>71.5</v>
      </c>
      <c r="C6" s="1">
        <f>+C7+C8</f>
        <v>124.56</v>
      </c>
      <c r="D6" s="1">
        <f>+D7+D8</f>
        <v>0</v>
      </c>
      <c r="E6" s="1">
        <f>+E7+E8</f>
        <v>0</v>
      </c>
      <c r="F6" s="1">
        <f>+F7+F8</f>
        <v>0</v>
      </c>
      <c r="G6" s="1">
        <f aca="true" t="shared" si="2" ref="G6:G49">SUM(B6:F6)</f>
        <v>196.06</v>
      </c>
      <c r="H6" s="1">
        <f>+H7+H8</f>
        <v>74.36</v>
      </c>
      <c r="I6" s="1">
        <f>+I7+I8</f>
        <v>129.54240000000001</v>
      </c>
      <c r="J6" s="1">
        <f>+J7+J8</f>
        <v>0</v>
      </c>
      <c r="K6" s="1">
        <f>+K7+K8</f>
        <v>0</v>
      </c>
      <c r="L6" s="1">
        <f>+L7+L8</f>
        <v>0</v>
      </c>
      <c r="M6" s="1">
        <f aca="true" t="shared" si="3" ref="M6:M49">SUM(H6:K6)</f>
        <v>203.9024</v>
      </c>
      <c r="N6" s="1">
        <f>+N7+N8</f>
        <v>77.3344</v>
      </c>
      <c r="O6" s="1">
        <f>+O7+O8</f>
        <v>134.72409600000003</v>
      </c>
      <c r="P6" s="1">
        <f>+P7+P8</f>
        <v>0</v>
      </c>
      <c r="Q6" s="1">
        <f>+Q7+Q8</f>
        <v>0</v>
      </c>
      <c r="R6" s="1">
        <f>+R7+R8</f>
        <v>0</v>
      </c>
      <c r="S6" s="1">
        <f aca="true" t="shared" si="4" ref="S6:S49">SUM(N6:Q6)</f>
        <v>212.05849600000005</v>
      </c>
      <c r="T6" s="1">
        <f>+T7+T8</f>
        <v>80.42777600000001</v>
      </c>
      <c r="U6" s="1">
        <f>+U7+U8</f>
        <v>140.11305984000003</v>
      </c>
      <c r="V6" s="1">
        <f>+V7+V8</f>
        <v>0</v>
      </c>
      <c r="W6" s="1">
        <f>+W7+W8</f>
        <v>0</v>
      </c>
      <c r="X6" s="1">
        <f>+X7+X8</f>
        <v>0</v>
      </c>
      <c r="Y6" s="1">
        <f t="shared" si="0"/>
        <v>220.54083584000006</v>
      </c>
      <c r="Z6" s="1">
        <f t="shared" si="1"/>
        <v>832.56173184</v>
      </c>
    </row>
    <row r="7" spans="1:26" s="6" customFormat="1" ht="9">
      <c r="A7" s="4" t="s">
        <v>100</v>
      </c>
      <c r="B7" s="1">
        <v>71.5</v>
      </c>
      <c r="C7" s="1">
        <v>69.79</v>
      </c>
      <c r="D7" s="1">
        <f>SUM(D8:D8)</f>
        <v>0</v>
      </c>
      <c r="E7" s="1">
        <f>SUM(E8:E8)</f>
        <v>0</v>
      </c>
      <c r="F7" s="1">
        <f>SUM(F8:F8)</f>
        <v>0</v>
      </c>
      <c r="G7" s="1">
        <f t="shared" si="2"/>
        <v>141.29000000000002</v>
      </c>
      <c r="H7" s="1">
        <f>+B7*1.04</f>
        <v>74.36</v>
      </c>
      <c r="I7" s="5">
        <f>+C7*1.04</f>
        <v>72.58160000000001</v>
      </c>
      <c r="J7" s="1">
        <f>SUM(J8:J8)</f>
        <v>0</v>
      </c>
      <c r="K7" s="1">
        <f>SUM(K8:K8)</f>
        <v>0</v>
      </c>
      <c r="L7" s="1">
        <f>SUM(L8:L8)</f>
        <v>0</v>
      </c>
      <c r="M7" s="1">
        <f t="shared" si="3"/>
        <v>146.9416</v>
      </c>
      <c r="N7" s="1">
        <f>+H6*1.04</f>
        <v>77.3344</v>
      </c>
      <c r="O7" s="1">
        <f>+I7*1.04</f>
        <v>75.48486400000002</v>
      </c>
      <c r="P7" s="1">
        <f>SUM(P8:P8)</f>
        <v>0</v>
      </c>
      <c r="Q7" s="1">
        <f>SUM(Q8:Q8)</f>
        <v>0</v>
      </c>
      <c r="R7" s="5">
        <v>0</v>
      </c>
      <c r="S7" s="1">
        <f t="shared" si="4"/>
        <v>152.81926400000003</v>
      </c>
      <c r="T7" s="1">
        <f>+N7*1.04</f>
        <v>80.42777600000001</v>
      </c>
      <c r="U7" s="1">
        <f>+O7*1.04</f>
        <v>78.50425856000003</v>
      </c>
      <c r="V7" s="1">
        <f>SUM(V8:V8)</f>
        <v>0</v>
      </c>
      <c r="W7" s="1">
        <f>SUM(W8:W8)</f>
        <v>0</v>
      </c>
      <c r="X7" s="5">
        <v>0</v>
      </c>
      <c r="Y7" s="1">
        <f t="shared" si="0"/>
        <v>158.93203456000003</v>
      </c>
      <c r="Z7" s="1">
        <f t="shared" si="1"/>
        <v>599.9828985600001</v>
      </c>
    </row>
    <row r="8" spans="1:26" s="6" customFormat="1" ht="12.75" customHeight="1">
      <c r="A8" s="4" t="s">
        <v>101</v>
      </c>
      <c r="B8" s="5">
        <v>0</v>
      </c>
      <c r="C8" s="5">
        <v>54.77</v>
      </c>
      <c r="D8" s="5">
        <v>0</v>
      </c>
      <c r="E8" s="5">
        <v>0</v>
      </c>
      <c r="F8" s="5">
        <v>0</v>
      </c>
      <c r="G8" s="1">
        <f t="shared" si="2"/>
        <v>54.77</v>
      </c>
      <c r="H8" s="5">
        <v>0</v>
      </c>
      <c r="I8" s="5">
        <f>+C8*1.04</f>
        <v>56.960800000000006</v>
      </c>
      <c r="J8" s="5">
        <v>0</v>
      </c>
      <c r="K8" s="5">
        <v>0</v>
      </c>
      <c r="L8" s="5">
        <v>0</v>
      </c>
      <c r="M8" s="1">
        <f t="shared" si="3"/>
        <v>56.960800000000006</v>
      </c>
      <c r="N8" s="5">
        <v>0</v>
      </c>
      <c r="O8" s="1">
        <f>+I8*1.04</f>
        <v>59.23923200000001</v>
      </c>
      <c r="P8" s="5">
        <v>0</v>
      </c>
      <c r="Q8" s="5">
        <v>0</v>
      </c>
      <c r="R8" s="7">
        <v>0</v>
      </c>
      <c r="S8" s="1">
        <f t="shared" si="4"/>
        <v>59.23923200000001</v>
      </c>
      <c r="T8" s="5">
        <v>0</v>
      </c>
      <c r="U8" s="5">
        <f>+O8*1.04</f>
        <v>61.60880128000001</v>
      </c>
      <c r="V8" s="5">
        <v>0</v>
      </c>
      <c r="W8" s="5">
        <v>0</v>
      </c>
      <c r="X8" s="7">
        <v>0</v>
      </c>
      <c r="Y8" s="1">
        <f t="shared" si="0"/>
        <v>61.60880128000001</v>
      </c>
      <c r="Z8" s="1">
        <f t="shared" si="1"/>
        <v>232.57883328000003</v>
      </c>
    </row>
    <row r="9" spans="1:26" s="6" customFormat="1" ht="12.75" customHeight="1">
      <c r="A9" s="8" t="s">
        <v>13</v>
      </c>
      <c r="B9" s="1">
        <f>+B10+B22</f>
        <v>0</v>
      </c>
      <c r="C9" s="1">
        <f>+C10+C22</f>
        <v>255.5</v>
      </c>
      <c r="D9" s="1">
        <f>+D10+D22</f>
        <v>0</v>
      </c>
      <c r="E9" s="1">
        <f>+E10+E22</f>
        <v>0</v>
      </c>
      <c r="F9" s="1">
        <f>+F10+F22</f>
        <v>0</v>
      </c>
      <c r="G9" s="1">
        <f t="shared" si="2"/>
        <v>255.5</v>
      </c>
      <c r="H9" s="1">
        <f>+H10+H22</f>
        <v>0</v>
      </c>
      <c r="I9" s="1">
        <f>+I10+I22</f>
        <v>265.22</v>
      </c>
      <c r="J9" s="1">
        <f>+J10+J22</f>
        <v>0</v>
      </c>
      <c r="K9" s="1">
        <f>+K10+K22</f>
        <v>0</v>
      </c>
      <c r="L9" s="1">
        <f>+L10+L22</f>
        <v>0</v>
      </c>
      <c r="M9" s="1">
        <f>SUM(H9:K9)</f>
        <v>265.22</v>
      </c>
      <c r="N9" s="1">
        <f>+N10+N22</f>
        <v>0</v>
      </c>
      <c r="O9" s="1">
        <f>+O10+O22</f>
        <v>275.76800000000003</v>
      </c>
      <c r="P9" s="1">
        <f>+P10+P22</f>
        <v>0</v>
      </c>
      <c r="Q9" s="1">
        <f>+Q10+Q22</f>
        <v>0</v>
      </c>
      <c r="R9" s="1">
        <f>+R10+R22</f>
        <v>0</v>
      </c>
      <c r="S9" s="1">
        <f t="shared" si="4"/>
        <v>275.76800000000003</v>
      </c>
      <c r="T9" s="1">
        <f>+T10+T22</f>
        <v>0</v>
      </c>
      <c r="U9" s="1">
        <f>+U10+U22</f>
        <v>286.692544</v>
      </c>
      <c r="V9" s="1">
        <f>+V10+V22</f>
        <v>0</v>
      </c>
      <c r="W9" s="1">
        <f>+W10+W22</f>
        <v>0</v>
      </c>
      <c r="X9" s="1">
        <f>+X10+X22</f>
        <v>0</v>
      </c>
      <c r="Y9" s="1">
        <f t="shared" si="0"/>
        <v>286.692544</v>
      </c>
      <c r="Z9" s="1">
        <f t="shared" si="1"/>
        <v>1083.180544</v>
      </c>
    </row>
    <row r="10" spans="1:26" ht="12.75" customHeight="1">
      <c r="A10" s="9" t="s">
        <v>14</v>
      </c>
      <c r="B10" s="1">
        <f>+B11+B14+B16+B19</f>
        <v>0</v>
      </c>
      <c r="C10" s="1">
        <f>+C11+C14+C16+C19</f>
        <v>91</v>
      </c>
      <c r="D10" s="1">
        <f>+D11+D14+D16+D19</f>
        <v>0</v>
      </c>
      <c r="E10" s="1">
        <f>+E11+E14+E16+E19</f>
        <v>0</v>
      </c>
      <c r="F10" s="1">
        <f>+F11+F14+F16+F19</f>
        <v>0</v>
      </c>
      <c r="G10" s="1">
        <f t="shared" si="2"/>
        <v>91</v>
      </c>
      <c r="H10" s="1">
        <f>+H11+H14+H16+H19</f>
        <v>0</v>
      </c>
      <c r="I10" s="1">
        <f>+I11+I14+I16+I19</f>
        <v>94.14000000000001</v>
      </c>
      <c r="J10" s="1">
        <f>+J11+J14+J16+J19</f>
        <v>0</v>
      </c>
      <c r="K10" s="1">
        <f>+K11+K14+K16+K19</f>
        <v>0</v>
      </c>
      <c r="L10" s="1">
        <f>+L11+L14+L16+L19</f>
        <v>0</v>
      </c>
      <c r="M10" s="1">
        <f t="shared" si="3"/>
        <v>94.14000000000001</v>
      </c>
      <c r="N10" s="1">
        <f>+N11+N14+N16+N19</f>
        <v>0</v>
      </c>
      <c r="O10" s="1">
        <f>+O11+O14+O16+O19</f>
        <v>103.25280000000001</v>
      </c>
      <c r="P10" s="1">
        <f>+P11+P14+P16+P19</f>
        <v>0</v>
      </c>
      <c r="Q10" s="1">
        <f>+Q11+Q14+Q16+Q19</f>
        <v>0</v>
      </c>
      <c r="R10" s="1">
        <f>SUM(R11:R13)</f>
        <v>0</v>
      </c>
      <c r="S10" s="1">
        <f t="shared" si="4"/>
        <v>103.25280000000001</v>
      </c>
      <c r="T10" s="1">
        <f>+T11+T14+T16+T19</f>
        <v>0</v>
      </c>
      <c r="U10" s="1">
        <f>+U11+U14+U16+U19</f>
        <v>99.58291200000001</v>
      </c>
      <c r="V10" s="1">
        <f>+V11+V14+V16+V19</f>
        <v>0</v>
      </c>
      <c r="W10" s="1">
        <f>+W11+W14+W16+W19</f>
        <v>0</v>
      </c>
      <c r="X10" s="1">
        <f>SUM(X11:X13)</f>
        <v>0</v>
      </c>
      <c r="Y10" s="1">
        <f t="shared" si="0"/>
        <v>99.58291200000001</v>
      </c>
      <c r="Z10" s="1">
        <f t="shared" si="1"/>
        <v>387.97571200000004</v>
      </c>
    </row>
    <row r="11" spans="1:26" ht="9">
      <c r="A11" s="4" t="s">
        <v>11</v>
      </c>
      <c r="B11" s="1">
        <f>SUM(B12:B13)</f>
        <v>0</v>
      </c>
      <c r="C11" s="1">
        <f>SUM(C12:C13)</f>
        <v>60</v>
      </c>
      <c r="D11" s="1">
        <f>SUM(D12:D13)</f>
        <v>0</v>
      </c>
      <c r="E11" s="1">
        <f>SUM(E12:E13)</f>
        <v>0</v>
      </c>
      <c r="F11" s="1">
        <f>SUM(F12:F13)</f>
        <v>0</v>
      </c>
      <c r="G11" s="1">
        <f t="shared" si="2"/>
        <v>60</v>
      </c>
      <c r="H11" s="1">
        <f>SUM(H12:H13)</f>
        <v>0</v>
      </c>
      <c r="I11" s="1">
        <f>SUM(I12:I13)</f>
        <v>61.900000000000006</v>
      </c>
      <c r="J11" s="1">
        <f>SUM(J12:J13)</f>
        <v>0</v>
      </c>
      <c r="K11" s="1">
        <f>SUM(K12:K13)</f>
        <v>0</v>
      </c>
      <c r="L11" s="1">
        <f>SUM(L12:L13)</f>
        <v>0</v>
      </c>
      <c r="M11" s="1">
        <f t="shared" si="3"/>
        <v>61.900000000000006</v>
      </c>
      <c r="N11" s="1">
        <f>SUM(N12:N13)</f>
        <v>0</v>
      </c>
      <c r="O11" s="1">
        <f>SUM(O12:O13)</f>
        <v>58.376000000000005</v>
      </c>
      <c r="P11" s="1">
        <f>SUM(P12:P13)</f>
        <v>0</v>
      </c>
      <c r="Q11" s="1">
        <f>SUM(Q12:Q13)</f>
        <v>0</v>
      </c>
      <c r="R11" s="5">
        <v>0</v>
      </c>
      <c r="S11" s="1">
        <f t="shared" si="4"/>
        <v>58.376000000000005</v>
      </c>
      <c r="T11" s="1">
        <f>SUM(T12:T13)</f>
        <v>0</v>
      </c>
      <c r="U11" s="1">
        <f>SUM(U12:U13)</f>
        <v>73.71104</v>
      </c>
      <c r="V11" s="1">
        <f>SUM(V12:V13)</f>
        <v>0</v>
      </c>
      <c r="W11" s="1">
        <f>SUM(W12:W13)</f>
        <v>0</v>
      </c>
      <c r="X11" s="5">
        <v>0</v>
      </c>
      <c r="Y11" s="1">
        <f t="shared" si="0"/>
        <v>73.71104</v>
      </c>
      <c r="Z11" s="1">
        <f t="shared" si="1"/>
        <v>253.98704</v>
      </c>
    </row>
    <row r="12" spans="1:26" ht="18">
      <c r="A12" s="10" t="s">
        <v>161</v>
      </c>
      <c r="B12" s="5">
        <v>0</v>
      </c>
      <c r="C12" s="5">
        <v>20</v>
      </c>
      <c r="D12" s="5">
        <v>0</v>
      </c>
      <c r="E12" s="5">
        <v>0</v>
      </c>
      <c r="F12" s="5">
        <v>0</v>
      </c>
      <c r="G12" s="1">
        <f t="shared" si="2"/>
        <v>20</v>
      </c>
      <c r="H12" s="5">
        <v>0</v>
      </c>
      <c r="I12" s="5">
        <f>+C12*1.04</f>
        <v>20.8</v>
      </c>
      <c r="J12" s="5">
        <v>0</v>
      </c>
      <c r="K12" s="5">
        <v>0</v>
      </c>
      <c r="L12" s="5">
        <v>0</v>
      </c>
      <c r="M12" s="1">
        <f t="shared" si="3"/>
        <v>20.8</v>
      </c>
      <c r="N12" s="5">
        <v>0</v>
      </c>
      <c r="O12" s="7">
        <f aca="true" t="shared" si="5" ref="O12:O17">+I12*1.04</f>
        <v>21.632</v>
      </c>
      <c r="P12" s="5">
        <v>0</v>
      </c>
      <c r="Q12" s="5">
        <v>0</v>
      </c>
      <c r="R12" s="5">
        <v>0</v>
      </c>
      <c r="S12" s="1">
        <f t="shared" si="4"/>
        <v>21.632</v>
      </c>
      <c r="T12" s="5">
        <v>0</v>
      </c>
      <c r="U12" s="5">
        <f>+O12*1.04</f>
        <v>22.497280000000003</v>
      </c>
      <c r="V12" s="5">
        <v>0</v>
      </c>
      <c r="W12" s="5">
        <v>0</v>
      </c>
      <c r="X12" s="5">
        <v>0</v>
      </c>
      <c r="Y12" s="1">
        <f t="shared" si="0"/>
        <v>22.497280000000003</v>
      </c>
      <c r="Z12" s="1">
        <f t="shared" si="1"/>
        <v>84.92928</v>
      </c>
    </row>
    <row r="13" spans="1:26" ht="22.5" customHeight="1">
      <c r="A13" s="10" t="s">
        <v>107</v>
      </c>
      <c r="B13" s="5">
        <v>0</v>
      </c>
      <c r="C13" s="5">
        <v>40</v>
      </c>
      <c r="D13" s="5">
        <v>0</v>
      </c>
      <c r="E13" s="5">
        <v>0</v>
      </c>
      <c r="F13" s="5">
        <v>0</v>
      </c>
      <c r="G13" s="1">
        <f t="shared" si="2"/>
        <v>40</v>
      </c>
      <c r="H13" s="5">
        <v>0</v>
      </c>
      <c r="I13" s="5">
        <f>+C13*1.04-0.5</f>
        <v>41.1</v>
      </c>
      <c r="J13" s="5">
        <v>0</v>
      </c>
      <c r="K13" s="5">
        <v>0</v>
      </c>
      <c r="L13" s="5">
        <v>0</v>
      </c>
      <c r="M13" s="1">
        <f t="shared" si="3"/>
        <v>41.1</v>
      </c>
      <c r="N13" s="5">
        <v>0</v>
      </c>
      <c r="O13" s="7">
        <f>+I13*1.04-6</f>
        <v>36.744</v>
      </c>
      <c r="P13" s="5">
        <v>0</v>
      </c>
      <c r="Q13" s="5">
        <v>0</v>
      </c>
      <c r="R13" s="5">
        <v>0</v>
      </c>
      <c r="S13" s="1">
        <f t="shared" si="4"/>
        <v>36.744</v>
      </c>
      <c r="T13" s="5">
        <v>0</v>
      </c>
      <c r="U13" s="5">
        <f>+O13*1.04+13</f>
        <v>51.21376</v>
      </c>
      <c r="V13" s="5">
        <v>0</v>
      </c>
      <c r="W13" s="5">
        <v>0</v>
      </c>
      <c r="X13" s="5">
        <v>0</v>
      </c>
      <c r="Y13" s="1">
        <f t="shared" si="0"/>
        <v>51.21376</v>
      </c>
      <c r="Z13" s="1">
        <f t="shared" si="1"/>
        <v>169.05776</v>
      </c>
    </row>
    <row r="14" spans="1:26" ht="9">
      <c r="A14" s="4" t="s">
        <v>15</v>
      </c>
      <c r="B14" s="1">
        <f>SUM(B15)</f>
        <v>0</v>
      </c>
      <c r="C14" s="1">
        <f>SUM(C15)</f>
        <v>18</v>
      </c>
      <c r="D14" s="1">
        <f>SUM(D15)</f>
        <v>0</v>
      </c>
      <c r="E14" s="1">
        <f>SUM(E15)</f>
        <v>0</v>
      </c>
      <c r="F14" s="1">
        <f>SUM(F15)</f>
        <v>0</v>
      </c>
      <c r="G14" s="1">
        <f t="shared" si="2"/>
        <v>18</v>
      </c>
      <c r="H14" s="1">
        <f>SUM(H15)</f>
        <v>0</v>
      </c>
      <c r="I14" s="1">
        <f>SUM(I15)</f>
        <v>18.72</v>
      </c>
      <c r="J14" s="1">
        <f>SUM(J15)</f>
        <v>0</v>
      </c>
      <c r="K14" s="1">
        <f>SUM(K15)</f>
        <v>0</v>
      </c>
      <c r="L14" s="1">
        <f>SUM(L15)</f>
        <v>0</v>
      </c>
      <c r="M14" s="1">
        <f t="shared" si="3"/>
        <v>18.72</v>
      </c>
      <c r="N14" s="1">
        <f>SUM(N15)</f>
        <v>0</v>
      </c>
      <c r="O14" s="1">
        <f>SUM(O15)</f>
        <v>19.468799999999998</v>
      </c>
      <c r="P14" s="1">
        <f>SUM(P15)</f>
        <v>0</v>
      </c>
      <c r="Q14" s="1">
        <f>SUM(Q15)</f>
        <v>0</v>
      </c>
      <c r="R14" s="7">
        <v>0</v>
      </c>
      <c r="S14" s="1">
        <f t="shared" si="4"/>
        <v>19.468799999999998</v>
      </c>
      <c r="T14" s="1">
        <f>SUM(T15)</f>
        <v>0</v>
      </c>
      <c r="U14" s="1">
        <f>SUM(U15)</f>
        <v>20.247552</v>
      </c>
      <c r="V14" s="1">
        <f>SUM(V15)</f>
        <v>0</v>
      </c>
      <c r="W14" s="1">
        <f>SUM(W15)</f>
        <v>0</v>
      </c>
      <c r="X14" s="7">
        <v>0</v>
      </c>
      <c r="Y14" s="1">
        <f t="shared" si="0"/>
        <v>20.247552</v>
      </c>
      <c r="Z14" s="1">
        <f t="shared" si="1"/>
        <v>76.436352</v>
      </c>
    </row>
    <row r="15" spans="1:26" ht="9">
      <c r="A15" s="11" t="s">
        <v>73</v>
      </c>
      <c r="B15" s="5">
        <v>0</v>
      </c>
      <c r="C15" s="7">
        <v>18</v>
      </c>
      <c r="D15" s="7">
        <f>SUM(D16:D16)</f>
        <v>0</v>
      </c>
      <c r="E15" s="7">
        <v>0</v>
      </c>
      <c r="F15" s="7">
        <v>0</v>
      </c>
      <c r="G15" s="1">
        <f t="shared" si="2"/>
        <v>18</v>
      </c>
      <c r="H15" s="5">
        <v>0</v>
      </c>
      <c r="I15" s="5">
        <f>+C15*1.04</f>
        <v>18.72</v>
      </c>
      <c r="J15" s="7">
        <f>SUM(J16:J16)</f>
        <v>0</v>
      </c>
      <c r="K15" s="7">
        <v>0</v>
      </c>
      <c r="L15" s="7">
        <v>0</v>
      </c>
      <c r="M15" s="1">
        <f t="shared" si="3"/>
        <v>18.72</v>
      </c>
      <c r="N15" s="5">
        <v>0</v>
      </c>
      <c r="O15" s="7">
        <f t="shared" si="5"/>
        <v>19.468799999999998</v>
      </c>
      <c r="P15" s="7">
        <f>SUM(P16:P16)</f>
        <v>0</v>
      </c>
      <c r="Q15" s="7">
        <v>0</v>
      </c>
      <c r="R15" s="12">
        <f>SUM(R16:R17)</f>
        <v>0</v>
      </c>
      <c r="S15" s="1">
        <f t="shared" si="4"/>
        <v>19.468799999999998</v>
      </c>
      <c r="T15" s="5">
        <v>0</v>
      </c>
      <c r="U15" s="5">
        <f>+O15*1.04</f>
        <v>20.247552</v>
      </c>
      <c r="V15" s="7">
        <f>SUM(V16:V16)</f>
        <v>0</v>
      </c>
      <c r="W15" s="7">
        <v>0</v>
      </c>
      <c r="X15" s="12">
        <f>SUM(X16:X17)</f>
        <v>0</v>
      </c>
      <c r="Y15" s="1">
        <f t="shared" si="0"/>
        <v>20.247552</v>
      </c>
      <c r="Z15" s="1">
        <f t="shared" si="1"/>
        <v>76.436352</v>
      </c>
    </row>
    <row r="16" spans="1:26" ht="9">
      <c r="A16" s="13" t="s">
        <v>16</v>
      </c>
      <c r="B16" s="12">
        <f>SUM(B17:B18)</f>
        <v>0</v>
      </c>
      <c r="C16" s="12">
        <f>SUM(C17:C18)</f>
        <v>3</v>
      </c>
      <c r="D16" s="12">
        <f>SUM(D17:D18)</f>
        <v>0</v>
      </c>
      <c r="E16" s="12">
        <f>SUM(E17:E18)</f>
        <v>0</v>
      </c>
      <c r="F16" s="12">
        <f>SUM(F17:F18)</f>
        <v>0</v>
      </c>
      <c r="G16" s="1">
        <f t="shared" si="2"/>
        <v>3</v>
      </c>
      <c r="H16" s="12">
        <f>SUM(H17:H18)</f>
        <v>0</v>
      </c>
      <c r="I16" s="12">
        <f>SUM(I17:I18)</f>
        <v>3.12</v>
      </c>
      <c r="J16" s="12">
        <f>SUM(J17:J18)</f>
        <v>0</v>
      </c>
      <c r="K16" s="12">
        <f>SUM(K17:K18)</f>
        <v>0</v>
      </c>
      <c r="L16" s="12">
        <f>SUM(L17:L18)</f>
        <v>0</v>
      </c>
      <c r="M16" s="1">
        <f t="shared" si="3"/>
        <v>3.12</v>
      </c>
      <c r="N16" s="12">
        <f>SUM(N17:N18)</f>
        <v>0</v>
      </c>
      <c r="O16" s="12">
        <f>SUM(O17:O18)</f>
        <v>23.2448</v>
      </c>
      <c r="P16" s="12">
        <f>SUM(P17:P18)</f>
        <v>0</v>
      </c>
      <c r="Q16" s="12">
        <f>SUM(Q17:Q18)</f>
        <v>0</v>
      </c>
      <c r="R16" s="7">
        <v>0</v>
      </c>
      <c r="S16" s="1">
        <f t="shared" si="4"/>
        <v>23.2448</v>
      </c>
      <c r="T16" s="12">
        <f>SUM(T17:T18)</f>
        <v>0</v>
      </c>
      <c r="U16" s="12">
        <f>SUM(U17:U18)</f>
        <v>3.3745920000000003</v>
      </c>
      <c r="V16" s="12">
        <f>SUM(V17:V18)</f>
        <v>0</v>
      </c>
      <c r="W16" s="12">
        <f>SUM(W17:W18)</f>
        <v>0</v>
      </c>
      <c r="X16" s="7">
        <v>0</v>
      </c>
      <c r="Y16" s="1">
        <f t="shared" si="0"/>
        <v>3.3745920000000003</v>
      </c>
      <c r="Z16" s="1">
        <f t="shared" si="1"/>
        <v>32.739392</v>
      </c>
    </row>
    <row r="17" spans="1:26" ht="9">
      <c r="A17" s="11" t="s">
        <v>17</v>
      </c>
      <c r="B17" s="7">
        <v>0</v>
      </c>
      <c r="C17" s="5">
        <v>3</v>
      </c>
      <c r="D17" s="7">
        <v>0</v>
      </c>
      <c r="E17" s="7">
        <v>0</v>
      </c>
      <c r="F17" s="7">
        <v>0</v>
      </c>
      <c r="G17" s="1">
        <f t="shared" si="2"/>
        <v>3</v>
      </c>
      <c r="H17" s="7">
        <v>0</v>
      </c>
      <c r="I17" s="5">
        <f>+C17*1.04</f>
        <v>3.12</v>
      </c>
      <c r="J17" s="7">
        <v>0</v>
      </c>
      <c r="K17" s="7">
        <v>0</v>
      </c>
      <c r="L17" s="7">
        <v>0</v>
      </c>
      <c r="M17" s="1">
        <f t="shared" si="3"/>
        <v>3.12</v>
      </c>
      <c r="N17" s="7">
        <v>0</v>
      </c>
      <c r="O17" s="7">
        <f t="shared" si="5"/>
        <v>3.2448</v>
      </c>
      <c r="P17" s="7">
        <v>0</v>
      </c>
      <c r="Q17" s="7">
        <v>0</v>
      </c>
      <c r="R17" s="7">
        <v>0</v>
      </c>
      <c r="S17" s="1">
        <f t="shared" si="4"/>
        <v>3.2448</v>
      </c>
      <c r="T17" s="7">
        <v>0</v>
      </c>
      <c r="U17" s="5">
        <f>+O17*1.04</f>
        <v>3.3745920000000003</v>
      </c>
      <c r="V17" s="7">
        <v>0</v>
      </c>
      <c r="W17" s="7">
        <v>0</v>
      </c>
      <c r="X17" s="7">
        <v>0</v>
      </c>
      <c r="Y17" s="1">
        <f t="shared" si="0"/>
        <v>3.3745920000000003</v>
      </c>
      <c r="Z17" s="1">
        <f t="shared" si="1"/>
        <v>12.739392</v>
      </c>
    </row>
    <row r="18" spans="1:26" ht="9">
      <c r="A18" s="11" t="s">
        <v>18</v>
      </c>
      <c r="B18" s="5">
        <v>0</v>
      </c>
      <c r="C18" s="7">
        <v>0</v>
      </c>
      <c r="D18" s="7">
        <f>SUM(D19:D20)</f>
        <v>0</v>
      </c>
      <c r="E18" s="7">
        <v>0</v>
      </c>
      <c r="F18" s="7">
        <v>0</v>
      </c>
      <c r="G18" s="1">
        <f t="shared" si="2"/>
        <v>0</v>
      </c>
      <c r="H18" s="5">
        <v>0</v>
      </c>
      <c r="I18" s="5">
        <v>0</v>
      </c>
      <c r="J18" s="7">
        <f>SUM(J19:J20)</f>
        <v>0</v>
      </c>
      <c r="K18" s="7">
        <v>0</v>
      </c>
      <c r="L18" s="7">
        <v>0</v>
      </c>
      <c r="M18" s="1">
        <f t="shared" si="3"/>
        <v>0</v>
      </c>
      <c r="N18" s="5">
        <v>0</v>
      </c>
      <c r="O18" s="7">
        <v>20</v>
      </c>
      <c r="P18" s="7">
        <f>SUM(P19:P20)</f>
        <v>0</v>
      </c>
      <c r="Q18" s="7">
        <v>0</v>
      </c>
      <c r="R18" s="12">
        <f>SUM(R19:R20)</f>
        <v>0</v>
      </c>
      <c r="S18" s="1">
        <f t="shared" si="4"/>
        <v>20</v>
      </c>
      <c r="T18" s="5">
        <v>0</v>
      </c>
      <c r="U18" s="5">
        <v>0</v>
      </c>
      <c r="V18" s="7">
        <f>SUM(V19:V20)</f>
        <v>0</v>
      </c>
      <c r="W18" s="7">
        <v>0</v>
      </c>
      <c r="X18" s="12">
        <f>SUM(X19:X20)</f>
        <v>0</v>
      </c>
      <c r="Y18" s="1">
        <f t="shared" si="0"/>
        <v>0</v>
      </c>
      <c r="Z18" s="1">
        <f t="shared" si="1"/>
        <v>20</v>
      </c>
    </row>
    <row r="19" spans="1:26" ht="9">
      <c r="A19" s="4" t="s">
        <v>19</v>
      </c>
      <c r="B19" s="12">
        <f>SUM(B20:B21)</f>
        <v>0</v>
      </c>
      <c r="C19" s="12">
        <f>SUM(C20:C21)</f>
        <v>10</v>
      </c>
      <c r="D19" s="12">
        <f>SUM(D20:D21)</f>
        <v>0</v>
      </c>
      <c r="E19" s="12">
        <f>SUM(E20:E21)</f>
        <v>0</v>
      </c>
      <c r="F19" s="12">
        <f>SUM(F20:F21)</f>
        <v>0</v>
      </c>
      <c r="G19" s="1">
        <f t="shared" si="2"/>
        <v>10</v>
      </c>
      <c r="H19" s="12">
        <f>SUM(H20:H21)</f>
        <v>0</v>
      </c>
      <c r="I19" s="12">
        <f>SUM(I20:I21)</f>
        <v>10.4</v>
      </c>
      <c r="J19" s="12">
        <f>SUM(J20:J21)</f>
        <v>0</v>
      </c>
      <c r="K19" s="12">
        <f>SUM(K20:K21)</f>
        <v>0</v>
      </c>
      <c r="L19" s="12">
        <f>SUM(L20:L21)</f>
        <v>0</v>
      </c>
      <c r="M19" s="1">
        <f t="shared" si="3"/>
        <v>10.4</v>
      </c>
      <c r="N19" s="12">
        <f>SUM(N20:N21)</f>
        <v>0</v>
      </c>
      <c r="O19" s="12">
        <f>SUM(O20:O21)</f>
        <v>2.1632000000000002</v>
      </c>
      <c r="P19" s="12">
        <f>SUM(P20:P21)</f>
        <v>0</v>
      </c>
      <c r="Q19" s="12">
        <f>SUM(Q20:Q21)</f>
        <v>0</v>
      </c>
      <c r="R19" s="5">
        <v>0</v>
      </c>
      <c r="S19" s="1">
        <f t="shared" si="4"/>
        <v>2.1632000000000002</v>
      </c>
      <c r="T19" s="12">
        <f>SUM(T20:T21)</f>
        <v>0</v>
      </c>
      <c r="U19" s="12">
        <f>SUM(U20:U21)</f>
        <v>2.249728</v>
      </c>
      <c r="V19" s="12">
        <f>SUM(V20:V21)</f>
        <v>0</v>
      </c>
      <c r="W19" s="12">
        <f>SUM(W20:W21)</f>
        <v>0</v>
      </c>
      <c r="X19" s="5">
        <v>0</v>
      </c>
      <c r="Y19" s="1">
        <f t="shared" si="0"/>
        <v>2.249728</v>
      </c>
      <c r="Z19" s="1">
        <f t="shared" si="1"/>
        <v>24.812928</v>
      </c>
    </row>
    <row r="20" spans="1:26" ht="12.75" customHeight="1">
      <c r="A20" s="10" t="s">
        <v>74</v>
      </c>
      <c r="B20" s="5">
        <v>0</v>
      </c>
      <c r="C20" s="5">
        <v>2</v>
      </c>
      <c r="D20" s="5">
        <v>0</v>
      </c>
      <c r="E20" s="5">
        <v>0</v>
      </c>
      <c r="F20" s="5">
        <v>0</v>
      </c>
      <c r="G20" s="1">
        <f>SUM(B20:F20)</f>
        <v>2</v>
      </c>
      <c r="H20" s="5">
        <v>0</v>
      </c>
      <c r="I20" s="5">
        <f>+C20*1.04</f>
        <v>2.08</v>
      </c>
      <c r="J20" s="5">
        <v>0</v>
      </c>
      <c r="K20" s="5">
        <v>0</v>
      </c>
      <c r="L20" s="5">
        <v>0</v>
      </c>
      <c r="M20" s="1">
        <f>SUM(H20:L20)</f>
        <v>2.08</v>
      </c>
      <c r="N20" s="5">
        <v>0</v>
      </c>
      <c r="O20" s="7">
        <f>+I20*1.04</f>
        <v>2.1632000000000002</v>
      </c>
      <c r="P20" s="5">
        <v>0</v>
      </c>
      <c r="Q20" s="5">
        <v>0</v>
      </c>
      <c r="R20" s="1">
        <v>0</v>
      </c>
      <c r="S20" s="1">
        <f>SUM(N20:R20)</f>
        <v>2.1632000000000002</v>
      </c>
      <c r="T20" s="5">
        <v>0</v>
      </c>
      <c r="U20" s="5">
        <f>+O20*1.04</f>
        <v>2.249728</v>
      </c>
      <c r="V20" s="5">
        <v>0</v>
      </c>
      <c r="W20" s="5">
        <v>0</v>
      </c>
      <c r="X20" s="1">
        <v>0</v>
      </c>
      <c r="Y20" s="1">
        <f t="shared" si="0"/>
        <v>2.249728</v>
      </c>
      <c r="Z20" s="1">
        <f t="shared" si="1"/>
        <v>8.492928</v>
      </c>
    </row>
    <row r="21" spans="1:26" ht="24" customHeight="1">
      <c r="A21" s="10" t="s">
        <v>88</v>
      </c>
      <c r="B21" s="5">
        <v>0</v>
      </c>
      <c r="C21" s="5">
        <v>8</v>
      </c>
      <c r="D21" s="5">
        <v>0</v>
      </c>
      <c r="E21" s="5">
        <v>0</v>
      </c>
      <c r="F21" s="5">
        <v>0</v>
      </c>
      <c r="G21" s="1">
        <f t="shared" si="2"/>
        <v>8</v>
      </c>
      <c r="H21" s="5">
        <v>0</v>
      </c>
      <c r="I21" s="5">
        <f>+C21*1.04</f>
        <v>8.32</v>
      </c>
      <c r="J21" s="5">
        <v>0</v>
      </c>
      <c r="K21" s="5">
        <v>0</v>
      </c>
      <c r="L21" s="5">
        <v>0</v>
      </c>
      <c r="M21" s="1">
        <f t="shared" si="3"/>
        <v>8.32</v>
      </c>
      <c r="N21" s="5">
        <v>0</v>
      </c>
      <c r="O21" s="7">
        <v>0</v>
      </c>
      <c r="P21" s="5">
        <v>0</v>
      </c>
      <c r="Q21" s="5">
        <v>0</v>
      </c>
      <c r="R21" s="1">
        <v>0</v>
      </c>
      <c r="S21" s="1">
        <f t="shared" si="4"/>
        <v>0</v>
      </c>
      <c r="T21" s="5">
        <v>0</v>
      </c>
      <c r="U21" s="5">
        <f>+O21*1.04</f>
        <v>0</v>
      </c>
      <c r="V21" s="5">
        <v>0</v>
      </c>
      <c r="W21" s="5">
        <v>0</v>
      </c>
      <c r="X21" s="1">
        <v>0</v>
      </c>
      <c r="Y21" s="1">
        <f t="shared" si="0"/>
        <v>0</v>
      </c>
      <c r="Z21" s="1">
        <f t="shared" si="1"/>
        <v>16.32</v>
      </c>
    </row>
    <row r="22" spans="1:26" ht="9">
      <c r="A22" s="4" t="s">
        <v>20</v>
      </c>
      <c r="B22" s="1">
        <f>+B23+B31</f>
        <v>0</v>
      </c>
      <c r="C22" s="1">
        <f>+C23+C31</f>
        <v>164.5</v>
      </c>
      <c r="D22" s="1">
        <f>+D23+D31</f>
        <v>0</v>
      </c>
      <c r="E22" s="1">
        <f>+E23+E31</f>
        <v>0</v>
      </c>
      <c r="F22" s="1">
        <f>+F23+F31</f>
        <v>0</v>
      </c>
      <c r="G22" s="1">
        <f t="shared" si="2"/>
        <v>164.5</v>
      </c>
      <c r="H22" s="1">
        <f>+H23+H31</f>
        <v>0</v>
      </c>
      <c r="I22" s="1">
        <f>+I23+I31</f>
        <v>171.08</v>
      </c>
      <c r="J22" s="1">
        <f>+J23+J31</f>
        <v>0</v>
      </c>
      <c r="K22" s="1">
        <f>+K23+K31</f>
        <v>0</v>
      </c>
      <c r="L22" s="1">
        <f>+L23+L31</f>
        <v>0</v>
      </c>
      <c r="M22" s="1">
        <f t="shared" si="3"/>
        <v>171.08</v>
      </c>
      <c r="N22" s="1">
        <f>+N23+N31</f>
        <v>0</v>
      </c>
      <c r="O22" s="1">
        <f>+O23+O31</f>
        <v>172.5152</v>
      </c>
      <c r="P22" s="1">
        <f>+P23+P31</f>
        <v>0</v>
      </c>
      <c r="Q22" s="1">
        <f>+Q23+Q31</f>
        <v>0</v>
      </c>
      <c r="R22" s="1">
        <f>+R23+R26+R29</f>
        <v>0</v>
      </c>
      <c r="S22" s="1">
        <f t="shared" si="4"/>
        <v>172.5152</v>
      </c>
      <c r="T22" s="1">
        <f>+T23+T31</f>
        <v>0</v>
      </c>
      <c r="U22" s="1">
        <f>+U23+U31</f>
        <v>187.109632</v>
      </c>
      <c r="V22" s="1">
        <f>+V23+V31</f>
        <v>0</v>
      </c>
      <c r="W22" s="1">
        <f>+W23+W31</f>
        <v>0</v>
      </c>
      <c r="X22" s="1">
        <f>+X23+X26+X29</f>
        <v>0</v>
      </c>
      <c r="Y22" s="1">
        <f t="shared" si="0"/>
        <v>187.109632</v>
      </c>
      <c r="Z22" s="1">
        <f t="shared" si="1"/>
        <v>695.204832</v>
      </c>
    </row>
    <row r="23" spans="1:26" ht="18">
      <c r="A23" s="4" t="s">
        <v>21</v>
      </c>
      <c r="B23" s="1">
        <f>+B24+B28+B30</f>
        <v>0</v>
      </c>
      <c r="C23" s="1">
        <f>+C24+C28+C30</f>
        <v>80.5</v>
      </c>
      <c r="D23" s="1">
        <f>+D24+D28+D30</f>
        <v>0</v>
      </c>
      <c r="E23" s="1">
        <f>+E24+E28+E30</f>
        <v>0</v>
      </c>
      <c r="F23" s="1">
        <f>+F24+F28+F30</f>
        <v>0</v>
      </c>
      <c r="G23" s="1">
        <f t="shared" si="2"/>
        <v>80.5</v>
      </c>
      <c r="H23" s="1">
        <f>+H24+H28+H30</f>
        <v>0</v>
      </c>
      <c r="I23" s="1">
        <f>+I24+I28+I30</f>
        <v>83.72000000000001</v>
      </c>
      <c r="J23" s="1">
        <f>+J24+J28+J30</f>
        <v>0</v>
      </c>
      <c r="K23" s="1">
        <f>+K24+K28+K30</f>
        <v>0</v>
      </c>
      <c r="L23" s="1">
        <f>+L24+L28+L30</f>
        <v>0</v>
      </c>
      <c r="M23" s="1">
        <f t="shared" si="3"/>
        <v>83.72000000000001</v>
      </c>
      <c r="N23" s="1">
        <f>+N24+N28+N30</f>
        <v>0</v>
      </c>
      <c r="O23" s="1">
        <f>+O24+O28+O30</f>
        <v>87.0688</v>
      </c>
      <c r="P23" s="1">
        <f>+P24+P28+P30</f>
        <v>0</v>
      </c>
      <c r="Q23" s="1">
        <f>+Q24+Q28+Q30</f>
        <v>0</v>
      </c>
      <c r="R23" s="12">
        <f>SUM(R24:R25)</f>
        <v>0</v>
      </c>
      <c r="S23" s="1">
        <f t="shared" si="4"/>
        <v>87.0688</v>
      </c>
      <c r="T23" s="1">
        <f>+T24+T28+T30</f>
        <v>0</v>
      </c>
      <c r="U23" s="1">
        <f>+U24+U28+U30</f>
        <v>103.869696</v>
      </c>
      <c r="V23" s="1">
        <f>+V24+V28+V30</f>
        <v>0</v>
      </c>
      <c r="W23" s="1">
        <f>+W24+W28+W30</f>
        <v>0</v>
      </c>
      <c r="X23" s="12">
        <f>SUM(X24:X25)</f>
        <v>0</v>
      </c>
      <c r="Y23" s="1">
        <f t="shared" si="0"/>
        <v>103.869696</v>
      </c>
      <c r="Z23" s="1">
        <f t="shared" si="1"/>
        <v>355.158496</v>
      </c>
    </row>
    <row r="24" spans="1:26" ht="9">
      <c r="A24" s="4" t="s">
        <v>11</v>
      </c>
      <c r="B24" s="12">
        <f>SUM(B25:B27)</f>
        <v>0</v>
      </c>
      <c r="C24" s="12">
        <f>SUM(C25:C27)</f>
        <v>71.5</v>
      </c>
      <c r="D24" s="12">
        <f>SUM(D25:D27)</f>
        <v>0</v>
      </c>
      <c r="E24" s="12">
        <f>SUM(E25:E27)</f>
        <v>0</v>
      </c>
      <c r="F24" s="12">
        <f>SUM(F25:F27)</f>
        <v>0</v>
      </c>
      <c r="G24" s="1">
        <f t="shared" si="2"/>
        <v>71.5</v>
      </c>
      <c r="H24" s="12">
        <f>SUM(H25:H27)</f>
        <v>0</v>
      </c>
      <c r="I24" s="12">
        <f>SUM(I25:I27)</f>
        <v>74.36000000000001</v>
      </c>
      <c r="J24" s="12">
        <f>SUM(J25:J27)</f>
        <v>0</v>
      </c>
      <c r="K24" s="12">
        <f>SUM(K25:K27)</f>
        <v>0</v>
      </c>
      <c r="L24" s="12">
        <f>SUM(L25:L27)</f>
        <v>0</v>
      </c>
      <c r="M24" s="1">
        <f t="shared" si="3"/>
        <v>74.36000000000001</v>
      </c>
      <c r="N24" s="12">
        <f>SUM(N25:N27)</f>
        <v>0</v>
      </c>
      <c r="O24" s="12">
        <f>SUM(O25:O27)</f>
        <v>77.3344</v>
      </c>
      <c r="P24" s="12">
        <f>SUM(P25:P27)</f>
        <v>0</v>
      </c>
      <c r="Q24" s="12">
        <f>SUM(Q25:Q27)</f>
        <v>0</v>
      </c>
      <c r="R24" s="12">
        <f>SUM(R25:R27)</f>
        <v>0</v>
      </c>
      <c r="S24" s="1">
        <f t="shared" si="4"/>
        <v>77.3344</v>
      </c>
      <c r="T24" s="12">
        <f>SUM(T25:T27)</f>
        <v>0</v>
      </c>
      <c r="U24" s="12">
        <f>SUM(U25:U27)</f>
        <v>93.74592000000001</v>
      </c>
      <c r="V24" s="12">
        <f>SUM(V25:V27)</f>
        <v>0</v>
      </c>
      <c r="W24" s="12">
        <f>SUM(W25:W27)</f>
        <v>0</v>
      </c>
      <c r="X24" s="12">
        <f>SUM(X25:X27)</f>
        <v>0</v>
      </c>
      <c r="Y24" s="1">
        <f t="shared" si="0"/>
        <v>93.74592000000001</v>
      </c>
      <c r="Z24" s="1">
        <f t="shared" si="1"/>
        <v>316.94032000000004</v>
      </c>
    </row>
    <row r="25" spans="1:26" ht="18">
      <c r="A25" s="10" t="s">
        <v>136</v>
      </c>
      <c r="B25" s="5">
        <v>0</v>
      </c>
      <c r="C25" s="7">
        <v>20</v>
      </c>
      <c r="D25" s="7">
        <f>SUM(D28)</f>
        <v>0</v>
      </c>
      <c r="E25" s="5">
        <v>0</v>
      </c>
      <c r="F25" s="5">
        <v>0</v>
      </c>
      <c r="G25" s="1">
        <f t="shared" si="2"/>
        <v>20</v>
      </c>
      <c r="H25" s="5">
        <v>0</v>
      </c>
      <c r="I25" s="5">
        <f>+C25*1.04</f>
        <v>20.8</v>
      </c>
      <c r="J25" s="7">
        <f>SUM(J28)</f>
        <v>0</v>
      </c>
      <c r="K25" s="5">
        <v>0</v>
      </c>
      <c r="L25" s="5">
        <v>0</v>
      </c>
      <c r="M25" s="1">
        <f t="shared" si="3"/>
        <v>20.8</v>
      </c>
      <c r="N25" s="5">
        <v>0</v>
      </c>
      <c r="O25" s="7">
        <f>+I25*1.04</f>
        <v>21.632</v>
      </c>
      <c r="P25" s="7">
        <f>SUM(P28)</f>
        <v>0</v>
      </c>
      <c r="Q25" s="5">
        <v>0</v>
      </c>
      <c r="R25" s="5">
        <v>0</v>
      </c>
      <c r="S25" s="1">
        <f t="shared" si="4"/>
        <v>21.632</v>
      </c>
      <c r="T25" s="5">
        <v>0</v>
      </c>
      <c r="U25" s="5">
        <f>+O25*1.04</f>
        <v>22.497280000000003</v>
      </c>
      <c r="V25" s="7">
        <f>SUM(V28)</f>
        <v>0</v>
      </c>
      <c r="W25" s="5">
        <v>0</v>
      </c>
      <c r="X25" s="5">
        <v>0</v>
      </c>
      <c r="Y25" s="1">
        <f t="shared" si="0"/>
        <v>22.497280000000003</v>
      </c>
      <c r="Z25" s="1">
        <f t="shared" si="1"/>
        <v>84.92928</v>
      </c>
    </row>
    <row r="26" spans="1:26" ht="9">
      <c r="A26" s="10" t="s">
        <v>76</v>
      </c>
      <c r="B26" s="5">
        <v>0</v>
      </c>
      <c r="C26" s="7">
        <v>41.5</v>
      </c>
      <c r="D26" s="7">
        <v>0</v>
      </c>
      <c r="E26" s="5">
        <v>0</v>
      </c>
      <c r="F26" s="5">
        <v>0</v>
      </c>
      <c r="G26" s="1">
        <f t="shared" si="2"/>
        <v>41.5</v>
      </c>
      <c r="H26" s="5">
        <v>0</v>
      </c>
      <c r="I26" s="5">
        <f>+C26*1.04</f>
        <v>43.160000000000004</v>
      </c>
      <c r="J26" s="7">
        <v>0</v>
      </c>
      <c r="K26" s="5">
        <v>0</v>
      </c>
      <c r="L26" s="5">
        <v>0</v>
      </c>
      <c r="M26" s="1">
        <f>SUM(H26:L26)</f>
        <v>43.160000000000004</v>
      </c>
      <c r="N26" s="5">
        <v>0</v>
      </c>
      <c r="O26" s="7">
        <f>+I26*1.04</f>
        <v>44.8864</v>
      </c>
      <c r="P26" s="7">
        <v>0</v>
      </c>
      <c r="Q26" s="5">
        <v>0</v>
      </c>
      <c r="R26" s="1">
        <f>SUM(R28)</f>
        <v>0</v>
      </c>
      <c r="S26" s="1">
        <f t="shared" si="4"/>
        <v>44.8864</v>
      </c>
      <c r="T26" s="5">
        <v>0</v>
      </c>
      <c r="U26" s="5">
        <v>60</v>
      </c>
      <c r="V26" s="7">
        <v>0</v>
      </c>
      <c r="W26" s="5">
        <v>0</v>
      </c>
      <c r="X26" s="1">
        <f>SUM(X28)</f>
        <v>0</v>
      </c>
      <c r="Y26" s="1">
        <f t="shared" si="0"/>
        <v>60</v>
      </c>
      <c r="Z26" s="1">
        <f t="shared" si="1"/>
        <v>189.5464</v>
      </c>
    </row>
    <row r="27" spans="1:26" ht="9">
      <c r="A27" s="10" t="s">
        <v>75</v>
      </c>
      <c r="B27" s="5">
        <v>0</v>
      </c>
      <c r="C27" s="7">
        <v>10</v>
      </c>
      <c r="D27" s="7">
        <v>0</v>
      </c>
      <c r="E27" s="5">
        <v>0</v>
      </c>
      <c r="F27" s="5">
        <v>0</v>
      </c>
      <c r="G27" s="1">
        <f t="shared" si="2"/>
        <v>10</v>
      </c>
      <c r="H27" s="5"/>
      <c r="I27" s="5">
        <f>+C27*1.04</f>
        <v>10.4</v>
      </c>
      <c r="J27" s="7">
        <v>0</v>
      </c>
      <c r="K27" s="5"/>
      <c r="L27" s="5"/>
      <c r="M27" s="1">
        <f>SUM(H27:L27)</f>
        <v>10.4</v>
      </c>
      <c r="N27" s="5">
        <v>0</v>
      </c>
      <c r="O27" s="7">
        <f>+I27*1.04</f>
        <v>10.816</v>
      </c>
      <c r="P27" s="7">
        <v>0</v>
      </c>
      <c r="Q27" s="5">
        <v>0</v>
      </c>
      <c r="R27" s="1"/>
      <c r="S27" s="1">
        <f t="shared" si="4"/>
        <v>10.816</v>
      </c>
      <c r="T27" s="5">
        <v>0</v>
      </c>
      <c r="U27" s="5">
        <f>+O27*1.04</f>
        <v>11.248640000000002</v>
      </c>
      <c r="V27" s="7">
        <v>0</v>
      </c>
      <c r="W27" s="5"/>
      <c r="X27" s="1"/>
      <c r="Y27" s="1">
        <f t="shared" si="0"/>
        <v>11.248640000000002</v>
      </c>
      <c r="Z27" s="1">
        <f t="shared" si="1"/>
        <v>42.46464</v>
      </c>
    </row>
    <row r="28" spans="1:26" ht="9">
      <c r="A28" s="4" t="s">
        <v>15</v>
      </c>
      <c r="B28" s="1">
        <f>SUM(B29)</f>
        <v>0</v>
      </c>
      <c r="C28" s="1">
        <f>SUM(C29)</f>
        <v>9</v>
      </c>
      <c r="D28" s="1">
        <f>SUM(D29)</f>
        <v>0</v>
      </c>
      <c r="E28" s="1">
        <f>SUM(E29)</f>
        <v>0</v>
      </c>
      <c r="F28" s="1">
        <f>SUM(F29)</f>
        <v>0</v>
      </c>
      <c r="G28" s="1">
        <f t="shared" si="2"/>
        <v>9</v>
      </c>
      <c r="H28" s="1">
        <f>SUM(H29)</f>
        <v>0</v>
      </c>
      <c r="I28" s="1">
        <f>SUM(I29)</f>
        <v>9.36</v>
      </c>
      <c r="J28" s="1">
        <f>SUM(J29)</f>
        <v>0</v>
      </c>
      <c r="K28" s="1">
        <f>SUM(K29)</f>
        <v>0</v>
      </c>
      <c r="L28" s="1">
        <f>SUM(L29)</f>
        <v>0</v>
      </c>
      <c r="M28" s="1">
        <f t="shared" si="3"/>
        <v>9.36</v>
      </c>
      <c r="N28" s="1">
        <f>SUM(N29)</f>
        <v>0</v>
      </c>
      <c r="O28" s="1">
        <f>SUM(O29)</f>
        <v>9.734399999999999</v>
      </c>
      <c r="P28" s="1">
        <f>SUM(P29)</f>
        <v>0</v>
      </c>
      <c r="Q28" s="1">
        <f>SUM(Q29)</f>
        <v>0</v>
      </c>
      <c r="R28" s="7">
        <v>0</v>
      </c>
      <c r="S28" s="1">
        <f t="shared" si="4"/>
        <v>9.734399999999999</v>
      </c>
      <c r="T28" s="1">
        <f>SUM(T29)</f>
        <v>0</v>
      </c>
      <c r="U28" s="1">
        <f>SUM(U29)</f>
        <v>10.123776</v>
      </c>
      <c r="V28" s="1">
        <f>SUM(V29)</f>
        <v>0</v>
      </c>
      <c r="W28" s="1">
        <f>SUM(W29)</f>
        <v>0</v>
      </c>
      <c r="X28" s="7">
        <v>0</v>
      </c>
      <c r="Y28" s="1">
        <f t="shared" si="0"/>
        <v>10.123776</v>
      </c>
      <c r="Z28" s="1">
        <f t="shared" si="1"/>
        <v>38.218176</v>
      </c>
    </row>
    <row r="29" spans="1:26" ht="9">
      <c r="A29" s="11" t="s">
        <v>73</v>
      </c>
      <c r="B29" s="5">
        <v>0</v>
      </c>
      <c r="C29" s="7">
        <v>9</v>
      </c>
      <c r="D29" s="7">
        <f>SUM(D30:D30)</f>
        <v>0</v>
      </c>
      <c r="E29" s="7">
        <v>0</v>
      </c>
      <c r="F29" s="7">
        <v>0</v>
      </c>
      <c r="G29" s="1">
        <f t="shared" si="2"/>
        <v>9</v>
      </c>
      <c r="H29" s="5">
        <v>0</v>
      </c>
      <c r="I29" s="5">
        <f>+C29*1.04</f>
        <v>9.36</v>
      </c>
      <c r="J29" s="7">
        <f>SUM(J30:J30)</f>
        <v>0</v>
      </c>
      <c r="K29" s="7">
        <v>0</v>
      </c>
      <c r="L29" s="7">
        <v>0</v>
      </c>
      <c r="M29" s="1">
        <f t="shared" si="3"/>
        <v>9.36</v>
      </c>
      <c r="N29" s="5">
        <v>0</v>
      </c>
      <c r="O29" s="7">
        <f>+I29*1.04</f>
        <v>9.734399999999999</v>
      </c>
      <c r="P29" s="7">
        <f>SUM(P30:P30)</f>
        <v>0</v>
      </c>
      <c r="Q29" s="7">
        <v>0</v>
      </c>
      <c r="R29" s="1">
        <f>SUM(R30:R30)</f>
        <v>0</v>
      </c>
      <c r="S29" s="1">
        <f t="shared" si="4"/>
        <v>9.734399999999999</v>
      </c>
      <c r="T29" s="5">
        <v>0</v>
      </c>
      <c r="U29" s="5">
        <f>+O29*1.04</f>
        <v>10.123776</v>
      </c>
      <c r="V29" s="7">
        <f>SUM(V30:V30)</f>
        <v>0</v>
      </c>
      <c r="W29" s="7">
        <v>0</v>
      </c>
      <c r="X29" s="1">
        <f>SUM(X30:X30)</f>
        <v>0</v>
      </c>
      <c r="Y29" s="1">
        <f t="shared" si="0"/>
        <v>10.123776</v>
      </c>
      <c r="Z29" s="1">
        <f t="shared" si="1"/>
        <v>38.218176</v>
      </c>
    </row>
    <row r="30" spans="1:26" ht="9">
      <c r="A30" s="4" t="s">
        <v>19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f>SUM(B30:F30)</f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3"/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1">
        <f t="shared" si="4"/>
        <v>0</v>
      </c>
      <c r="T30" s="1">
        <v>0</v>
      </c>
      <c r="U30" s="1">
        <v>0</v>
      </c>
      <c r="V30" s="1">
        <v>0</v>
      </c>
      <c r="W30" s="1">
        <v>0</v>
      </c>
      <c r="X30" s="5">
        <v>0</v>
      </c>
      <c r="Y30" s="1">
        <f t="shared" si="0"/>
        <v>0</v>
      </c>
      <c r="Z30" s="1">
        <f t="shared" si="1"/>
        <v>0</v>
      </c>
    </row>
    <row r="31" spans="1:26" ht="9">
      <c r="A31" s="4" t="s">
        <v>22</v>
      </c>
      <c r="B31" s="1">
        <f>+B32+B34</f>
        <v>0</v>
      </c>
      <c r="C31" s="1">
        <f>+C32+C34</f>
        <v>84</v>
      </c>
      <c r="D31" s="1">
        <f>+D32+D34</f>
        <v>0</v>
      </c>
      <c r="E31" s="1">
        <f>+E32+E34</f>
        <v>0</v>
      </c>
      <c r="F31" s="1">
        <f>+F32+F34</f>
        <v>0</v>
      </c>
      <c r="G31" s="1">
        <f t="shared" si="2"/>
        <v>84</v>
      </c>
      <c r="H31" s="1">
        <f>+H32+H34</f>
        <v>0</v>
      </c>
      <c r="I31" s="1">
        <f>+I32+I34</f>
        <v>87.36</v>
      </c>
      <c r="J31" s="1">
        <f>+J32+J34</f>
        <v>0</v>
      </c>
      <c r="K31" s="1">
        <f>+K32+K34</f>
        <v>0</v>
      </c>
      <c r="L31" s="1">
        <f>+L32+L34</f>
        <v>0</v>
      </c>
      <c r="M31" s="1">
        <f t="shared" si="3"/>
        <v>87.36</v>
      </c>
      <c r="N31" s="1">
        <f>+N32+N34</f>
        <v>0</v>
      </c>
      <c r="O31" s="1">
        <f>+O32+O34</f>
        <v>85.4464</v>
      </c>
      <c r="P31" s="1">
        <f>+P32+P34</f>
        <v>0</v>
      </c>
      <c r="Q31" s="1">
        <f>+Q32+Q34</f>
        <v>0</v>
      </c>
      <c r="R31" s="1">
        <f>SUM(R32)</f>
        <v>0</v>
      </c>
      <c r="S31" s="1">
        <f t="shared" si="4"/>
        <v>85.4464</v>
      </c>
      <c r="T31" s="1">
        <f>+T32+T34</f>
        <v>0</v>
      </c>
      <c r="U31" s="1">
        <f>+U32+U34</f>
        <v>83.239936</v>
      </c>
      <c r="V31" s="1">
        <f>+V32+V34</f>
        <v>0</v>
      </c>
      <c r="W31" s="1">
        <f>+W32+W34</f>
        <v>0</v>
      </c>
      <c r="X31" s="1">
        <f>SUM(X32)</f>
        <v>0</v>
      </c>
      <c r="Y31" s="1">
        <f t="shared" si="0"/>
        <v>83.239936</v>
      </c>
      <c r="Z31" s="1">
        <f t="shared" si="1"/>
        <v>340.046336</v>
      </c>
    </row>
    <row r="32" spans="1:26" s="14" customFormat="1" ht="9">
      <c r="A32" s="4" t="s">
        <v>15</v>
      </c>
      <c r="B32" s="1">
        <f>SUM(B33)</f>
        <v>0</v>
      </c>
      <c r="C32" s="1">
        <f>SUM(C33)</f>
        <v>21</v>
      </c>
      <c r="D32" s="1">
        <f>SUM(D33)</f>
        <v>0</v>
      </c>
      <c r="E32" s="1">
        <f>SUM(E33)</f>
        <v>0</v>
      </c>
      <c r="F32" s="1">
        <f>SUM(F33)</f>
        <v>0</v>
      </c>
      <c r="G32" s="1">
        <f t="shared" si="2"/>
        <v>21</v>
      </c>
      <c r="H32" s="1">
        <f>SUM(H33)</f>
        <v>0</v>
      </c>
      <c r="I32" s="1">
        <f>SUM(I33)</f>
        <v>21.84</v>
      </c>
      <c r="J32" s="1">
        <f>SUM(J33)</f>
        <v>0</v>
      </c>
      <c r="K32" s="1">
        <f>SUM(K33)</f>
        <v>0</v>
      </c>
      <c r="L32" s="1">
        <f>SUM(L33)</f>
        <v>0</v>
      </c>
      <c r="M32" s="1">
        <f t="shared" si="3"/>
        <v>21.84</v>
      </c>
      <c r="N32" s="1">
        <f>SUM(N33)</f>
        <v>0</v>
      </c>
      <c r="O32" s="1">
        <f>SUM(O33)</f>
        <v>22.7136</v>
      </c>
      <c r="P32" s="1">
        <f>SUM(P33)</f>
        <v>0</v>
      </c>
      <c r="Q32" s="1">
        <f>SUM(Q33)</f>
        <v>0</v>
      </c>
      <c r="R32" s="7">
        <v>0</v>
      </c>
      <c r="S32" s="1">
        <f t="shared" si="4"/>
        <v>22.7136</v>
      </c>
      <c r="T32" s="1">
        <f>SUM(T33)</f>
        <v>0</v>
      </c>
      <c r="U32" s="1">
        <f>SUM(U33)</f>
        <v>23.622144</v>
      </c>
      <c r="V32" s="1">
        <f>SUM(V33)</f>
        <v>0</v>
      </c>
      <c r="W32" s="1">
        <f>SUM(W33)</f>
        <v>0</v>
      </c>
      <c r="X32" s="7">
        <v>0</v>
      </c>
      <c r="Y32" s="1">
        <f t="shared" si="0"/>
        <v>23.622144</v>
      </c>
      <c r="Z32" s="1">
        <f t="shared" si="1"/>
        <v>89.17574400000001</v>
      </c>
    </row>
    <row r="33" spans="1:26" ht="9">
      <c r="A33" s="11" t="s">
        <v>73</v>
      </c>
      <c r="B33" s="15">
        <v>0</v>
      </c>
      <c r="C33" s="7">
        <v>21</v>
      </c>
      <c r="D33" s="7">
        <f>SUM(D34:D35)</f>
        <v>0</v>
      </c>
      <c r="E33" s="7">
        <v>0</v>
      </c>
      <c r="F33" s="7">
        <v>0</v>
      </c>
      <c r="G33" s="1">
        <f t="shared" si="2"/>
        <v>21</v>
      </c>
      <c r="H33" s="15">
        <v>0</v>
      </c>
      <c r="I33" s="5">
        <f>+C33*1.04</f>
        <v>21.84</v>
      </c>
      <c r="J33" s="7">
        <f>SUM(J34:J35)</f>
        <v>0</v>
      </c>
      <c r="K33" s="7">
        <v>0</v>
      </c>
      <c r="L33" s="7">
        <v>0</v>
      </c>
      <c r="M33" s="1">
        <f t="shared" si="3"/>
        <v>21.84</v>
      </c>
      <c r="N33" s="15">
        <v>0</v>
      </c>
      <c r="O33" s="7">
        <f>+I33*1.04</f>
        <v>22.7136</v>
      </c>
      <c r="P33" s="7">
        <f>SUM(P34:P35)</f>
        <v>0</v>
      </c>
      <c r="Q33" s="7">
        <v>0</v>
      </c>
      <c r="R33" s="12">
        <f>SUM(R34)</f>
        <v>0</v>
      </c>
      <c r="S33" s="1">
        <f t="shared" si="4"/>
        <v>22.7136</v>
      </c>
      <c r="T33" s="15">
        <v>0</v>
      </c>
      <c r="U33" s="5">
        <f>+O33*1.04</f>
        <v>23.622144</v>
      </c>
      <c r="V33" s="7">
        <f>SUM(V34:V35)</f>
        <v>0</v>
      </c>
      <c r="W33" s="7">
        <v>0</v>
      </c>
      <c r="X33" s="12">
        <f>SUM(X34)</f>
        <v>0</v>
      </c>
      <c r="Y33" s="1">
        <f t="shared" si="0"/>
        <v>23.622144</v>
      </c>
      <c r="Z33" s="1">
        <f t="shared" si="1"/>
        <v>89.17574400000001</v>
      </c>
    </row>
    <row r="34" spans="1:26" ht="9">
      <c r="A34" s="4" t="s">
        <v>19</v>
      </c>
      <c r="B34" s="12">
        <f aca="true" t="shared" si="6" ref="B34:L34">SUM(B35:B38)</f>
        <v>0</v>
      </c>
      <c r="C34" s="12">
        <f t="shared" si="6"/>
        <v>63</v>
      </c>
      <c r="D34" s="12">
        <f t="shared" si="6"/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65.52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">
        <f t="shared" si="3"/>
        <v>65.52</v>
      </c>
      <c r="N34" s="12">
        <f>SUM(N35:N38)</f>
        <v>0</v>
      </c>
      <c r="O34" s="12">
        <f>SUM(O35:O38)</f>
        <v>62.7328</v>
      </c>
      <c r="P34" s="12">
        <f>SUM(P35:P38)</f>
        <v>0</v>
      </c>
      <c r="Q34" s="12">
        <f>SUM(Q35:Q38)</f>
        <v>0</v>
      </c>
      <c r="R34" s="12">
        <f>SUM(R35:R38)</f>
        <v>0</v>
      </c>
      <c r="S34" s="1">
        <f t="shared" si="4"/>
        <v>62.7328</v>
      </c>
      <c r="T34" s="12">
        <f>SUM(T35:T38)</f>
        <v>0</v>
      </c>
      <c r="U34" s="12">
        <f>SUM(U35:U38)</f>
        <v>59.617792</v>
      </c>
      <c r="V34" s="12">
        <f>SUM(V35:V38)</f>
        <v>0</v>
      </c>
      <c r="W34" s="12">
        <f>SUM(W35:W38)</f>
        <v>0</v>
      </c>
      <c r="X34" s="12">
        <f>SUM(X35:X38)</f>
        <v>0</v>
      </c>
      <c r="Y34" s="1">
        <f t="shared" si="0"/>
        <v>59.617792</v>
      </c>
      <c r="Z34" s="1">
        <f t="shared" si="1"/>
        <v>187.870592</v>
      </c>
    </row>
    <row r="35" spans="1:26" ht="27">
      <c r="A35" s="16" t="s">
        <v>60</v>
      </c>
      <c r="B35" s="5">
        <v>0</v>
      </c>
      <c r="C35" s="5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+C35*1.04</f>
        <v>5.2</v>
      </c>
      <c r="J35" s="5">
        <v>0</v>
      </c>
      <c r="K35" s="5">
        <v>0</v>
      </c>
      <c r="L35" s="5">
        <v>0</v>
      </c>
      <c r="M35" s="1">
        <f t="shared" si="3"/>
        <v>5.2</v>
      </c>
      <c r="N35" s="5">
        <v>0</v>
      </c>
      <c r="O35" s="7">
        <v>0</v>
      </c>
      <c r="P35" s="5">
        <v>0</v>
      </c>
      <c r="Q35" s="5">
        <v>0</v>
      </c>
      <c r="R35" s="5">
        <v>0</v>
      </c>
      <c r="S35" s="1">
        <f t="shared" si="4"/>
        <v>0</v>
      </c>
      <c r="T35" s="5">
        <v>0</v>
      </c>
      <c r="U35" s="5">
        <f>+O35*1.04</f>
        <v>0</v>
      </c>
      <c r="V35" s="5">
        <v>0</v>
      </c>
      <c r="W35" s="5">
        <v>0</v>
      </c>
      <c r="X35" s="5">
        <v>0</v>
      </c>
      <c r="Y35" s="1">
        <f t="shared" si="0"/>
        <v>0</v>
      </c>
      <c r="Z35" s="1">
        <f t="shared" si="1"/>
        <v>5.2</v>
      </c>
    </row>
    <row r="36" spans="1:26" ht="18">
      <c r="A36" s="17" t="s">
        <v>143</v>
      </c>
      <c r="B36" s="5">
        <v>0</v>
      </c>
      <c r="C36" s="5">
        <v>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+C36*1.04</f>
        <v>5.2</v>
      </c>
      <c r="J36" s="5">
        <v>0</v>
      </c>
      <c r="K36" s="5">
        <v>0</v>
      </c>
      <c r="L36" s="5">
        <v>0</v>
      </c>
      <c r="M36" s="1">
        <f t="shared" si="3"/>
        <v>5.2</v>
      </c>
      <c r="N36" s="5">
        <v>0</v>
      </c>
      <c r="O36" s="7">
        <f>+I36*1.04</f>
        <v>5.408</v>
      </c>
      <c r="P36" s="5">
        <v>0</v>
      </c>
      <c r="Q36" s="5">
        <v>0</v>
      </c>
      <c r="R36" s="5">
        <v>0</v>
      </c>
      <c r="S36" s="1">
        <f t="shared" si="4"/>
        <v>5.408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1">
        <f t="shared" si="0"/>
        <v>0</v>
      </c>
      <c r="Z36" s="1">
        <f t="shared" si="1"/>
        <v>10.608</v>
      </c>
    </row>
    <row r="37" spans="1:26" ht="18">
      <c r="A37" s="17" t="s">
        <v>61</v>
      </c>
      <c r="B37" s="5">
        <v>0</v>
      </c>
      <c r="C37" s="5">
        <v>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+C37*1.04</f>
        <v>3.12</v>
      </c>
      <c r="J37" s="5">
        <v>0</v>
      </c>
      <c r="K37" s="5">
        <v>0</v>
      </c>
      <c r="L37" s="5">
        <v>0</v>
      </c>
      <c r="M37" s="1">
        <f>SUM(H37:K37)</f>
        <v>3.12</v>
      </c>
      <c r="N37" s="5">
        <v>0</v>
      </c>
      <c r="O37" s="7">
        <f>+I37*1.04</f>
        <v>3.2448</v>
      </c>
      <c r="P37" s="5">
        <v>0</v>
      </c>
      <c r="Q37" s="5">
        <v>0</v>
      </c>
      <c r="R37" s="5">
        <v>0</v>
      </c>
      <c r="S37" s="1">
        <f>SUM(N37:Q37)</f>
        <v>3.2448</v>
      </c>
      <c r="T37" s="5">
        <v>0</v>
      </c>
      <c r="U37" s="5">
        <f>+O37*1.04</f>
        <v>3.3745920000000003</v>
      </c>
      <c r="V37" s="5">
        <v>0</v>
      </c>
      <c r="W37" s="5">
        <v>0</v>
      </c>
      <c r="X37" s="5">
        <v>0</v>
      </c>
      <c r="Y37" s="1">
        <f t="shared" si="0"/>
        <v>3.3745920000000003</v>
      </c>
      <c r="Z37" s="1">
        <f t="shared" si="1"/>
        <v>9.739392</v>
      </c>
    </row>
    <row r="38" spans="1:26" ht="9">
      <c r="A38" s="17" t="s">
        <v>142</v>
      </c>
      <c r="B38" s="5">
        <v>0</v>
      </c>
      <c r="C38" s="5">
        <v>50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+C38*1.04</f>
        <v>52</v>
      </c>
      <c r="J38" s="5">
        <v>0</v>
      </c>
      <c r="K38" s="5">
        <v>0</v>
      </c>
      <c r="L38" s="5">
        <v>0</v>
      </c>
      <c r="M38" s="1">
        <f t="shared" si="3"/>
        <v>52</v>
      </c>
      <c r="N38" s="5">
        <v>0</v>
      </c>
      <c r="O38" s="7">
        <f>+I38*1.04</f>
        <v>54.08</v>
      </c>
      <c r="P38" s="5">
        <v>0</v>
      </c>
      <c r="Q38" s="5">
        <v>0</v>
      </c>
      <c r="R38" s="5">
        <v>0</v>
      </c>
      <c r="S38" s="1">
        <f t="shared" si="4"/>
        <v>54.08</v>
      </c>
      <c r="T38" s="5">
        <v>0</v>
      </c>
      <c r="U38" s="5">
        <f>+O38*1.04</f>
        <v>56.2432</v>
      </c>
      <c r="V38" s="5">
        <v>0</v>
      </c>
      <c r="W38" s="5">
        <v>0</v>
      </c>
      <c r="X38" s="5">
        <v>0</v>
      </c>
      <c r="Y38" s="1">
        <f t="shared" si="0"/>
        <v>56.2432</v>
      </c>
      <c r="Z38" s="1">
        <f t="shared" si="1"/>
        <v>162.32319999999999</v>
      </c>
    </row>
    <row r="39" spans="1:26" ht="9">
      <c r="A39" s="4" t="s">
        <v>23</v>
      </c>
      <c r="B39" s="1">
        <f aca="true" t="shared" si="7" ref="B39:F40">SUM(B40)</f>
        <v>5</v>
      </c>
      <c r="C39" s="1">
        <f t="shared" si="7"/>
        <v>11.05</v>
      </c>
      <c r="D39" s="1">
        <f t="shared" si="7"/>
        <v>0</v>
      </c>
      <c r="E39" s="1">
        <f t="shared" si="7"/>
        <v>99</v>
      </c>
      <c r="F39" s="1">
        <f t="shared" si="7"/>
        <v>0</v>
      </c>
      <c r="G39" s="1">
        <f t="shared" si="2"/>
        <v>115.05</v>
      </c>
      <c r="H39" s="1">
        <f aca="true" t="shared" si="8" ref="H39:L40">SUM(H40)</f>
        <v>5.2</v>
      </c>
      <c r="I39" s="1">
        <f t="shared" si="8"/>
        <v>11.492</v>
      </c>
      <c r="J39" s="1">
        <f t="shared" si="8"/>
        <v>0</v>
      </c>
      <c r="K39" s="1">
        <f t="shared" si="8"/>
        <v>102.96000000000001</v>
      </c>
      <c r="L39" s="1">
        <f t="shared" si="8"/>
        <v>0</v>
      </c>
      <c r="M39" s="1">
        <f t="shared" si="3"/>
        <v>119.65200000000002</v>
      </c>
      <c r="N39" s="1">
        <f aca="true" t="shared" si="9" ref="N39:R40">SUM(N40)</f>
        <v>5.408</v>
      </c>
      <c r="O39" s="1">
        <f t="shared" si="9"/>
        <v>11.951680000000001</v>
      </c>
      <c r="P39" s="1">
        <f t="shared" si="9"/>
        <v>0</v>
      </c>
      <c r="Q39" s="1">
        <f t="shared" si="9"/>
        <v>111.07840000000002</v>
      </c>
      <c r="R39" s="1">
        <f>SUM(R40)</f>
        <v>0</v>
      </c>
      <c r="S39" s="1">
        <f t="shared" si="4"/>
        <v>128.43808</v>
      </c>
      <c r="T39" s="1">
        <f aca="true" t="shared" si="10" ref="T39:W40">SUM(T40)</f>
        <v>5.624320000000001</v>
      </c>
      <c r="U39" s="1">
        <f t="shared" si="10"/>
        <v>12.429747200000001</v>
      </c>
      <c r="V39" s="1">
        <f t="shared" si="10"/>
        <v>0</v>
      </c>
      <c r="W39" s="1">
        <f t="shared" si="10"/>
        <v>115.52153600000003</v>
      </c>
      <c r="X39" s="1">
        <f>SUM(X40)</f>
        <v>0</v>
      </c>
      <c r="Y39" s="1">
        <f t="shared" si="0"/>
        <v>133.57560320000002</v>
      </c>
      <c r="Z39" s="1">
        <f t="shared" si="1"/>
        <v>496.71568320000006</v>
      </c>
    </row>
    <row r="40" spans="1:26" ht="9">
      <c r="A40" s="4" t="s">
        <v>24</v>
      </c>
      <c r="B40" s="1">
        <f t="shared" si="7"/>
        <v>5</v>
      </c>
      <c r="C40" s="1">
        <f t="shared" si="7"/>
        <v>11.05</v>
      </c>
      <c r="D40" s="1">
        <f t="shared" si="7"/>
        <v>0</v>
      </c>
      <c r="E40" s="1">
        <f t="shared" si="7"/>
        <v>99</v>
      </c>
      <c r="F40" s="1">
        <f t="shared" si="7"/>
        <v>0</v>
      </c>
      <c r="G40" s="1">
        <f t="shared" si="2"/>
        <v>115.05</v>
      </c>
      <c r="H40" s="1">
        <f t="shared" si="8"/>
        <v>5.2</v>
      </c>
      <c r="I40" s="1">
        <f t="shared" si="8"/>
        <v>11.492</v>
      </c>
      <c r="J40" s="1">
        <f t="shared" si="8"/>
        <v>0</v>
      </c>
      <c r="K40" s="1">
        <f t="shared" si="8"/>
        <v>102.96000000000001</v>
      </c>
      <c r="L40" s="1">
        <f t="shared" si="8"/>
        <v>0</v>
      </c>
      <c r="M40" s="1">
        <f t="shared" si="3"/>
        <v>119.65200000000002</v>
      </c>
      <c r="N40" s="1">
        <f t="shared" si="9"/>
        <v>5.408</v>
      </c>
      <c r="O40" s="1">
        <f t="shared" si="9"/>
        <v>11.951680000000001</v>
      </c>
      <c r="P40" s="1">
        <f t="shared" si="9"/>
        <v>0</v>
      </c>
      <c r="Q40" s="1">
        <f t="shared" si="9"/>
        <v>111.07840000000002</v>
      </c>
      <c r="R40" s="1">
        <f t="shared" si="9"/>
        <v>0</v>
      </c>
      <c r="S40" s="1">
        <f t="shared" si="4"/>
        <v>128.43808</v>
      </c>
      <c r="T40" s="1">
        <f t="shared" si="10"/>
        <v>5.624320000000001</v>
      </c>
      <c r="U40" s="1">
        <f t="shared" si="10"/>
        <v>12.429747200000001</v>
      </c>
      <c r="V40" s="1">
        <f t="shared" si="10"/>
        <v>0</v>
      </c>
      <c r="W40" s="1">
        <f t="shared" si="10"/>
        <v>115.52153600000003</v>
      </c>
      <c r="X40" s="7">
        <v>0</v>
      </c>
      <c r="Y40" s="1">
        <f t="shared" si="0"/>
        <v>133.57560320000002</v>
      </c>
      <c r="Z40" s="1">
        <f t="shared" si="1"/>
        <v>496.71568320000006</v>
      </c>
    </row>
    <row r="41" spans="1:26" ht="9">
      <c r="A41" s="11" t="s">
        <v>25</v>
      </c>
      <c r="B41" s="5">
        <v>5</v>
      </c>
      <c r="C41" s="7">
        <v>11.05</v>
      </c>
      <c r="D41" s="7">
        <v>0</v>
      </c>
      <c r="E41" s="7">
        <v>99</v>
      </c>
      <c r="F41" s="7">
        <v>0</v>
      </c>
      <c r="G41" s="1">
        <f t="shared" si="2"/>
        <v>115.05</v>
      </c>
      <c r="H41" s="5">
        <f>+B41*1.04</f>
        <v>5.2</v>
      </c>
      <c r="I41" s="5">
        <f>+C41*1.04</f>
        <v>11.492</v>
      </c>
      <c r="J41" s="7">
        <v>0</v>
      </c>
      <c r="K41" s="7">
        <f>+E41*1.04</f>
        <v>102.96000000000001</v>
      </c>
      <c r="L41" s="7">
        <v>0</v>
      </c>
      <c r="M41" s="1">
        <f t="shared" si="3"/>
        <v>119.65200000000002</v>
      </c>
      <c r="N41" s="5">
        <f>+H41*1.04</f>
        <v>5.408</v>
      </c>
      <c r="O41" s="7">
        <f>+I41*1.04</f>
        <v>11.951680000000001</v>
      </c>
      <c r="P41" s="7">
        <v>0</v>
      </c>
      <c r="Q41" s="7">
        <f>+K41*1.04+4</f>
        <v>111.07840000000002</v>
      </c>
      <c r="R41" s="1">
        <v>0</v>
      </c>
      <c r="S41" s="1">
        <f t="shared" si="4"/>
        <v>128.43808</v>
      </c>
      <c r="T41" s="5">
        <f>+N41*1.04</f>
        <v>5.624320000000001</v>
      </c>
      <c r="U41" s="5">
        <f>+O41*1.04</f>
        <v>12.429747200000001</v>
      </c>
      <c r="V41" s="7">
        <v>0</v>
      </c>
      <c r="W41" s="7">
        <f>+Q41*1.04</f>
        <v>115.52153600000003</v>
      </c>
      <c r="X41" s="1">
        <v>0</v>
      </c>
      <c r="Y41" s="1">
        <f t="shared" si="0"/>
        <v>133.57560320000002</v>
      </c>
      <c r="Z41" s="1">
        <f t="shared" si="1"/>
        <v>496.71568320000006</v>
      </c>
    </row>
    <row r="42" spans="1:26" s="6" customFormat="1" ht="9">
      <c r="A42" s="4" t="s">
        <v>26</v>
      </c>
      <c r="B42" s="1">
        <f>+B43+B46+B47</f>
        <v>10.5</v>
      </c>
      <c r="C42" s="1">
        <f>+C43+C46+C47</f>
        <v>46.24</v>
      </c>
      <c r="D42" s="1">
        <f>+D43+D46+D47</f>
        <v>0</v>
      </c>
      <c r="E42" s="1">
        <f>+E43+E46+E47</f>
        <v>0</v>
      </c>
      <c r="F42" s="1">
        <f>+F43+F46+F47</f>
        <v>0</v>
      </c>
      <c r="G42" s="1">
        <f t="shared" si="2"/>
        <v>56.74</v>
      </c>
      <c r="H42" s="1">
        <f>+H43+H46+H47</f>
        <v>5.2</v>
      </c>
      <c r="I42" s="1">
        <f>+I43+I46+I47</f>
        <v>48.089600000000004</v>
      </c>
      <c r="J42" s="1">
        <f>+J43+J46+J47</f>
        <v>0</v>
      </c>
      <c r="K42" s="1">
        <f>+K43+K46+K47</f>
        <v>100</v>
      </c>
      <c r="L42" s="1">
        <f>+L43+L46+L47</f>
        <v>0</v>
      </c>
      <c r="M42" s="1">
        <f t="shared" si="3"/>
        <v>153.2896</v>
      </c>
      <c r="N42" s="1">
        <f>+N43+N46+N47</f>
        <v>10.92</v>
      </c>
      <c r="O42" s="1">
        <f>+O43+O46+O47</f>
        <v>50.01318400000001</v>
      </c>
      <c r="P42" s="1">
        <f>+P43+P46+P47</f>
        <v>0</v>
      </c>
      <c r="Q42" s="1">
        <f>+Q43+Q46+Q47</f>
        <v>0</v>
      </c>
      <c r="R42" s="18">
        <f>SUM(R43:R45)</f>
        <v>0</v>
      </c>
      <c r="S42" s="1">
        <f t="shared" si="4"/>
        <v>60.93318400000001</v>
      </c>
      <c r="T42" s="1">
        <f>+T43+T46+T47</f>
        <v>13.356800000000002</v>
      </c>
      <c r="U42" s="1">
        <f>+U43+U46+U47</f>
        <v>52.01371136000001</v>
      </c>
      <c r="V42" s="1">
        <f>+V43+V46+V47</f>
        <v>0</v>
      </c>
      <c r="W42" s="1">
        <f>+W43+W46+W47</f>
        <v>0</v>
      </c>
      <c r="X42" s="18">
        <f>SUM(X43:X45)</f>
        <v>0</v>
      </c>
      <c r="Y42" s="1">
        <f t="shared" si="0"/>
        <v>65.37051136000001</v>
      </c>
      <c r="Z42" s="1">
        <f t="shared" si="1"/>
        <v>336.3332953600001</v>
      </c>
    </row>
    <row r="43" spans="1:26" s="6" customFormat="1" ht="9">
      <c r="A43" s="4" t="s">
        <v>11</v>
      </c>
      <c r="B43" s="18">
        <f>SUM(B44:B45)</f>
        <v>5</v>
      </c>
      <c r="C43" s="18">
        <f>SUM(C44:C45)</f>
        <v>15</v>
      </c>
      <c r="D43" s="18">
        <f>SUM(D44:D45)</f>
        <v>0</v>
      </c>
      <c r="E43" s="18">
        <f>SUM(E44:E45)</f>
        <v>0</v>
      </c>
      <c r="F43" s="18">
        <f>SUM(F44:F45)</f>
        <v>0</v>
      </c>
      <c r="G43" s="1">
        <f t="shared" si="2"/>
        <v>20</v>
      </c>
      <c r="H43" s="18">
        <f>SUM(H44:H45)</f>
        <v>5.2</v>
      </c>
      <c r="I43" s="18">
        <f>SUM(I44:I45)</f>
        <v>15.600000000000001</v>
      </c>
      <c r="J43" s="18">
        <f>SUM(J44:J45)</f>
        <v>0</v>
      </c>
      <c r="K43" s="18">
        <f>SUM(K44:K45)</f>
        <v>100</v>
      </c>
      <c r="L43" s="18">
        <f>SUM(L44:L45)</f>
        <v>0</v>
      </c>
      <c r="M43" s="1">
        <f t="shared" si="3"/>
        <v>120.8</v>
      </c>
      <c r="N43" s="18">
        <f>+N45</f>
        <v>5.2</v>
      </c>
      <c r="O43" s="18">
        <f>+O45</f>
        <v>16.224000000000004</v>
      </c>
      <c r="P43" s="18">
        <f>+P45</f>
        <v>0</v>
      </c>
      <c r="Q43" s="18">
        <f>+Q45</f>
        <v>0</v>
      </c>
      <c r="R43" s="18">
        <f>+R45</f>
        <v>0</v>
      </c>
      <c r="S43" s="1">
        <f t="shared" si="4"/>
        <v>21.424000000000003</v>
      </c>
      <c r="T43" s="18">
        <f>+T45</f>
        <v>7.408</v>
      </c>
      <c r="U43" s="18">
        <f>+U45</f>
        <v>16.872960000000006</v>
      </c>
      <c r="V43" s="18">
        <f>+V45</f>
        <v>0</v>
      </c>
      <c r="W43" s="18">
        <f>+W45</f>
        <v>0</v>
      </c>
      <c r="X43" s="18">
        <f>+X45</f>
        <v>0</v>
      </c>
      <c r="Y43" s="1">
        <f t="shared" si="0"/>
        <v>24.280960000000007</v>
      </c>
      <c r="Z43" s="1">
        <f t="shared" si="1"/>
        <v>186.50496000000004</v>
      </c>
    </row>
    <row r="44" spans="1:26" s="6" customFormat="1" ht="9">
      <c r="A44" s="11" t="s">
        <v>160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7">
        <f t="shared" si="2"/>
        <v>0</v>
      </c>
      <c r="H44" s="15">
        <v>0</v>
      </c>
      <c r="I44" s="15">
        <v>0</v>
      </c>
      <c r="J44" s="15">
        <v>0</v>
      </c>
      <c r="K44" s="18">
        <v>100</v>
      </c>
      <c r="L44" s="18"/>
      <c r="M44" s="1"/>
      <c r="N44" s="18"/>
      <c r="O44" s="18"/>
      <c r="P44" s="18"/>
      <c r="Q44" s="18"/>
      <c r="R44" s="18"/>
      <c r="S44" s="1"/>
      <c r="T44" s="18"/>
      <c r="U44" s="18"/>
      <c r="V44" s="18"/>
      <c r="W44" s="18"/>
      <c r="X44" s="18"/>
      <c r="Y44" s="1">
        <f t="shared" si="0"/>
        <v>0</v>
      </c>
      <c r="Z44" s="1">
        <f t="shared" si="1"/>
        <v>0</v>
      </c>
    </row>
    <row r="45" spans="1:26" s="6" customFormat="1" ht="21.75" customHeight="1">
      <c r="A45" s="11" t="s">
        <v>105</v>
      </c>
      <c r="B45" s="7">
        <v>5</v>
      </c>
      <c r="C45" s="15">
        <v>15</v>
      </c>
      <c r="D45" s="15">
        <v>0</v>
      </c>
      <c r="E45" s="15">
        <v>0</v>
      </c>
      <c r="F45" s="15">
        <v>0</v>
      </c>
      <c r="G45" s="1">
        <f t="shared" si="2"/>
        <v>20</v>
      </c>
      <c r="H45" s="5">
        <f>+B45*1.04</f>
        <v>5.2</v>
      </c>
      <c r="I45" s="5">
        <f>+C45*1.04</f>
        <v>15.600000000000001</v>
      </c>
      <c r="J45" s="15">
        <v>0</v>
      </c>
      <c r="K45" s="15">
        <v>0</v>
      </c>
      <c r="L45" s="15">
        <v>0</v>
      </c>
      <c r="M45" s="1">
        <f t="shared" si="3"/>
        <v>20.8</v>
      </c>
      <c r="N45" s="7">
        <f>+B45*1.04</f>
        <v>5.2</v>
      </c>
      <c r="O45" s="7">
        <f>+I45*1.04</f>
        <v>16.224000000000004</v>
      </c>
      <c r="P45" s="15">
        <v>0</v>
      </c>
      <c r="Q45" s="15">
        <v>0</v>
      </c>
      <c r="R45" s="7">
        <v>0</v>
      </c>
      <c r="S45" s="1">
        <f t="shared" si="4"/>
        <v>21.424000000000003</v>
      </c>
      <c r="T45" s="7">
        <f>+N45*1.04+2</f>
        <v>7.408</v>
      </c>
      <c r="U45" s="5">
        <f>+O45*1.04</f>
        <v>16.872960000000006</v>
      </c>
      <c r="V45" s="15">
        <v>0</v>
      </c>
      <c r="W45" s="15">
        <v>0</v>
      </c>
      <c r="X45" s="7">
        <v>0</v>
      </c>
      <c r="Y45" s="1">
        <f t="shared" si="0"/>
        <v>24.280960000000007</v>
      </c>
      <c r="Z45" s="1">
        <f t="shared" si="1"/>
        <v>86.50496000000001</v>
      </c>
    </row>
    <row r="46" spans="1:26" s="6" customFormat="1" ht="9">
      <c r="A46" s="19" t="s">
        <v>12</v>
      </c>
      <c r="B46" s="1">
        <v>2</v>
      </c>
      <c r="C46" s="1">
        <v>5.24</v>
      </c>
      <c r="D46" s="1">
        <v>0</v>
      </c>
      <c r="E46" s="1">
        <v>0</v>
      </c>
      <c r="F46" s="1">
        <v>0</v>
      </c>
      <c r="G46" s="1">
        <f t="shared" si="2"/>
        <v>7.24</v>
      </c>
      <c r="H46" s="1">
        <v>0</v>
      </c>
      <c r="I46" s="5">
        <f>+C46*1.04</f>
        <v>5.4496</v>
      </c>
      <c r="J46" s="1">
        <v>0</v>
      </c>
      <c r="K46" s="1">
        <v>0</v>
      </c>
      <c r="L46" s="1">
        <v>0</v>
      </c>
      <c r="M46" s="1">
        <f t="shared" si="3"/>
        <v>5.4496</v>
      </c>
      <c r="N46" s="7">
        <f>+B46*1.04</f>
        <v>2.08</v>
      </c>
      <c r="O46" s="18">
        <f>+I46*1.04</f>
        <v>5.667584000000001</v>
      </c>
      <c r="P46" s="1">
        <v>0</v>
      </c>
      <c r="Q46" s="1">
        <v>0</v>
      </c>
      <c r="R46" s="7">
        <v>0</v>
      </c>
      <c r="S46" s="1">
        <f t="shared" si="4"/>
        <v>7.747584000000001</v>
      </c>
      <c r="T46" s="1">
        <f>+N46*1.04</f>
        <v>2.1632000000000002</v>
      </c>
      <c r="U46" s="5">
        <f>+O46*1.04</f>
        <v>5.894287360000001</v>
      </c>
      <c r="V46" s="1">
        <v>0</v>
      </c>
      <c r="W46" s="1">
        <v>0</v>
      </c>
      <c r="X46" s="7">
        <v>0</v>
      </c>
      <c r="Y46" s="1">
        <f t="shared" si="0"/>
        <v>8.057487360000001</v>
      </c>
      <c r="Z46" s="1">
        <f t="shared" si="1"/>
        <v>28.494671360000005</v>
      </c>
    </row>
    <row r="47" spans="1:26" s="6" customFormat="1" ht="9">
      <c r="A47" s="4" t="s">
        <v>19</v>
      </c>
      <c r="B47" s="18">
        <v>3.5</v>
      </c>
      <c r="C47" s="18">
        <v>26</v>
      </c>
      <c r="D47" s="18">
        <v>0</v>
      </c>
      <c r="E47" s="18">
        <v>0</v>
      </c>
      <c r="F47" s="18">
        <v>0</v>
      </c>
      <c r="G47" s="1">
        <f t="shared" si="2"/>
        <v>29.5</v>
      </c>
      <c r="H47" s="18">
        <v>0</v>
      </c>
      <c r="I47" s="5">
        <f>+C47*1.04</f>
        <v>27.04</v>
      </c>
      <c r="J47" s="18">
        <v>0</v>
      </c>
      <c r="K47" s="18">
        <v>0</v>
      </c>
      <c r="L47" s="18">
        <v>0</v>
      </c>
      <c r="M47" s="1">
        <f t="shared" si="3"/>
        <v>27.04</v>
      </c>
      <c r="N47" s="7">
        <f>+B47*1.04</f>
        <v>3.64</v>
      </c>
      <c r="O47" s="18">
        <f>+I47*1.04</f>
        <v>28.1216</v>
      </c>
      <c r="P47" s="18">
        <v>0</v>
      </c>
      <c r="Q47" s="18">
        <v>0</v>
      </c>
      <c r="R47" s="15">
        <v>0</v>
      </c>
      <c r="S47" s="1">
        <f t="shared" si="4"/>
        <v>31.7616</v>
      </c>
      <c r="T47" s="18">
        <f>+N47*1.04</f>
        <v>3.7856</v>
      </c>
      <c r="U47" s="5">
        <f>+O47*1.04</f>
        <v>29.246464000000003</v>
      </c>
      <c r="V47" s="18">
        <v>0</v>
      </c>
      <c r="W47" s="18">
        <v>0</v>
      </c>
      <c r="X47" s="15">
        <v>0</v>
      </c>
      <c r="Y47" s="1">
        <f t="shared" si="0"/>
        <v>33.032064000000005</v>
      </c>
      <c r="Z47" s="1">
        <f t="shared" si="1"/>
        <v>121.33366400000001</v>
      </c>
    </row>
    <row r="48" spans="1:26" ht="9">
      <c r="A48" s="4" t="s">
        <v>119</v>
      </c>
      <c r="B48" s="18">
        <f>+B49+B52+B53</f>
        <v>39.4</v>
      </c>
      <c r="C48" s="18">
        <f>+C49+C52+C53</f>
        <v>34.7</v>
      </c>
      <c r="D48" s="18">
        <f>+D49+D52+D53</f>
        <v>0</v>
      </c>
      <c r="E48" s="18">
        <f>+E49+E52+E53</f>
        <v>0</v>
      </c>
      <c r="F48" s="18">
        <f>+F49+F52+F53</f>
        <v>0</v>
      </c>
      <c r="G48" s="1">
        <f t="shared" si="2"/>
        <v>74.1</v>
      </c>
      <c r="H48" s="18">
        <f>+H49+H52+H53</f>
        <v>40.976</v>
      </c>
      <c r="I48" s="18">
        <f>+I49+I52+I53</f>
        <v>36.088</v>
      </c>
      <c r="J48" s="18">
        <f>+J49+J52+J53</f>
        <v>0</v>
      </c>
      <c r="K48" s="18">
        <f>+K49+K52+K53</f>
        <v>0</v>
      </c>
      <c r="L48" s="18">
        <f>+L49+L52+L53</f>
        <v>0</v>
      </c>
      <c r="M48" s="1">
        <f t="shared" si="3"/>
        <v>77.064</v>
      </c>
      <c r="N48" s="18">
        <f>+N49+N52+N53</f>
        <v>40.976</v>
      </c>
      <c r="O48" s="18">
        <f>+O49+O52+O53</f>
        <v>37.53152</v>
      </c>
      <c r="P48" s="18">
        <f>+P49+P52+P53</f>
        <v>0</v>
      </c>
      <c r="Q48" s="18">
        <f>+Q49+Q52+Q53</f>
        <v>0</v>
      </c>
      <c r="R48" s="18">
        <f>+R49+R52+R53</f>
        <v>0</v>
      </c>
      <c r="S48" s="1">
        <f t="shared" si="4"/>
        <v>78.50752</v>
      </c>
      <c r="T48" s="18">
        <f>+T49+T52+T53</f>
        <v>42.61504</v>
      </c>
      <c r="U48" s="18">
        <f>+U49+U52+U53</f>
        <v>39.032780800000005</v>
      </c>
      <c r="V48" s="18">
        <f>+V49+V52+V53</f>
        <v>0</v>
      </c>
      <c r="W48" s="18">
        <f>+W49+W52+W53</f>
        <v>0</v>
      </c>
      <c r="X48" s="18">
        <f>+X49+X52+X53</f>
        <v>0</v>
      </c>
      <c r="Y48" s="1">
        <f t="shared" si="0"/>
        <v>81.6478208</v>
      </c>
      <c r="Z48" s="1">
        <f t="shared" si="1"/>
        <v>311.31934079999996</v>
      </c>
    </row>
    <row r="49" spans="1:26" ht="12.75" customHeight="1">
      <c r="A49" s="4" t="s">
        <v>11</v>
      </c>
      <c r="B49" s="1">
        <f>SUM(B50:B51)</f>
        <v>4</v>
      </c>
      <c r="C49" s="1">
        <f>SUM(C50:C51)</f>
        <v>8</v>
      </c>
      <c r="D49" s="1">
        <f>SUM(D50:D51)</f>
        <v>0</v>
      </c>
      <c r="E49" s="1">
        <f>SUM(E50:E51)</f>
        <v>0</v>
      </c>
      <c r="F49" s="1">
        <f>SUM(F50:F51)</f>
        <v>0</v>
      </c>
      <c r="G49" s="1">
        <f t="shared" si="2"/>
        <v>12</v>
      </c>
      <c r="H49" s="1">
        <f>SUM(H50:H51)</f>
        <v>4.16</v>
      </c>
      <c r="I49" s="1">
        <f>SUM(I50:I51)</f>
        <v>8.32</v>
      </c>
      <c r="J49" s="1">
        <f>SUM(J50:J51)</f>
        <v>0</v>
      </c>
      <c r="K49" s="1">
        <f>SUM(K50:K51)</f>
        <v>0</v>
      </c>
      <c r="L49" s="1">
        <f>SUM(L50:L51)</f>
        <v>0</v>
      </c>
      <c r="M49" s="1">
        <f t="shared" si="3"/>
        <v>12.48</v>
      </c>
      <c r="N49" s="1">
        <f>SUM(N50:N51)</f>
        <v>4.16</v>
      </c>
      <c r="O49" s="1">
        <f>SUM(O50:O51)</f>
        <v>8.652800000000001</v>
      </c>
      <c r="P49" s="1">
        <f>SUM(P50:P51)</f>
        <v>0</v>
      </c>
      <c r="Q49" s="1">
        <f>SUM(Q50:Q51)</f>
        <v>0</v>
      </c>
      <c r="R49" s="15">
        <v>0</v>
      </c>
      <c r="S49" s="1">
        <f t="shared" si="4"/>
        <v>12.812800000000001</v>
      </c>
      <c r="T49" s="1">
        <f>SUM(T50:T51)</f>
        <v>4.3264000000000005</v>
      </c>
      <c r="U49" s="1">
        <f>SUM(U50:U51)</f>
        <v>8.998912</v>
      </c>
      <c r="V49" s="1">
        <f>SUM(V50:V51)</f>
        <v>0</v>
      </c>
      <c r="W49" s="1">
        <f>SUM(W50:W51)</f>
        <v>0</v>
      </c>
      <c r="X49" s="15">
        <v>0</v>
      </c>
      <c r="Y49" s="1">
        <f t="shared" si="0"/>
        <v>13.325312</v>
      </c>
      <c r="Z49" s="1">
        <f t="shared" si="1"/>
        <v>50.618111999999996</v>
      </c>
    </row>
    <row r="50" spans="1:26" ht="22.5" customHeight="1">
      <c r="A50" s="11" t="s">
        <v>104</v>
      </c>
      <c r="B50" s="7">
        <f>40*0.05</f>
        <v>2</v>
      </c>
      <c r="C50" s="15">
        <v>8</v>
      </c>
      <c r="D50" s="15">
        <v>0</v>
      </c>
      <c r="E50" s="15">
        <v>0</v>
      </c>
      <c r="F50" s="15">
        <v>0</v>
      </c>
      <c r="G50" s="1">
        <f aca="true" t="shared" si="11" ref="G50:G125">SUM(B50:F50)</f>
        <v>10</v>
      </c>
      <c r="H50" s="5">
        <f>+B50*1.04</f>
        <v>2.08</v>
      </c>
      <c r="I50" s="5">
        <f>+C50*1.04</f>
        <v>8.32</v>
      </c>
      <c r="J50" s="15">
        <v>0</v>
      </c>
      <c r="K50" s="15">
        <v>0</v>
      </c>
      <c r="L50" s="15">
        <v>0</v>
      </c>
      <c r="M50" s="1">
        <f>SUM(H50:K50)</f>
        <v>10.4</v>
      </c>
      <c r="N50" s="7">
        <f>+B50*1.04</f>
        <v>2.08</v>
      </c>
      <c r="O50" s="7">
        <f>+I50*1.04</f>
        <v>8.652800000000001</v>
      </c>
      <c r="P50" s="15">
        <v>0</v>
      </c>
      <c r="Q50" s="15">
        <v>0</v>
      </c>
      <c r="R50" s="15">
        <v>0</v>
      </c>
      <c r="S50" s="1">
        <f aca="true" t="shared" si="12" ref="S50:S128">SUM(N50:Q50)</f>
        <v>10.732800000000001</v>
      </c>
      <c r="T50" s="7">
        <f>+N50*1.04</f>
        <v>2.1632000000000002</v>
      </c>
      <c r="U50" s="5">
        <f>+O50*1.04</f>
        <v>8.998912</v>
      </c>
      <c r="V50" s="15">
        <v>0</v>
      </c>
      <c r="W50" s="15">
        <v>0</v>
      </c>
      <c r="X50" s="15">
        <v>0</v>
      </c>
      <c r="Y50" s="1">
        <f t="shared" si="0"/>
        <v>11.162112</v>
      </c>
      <c r="Z50" s="1">
        <f t="shared" si="1"/>
        <v>42.294912</v>
      </c>
    </row>
    <row r="51" spans="1:26" ht="21.75" customHeight="1">
      <c r="A51" s="11" t="s">
        <v>106</v>
      </c>
      <c r="B51" s="7">
        <f>40*0.05</f>
        <v>2</v>
      </c>
      <c r="C51" s="15">
        <v>0</v>
      </c>
      <c r="D51" s="15">
        <v>0</v>
      </c>
      <c r="E51" s="15">
        <v>0</v>
      </c>
      <c r="F51" s="15">
        <v>0</v>
      </c>
      <c r="G51" s="1">
        <f t="shared" si="11"/>
        <v>2</v>
      </c>
      <c r="H51" s="5">
        <f>+B51*1.04</f>
        <v>2.08</v>
      </c>
      <c r="I51" s="5">
        <f>+C51*1.04</f>
        <v>0</v>
      </c>
      <c r="J51" s="15">
        <v>0</v>
      </c>
      <c r="K51" s="15">
        <v>0</v>
      </c>
      <c r="L51" s="15">
        <v>0</v>
      </c>
      <c r="M51" s="1">
        <f>SUM(H51:K51)</f>
        <v>2.08</v>
      </c>
      <c r="N51" s="7">
        <f>+B51*1.04</f>
        <v>2.08</v>
      </c>
      <c r="O51" s="7">
        <f>+I51*1.04</f>
        <v>0</v>
      </c>
      <c r="P51" s="15">
        <v>0</v>
      </c>
      <c r="Q51" s="15">
        <v>0</v>
      </c>
      <c r="R51" s="15">
        <v>0</v>
      </c>
      <c r="S51" s="1">
        <f t="shared" si="12"/>
        <v>2.08</v>
      </c>
      <c r="T51" s="7">
        <f>+N51*1.04</f>
        <v>2.1632000000000002</v>
      </c>
      <c r="U51" s="5">
        <f>+O51*1.04</f>
        <v>0</v>
      </c>
      <c r="V51" s="15">
        <v>0</v>
      </c>
      <c r="W51" s="15">
        <v>0</v>
      </c>
      <c r="X51" s="15">
        <v>0</v>
      </c>
      <c r="Y51" s="1">
        <f t="shared" si="0"/>
        <v>2.1632000000000002</v>
      </c>
      <c r="Z51" s="1">
        <f t="shared" si="1"/>
        <v>8.3232</v>
      </c>
    </row>
    <row r="52" spans="1:26" ht="12.75" customHeight="1">
      <c r="A52" s="19" t="s">
        <v>12</v>
      </c>
      <c r="B52" s="1">
        <v>0</v>
      </c>
      <c r="C52" s="1">
        <v>2</v>
      </c>
      <c r="D52" s="1">
        <v>0</v>
      </c>
      <c r="E52" s="1">
        <v>0</v>
      </c>
      <c r="F52" s="1">
        <v>0</v>
      </c>
      <c r="G52" s="1">
        <f t="shared" si="11"/>
        <v>2</v>
      </c>
      <c r="H52" s="1">
        <v>0</v>
      </c>
      <c r="I52" s="5">
        <f>+C52*1.04</f>
        <v>2.08</v>
      </c>
      <c r="J52" s="1">
        <v>0</v>
      </c>
      <c r="K52" s="1">
        <v>0</v>
      </c>
      <c r="L52" s="1">
        <v>0</v>
      </c>
      <c r="M52" s="1">
        <f>SUM(H52:K52)</f>
        <v>2.08</v>
      </c>
      <c r="N52" s="1">
        <v>0</v>
      </c>
      <c r="O52" s="7">
        <f>+I52*1.04</f>
        <v>2.1632000000000002</v>
      </c>
      <c r="P52" s="1">
        <v>0</v>
      </c>
      <c r="Q52" s="1">
        <v>0</v>
      </c>
      <c r="R52" s="1">
        <v>0</v>
      </c>
      <c r="S52" s="1">
        <f t="shared" si="12"/>
        <v>2.1632000000000002</v>
      </c>
      <c r="T52" s="1">
        <v>0</v>
      </c>
      <c r="U52" s="5">
        <f>+O52*1.04</f>
        <v>2.249728</v>
      </c>
      <c r="V52" s="1">
        <f>+V53</f>
        <v>0</v>
      </c>
      <c r="W52" s="1">
        <f>+W53</f>
        <v>0</v>
      </c>
      <c r="X52" s="1">
        <f>+X53</f>
        <v>0</v>
      </c>
      <c r="Y52" s="1">
        <f t="shared" si="0"/>
        <v>2.249728</v>
      </c>
      <c r="Z52" s="1">
        <f t="shared" si="1"/>
        <v>8.492928</v>
      </c>
    </row>
    <row r="53" spans="1:26" ht="12.75" customHeight="1">
      <c r="A53" s="4" t="s">
        <v>19</v>
      </c>
      <c r="B53" s="1">
        <f>SUM(B54:B59)</f>
        <v>35.4</v>
      </c>
      <c r="C53" s="1">
        <f>SUM(C54:C59)</f>
        <v>24.7</v>
      </c>
      <c r="D53" s="1">
        <f>SUM(D54:D59)</f>
        <v>0</v>
      </c>
      <c r="E53" s="1">
        <f>SUM(E54:E59)</f>
        <v>0</v>
      </c>
      <c r="F53" s="1">
        <f>SUM(F54:F59)</f>
        <v>0</v>
      </c>
      <c r="G53" s="1">
        <f t="shared" si="11"/>
        <v>60.099999999999994</v>
      </c>
      <c r="H53" s="1">
        <f>SUM(H54:H59)</f>
        <v>36.816</v>
      </c>
      <c r="I53" s="1">
        <f>SUM(I54:I59)</f>
        <v>25.688000000000002</v>
      </c>
      <c r="J53" s="1">
        <f>SUM(J54:J59)</f>
        <v>0</v>
      </c>
      <c r="K53" s="1">
        <f>SUM(K54:K59)</f>
        <v>0</v>
      </c>
      <c r="L53" s="1">
        <f>SUM(L54:L59)</f>
        <v>0</v>
      </c>
      <c r="M53" s="1">
        <f aca="true" t="shared" si="13" ref="M53:M59">SUM(H53:L53)</f>
        <v>62.504000000000005</v>
      </c>
      <c r="N53" s="1">
        <f>SUM(N54:N59)</f>
        <v>36.816</v>
      </c>
      <c r="O53" s="1">
        <f>SUM(O54:O59)</f>
        <v>26.71552</v>
      </c>
      <c r="P53" s="1">
        <f>SUM(P54:P59)</f>
        <v>0</v>
      </c>
      <c r="Q53" s="1">
        <f>SUM(Q54:Q59)</f>
        <v>0</v>
      </c>
      <c r="R53" s="1">
        <f>SUM(R54:R59)</f>
        <v>0</v>
      </c>
      <c r="S53" s="1">
        <f aca="true" t="shared" si="14" ref="S53:S59">SUM(N53:R53)</f>
        <v>63.53152</v>
      </c>
      <c r="T53" s="1">
        <f>SUM(T54:T59)</f>
        <v>38.28864</v>
      </c>
      <c r="U53" s="5">
        <f>+O53*1.04</f>
        <v>27.784140800000003</v>
      </c>
      <c r="V53" s="1">
        <f>SUM(V54:V59)</f>
        <v>0</v>
      </c>
      <c r="W53" s="1">
        <f>SUM(W54:W59)</f>
        <v>0</v>
      </c>
      <c r="X53" s="1">
        <f>SUM(X54:X59)</f>
        <v>0</v>
      </c>
      <c r="Y53" s="1">
        <f t="shared" si="0"/>
        <v>66.0727808</v>
      </c>
      <c r="Z53" s="1">
        <f t="shared" si="1"/>
        <v>252.2083008</v>
      </c>
    </row>
    <row r="54" spans="1:26" ht="12" customHeight="1">
      <c r="A54" s="20" t="s">
        <v>132</v>
      </c>
      <c r="B54" s="7">
        <v>5</v>
      </c>
      <c r="C54" s="7">
        <v>0</v>
      </c>
      <c r="D54" s="7">
        <v>0</v>
      </c>
      <c r="E54" s="7">
        <v>0</v>
      </c>
      <c r="F54" s="7">
        <v>0</v>
      </c>
      <c r="G54" s="1">
        <f t="shared" si="11"/>
        <v>5</v>
      </c>
      <c r="H54" s="5">
        <f aca="true" t="shared" si="15" ref="H54:H59">+B54*1.04</f>
        <v>5.2</v>
      </c>
      <c r="I54" s="5">
        <f>+C54*1.04</f>
        <v>0</v>
      </c>
      <c r="J54" s="7">
        <v>0</v>
      </c>
      <c r="K54" s="7">
        <v>0</v>
      </c>
      <c r="L54" s="7">
        <v>0</v>
      </c>
      <c r="M54" s="1">
        <f t="shared" si="13"/>
        <v>5.2</v>
      </c>
      <c r="N54" s="7">
        <f aca="true" t="shared" si="16" ref="N54:N59">+B54*1.04</f>
        <v>5.2</v>
      </c>
      <c r="O54" s="7">
        <f aca="true" t="shared" si="17" ref="O54:O59">+I54*1.04</f>
        <v>0</v>
      </c>
      <c r="P54" s="7">
        <v>0</v>
      </c>
      <c r="Q54" s="7">
        <v>0</v>
      </c>
      <c r="R54" s="7">
        <v>0</v>
      </c>
      <c r="S54" s="1">
        <f t="shared" si="14"/>
        <v>5.2</v>
      </c>
      <c r="T54" s="7">
        <f aca="true" t="shared" si="18" ref="T54:T59">+N54*1.04</f>
        <v>5.408</v>
      </c>
      <c r="U54" s="5">
        <f>+O54*1.04</f>
        <v>0</v>
      </c>
      <c r="V54" s="7">
        <v>0</v>
      </c>
      <c r="W54" s="7">
        <v>0</v>
      </c>
      <c r="X54" s="7">
        <v>0</v>
      </c>
      <c r="Y54" s="1">
        <f t="shared" si="0"/>
        <v>5.408</v>
      </c>
      <c r="Z54" s="1">
        <f t="shared" si="1"/>
        <v>20.808</v>
      </c>
    </row>
    <row r="55" spans="1:26" ht="12" customHeight="1">
      <c r="A55" s="21" t="s">
        <v>133</v>
      </c>
      <c r="B55" s="7">
        <v>5</v>
      </c>
      <c r="C55" s="7">
        <v>0</v>
      </c>
      <c r="D55" s="7">
        <v>0</v>
      </c>
      <c r="E55" s="7">
        <v>0</v>
      </c>
      <c r="F55" s="7">
        <v>0</v>
      </c>
      <c r="G55" s="1">
        <f t="shared" si="11"/>
        <v>5</v>
      </c>
      <c r="H55" s="5">
        <f t="shared" si="15"/>
        <v>5.2</v>
      </c>
      <c r="I55" s="5">
        <f>+C55*1.04</f>
        <v>0</v>
      </c>
      <c r="J55" s="7">
        <v>0</v>
      </c>
      <c r="K55" s="7">
        <v>0</v>
      </c>
      <c r="L55" s="7">
        <v>0</v>
      </c>
      <c r="M55" s="1">
        <f t="shared" si="13"/>
        <v>5.2</v>
      </c>
      <c r="N55" s="7">
        <f t="shared" si="16"/>
        <v>5.2</v>
      </c>
      <c r="O55" s="7">
        <f t="shared" si="17"/>
        <v>0</v>
      </c>
      <c r="P55" s="7">
        <v>0</v>
      </c>
      <c r="Q55" s="7">
        <v>0</v>
      </c>
      <c r="R55" s="7">
        <v>0</v>
      </c>
      <c r="S55" s="1">
        <f t="shared" si="14"/>
        <v>5.2</v>
      </c>
      <c r="T55" s="7">
        <f t="shared" si="18"/>
        <v>5.408</v>
      </c>
      <c r="U55" s="5">
        <f>+O55*1.04</f>
        <v>0</v>
      </c>
      <c r="V55" s="7">
        <v>0</v>
      </c>
      <c r="W55" s="7">
        <v>0</v>
      </c>
      <c r="X55" s="7">
        <v>0</v>
      </c>
      <c r="Y55" s="1">
        <f t="shared" si="0"/>
        <v>5.408</v>
      </c>
      <c r="Z55" s="1">
        <f t="shared" si="1"/>
        <v>20.808</v>
      </c>
    </row>
    <row r="56" spans="1:26" ht="12" customHeight="1">
      <c r="A56" s="21" t="s">
        <v>134</v>
      </c>
      <c r="B56" s="7">
        <v>6</v>
      </c>
      <c r="C56" s="7">
        <v>0</v>
      </c>
      <c r="D56" s="7">
        <v>0</v>
      </c>
      <c r="E56" s="7">
        <v>0</v>
      </c>
      <c r="F56" s="7">
        <v>0</v>
      </c>
      <c r="G56" s="1">
        <f t="shared" si="11"/>
        <v>6</v>
      </c>
      <c r="H56" s="5">
        <f t="shared" si="15"/>
        <v>6.24</v>
      </c>
      <c r="I56" s="5">
        <f>+C56*1.04</f>
        <v>0</v>
      </c>
      <c r="J56" s="7">
        <v>0</v>
      </c>
      <c r="K56" s="7">
        <v>0</v>
      </c>
      <c r="L56" s="7">
        <v>0</v>
      </c>
      <c r="M56" s="1">
        <f t="shared" si="13"/>
        <v>6.24</v>
      </c>
      <c r="N56" s="7">
        <f t="shared" si="16"/>
        <v>6.24</v>
      </c>
      <c r="O56" s="7">
        <f t="shared" si="17"/>
        <v>0</v>
      </c>
      <c r="P56" s="7">
        <v>0</v>
      </c>
      <c r="Q56" s="7">
        <v>0</v>
      </c>
      <c r="R56" s="7">
        <v>0</v>
      </c>
      <c r="S56" s="1">
        <f t="shared" si="14"/>
        <v>6.24</v>
      </c>
      <c r="T56" s="7">
        <f t="shared" si="18"/>
        <v>6.4896</v>
      </c>
      <c r="U56" s="5">
        <f>+O56*1.04</f>
        <v>0</v>
      </c>
      <c r="V56" s="7">
        <v>0</v>
      </c>
      <c r="W56" s="7">
        <v>0</v>
      </c>
      <c r="X56" s="7">
        <v>0</v>
      </c>
      <c r="Y56" s="1">
        <f t="shared" si="0"/>
        <v>6.4896</v>
      </c>
      <c r="Z56" s="1">
        <f t="shared" si="1"/>
        <v>24.9696</v>
      </c>
    </row>
    <row r="57" spans="1:26" ht="12.75" customHeight="1">
      <c r="A57" s="21" t="s">
        <v>135</v>
      </c>
      <c r="B57" s="7">
        <v>6</v>
      </c>
      <c r="C57" s="7">
        <v>6</v>
      </c>
      <c r="D57" s="7">
        <v>0</v>
      </c>
      <c r="E57" s="7">
        <v>0</v>
      </c>
      <c r="F57" s="7">
        <v>0</v>
      </c>
      <c r="G57" s="1">
        <f t="shared" si="11"/>
        <v>12</v>
      </c>
      <c r="H57" s="5">
        <f t="shared" si="15"/>
        <v>6.24</v>
      </c>
      <c r="I57" s="5">
        <f>+C57*1.04</f>
        <v>6.24</v>
      </c>
      <c r="J57" s="7">
        <v>0</v>
      </c>
      <c r="K57" s="7">
        <v>0</v>
      </c>
      <c r="L57" s="7">
        <v>0</v>
      </c>
      <c r="M57" s="1">
        <f t="shared" si="13"/>
        <v>12.48</v>
      </c>
      <c r="N57" s="7">
        <f t="shared" si="16"/>
        <v>6.24</v>
      </c>
      <c r="O57" s="7">
        <f t="shared" si="17"/>
        <v>6.4896</v>
      </c>
      <c r="P57" s="7">
        <v>0</v>
      </c>
      <c r="Q57" s="7">
        <v>0</v>
      </c>
      <c r="R57" s="7">
        <v>0</v>
      </c>
      <c r="S57" s="1">
        <f t="shared" si="14"/>
        <v>12.729600000000001</v>
      </c>
      <c r="T57" s="7">
        <f t="shared" si="18"/>
        <v>6.4896</v>
      </c>
      <c r="U57" s="5">
        <f>+O57*1.04</f>
        <v>6.7491840000000005</v>
      </c>
      <c r="V57" s="7">
        <v>0</v>
      </c>
      <c r="W57" s="7">
        <v>0</v>
      </c>
      <c r="X57" s="7">
        <v>0</v>
      </c>
      <c r="Y57" s="1">
        <f t="shared" si="0"/>
        <v>13.238784</v>
      </c>
      <c r="Z57" s="1">
        <f t="shared" si="1"/>
        <v>50.448384000000004</v>
      </c>
    </row>
    <row r="58" spans="1:26" ht="22.5" customHeight="1">
      <c r="A58" s="21" t="s">
        <v>121</v>
      </c>
      <c r="B58" s="7">
        <v>12</v>
      </c>
      <c r="C58" s="7">
        <v>18.7</v>
      </c>
      <c r="D58" s="7">
        <v>0</v>
      </c>
      <c r="E58" s="7">
        <v>0</v>
      </c>
      <c r="F58" s="7">
        <v>0</v>
      </c>
      <c r="G58" s="1">
        <f>SUM(B58:F58)</f>
        <v>30.7</v>
      </c>
      <c r="H58" s="5">
        <f>+B58*1.04</f>
        <v>12.48</v>
      </c>
      <c r="I58" s="5">
        <f>+C58*1.04</f>
        <v>19.448</v>
      </c>
      <c r="J58" s="7">
        <v>0</v>
      </c>
      <c r="K58" s="7">
        <v>0</v>
      </c>
      <c r="L58" s="7">
        <v>0</v>
      </c>
      <c r="M58" s="1">
        <f>SUM(H58:L58)</f>
        <v>31.928</v>
      </c>
      <c r="N58" s="7">
        <f>+B58*1.04</f>
        <v>12.48</v>
      </c>
      <c r="O58" s="7">
        <f>+I58*1.04</f>
        <v>20.225920000000002</v>
      </c>
      <c r="P58" s="7">
        <v>0</v>
      </c>
      <c r="Q58" s="7">
        <v>0</v>
      </c>
      <c r="R58" s="7">
        <v>0</v>
      </c>
      <c r="S58" s="1">
        <f>SUM(N58:R58)</f>
        <v>32.705920000000006</v>
      </c>
      <c r="T58" s="7">
        <f>+N58*1.04</f>
        <v>12.9792</v>
      </c>
      <c r="U58" s="5">
        <f>+O58*1.04</f>
        <v>21.034956800000003</v>
      </c>
      <c r="V58" s="7">
        <v>0</v>
      </c>
      <c r="W58" s="7">
        <v>0</v>
      </c>
      <c r="X58" s="7">
        <v>0</v>
      </c>
      <c r="Y58" s="1">
        <f t="shared" si="0"/>
        <v>34.0141568</v>
      </c>
      <c r="Z58" s="1">
        <f t="shared" si="1"/>
        <v>129.3480768</v>
      </c>
    </row>
    <row r="59" spans="1:26" ht="12.75" customHeight="1">
      <c r="A59" s="4" t="s">
        <v>120</v>
      </c>
      <c r="B59" s="7">
        <v>1.4</v>
      </c>
      <c r="C59" s="7">
        <v>0</v>
      </c>
      <c r="D59" s="7">
        <v>0</v>
      </c>
      <c r="E59" s="7">
        <v>0</v>
      </c>
      <c r="F59" s="7">
        <v>0</v>
      </c>
      <c r="G59" s="1">
        <f t="shared" si="11"/>
        <v>1.4</v>
      </c>
      <c r="H59" s="5">
        <f t="shared" si="15"/>
        <v>1.456</v>
      </c>
      <c r="I59" s="5">
        <f>+C59*1.04</f>
        <v>0</v>
      </c>
      <c r="J59" s="7">
        <v>0</v>
      </c>
      <c r="K59" s="7">
        <v>0</v>
      </c>
      <c r="L59" s="7">
        <v>0</v>
      </c>
      <c r="M59" s="1">
        <f t="shared" si="13"/>
        <v>1.456</v>
      </c>
      <c r="N59" s="7">
        <f t="shared" si="16"/>
        <v>1.456</v>
      </c>
      <c r="O59" s="7">
        <f t="shared" si="17"/>
        <v>0</v>
      </c>
      <c r="P59" s="7">
        <v>0</v>
      </c>
      <c r="Q59" s="7">
        <v>0</v>
      </c>
      <c r="R59" s="7">
        <v>0</v>
      </c>
      <c r="S59" s="1">
        <f t="shared" si="14"/>
        <v>1.456</v>
      </c>
      <c r="T59" s="7">
        <f t="shared" si="18"/>
        <v>1.51424</v>
      </c>
      <c r="U59" s="5">
        <f>+O59*1.04</f>
        <v>0</v>
      </c>
      <c r="V59" s="7">
        <v>0</v>
      </c>
      <c r="W59" s="7">
        <v>0</v>
      </c>
      <c r="X59" s="7">
        <v>0</v>
      </c>
      <c r="Y59" s="1">
        <f aca="true" t="shared" si="19" ref="Y59:Y70">SUM(T59:W59)</f>
        <v>1.51424</v>
      </c>
      <c r="Z59" s="1">
        <f aca="true" t="shared" si="20" ref="Z59:Z70">+G59+M59+S59+Y59</f>
        <v>5.826239999999999</v>
      </c>
    </row>
    <row r="60" spans="1:26" ht="9">
      <c r="A60" s="4" t="s">
        <v>27</v>
      </c>
      <c r="B60" s="12">
        <f>+B61+B63</f>
        <v>15.5</v>
      </c>
      <c r="C60" s="12">
        <f>+C61+C63</f>
        <v>1</v>
      </c>
      <c r="D60" s="12">
        <f>+D61+D63</f>
        <v>0</v>
      </c>
      <c r="E60" s="12">
        <f>+E61+E63</f>
        <v>0</v>
      </c>
      <c r="F60" s="12">
        <f>+F61+F63</f>
        <v>0</v>
      </c>
      <c r="G60" s="1">
        <f t="shared" si="11"/>
        <v>16.5</v>
      </c>
      <c r="H60" s="12">
        <f>+H61+H63</f>
        <v>14.508</v>
      </c>
      <c r="I60" s="12">
        <f>+I61+I63</f>
        <v>1.04</v>
      </c>
      <c r="J60" s="12">
        <f>+J61+J63</f>
        <v>0</v>
      </c>
      <c r="K60" s="12">
        <f>+K61+K63</f>
        <v>0</v>
      </c>
      <c r="L60" s="12">
        <f>+L61+L63</f>
        <v>0</v>
      </c>
      <c r="M60" s="1">
        <f aca="true" t="shared" si="21" ref="M60:M147">SUM(H60:K60)</f>
        <v>15.547999999999998</v>
      </c>
      <c r="N60" s="12">
        <f>+N61+N63</f>
        <v>14.12</v>
      </c>
      <c r="O60" s="12">
        <f>+O61+O63</f>
        <v>0</v>
      </c>
      <c r="P60" s="12">
        <f>+P61+P63</f>
        <v>0</v>
      </c>
      <c r="Q60" s="12">
        <f>+Q61+Q63</f>
        <v>0</v>
      </c>
      <c r="R60" s="12">
        <f>SUM(R61:R61)</f>
        <v>0</v>
      </c>
      <c r="S60" s="1">
        <f t="shared" si="12"/>
        <v>14.12</v>
      </c>
      <c r="T60" s="12">
        <f>+T61+T63</f>
        <v>14.6848</v>
      </c>
      <c r="U60" s="12">
        <f>+U61+U63</f>
        <v>0</v>
      </c>
      <c r="V60" s="12">
        <f>+V61+V63</f>
        <v>0</v>
      </c>
      <c r="W60" s="12">
        <f>+W61+W63</f>
        <v>0</v>
      </c>
      <c r="X60" s="12">
        <f>SUM(X61:X61)</f>
        <v>0</v>
      </c>
      <c r="Y60" s="1">
        <f t="shared" si="19"/>
        <v>14.6848</v>
      </c>
      <c r="Z60" s="1">
        <f t="shared" si="20"/>
        <v>60.8528</v>
      </c>
    </row>
    <row r="61" spans="1:26" ht="9">
      <c r="A61" s="4" t="s">
        <v>11</v>
      </c>
      <c r="B61" s="12">
        <f>SUM(B62:B62)</f>
        <v>13.95</v>
      </c>
      <c r="C61" s="12">
        <f>SUM(C62:C62)</f>
        <v>0.5</v>
      </c>
      <c r="D61" s="12">
        <f>SUM(D62:D62)</f>
        <v>0</v>
      </c>
      <c r="E61" s="12">
        <f>SUM(E62:E62)</f>
        <v>0</v>
      </c>
      <c r="F61" s="12">
        <f>SUM(F62:F62)</f>
        <v>0</v>
      </c>
      <c r="G61" s="1">
        <f t="shared" si="11"/>
        <v>14.45</v>
      </c>
      <c r="H61" s="12">
        <f>SUM(H62:H62)</f>
        <v>14.508</v>
      </c>
      <c r="I61" s="12">
        <f>SUM(I62:I62)</f>
        <v>0.52</v>
      </c>
      <c r="J61" s="12">
        <f>SUM(J62:J62)</f>
        <v>0</v>
      </c>
      <c r="K61" s="12">
        <f>SUM(K62:K62)</f>
        <v>0</v>
      </c>
      <c r="L61" s="12">
        <f>SUM(L62:L62)</f>
        <v>0</v>
      </c>
      <c r="M61" s="1">
        <f t="shared" si="21"/>
        <v>15.027999999999999</v>
      </c>
      <c r="N61" s="12">
        <f>SUM(N62:N62)</f>
        <v>12.508</v>
      </c>
      <c r="O61" s="12">
        <f>SUM(O62:O62)</f>
        <v>0</v>
      </c>
      <c r="P61" s="12">
        <f>SUM(P62:P62)</f>
        <v>0</v>
      </c>
      <c r="Q61" s="12">
        <f>SUM(Q62:Q62)</f>
        <v>0</v>
      </c>
      <c r="R61" s="1">
        <f>+R62</f>
        <v>0</v>
      </c>
      <c r="S61" s="1">
        <f t="shared" si="12"/>
        <v>12.508</v>
      </c>
      <c r="T61" s="12">
        <f>SUM(T62:T62)</f>
        <v>13.00832</v>
      </c>
      <c r="U61" s="12">
        <f>SUM(U62:U62)</f>
        <v>0</v>
      </c>
      <c r="V61" s="12">
        <f>SUM(V62:V62)</f>
        <v>0</v>
      </c>
      <c r="W61" s="12">
        <f>SUM(W62:W62)</f>
        <v>0</v>
      </c>
      <c r="X61" s="1">
        <v>0</v>
      </c>
      <c r="Y61" s="1">
        <f t="shared" si="19"/>
        <v>13.00832</v>
      </c>
      <c r="Z61" s="1">
        <f t="shared" si="20"/>
        <v>54.994319999999995</v>
      </c>
    </row>
    <row r="62" spans="1:26" s="14" customFormat="1" ht="21.75" customHeight="1">
      <c r="A62" s="11" t="s">
        <v>122</v>
      </c>
      <c r="B62" s="7">
        <v>13.95</v>
      </c>
      <c r="C62" s="5">
        <v>0.5</v>
      </c>
      <c r="D62" s="5">
        <v>0</v>
      </c>
      <c r="E62" s="5">
        <v>0</v>
      </c>
      <c r="F62" s="5">
        <v>0</v>
      </c>
      <c r="G62" s="1">
        <f t="shared" si="11"/>
        <v>14.45</v>
      </c>
      <c r="H62" s="5">
        <f>+B62*1.04</f>
        <v>14.508</v>
      </c>
      <c r="I62" s="5">
        <f>+C62*1.04</f>
        <v>0.52</v>
      </c>
      <c r="J62" s="5">
        <v>0</v>
      </c>
      <c r="K62" s="5">
        <v>0</v>
      </c>
      <c r="L62" s="5">
        <v>0</v>
      </c>
      <c r="M62" s="1">
        <f t="shared" si="21"/>
        <v>15.027999999999999</v>
      </c>
      <c r="N62" s="7">
        <f>+B62*1.04-2</f>
        <v>12.508</v>
      </c>
      <c r="O62" s="5">
        <v>0</v>
      </c>
      <c r="P62" s="5">
        <v>0</v>
      </c>
      <c r="Q62" s="5">
        <v>0</v>
      </c>
      <c r="R62" s="1">
        <f>+R63</f>
        <v>0</v>
      </c>
      <c r="S62" s="1">
        <f t="shared" si="12"/>
        <v>12.508</v>
      </c>
      <c r="T62" s="7">
        <f>+N62*1.04</f>
        <v>13.00832</v>
      </c>
      <c r="U62" s="5">
        <f>+O62*1.04</f>
        <v>0</v>
      </c>
      <c r="V62" s="5">
        <v>0</v>
      </c>
      <c r="W62" s="5">
        <v>0</v>
      </c>
      <c r="X62" s="7">
        <v>0</v>
      </c>
      <c r="Y62" s="1">
        <f t="shared" si="19"/>
        <v>13.00832</v>
      </c>
      <c r="Z62" s="1">
        <f t="shared" si="20"/>
        <v>54.994319999999995</v>
      </c>
    </row>
    <row r="63" spans="1:26" ht="9">
      <c r="A63" s="4" t="s">
        <v>19</v>
      </c>
      <c r="B63" s="1">
        <f>+B64</f>
        <v>1.55</v>
      </c>
      <c r="C63" s="1">
        <f>+C64</f>
        <v>0.5</v>
      </c>
      <c r="D63" s="1">
        <f>+D64</f>
        <v>0</v>
      </c>
      <c r="E63" s="1">
        <f>+E64</f>
        <v>0</v>
      </c>
      <c r="F63" s="1">
        <f>+F64</f>
        <v>0</v>
      </c>
      <c r="G63" s="1">
        <f t="shared" si="11"/>
        <v>2.05</v>
      </c>
      <c r="H63" s="1">
        <f>+H64</f>
        <v>0</v>
      </c>
      <c r="I63" s="1">
        <f>+I64</f>
        <v>0.52</v>
      </c>
      <c r="J63" s="1">
        <f>+J64</f>
        <v>0</v>
      </c>
      <c r="K63" s="1">
        <f>+K64</f>
        <v>0</v>
      </c>
      <c r="L63" s="1">
        <f>+L64</f>
        <v>0</v>
      </c>
      <c r="M63" s="1">
        <f t="shared" si="21"/>
        <v>0.52</v>
      </c>
      <c r="N63" s="1">
        <f>+N64</f>
        <v>1.612</v>
      </c>
      <c r="O63" s="1">
        <f>+O64</f>
        <v>0</v>
      </c>
      <c r="P63" s="1">
        <f>+P64</f>
        <v>0</v>
      </c>
      <c r="Q63" s="1">
        <f>+Q64</f>
        <v>0</v>
      </c>
      <c r="R63" s="7">
        <v>0</v>
      </c>
      <c r="S63" s="1">
        <f t="shared" si="12"/>
        <v>1.612</v>
      </c>
      <c r="T63" s="1">
        <f>+T64</f>
        <v>1.6764800000000002</v>
      </c>
      <c r="U63" s="1">
        <f>+U64</f>
        <v>0</v>
      </c>
      <c r="V63" s="1">
        <v>0</v>
      </c>
      <c r="W63" s="1">
        <f>+W64</f>
        <v>0</v>
      </c>
      <c r="X63" s="1">
        <f>+X64</f>
        <v>0</v>
      </c>
      <c r="Y63" s="1">
        <f t="shared" si="19"/>
        <v>1.6764800000000002</v>
      </c>
      <c r="Z63" s="1">
        <f t="shared" si="20"/>
        <v>5.85848</v>
      </c>
    </row>
    <row r="64" spans="1:26" ht="9">
      <c r="A64" s="11" t="s">
        <v>28</v>
      </c>
      <c r="B64" s="7">
        <v>1.55</v>
      </c>
      <c r="C64" s="7">
        <v>0.5</v>
      </c>
      <c r="D64" s="7">
        <f>SUM(D65:D66)</f>
        <v>0</v>
      </c>
      <c r="E64" s="7">
        <v>0</v>
      </c>
      <c r="F64" s="7">
        <v>0</v>
      </c>
      <c r="G64" s="1">
        <f t="shared" si="11"/>
        <v>2.05</v>
      </c>
      <c r="H64" s="7">
        <v>0</v>
      </c>
      <c r="I64" s="5">
        <f>+C64*1.04</f>
        <v>0.52</v>
      </c>
      <c r="J64" s="7">
        <f>SUM(J65:J66)</f>
        <v>0</v>
      </c>
      <c r="K64" s="7">
        <v>0</v>
      </c>
      <c r="L64" s="7">
        <v>0</v>
      </c>
      <c r="M64" s="1">
        <f t="shared" si="21"/>
        <v>0.52</v>
      </c>
      <c r="N64" s="7">
        <f>+B64*1.04</f>
        <v>1.612</v>
      </c>
      <c r="O64" s="7">
        <v>0</v>
      </c>
      <c r="P64" s="7">
        <v>0</v>
      </c>
      <c r="Q64" s="7">
        <v>0</v>
      </c>
      <c r="R64" s="12">
        <v>0</v>
      </c>
      <c r="S64" s="1">
        <f t="shared" si="12"/>
        <v>1.612</v>
      </c>
      <c r="T64" s="7">
        <f>+N64*1.04</f>
        <v>1.6764800000000002</v>
      </c>
      <c r="U64" s="5">
        <f>+O64*1.04</f>
        <v>0</v>
      </c>
      <c r="V64" s="7">
        <v>0</v>
      </c>
      <c r="W64" s="7">
        <v>0</v>
      </c>
      <c r="X64" s="12">
        <v>0</v>
      </c>
      <c r="Y64" s="1">
        <f t="shared" si="19"/>
        <v>1.6764800000000002</v>
      </c>
      <c r="Z64" s="1">
        <f t="shared" si="20"/>
        <v>5.85848</v>
      </c>
    </row>
    <row r="65" spans="1:26" ht="9">
      <c r="A65" s="4" t="s">
        <v>29</v>
      </c>
      <c r="B65" s="12">
        <f>+B66+B74</f>
        <v>6</v>
      </c>
      <c r="C65" s="12">
        <f>+C66+C74</f>
        <v>80.5</v>
      </c>
      <c r="D65" s="12">
        <f>+D66+D74</f>
        <v>0</v>
      </c>
      <c r="E65" s="12">
        <f>+E66+E74</f>
        <v>293.7</v>
      </c>
      <c r="F65" s="12">
        <f>+F66+F74</f>
        <v>0</v>
      </c>
      <c r="G65" s="1">
        <f>SUM(B65:F65)</f>
        <v>380.2</v>
      </c>
      <c r="H65" s="12">
        <f>+H66+H74</f>
        <v>28</v>
      </c>
      <c r="I65" s="12">
        <f>+I66+I74</f>
        <v>217.33999999999997</v>
      </c>
      <c r="J65" s="12">
        <f>+J66+J74</f>
        <v>0</v>
      </c>
      <c r="K65" s="12">
        <f>+K66+K74</f>
        <v>66</v>
      </c>
      <c r="L65" s="12">
        <f>+L66+L74</f>
        <v>0</v>
      </c>
      <c r="M65" s="1">
        <f t="shared" si="21"/>
        <v>311.34</v>
      </c>
      <c r="N65" s="12">
        <f>+N66+N74</f>
        <v>42</v>
      </c>
      <c r="O65" s="12">
        <f>+O66+O74</f>
        <v>265.91599999999994</v>
      </c>
      <c r="P65" s="12">
        <f>+P66+P74</f>
        <v>0</v>
      </c>
      <c r="Q65" s="12">
        <f>+Q66+Q74</f>
        <v>221.4</v>
      </c>
      <c r="R65" s="12">
        <f>+R66+R74</f>
        <v>0</v>
      </c>
      <c r="S65" s="1">
        <f t="shared" si="12"/>
        <v>529.3159999999999</v>
      </c>
      <c r="T65" s="12">
        <f>+T66+T74</f>
        <v>43.06</v>
      </c>
      <c r="U65" s="12">
        <f>+U66+U74</f>
        <v>276.274272</v>
      </c>
      <c r="V65" s="12">
        <f>+V66+V74</f>
        <v>0</v>
      </c>
      <c r="W65" s="12">
        <f>+W66+W74</f>
        <v>291.616</v>
      </c>
      <c r="X65" s="12">
        <f>+X66+X74</f>
        <v>0</v>
      </c>
      <c r="Y65" s="1">
        <f t="shared" si="19"/>
        <v>610.950272</v>
      </c>
      <c r="Z65" s="1">
        <f t="shared" si="20"/>
        <v>1831.8062719999998</v>
      </c>
    </row>
    <row r="66" spans="1:26" ht="9">
      <c r="A66" s="4" t="s">
        <v>11</v>
      </c>
      <c r="B66" s="12">
        <f>SUM(B67:B73)</f>
        <v>6</v>
      </c>
      <c r="C66" s="12">
        <f>SUM(C67:C73)</f>
        <v>68.5</v>
      </c>
      <c r="D66" s="12">
        <f>SUM(D67:D73)</f>
        <v>0</v>
      </c>
      <c r="E66" s="12">
        <f>SUM(E67:E73)</f>
        <v>293.7</v>
      </c>
      <c r="F66" s="12">
        <f>SUM(F67:F73)</f>
        <v>0</v>
      </c>
      <c r="G66" s="1">
        <f>SUM(B66:F66)</f>
        <v>368.2</v>
      </c>
      <c r="H66" s="12">
        <f>SUM(H67:H73)</f>
        <v>28</v>
      </c>
      <c r="I66" s="12">
        <f>SUM(I67:I73)</f>
        <v>216.85999999999999</v>
      </c>
      <c r="J66" s="12">
        <f>SUM(J67:J73)</f>
        <v>0</v>
      </c>
      <c r="K66" s="12">
        <f>SUM(K67:K73)</f>
        <v>66</v>
      </c>
      <c r="L66" s="12">
        <f>SUM(L67:L73)</f>
        <v>0</v>
      </c>
      <c r="M66" s="1">
        <f t="shared" si="21"/>
        <v>310.86</v>
      </c>
      <c r="N66" s="12">
        <f>SUM(N67:N73)</f>
        <v>42</v>
      </c>
      <c r="O66" s="12">
        <f>SUM(O67:O73)</f>
        <v>265.41679999999997</v>
      </c>
      <c r="P66" s="12">
        <f>SUM(P67:P73)</f>
        <v>0</v>
      </c>
      <c r="Q66" s="12">
        <f>SUM(Q67:Q73)</f>
        <v>221.4</v>
      </c>
      <c r="R66" s="7">
        <v>0</v>
      </c>
      <c r="S66" s="1">
        <f t="shared" si="12"/>
        <v>528.8168</v>
      </c>
      <c r="T66" s="12">
        <f>SUM(T67:T73)</f>
        <v>43.06</v>
      </c>
      <c r="U66" s="12">
        <f>SUM(U67:U73)</f>
        <v>275.755104</v>
      </c>
      <c r="V66" s="12">
        <f>SUM(V67:V73)</f>
        <v>0</v>
      </c>
      <c r="W66" s="12">
        <f>SUM(W67:W73)</f>
        <v>291.616</v>
      </c>
      <c r="X66" s="7">
        <v>0</v>
      </c>
      <c r="Y66" s="1">
        <f t="shared" si="19"/>
        <v>610.431104</v>
      </c>
      <c r="Z66" s="1">
        <f t="shared" si="20"/>
        <v>1818.307904</v>
      </c>
    </row>
    <row r="67" spans="1:26" ht="21" customHeight="1">
      <c r="A67" s="11" t="s">
        <v>137</v>
      </c>
      <c r="B67" s="5">
        <v>0</v>
      </c>
      <c r="C67" s="7">
        <v>9.5</v>
      </c>
      <c r="D67" s="7">
        <v>0</v>
      </c>
      <c r="E67" s="7">
        <v>196.4</v>
      </c>
      <c r="F67" s="7">
        <v>0</v>
      </c>
      <c r="G67" s="1">
        <f t="shared" si="11"/>
        <v>205.9</v>
      </c>
      <c r="H67" s="5">
        <f aca="true" t="shared" si="22" ref="H67:H72">+B67*1.04</f>
        <v>0</v>
      </c>
      <c r="I67" s="7">
        <v>80</v>
      </c>
      <c r="J67" s="7">
        <v>0</v>
      </c>
      <c r="K67" s="7">
        <v>0</v>
      </c>
      <c r="L67" s="7">
        <v>0</v>
      </c>
      <c r="M67" s="1">
        <f t="shared" si="21"/>
        <v>80</v>
      </c>
      <c r="N67" s="7">
        <f aca="true" t="shared" si="23" ref="N67:N74">+B67*1.04</f>
        <v>0</v>
      </c>
      <c r="O67" s="7">
        <v>53</v>
      </c>
      <c r="P67" s="7">
        <v>0</v>
      </c>
      <c r="Q67" s="7">
        <v>34</v>
      </c>
      <c r="R67" s="7">
        <v>0</v>
      </c>
      <c r="S67" s="1">
        <f t="shared" si="12"/>
        <v>87</v>
      </c>
      <c r="T67" s="7">
        <v>0</v>
      </c>
      <c r="U67" s="5">
        <f>+O67*1.04</f>
        <v>55.120000000000005</v>
      </c>
      <c r="V67" s="7">
        <v>0</v>
      </c>
      <c r="W67" s="7">
        <v>130</v>
      </c>
      <c r="X67" s="7">
        <v>0</v>
      </c>
      <c r="Y67" s="1">
        <f t="shared" si="19"/>
        <v>185.12</v>
      </c>
      <c r="Z67" s="1">
        <f t="shared" si="20"/>
        <v>558.02</v>
      </c>
    </row>
    <row r="68" spans="1:26" s="6" customFormat="1" ht="18">
      <c r="A68" s="11" t="s">
        <v>131</v>
      </c>
      <c r="B68" s="5">
        <v>0</v>
      </c>
      <c r="C68" s="7">
        <v>36</v>
      </c>
      <c r="D68" s="7">
        <v>0</v>
      </c>
      <c r="E68" s="7">
        <v>0</v>
      </c>
      <c r="F68" s="7">
        <v>0</v>
      </c>
      <c r="G68" s="1">
        <f t="shared" si="11"/>
        <v>36</v>
      </c>
      <c r="H68" s="5">
        <f t="shared" si="22"/>
        <v>0</v>
      </c>
      <c r="I68" s="5">
        <f>+C68*1.04</f>
        <v>37.44</v>
      </c>
      <c r="J68" s="7">
        <v>0</v>
      </c>
      <c r="K68" s="7">
        <v>0</v>
      </c>
      <c r="L68" s="7">
        <v>0</v>
      </c>
      <c r="M68" s="1">
        <f t="shared" si="21"/>
        <v>37.44</v>
      </c>
      <c r="N68" s="7">
        <f t="shared" si="23"/>
        <v>0</v>
      </c>
      <c r="O68" s="7">
        <f>+I68*1.04+31</f>
        <v>69.9376</v>
      </c>
      <c r="P68" s="7">
        <v>0</v>
      </c>
      <c r="Q68" s="7">
        <v>65</v>
      </c>
      <c r="R68" s="7">
        <v>0</v>
      </c>
      <c r="S68" s="1">
        <f t="shared" si="12"/>
        <v>134.9376</v>
      </c>
      <c r="T68" s="7">
        <f aca="true" t="shared" si="24" ref="T68:T74">+N68*1.04</f>
        <v>0</v>
      </c>
      <c r="U68" s="5">
        <f aca="true" t="shared" si="25" ref="U68:U74">+O68*1.04</f>
        <v>72.735104</v>
      </c>
      <c r="V68" s="7">
        <v>0</v>
      </c>
      <c r="W68" s="7">
        <v>98</v>
      </c>
      <c r="X68" s="7">
        <v>0</v>
      </c>
      <c r="Y68" s="1">
        <f t="shared" si="19"/>
        <v>170.735104</v>
      </c>
      <c r="Z68" s="1">
        <f t="shared" si="20"/>
        <v>379.112704</v>
      </c>
    </row>
    <row r="69" spans="1:26" s="6" customFormat="1" ht="18">
      <c r="A69" s="22" t="s">
        <v>68</v>
      </c>
      <c r="B69" s="5">
        <v>0</v>
      </c>
      <c r="C69" s="7">
        <v>6</v>
      </c>
      <c r="D69" s="7">
        <v>0</v>
      </c>
      <c r="E69" s="7">
        <v>0</v>
      </c>
      <c r="F69" s="7">
        <v>0</v>
      </c>
      <c r="G69" s="1">
        <f t="shared" si="11"/>
        <v>6</v>
      </c>
      <c r="H69" s="5">
        <f t="shared" si="22"/>
        <v>0</v>
      </c>
      <c r="I69" s="5">
        <f>+C69*1.04-0.8+12</f>
        <v>17.44</v>
      </c>
      <c r="J69" s="7">
        <v>0</v>
      </c>
      <c r="K69" s="7">
        <v>0</v>
      </c>
      <c r="L69" s="7">
        <v>0</v>
      </c>
      <c r="M69" s="1">
        <f t="shared" si="21"/>
        <v>17.44</v>
      </c>
      <c r="N69" s="7">
        <f t="shared" si="23"/>
        <v>0</v>
      </c>
      <c r="O69" s="7">
        <v>35</v>
      </c>
      <c r="P69" s="7">
        <v>0</v>
      </c>
      <c r="Q69" s="7">
        <v>0</v>
      </c>
      <c r="R69" s="7">
        <v>0</v>
      </c>
      <c r="S69" s="1">
        <f t="shared" si="12"/>
        <v>35</v>
      </c>
      <c r="T69" s="7">
        <f t="shared" si="24"/>
        <v>0</v>
      </c>
      <c r="U69" s="5">
        <f t="shared" si="25"/>
        <v>36.4</v>
      </c>
      <c r="V69" s="7">
        <v>0</v>
      </c>
      <c r="W69" s="7">
        <v>20</v>
      </c>
      <c r="X69" s="7">
        <v>0</v>
      </c>
      <c r="Y69" s="1">
        <f t="shared" si="19"/>
        <v>56.4</v>
      </c>
      <c r="Z69" s="1">
        <f t="shared" si="20"/>
        <v>114.84</v>
      </c>
    </row>
    <row r="70" spans="1:26" s="6" customFormat="1" ht="9">
      <c r="A70" s="22" t="s">
        <v>164</v>
      </c>
      <c r="B70" s="5">
        <v>3</v>
      </c>
      <c r="C70" s="7">
        <v>0</v>
      </c>
      <c r="D70" s="7">
        <v>0</v>
      </c>
      <c r="E70" s="7">
        <v>0</v>
      </c>
      <c r="F70" s="7">
        <v>0</v>
      </c>
      <c r="G70" s="1">
        <f t="shared" si="11"/>
        <v>3</v>
      </c>
      <c r="H70" s="5">
        <v>0</v>
      </c>
      <c r="I70" s="5">
        <v>3</v>
      </c>
      <c r="J70" s="7">
        <v>0</v>
      </c>
      <c r="K70" s="7">
        <v>0</v>
      </c>
      <c r="L70" s="7">
        <v>0</v>
      </c>
      <c r="M70" s="1">
        <f t="shared" si="21"/>
        <v>3</v>
      </c>
      <c r="N70" s="7">
        <v>3</v>
      </c>
      <c r="O70" s="7">
        <v>0</v>
      </c>
      <c r="P70" s="7">
        <v>0</v>
      </c>
      <c r="Q70" s="7">
        <v>0</v>
      </c>
      <c r="R70" s="7">
        <v>0</v>
      </c>
      <c r="S70" s="1">
        <f t="shared" si="12"/>
        <v>3</v>
      </c>
      <c r="T70" s="7">
        <v>3</v>
      </c>
      <c r="U70" s="5">
        <v>0</v>
      </c>
      <c r="V70" s="7">
        <v>0</v>
      </c>
      <c r="W70" s="7">
        <v>0</v>
      </c>
      <c r="X70" s="7">
        <v>0</v>
      </c>
      <c r="Y70" s="1">
        <f t="shared" si="19"/>
        <v>3</v>
      </c>
      <c r="Z70" s="1">
        <f t="shared" si="20"/>
        <v>12</v>
      </c>
    </row>
    <row r="71" spans="1:26" s="6" customFormat="1" ht="22.5" customHeight="1">
      <c r="A71" s="11" t="s">
        <v>69</v>
      </c>
      <c r="B71" s="5">
        <v>0</v>
      </c>
      <c r="C71" s="7">
        <v>12</v>
      </c>
      <c r="D71" s="7">
        <v>0</v>
      </c>
      <c r="E71" s="7">
        <f>40.3-7</f>
        <v>33.3</v>
      </c>
      <c r="F71" s="7">
        <v>0</v>
      </c>
      <c r="G71" s="1">
        <f t="shared" si="11"/>
        <v>45.3</v>
      </c>
      <c r="H71" s="5">
        <f t="shared" si="22"/>
        <v>0</v>
      </c>
      <c r="I71" s="5">
        <f>+C71*1.04</f>
        <v>12.48</v>
      </c>
      <c r="J71" s="7">
        <v>0</v>
      </c>
      <c r="K71" s="7">
        <v>0</v>
      </c>
      <c r="L71" s="7">
        <v>0</v>
      </c>
      <c r="M71" s="1">
        <f t="shared" si="21"/>
        <v>12.48</v>
      </c>
      <c r="N71" s="7">
        <f t="shared" si="23"/>
        <v>0</v>
      </c>
      <c r="O71" s="7">
        <f>+I71*1.04+26-0.5</f>
        <v>38.4792</v>
      </c>
      <c r="P71" s="7">
        <v>0</v>
      </c>
      <c r="Q71" s="7">
        <v>117</v>
      </c>
      <c r="R71" s="7">
        <v>0</v>
      </c>
      <c r="S71" s="1">
        <f t="shared" si="12"/>
        <v>155.4792</v>
      </c>
      <c r="T71" s="7">
        <f t="shared" si="24"/>
        <v>0</v>
      </c>
      <c r="U71" s="5">
        <f>28+27</f>
        <v>55</v>
      </c>
      <c r="V71" s="7">
        <v>0</v>
      </c>
      <c r="W71" s="7">
        <v>30</v>
      </c>
      <c r="X71" s="7">
        <v>0</v>
      </c>
      <c r="Y71" s="1">
        <f aca="true" t="shared" si="26" ref="Y71:Y128">SUM(T71:W71)</f>
        <v>85</v>
      </c>
      <c r="Z71" s="1">
        <f aca="true" t="shared" si="27" ref="Z71:Z125">+G71+M71+S71+Y71</f>
        <v>298.25919999999996</v>
      </c>
    </row>
    <row r="72" spans="1:26" s="6" customFormat="1" ht="17.25" customHeight="1">
      <c r="A72" s="11" t="s">
        <v>70</v>
      </c>
      <c r="B72" s="5">
        <v>0</v>
      </c>
      <c r="C72" s="7">
        <v>0</v>
      </c>
      <c r="D72" s="7">
        <v>0</v>
      </c>
      <c r="E72" s="7">
        <v>0</v>
      </c>
      <c r="F72" s="7">
        <v>0</v>
      </c>
      <c r="G72" s="1">
        <f t="shared" si="11"/>
        <v>0</v>
      </c>
      <c r="H72" s="5">
        <f t="shared" si="22"/>
        <v>0</v>
      </c>
      <c r="I72" s="23">
        <f>+C72*1.04+9</f>
        <v>9</v>
      </c>
      <c r="J72" s="7">
        <v>0</v>
      </c>
      <c r="K72" s="7">
        <v>0</v>
      </c>
      <c r="L72" s="7">
        <v>0</v>
      </c>
      <c r="M72" s="1">
        <f t="shared" si="21"/>
        <v>9</v>
      </c>
      <c r="N72" s="7">
        <f>37-3</f>
        <v>34</v>
      </c>
      <c r="O72" s="7">
        <v>54</v>
      </c>
      <c r="P72" s="7">
        <v>0</v>
      </c>
      <c r="Q72" s="7">
        <v>0</v>
      </c>
      <c r="R72" s="7">
        <f>+R73</f>
        <v>0</v>
      </c>
      <c r="S72" s="1">
        <f t="shared" si="12"/>
        <v>88</v>
      </c>
      <c r="T72" s="7">
        <f>+N72*1.04-0.5</f>
        <v>34.86</v>
      </c>
      <c r="U72" s="5">
        <f>13+40.5</f>
        <v>53.5</v>
      </c>
      <c r="V72" s="7">
        <v>0</v>
      </c>
      <c r="W72" s="7">
        <v>0</v>
      </c>
      <c r="X72" s="7">
        <f>+X73</f>
        <v>0</v>
      </c>
      <c r="Y72" s="1">
        <f t="shared" si="26"/>
        <v>88.36</v>
      </c>
      <c r="Z72" s="1">
        <f t="shared" si="27"/>
        <v>185.36</v>
      </c>
    </row>
    <row r="73" spans="1:26" s="6" customFormat="1" ht="9">
      <c r="A73" s="11" t="s">
        <v>130</v>
      </c>
      <c r="B73" s="7">
        <v>3</v>
      </c>
      <c r="C73" s="7">
        <v>5</v>
      </c>
      <c r="D73" s="7">
        <v>0</v>
      </c>
      <c r="E73" s="7">
        <f>81-17</f>
        <v>64</v>
      </c>
      <c r="F73" s="7">
        <v>0</v>
      </c>
      <c r="G73" s="1">
        <f t="shared" si="11"/>
        <v>72</v>
      </c>
      <c r="H73" s="5">
        <v>28</v>
      </c>
      <c r="I73" s="5">
        <v>57.5</v>
      </c>
      <c r="J73" s="7">
        <v>0</v>
      </c>
      <c r="K73" s="7">
        <v>66</v>
      </c>
      <c r="L73" s="7">
        <v>0</v>
      </c>
      <c r="M73" s="1">
        <f t="shared" si="21"/>
        <v>151.5</v>
      </c>
      <c r="N73" s="7">
        <v>5</v>
      </c>
      <c r="O73" s="7">
        <v>15</v>
      </c>
      <c r="P73" s="7">
        <v>0</v>
      </c>
      <c r="Q73" s="7">
        <v>5.4</v>
      </c>
      <c r="R73" s="1">
        <v>0</v>
      </c>
      <c r="S73" s="1">
        <f aca="true" t="shared" si="28" ref="S73:S81">SUM(N73:R73)</f>
        <v>25.4</v>
      </c>
      <c r="T73" s="7">
        <f t="shared" si="24"/>
        <v>5.2</v>
      </c>
      <c r="U73" s="5">
        <v>3</v>
      </c>
      <c r="V73" s="7">
        <v>0</v>
      </c>
      <c r="W73" s="7">
        <f>+Q73*1.04+8</f>
        <v>13.616</v>
      </c>
      <c r="X73" s="1">
        <v>0</v>
      </c>
      <c r="Y73" s="1">
        <f t="shared" si="26"/>
        <v>21.816</v>
      </c>
      <c r="Z73" s="1">
        <f t="shared" si="27"/>
        <v>270.716</v>
      </c>
    </row>
    <row r="74" spans="1:26" s="6" customFormat="1" ht="9">
      <c r="A74" s="4" t="s">
        <v>19</v>
      </c>
      <c r="B74" s="7">
        <f>SUM(B75)</f>
        <v>0</v>
      </c>
      <c r="C74" s="7">
        <f>SUM(C75)</f>
        <v>12</v>
      </c>
      <c r="D74" s="7">
        <f>SUM(D75)</f>
        <v>0</v>
      </c>
      <c r="E74" s="7">
        <f>SUM(E75)</f>
        <v>0</v>
      </c>
      <c r="F74" s="7">
        <f>SUM(F75)</f>
        <v>0</v>
      </c>
      <c r="G74" s="1">
        <f t="shared" si="11"/>
        <v>12</v>
      </c>
      <c r="H74" s="7">
        <f>SUM(H75)</f>
        <v>0</v>
      </c>
      <c r="I74" s="7">
        <f>SUM(I75)</f>
        <v>0.4800000000000004</v>
      </c>
      <c r="J74" s="7">
        <f>SUM(J75)</f>
        <v>0</v>
      </c>
      <c r="K74" s="7">
        <f>SUM(K75)</f>
        <v>0</v>
      </c>
      <c r="L74" s="7">
        <f>SUM(L75)</f>
        <v>0</v>
      </c>
      <c r="M74" s="1">
        <f aca="true" t="shared" si="29" ref="M74:M81">SUM(H74:L74)</f>
        <v>0.4800000000000004</v>
      </c>
      <c r="N74" s="7">
        <f t="shared" si="23"/>
        <v>0</v>
      </c>
      <c r="O74" s="7">
        <f>+I74*1.04</f>
        <v>0.4992000000000005</v>
      </c>
      <c r="P74" s="7">
        <f>SUM(P75)</f>
        <v>0</v>
      </c>
      <c r="Q74" s="7">
        <f>SUM(Q75)</f>
        <v>0</v>
      </c>
      <c r="R74" s="7">
        <f>SUM(R75)</f>
        <v>0</v>
      </c>
      <c r="S74" s="1">
        <f t="shared" si="28"/>
        <v>0.4992000000000005</v>
      </c>
      <c r="T74" s="7">
        <f t="shared" si="24"/>
        <v>0</v>
      </c>
      <c r="U74" s="5">
        <f t="shared" si="25"/>
        <v>0.5191680000000005</v>
      </c>
      <c r="V74" s="7">
        <f>SUM(V75)</f>
        <v>0</v>
      </c>
      <c r="W74" s="7">
        <f>SUM(W75)</f>
        <v>0</v>
      </c>
      <c r="X74" s="7">
        <f>SUM(X75)</f>
        <v>0</v>
      </c>
      <c r="Y74" s="1">
        <f aca="true" t="shared" si="30" ref="Y74:Y84">SUM(T74:X74)</f>
        <v>0.5191680000000005</v>
      </c>
      <c r="Z74" s="1">
        <f t="shared" si="27"/>
        <v>13.498368000000001</v>
      </c>
    </row>
    <row r="75" spans="1:26" s="6" customFormat="1" ht="9">
      <c r="A75" s="11" t="s">
        <v>72</v>
      </c>
      <c r="B75" s="7">
        <v>0</v>
      </c>
      <c r="C75" s="7">
        <v>12</v>
      </c>
      <c r="D75" s="7">
        <v>0</v>
      </c>
      <c r="E75" s="7">
        <v>0</v>
      </c>
      <c r="F75" s="7">
        <v>0</v>
      </c>
      <c r="G75" s="1">
        <f>SUM(B75:F75)</f>
        <v>12</v>
      </c>
      <c r="H75" s="5">
        <f>+B75*1.04</f>
        <v>0</v>
      </c>
      <c r="I75" s="5">
        <f>+C75*1.04-12</f>
        <v>0.4800000000000004</v>
      </c>
      <c r="J75" s="7">
        <v>0</v>
      </c>
      <c r="K75" s="7">
        <v>0</v>
      </c>
      <c r="L75" s="7">
        <v>0</v>
      </c>
      <c r="M75" s="1">
        <f>SUM(H75:L75)</f>
        <v>0.4800000000000004</v>
      </c>
      <c r="N75" s="7">
        <f>+B75*1.04</f>
        <v>0</v>
      </c>
      <c r="O75" s="7">
        <f>+I75*1.04</f>
        <v>0.4992000000000005</v>
      </c>
      <c r="P75" s="7">
        <v>0</v>
      </c>
      <c r="Q75" s="7">
        <v>0</v>
      </c>
      <c r="R75" s="7">
        <v>0</v>
      </c>
      <c r="S75" s="1">
        <f>SUM(N75:R75)</f>
        <v>0.4992000000000005</v>
      </c>
      <c r="T75" s="7">
        <f>+N75*1.04</f>
        <v>0</v>
      </c>
      <c r="U75" s="5">
        <f>+O75*1.04-0.1</f>
        <v>0.41916800000000054</v>
      </c>
      <c r="V75" s="7">
        <v>0</v>
      </c>
      <c r="W75" s="7">
        <v>0</v>
      </c>
      <c r="X75" s="7">
        <v>0</v>
      </c>
      <c r="Y75" s="1">
        <f>SUM(T75:X75)</f>
        <v>0.41916800000000054</v>
      </c>
      <c r="Z75" s="1">
        <f>+G75+M75+S75+Y75</f>
        <v>13.398368000000001</v>
      </c>
    </row>
    <row r="76" spans="1:26" ht="13.5" customHeight="1">
      <c r="A76" s="4" t="s">
        <v>30</v>
      </c>
      <c r="B76" s="1">
        <f>SUM(B78:B81)</f>
        <v>4</v>
      </c>
      <c r="C76" s="1">
        <f>SUM(C78:C81)</f>
        <v>16</v>
      </c>
      <c r="D76" s="1">
        <f>SUM(D78:D81)</f>
        <v>0</v>
      </c>
      <c r="E76" s="1">
        <f>SUM(E78:E81)</f>
        <v>0</v>
      </c>
      <c r="F76" s="1">
        <f>SUM(F78:F81)</f>
        <v>0</v>
      </c>
      <c r="G76" s="1">
        <f t="shared" si="11"/>
        <v>20</v>
      </c>
      <c r="H76" s="1">
        <f>SUM(H78:H81)</f>
        <v>4.16</v>
      </c>
      <c r="I76" s="7">
        <f>SUM(I78:I81)</f>
        <v>16.64</v>
      </c>
      <c r="J76" s="7">
        <f>SUM(J78:J81)</f>
        <v>0</v>
      </c>
      <c r="K76" s="7">
        <f>SUM(K78:K81)</f>
        <v>0</v>
      </c>
      <c r="L76" s="7">
        <f>SUM(L78:L81)</f>
        <v>0</v>
      </c>
      <c r="M76" s="1">
        <f t="shared" si="29"/>
        <v>20.8</v>
      </c>
      <c r="N76" s="1">
        <f>SUM(N78:N81)</f>
        <v>4.16</v>
      </c>
      <c r="O76" s="1">
        <f>SUM(O78:O81)</f>
        <v>24.3264</v>
      </c>
      <c r="P76" s="1">
        <f>SUM(P78:P81)</f>
        <v>0</v>
      </c>
      <c r="Q76" s="1">
        <f>SUM(Q78:Q81)</f>
        <v>30</v>
      </c>
      <c r="R76" s="7">
        <v>0</v>
      </c>
      <c r="S76" s="1">
        <f t="shared" si="28"/>
        <v>58.4864</v>
      </c>
      <c r="T76" s="1">
        <f>SUM(T78:T81)</f>
        <v>4.3264000000000005</v>
      </c>
      <c r="U76" s="1">
        <f>SUM(U78:U81)</f>
        <v>25.299456</v>
      </c>
      <c r="V76" s="1">
        <f>SUM(V78:V81)</f>
        <v>0</v>
      </c>
      <c r="W76" s="1">
        <f>SUM(W78:W81)</f>
        <v>35</v>
      </c>
      <c r="X76" s="7">
        <v>0</v>
      </c>
      <c r="Y76" s="1">
        <f t="shared" si="30"/>
        <v>64.625856</v>
      </c>
      <c r="Z76" s="1">
        <f t="shared" si="27"/>
        <v>163.912256</v>
      </c>
    </row>
    <row r="77" spans="1:26" ht="26.25" customHeight="1">
      <c r="A77" s="4" t="s">
        <v>158</v>
      </c>
      <c r="B77" s="1">
        <v>4</v>
      </c>
      <c r="C77" s="1">
        <v>16</v>
      </c>
      <c r="D77" s="1">
        <v>0</v>
      </c>
      <c r="E77" s="1">
        <v>0</v>
      </c>
      <c r="F77" s="1">
        <v>0</v>
      </c>
      <c r="G77" s="1">
        <v>20</v>
      </c>
      <c r="H77" s="1">
        <v>4.16</v>
      </c>
      <c r="I77" s="7">
        <v>16.64</v>
      </c>
      <c r="J77" s="7">
        <v>0</v>
      </c>
      <c r="K77" s="7">
        <v>0</v>
      </c>
      <c r="L77" s="7">
        <v>0</v>
      </c>
      <c r="M77" s="1">
        <v>20.8</v>
      </c>
      <c r="N77" s="1">
        <v>4.16</v>
      </c>
      <c r="O77" s="1">
        <v>24.3264</v>
      </c>
      <c r="P77" s="1">
        <v>0</v>
      </c>
      <c r="Q77" s="1">
        <v>30</v>
      </c>
      <c r="R77" s="7">
        <v>0</v>
      </c>
      <c r="S77" s="1">
        <v>58.4864</v>
      </c>
      <c r="T77" s="1">
        <v>4.3264000000000005</v>
      </c>
      <c r="U77" s="1">
        <v>25.299456</v>
      </c>
      <c r="V77" s="1">
        <v>0</v>
      </c>
      <c r="W77" s="1">
        <v>35</v>
      </c>
      <c r="X77" s="7">
        <v>0</v>
      </c>
      <c r="Y77" s="1">
        <v>64.625856</v>
      </c>
      <c r="Z77" s="1">
        <v>163.912256</v>
      </c>
    </row>
    <row r="78" spans="1:26" ht="12.75" customHeight="1">
      <c r="A78" s="24" t="s">
        <v>165</v>
      </c>
      <c r="B78" s="7">
        <v>0</v>
      </c>
      <c r="C78" s="7">
        <v>4</v>
      </c>
      <c r="D78" s="7">
        <v>0</v>
      </c>
      <c r="E78" s="7">
        <v>0</v>
      </c>
      <c r="F78" s="7">
        <v>0</v>
      </c>
      <c r="G78" s="1">
        <f t="shared" si="11"/>
        <v>4</v>
      </c>
      <c r="H78" s="5">
        <f>+B78*1.04</f>
        <v>0</v>
      </c>
      <c r="I78" s="5">
        <f>+C78*1.04</f>
        <v>4.16</v>
      </c>
      <c r="J78" s="7">
        <v>0</v>
      </c>
      <c r="K78" s="7">
        <v>0</v>
      </c>
      <c r="L78" s="7">
        <v>0</v>
      </c>
      <c r="M78" s="1">
        <f t="shared" si="29"/>
        <v>4.16</v>
      </c>
      <c r="N78" s="7">
        <f>+B78*1.04</f>
        <v>0</v>
      </c>
      <c r="O78" s="7">
        <f>+I78*1.04</f>
        <v>4.3264000000000005</v>
      </c>
      <c r="P78" s="7">
        <v>0</v>
      </c>
      <c r="Q78" s="7">
        <v>0</v>
      </c>
      <c r="R78" s="7">
        <v>0</v>
      </c>
      <c r="S78" s="1">
        <f t="shared" si="28"/>
        <v>4.3264000000000005</v>
      </c>
      <c r="T78" s="7">
        <f>+N78*1.04</f>
        <v>0</v>
      </c>
      <c r="U78" s="5">
        <f>+O78*1.04</f>
        <v>4.499456</v>
      </c>
      <c r="V78" s="7">
        <v>0</v>
      </c>
      <c r="W78" s="7">
        <v>0</v>
      </c>
      <c r="X78" s="7">
        <v>0</v>
      </c>
      <c r="Y78" s="1">
        <f t="shared" si="30"/>
        <v>4.499456</v>
      </c>
      <c r="Z78" s="1">
        <f t="shared" si="27"/>
        <v>16.985856</v>
      </c>
    </row>
    <row r="79" spans="1:26" ht="12.75" customHeight="1">
      <c r="A79" s="24" t="s">
        <v>159</v>
      </c>
      <c r="B79" s="7">
        <v>2</v>
      </c>
      <c r="C79" s="7">
        <v>0</v>
      </c>
      <c r="D79" s="7">
        <v>0</v>
      </c>
      <c r="E79" s="7">
        <v>0</v>
      </c>
      <c r="F79" s="7">
        <v>0</v>
      </c>
      <c r="G79" s="1">
        <f>SUM(B79:F79)</f>
        <v>2</v>
      </c>
      <c r="H79" s="5">
        <f>+B79*1.04</f>
        <v>2.08</v>
      </c>
      <c r="I79" s="5">
        <f>+C79*1.04</f>
        <v>0</v>
      </c>
      <c r="J79" s="7">
        <v>0</v>
      </c>
      <c r="K79" s="7">
        <v>0</v>
      </c>
      <c r="L79" s="7">
        <v>0</v>
      </c>
      <c r="M79" s="1">
        <f>SUM(H79:L79)</f>
        <v>2.08</v>
      </c>
      <c r="N79" s="7">
        <f>+B79*1.04</f>
        <v>2.08</v>
      </c>
      <c r="O79" s="7">
        <f>+I79*1.04</f>
        <v>0</v>
      </c>
      <c r="P79" s="7">
        <v>0</v>
      </c>
      <c r="Q79" s="7">
        <v>0</v>
      </c>
      <c r="R79" s="7">
        <v>0</v>
      </c>
      <c r="S79" s="1">
        <f>SUM(N79:R79)</f>
        <v>2.08</v>
      </c>
      <c r="T79" s="7">
        <f>+N79*1.04</f>
        <v>2.1632000000000002</v>
      </c>
      <c r="U79" s="5">
        <f>+O79*1.04</f>
        <v>0</v>
      </c>
      <c r="V79" s="7">
        <v>0</v>
      </c>
      <c r="W79" s="7">
        <v>0</v>
      </c>
      <c r="X79" s="7">
        <v>0</v>
      </c>
      <c r="Y79" s="1">
        <f>SUM(T79:X79)</f>
        <v>2.1632000000000002</v>
      </c>
      <c r="Z79" s="1">
        <f>+G79+M79+S79+Y79</f>
        <v>8.3232</v>
      </c>
    </row>
    <row r="80" spans="1:26" ht="12.75" customHeight="1">
      <c r="A80" s="24" t="s">
        <v>154</v>
      </c>
      <c r="B80" s="7">
        <v>0</v>
      </c>
      <c r="C80" s="7">
        <v>12</v>
      </c>
      <c r="D80" s="7">
        <v>0</v>
      </c>
      <c r="E80" s="7">
        <v>0</v>
      </c>
      <c r="F80" s="7">
        <v>0</v>
      </c>
      <c r="G80" s="1">
        <f>SUM(B80:F80)</f>
        <v>12</v>
      </c>
      <c r="H80" s="5">
        <f>+B80*1.04</f>
        <v>0</v>
      </c>
      <c r="I80" s="5">
        <f>+C80*1.04</f>
        <v>12.48</v>
      </c>
      <c r="J80" s="7">
        <v>0</v>
      </c>
      <c r="K80" s="7">
        <v>0</v>
      </c>
      <c r="L80" s="7">
        <v>0</v>
      </c>
      <c r="M80" s="1">
        <f>SUM(H80:K80)</f>
        <v>12.48</v>
      </c>
      <c r="N80" s="7">
        <f>+B80*1.04</f>
        <v>0</v>
      </c>
      <c r="O80" s="7">
        <v>20</v>
      </c>
      <c r="P80" s="7">
        <v>0</v>
      </c>
      <c r="Q80" s="7">
        <v>30</v>
      </c>
      <c r="R80" s="12">
        <f>SUM(R81)</f>
        <v>0</v>
      </c>
      <c r="S80" s="1">
        <f>SUM(N80:Q80)</f>
        <v>50</v>
      </c>
      <c r="T80" s="7">
        <f>+N80*1.04</f>
        <v>0</v>
      </c>
      <c r="U80" s="5">
        <f>+O80*1.04</f>
        <v>20.8</v>
      </c>
      <c r="V80" s="7">
        <v>0</v>
      </c>
      <c r="W80" s="7">
        <v>35</v>
      </c>
      <c r="X80" s="12">
        <f>SUM(X81)</f>
        <v>0</v>
      </c>
      <c r="Y80" s="1">
        <f>SUM(T80:X80)</f>
        <v>55.8</v>
      </c>
      <c r="Z80" s="1">
        <f>+G80+M80+S80+Y80</f>
        <v>130.28</v>
      </c>
    </row>
    <row r="81" spans="1:26" ht="9">
      <c r="A81" s="24" t="s">
        <v>139</v>
      </c>
      <c r="B81" s="7">
        <v>2</v>
      </c>
      <c r="C81" s="7">
        <v>0</v>
      </c>
      <c r="D81" s="7">
        <v>0</v>
      </c>
      <c r="E81" s="7">
        <v>0</v>
      </c>
      <c r="F81" s="7">
        <v>0</v>
      </c>
      <c r="G81" s="1">
        <f t="shared" si="11"/>
        <v>2</v>
      </c>
      <c r="H81" s="5">
        <f>+B81*1.04</f>
        <v>2.08</v>
      </c>
      <c r="I81" s="5">
        <f>+C81*1.04</f>
        <v>0</v>
      </c>
      <c r="J81" s="7">
        <v>0</v>
      </c>
      <c r="K81" s="7">
        <v>0</v>
      </c>
      <c r="L81" s="7">
        <v>0</v>
      </c>
      <c r="M81" s="1">
        <f t="shared" si="29"/>
        <v>2.08</v>
      </c>
      <c r="N81" s="7">
        <f>+B81*1.04</f>
        <v>2.08</v>
      </c>
      <c r="O81" s="7">
        <f>+I81*1.04</f>
        <v>0</v>
      </c>
      <c r="P81" s="7">
        <v>0</v>
      </c>
      <c r="Q81" s="7">
        <v>0</v>
      </c>
      <c r="R81" s="7">
        <v>0</v>
      </c>
      <c r="S81" s="1">
        <f t="shared" si="28"/>
        <v>2.08</v>
      </c>
      <c r="T81" s="7">
        <f>+N81*1.04</f>
        <v>2.1632000000000002</v>
      </c>
      <c r="U81" s="5">
        <f>+O81*1.04</f>
        <v>0</v>
      </c>
      <c r="V81" s="7">
        <v>0</v>
      </c>
      <c r="W81" s="7">
        <v>0</v>
      </c>
      <c r="X81" s="7">
        <v>0</v>
      </c>
      <c r="Y81" s="1">
        <f t="shared" si="30"/>
        <v>2.1632000000000002</v>
      </c>
      <c r="Z81" s="1">
        <f t="shared" si="27"/>
        <v>8.3232</v>
      </c>
    </row>
    <row r="82" spans="1:26" ht="9">
      <c r="A82" s="4" t="s">
        <v>31</v>
      </c>
      <c r="B82" s="12">
        <f>SUM(B83)</f>
        <v>1.9</v>
      </c>
      <c r="C82" s="12">
        <f>SUM(C83)</f>
        <v>146.7</v>
      </c>
      <c r="D82" s="12">
        <f>SUM(D83)</f>
        <v>0</v>
      </c>
      <c r="E82" s="12">
        <f>SUM(E83)</f>
        <v>0</v>
      </c>
      <c r="F82" s="12">
        <f>SUM(F83)</f>
        <v>0</v>
      </c>
      <c r="G82" s="1">
        <f t="shared" si="11"/>
        <v>148.6</v>
      </c>
      <c r="H82" s="12">
        <f>SUM(H83)</f>
        <v>1.976</v>
      </c>
      <c r="I82" s="12">
        <f>SUM(I83)</f>
        <v>152.568</v>
      </c>
      <c r="J82" s="12">
        <f>SUM(J83)</f>
        <v>0</v>
      </c>
      <c r="K82" s="12">
        <f>SUM(K83)</f>
        <v>0</v>
      </c>
      <c r="L82" s="12">
        <f>SUM(L83)</f>
        <v>0</v>
      </c>
      <c r="M82" s="1">
        <f t="shared" si="21"/>
        <v>154.544</v>
      </c>
      <c r="N82" s="12">
        <f>SUM(N83)</f>
        <v>1.976</v>
      </c>
      <c r="O82" s="12">
        <f>SUM(O83)</f>
        <v>145.9744</v>
      </c>
      <c r="P82" s="12">
        <f>SUM(P83)</f>
        <v>0</v>
      </c>
      <c r="Q82" s="12">
        <f>SUM(Q83)</f>
        <v>0</v>
      </c>
      <c r="R82" s="12">
        <f>SUM(R83:R94)</f>
        <v>0</v>
      </c>
      <c r="S82" s="1">
        <f t="shared" si="12"/>
        <v>147.9504</v>
      </c>
      <c r="T82" s="12">
        <f>SUM(T83)</f>
        <v>2.05504</v>
      </c>
      <c r="U82" s="12">
        <f>SUM(U83)</f>
        <v>151.81337600000003</v>
      </c>
      <c r="V82" s="12">
        <f>SUM(V83)</f>
        <v>0</v>
      </c>
      <c r="W82" s="12">
        <f>SUM(W83)</f>
        <v>0</v>
      </c>
      <c r="X82" s="12">
        <f>SUM(X83:X94)</f>
        <v>0</v>
      </c>
      <c r="Y82" s="1">
        <f t="shared" si="30"/>
        <v>153.86841600000002</v>
      </c>
      <c r="Z82" s="1">
        <f t="shared" si="27"/>
        <v>604.962816</v>
      </c>
    </row>
    <row r="83" spans="1:26" s="6" customFormat="1" ht="22.5" customHeight="1">
      <c r="A83" s="4" t="s">
        <v>32</v>
      </c>
      <c r="B83" s="12">
        <f>SUM(B84:B95)</f>
        <v>1.9</v>
      </c>
      <c r="C83" s="12">
        <f>SUM(C84:C95)</f>
        <v>146.7</v>
      </c>
      <c r="D83" s="12">
        <f>SUM(D84:D95)</f>
        <v>0</v>
      </c>
      <c r="E83" s="12">
        <f>SUM(E84:E95)</f>
        <v>0</v>
      </c>
      <c r="F83" s="12">
        <f>SUM(F84:F95)</f>
        <v>0</v>
      </c>
      <c r="G83" s="1">
        <f t="shared" si="11"/>
        <v>148.6</v>
      </c>
      <c r="H83" s="12">
        <f>SUM(H84:H95)</f>
        <v>1.976</v>
      </c>
      <c r="I83" s="12">
        <f>SUM(I84:I95)</f>
        <v>152.568</v>
      </c>
      <c r="J83" s="12">
        <f>SUM(J84:J95)</f>
        <v>0</v>
      </c>
      <c r="K83" s="12">
        <f>SUM(K84:K95)</f>
        <v>0</v>
      </c>
      <c r="L83" s="12">
        <f>SUM(L84:L95)</f>
        <v>0</v>
      </c>
      <c r="M83" s="1">
        <f t="shared" si="21"/>
        <v>154.544</v>
      </c>
      <c r="N83" s="7">
        <f aca="true" t="shared" si="31" ref="N83:N95">+B83*1.04</f>
        <v>1.976</v>
      </c>
      <c r="O83" s="12">
        <f>SUM(O84:O95)</f>
        <v>145.9744</v>
      </c>
      <c r="P83" s="12">
        <f>SUM(P84:P95)</f>
        <v>0</v>
      </c>
      <c r="Q83" s="12">
        <f>SUM(Q84:Q95)</f>
        <v>0</v>
      </c>
      <c r="R83" s="5">
        <v>0</v>
      </c>
      <c r="S83" s="1">
        <f t="shared" si="12"/>
        <v>147.9504</v>
      </c>
      <c r="T83" s="12">
        <f>SUM(T84:T95)</f>
        <v>2.05504</v>
      </c>
      <c r="U83" s="12">
        <f>SUM(U84:U95)</f>
        <v>151.81337600000003</v>
      </c>
      <c r="V83" s="12">
        <f>SUM(V84:V95)</f>
        <v>0</v>
      </c>
      <c r="W83" s="12">
        <f>SUM(W84:W95)</f>
        <v>0</v>
      </c>
      <c r="X83" s="5">
        <v>0</v>
      </c>
      <c r="Y83" s="1">
        <f t="shared" si="30"/>
        <v>153.86841600000002</v>
      </c>
      <c r="Z83" s="1">
        <f t="shared" si="27"/>
        <v>604.962816</v>
      </c>
    </row>
    <row r="84" spans="1:26" ht="12.75" customHeight="1">
      <c r="A84" s="25" t="s">
        <v>108</v>
      </c>
      <c r="B84" s="5">
        <v>0</v>
      </c>
      <c r="C84" s="5">
        <v>12</v>
      </c>
      <c r="D84" s="5">
        <v>0</v>
      </c>
      <c r="E84" s="5">
        <v>0</v>
      </c>
      <c r="F84" s="5">
        <v>0</v>
      </c>
      <c r="G84" s="1">
        <f t="shared" si="11"/>
        <v>12</v>
      </c>
      <c r="H84" s="5">
        <v>0</v>
      </c>
      <c r="I84" s="5">
        <f aca="true" t="shared" si="32" ref="I84:I95">+C84*1.04</f>
        <v>12.48</v>
      </c>
      <c r="J84" s="5">
        <v>0</v>
      </c>
      <c r="K84" s="5">
        <v>0</v>
      </c>
      <c r="L84" s="5">
        <v>0</v>
      </c>
      <c r="M84" s="1">
        <f t="shared" si="21"/>
        <v>12.48</v>
      </c>
      <c r="N84" s="7">
        <f t="shared" si="31"/>
        <v>0</v>
      </c>
      <c r="O84" s="5">
        <f>+I84*1.04</f>
        <v>12.9792</v>
      </c>
      <c r="P84" s="5">
        <v>0</v>
      </c>
      <c r="Q84" s="5">
        <v>0</v>
      </c>
      <c r="R84" s="5">
        <v>0</v>
      </c>
      <c r="S84" s="1">
        <f t="shared" si="12"/>
        <v>12.9792</v>
      </c>
      <c r="T84" s="7">
        <f aca="true" t="shared" si="33" ref="T84:T95">+N84*1.04</f>
        <v>0</v>
      </c>
      <c r="U84" s="5">
        <f aca="true" t="shared" si="34" ref="U84:U95">+O84*1.04</f>
        <v>13.498368000000001</v>
      </c>
      <c r="V84" s="5">
        <v>0</v>
      </c>
      <c r="W84" s="5">
        <v>0</v>
      </c>
      <c r="X84" s="5">
        <v>0</v>
      </c>
      <c r="Y84" s="1">
        <f t="shared" si="30"/>
        <v>13.498368000000001</v>
      </c>
      <c r="Z84" s="1">
        <f t="shared" si="27"/>
        <v>50.957568</v>
      </c>
    </row>
    <row r="85" spans="1:26" ht="12.75" customHeight="1">
      <c r="A85" s="25" t="s">
        <v>109</v>
      </c>
      <c r="B85" s="5">
        <v>0</v>
      </c>
      <c r="C85" s="5">
        <f>18+7.2</f>
        <v>25.2</v>
      </c>
      <c r="D85" s="5">
        <v>0</v>
      </c>
      <c r="E85" s="5">
        <v>0</v>
      </c>
      <c r="F85" s="5">
        <v>0</v>
      </c>
      <c r="G85" s="1">
        <f t="shared" si="11"/>
        <v>25.2</v>
      </c>
      <c r="H85" s="5">
        <v>0</v>
      </c>
      <c r="I85" s="5">
        <f t="shared" si="32"/>
        <v>26.208</v>
      </c>
      <c r="J85" s="5">
        <v>0</v>
      </c>
      <c r="K85" s="5">
        <v>0</v>
      </c>
      <c r="L85" s="5">
        <v>0</v>
      </c>
      <c r="M85" s="1">
        <f t="shared" si="21"/>
        <v>26.208</v>
      </c>
      <c r="N85" s="7">
        <f t="shared" si="31"/>
        <v>0</v>
      </c>
      <c r="O85" s="5">
        <f>14*1.04</f>
        <v>14.56</v>
      </c>
      <c r="P85" s="5">
        <v>0</v>
      </c>
      <c r="Q85" s="5">
        <v>0</v>
      </c>
      <c r="R85" s="5">
        <v>0</v>
      </c>
      <c r="S85" s="1">
        <f t="shared" si="12"/>
        <v>14.56</v>
      </c>
      <c r="T85" s="7">
        <f t="shared" si="33"/>
        <v>0</v>
      </c>
      <c r="U85" s="5">
        <f t="shared" si="34"/>
        <v>15.1424</v>
      </c>
      <c r="V85" s="5">
        <v>0</v>
      </c>
      <c r="W85" s="5">
        <v>0</v>
      </c>
      <c r="X85" s="5">
        <v>0</v>
      </c>
      <c r="Y85" s="1">
        <f aca="true" t="shared" si="35" ref="Y85:Y93">SUM(T85:X85)</f>
        <v>15.1424</v>
      </c>
      <c r="Z85" s="1">
        <f t="shared" si="27"/>
        <v>81.1104</v>
      </c>
    </row>
    <row r="86" spans="1:26" ht="12.75" customHeight="1">
      <c r="A86" s="25" t="s">
        <v>110</v>
      </c>
      <c r="B86" s="5">
        <v>0</v>
      </c>
      <c r="C86" s="5">
        <v>12.5</v>
      </c>
      <c r="D86" s="5">
        <v>0</v>
      </c>
      <c r="E86" s="5">
        <v>0</v>
      </c>
      <c r="F86" s="5">
        <v>0</v>
      </c>
      <c r="G86" s="1">
        <f t="shared" si="11"/>
        <v>12.5</v>
      </c>
      <c r="H86" s="5">
        <v>0</v>
      </c>
      <c r="I86" s="5">
        <f t="shared" si="32"/>
        <v>13</v>
      </c>
      <c r="J86" s="5">
        <v>0</v>
      </c>
      <c r="K86" s="5">
        <v>0</v>
      </c>
      <c r="L86" s="5">
        <v>0</v>
      </c>
      <c r="M86" s="1">
        <f t="shared" si="21"/>
        <v>13</v>
      </c>
      <c r="N86" s="7">
        <f t="shared" si="31"/>
        <v>0</v>
      </c>
      <c r="O86" s="5">
        <f aca="true" t="shared" si="36" ref="O86:O95">+I86*1.04</f>
        <v>13.52</v>
      </c>
      <c r="P86" s="5">
        <v>0</v>
      </c>
      <c r="Q86" s="5">
        <v>0</v>
      </c>
      <c r="R86" s="5">
        <v>0</v>
      </c>
      <c r="S86" s="1">
        <f t="shared" si="12"/>
        <v>13.52</v>
      </c>
      <c r="T86" s="7">
        <f t="shared" si="33"/>
        <v>0</v>
      </c>
      <c r="U86" s="5">
        <f t="shared" si="34"/>
        <v>14.0608</v>
      </c>
      <c r="V86" s="5">
        <v>0</v>
      </c>
      <c r="W86" s="5">
        <v>0</v>
      </c>
      <c r="X86" s="5">
        <v>0</v>
      </c>
      <c r="Y86" s="1">
        <f t="shared" si="35"/>
        <v>14.0608</v>
      </c>
      <c r="Z86" s="1">
        <f t="shared" si="27"/>
        <v>53.080799999999996</v>
      </c>
    </row>
    <row r="87" spans="1:26" ht="12.75" customHeight="1">
      <c r="A87" s="25" t="s">
        <v>111</v>
      </c>
      <c r="B87" s="5">
        <v>0</v>
      </c>
      <c r="C87" s="5">
        <v>12</v>
      </c>
      <c r="D87" s="5">
        <v>0</v>
      </c>
      <c r="E87" s="5">
        <v>0</v>
      </c>
      <c r="F87" s="5">
        <v>0</v>
      </c>
      <c r="G87" s="1">
        <f t="shared" si="11"/>
        <v>12</v>
      </c>
      <c r="H87" s="5">
        <v>0</v>
      </c>
      <c r="I87" s="5">
        <f t="shared" si="32"/>
        <v>12.48</v>
      </c>
      <c r="J87" s="5">
        <v>0</v>
      </c>
      <c r="K87" s="5">
        <v>0</v>
      </c>
      <c r="L87" s="5">
        <v>0</v>
      </c>
      <c r="M87" s="1">
        <f t="shared" si="21"/>
        <v>12.48</v>
      </c>
      <c r="N87" s="7">
        <f t="shared" si="31"/>
        <v>0</v>
      </c>
      <c r="O87" s="5">
        <f t="shared" si="36"/>
        <v>12.9792</v>
      </c>
      <c r="P87" s="5">
        <v>0</v>
      </c>
      <c r="Q87" s="5">
        <v>0</v>
      </c>
      <c r="R87" s="5">
        <v>0</v>
      </c>
      <c r="S87" s="1">
        <f t="shared" si="12"/>
        <v>12.9792</v>
      </c>
      <c r="T87" s="7">
        <f t="shared" si="33"/>
        <v>0</v>
      </c>
      <c r="U87" s="5">
        <f t="shared" si="34"/>
        <v>13.498368000000001</v>
      </c>
      <c r="V87" s="5">
        <v>0</v>
      </c>
      <c r="W87" s="5">
        <v>0</v>
      </c>
      <c r="X87" s="5">
        <v>0</v>
      </c>
      <c r="Y87" s="1">
        <f t="shared" si="35"/>
        <v>13.498368000000001</v>
      </c>
      <c r="Z87" s="1">
        <f t="shared" si="27"/>
        <v>50.957568</v>
      </c>
    </row>
    <row r="88" spans="1:26" ht="12.75" customHeight="1">
      <c r="A88" s="25" t="s">
        <v>112</v>
      </c>
      <c r="B88" s="5">
        <v>0</v>
      </c>
      <c r="C88" s="5">
        <v>6</v>
      </c>
      <c r="D88" s="5">
        <v>0</v>
      </c>
      <c r="E88" s="5">
        <v>0</v>
      </c>
      <c r="F88" s="5">
        <v>0</v>
      </c>
      <c r="G88" s="1">
        <f t="shared" si="11"/>
        <v>6</v>
      </c>
      <c r="H88" s="5">
        <v>0</v>
      </c>
      <c r="I88" s="5">
        <f t="shared" si="32"/>
        <v>6.24</v>
      </c>
      <c r="J88" s="5">
        <v>0</v>
      </c>
      <c r="K88" s="5">
        <v>0</v>
      </c>
      <c r="L88" s="5">
        <v>0</v>
      </c>
      <c r="M88" s="1">
        <f t="shared" si="21"/>
        <v>6.24</v>
      </c>
      <c r="N88" s="7">
        <f t="shared" si="31"/>
        <v>0</v>
      </c>
      <c r="O88" s="5">
        <f t="shared" si="36"/>
        <v>6.4896</v>
      </c>
      <c r="P88" s="5">
        <v>0</v>
      </c>
      <c r="Q88" s="5">
        <v>0</v>
      </c>
      <c r="R88" s="5">
        <v>0</v>
      </c>
      <c r="S88" s="1">
        <f t="shared" si="12"/>
        <v>6.4896</v>
      </c>
      <c r="T88" s="7">
        <f t="shared" si="33"/>
        <v>0</v>
      </c>
      <c r="U88" s="5">
        <f t="shared" si="34"/>
        <v>6.7491840000000005</v>
      </c>
      <c r="V88" s="5">
        <v>0</v>
      </c>
      <c r="W88" s="5">
        <v>0</v>
      </c>
      <c r="X88" s="5">
        <v>0</v>
      </c>
      <c r="Y88" s="1">
        <f t="shared" si="35"/>
        <v>6.7491840000000005</v>
      </c>
      <c r="Z88" s="1">
        <f t="shared" si="27"/>
        <v>25.478784</v>
      </c>
    </row>
    <row r="89" spans="1:26" s="6" customFormat="1" ht="9">
      <c r="A89" s="11" t="s">
        <v>33</v>
      </c>
      <c r="B89" s="5">
        <v>0</v>
      </c>
      <c r="C89" s="5">
        <v>47</v>
      </c>
      <c r="D89" s="5">
        <v>0</v>
      </c>
      <c r="E89" s="5">
        <v>0</v>
      </c>
      <c r="F89" s="5">
        <v>0</v>
      </c>
      <c r="G89" s="1">
        <f t="shared" si="11"/>
        <v>47</v>
      </c>
      <c r="H89" s="5">
        <v>0</v>
      </c>
      <c r="I89" s="5">
        <f t="shared" si="32"/>
        <v>48.88</v>
      </c>
      <c r="J89" s="5">
        <v>0</v>
      </c>
      <c r="K89" s="5">
        <v>0</v>
      </c>
      <c r="L89" s="5">
        <v>0</v>
      </c>
      <c r="M89" s="1">
        <f t="shared" si="21"/>
        <v>48.88</v>
      </c>
      <c r="N89" s="7">
        <f t="shared" si="31"/>
        <v>0</v>
      </c>
      <c r="O89" s="5">
        <f t="shared" si="36"/>
        <v>50.83520000000001</v>
      </c>
      <c r="P89" s="5">
        <v>0</v>
      </c>
      <c r="Q89" s="5">
        <v>0</v>
      </c>
      <c r="R89" s="5">
        <v>0</v>
      </c>
      <c r="S89" s="1">
        <f t="shared" si="12"/>
        <v>50.83520000000001</v>
      </c>
      <c r="T89" s="7">
        <f t="shared" si="33"/>
        <v>0</v>
      </c>
      <c r="U89" s="5">
        <f t="shared" si="34"/>
        <v>52.86860800000001</v>
      </c>
      <c r="V89" s="5">
        <v>0</v>
      </c>
      <c r="W89" s="5">
        <v>0</v>
      </c>
      <c r="X89" s="5">
        <v>0</v>
      </c>
      <c r="Y89" s="1">
        <f t="shared" si="35"/>
        <v>52.86860800000001</v>
      </c>
      <c r="Z89" s="1">
        <f t="shared" si="27"/>
        <v>199.58380800000003</v>
      </c>
    </row>
    <row r="90" spans="1:26" s="6" customFormat="1" ht="9">
      <c r="A90" s="11" t="s">
        <v>113</v>
      </c>
      <c r="B90" s="5">
        <v>1.9</v>
      </c>
      <c r="C90" s="5">
        <v>0</v>
      </c>
      <c r="D90" s="5">
        <v>0</v>
      </c>
      <c r="E90" s="5">
        <v>0</v>
      </c>
      <c r="F90" s="5">
        <v>0</v>
      </c>
      <c r="G90" s="1">
        <f t="shared" si="11"/>
        <v>1.9</v>
      </c>
      <c r="H90" s="5">
        <f>+B90*1.04</f>
        <v>1.976</v>
      </c>
      <c r="I90" s="5">
        <f t="shared" si="32"/>
        <v>0</v>
      </c>
      <c r="J90" s="5">
        <v>0</v>
      </c>
      <c r="K90" s="5">
        <v>0</v>
      </c>
      <c r="L90" s="5">
        <v>0</v>
      </c>
      <c r="M90" s="1">
        <f t="shared" si="21"/>
        <v>1.976</v>
      </c>
      <c r="N90" s="7">
        <f t="shared" si="31"/>
        <v>1.976</v>
      </c>
      <c r="O90" s="5">
        <f t="shared" si="36"/>
        <v>0</v>
      </c>
      <c r="P90" s="5">
        <v>0</v>
      </c>
      <c r="Q90" s="5">
        <v>0</v>
      </c>
      <c r="R90" s="5">
        <v>0</v>
      </c>
      <c r="S90" s="1">
        <f t="shared" si="12"/>
        <v>1.976</v>
      </c>
      <c r="T90" s="7">
        <f t="shared" si="33"/>
        <v>2.05504</v>
      </c>
      <c r="U90" s="5">
        <f t="shared" si="34"/>
        <v>0</v>
      </c>
      <c r="V90" s="5">
        <v>0</v>
      </c>
      <c r="W90" s="5">
        <v>0</v>
      </c>
      <c r="X90" s="5">
        <v>0</v>
      </c>
      <c r="Y90" s="1">
        <f t="shared" si="35"/>
        <v>2.05504</v>
      </c>
      <c r="Z90" s="1">
        <f t="shared" si="27"/>
        <v>7.90704</v>
      </c>
    </row>
    <row r="91" spans="1:26" ht="9">
      <c r="A91" s="11" t="s">
        <v>34</v>
      </c>
      <c r="B91" s="5">
        <v>0</v>
      </c>
      <c r="C91" s="5">
        <v>5</v>
      </c>
      <c r="D91" s="5">
        <v>0</v>
      </c>
      <c r="E91" s="5">
        <v>0</v>
      </c>
      <c r="F91" s="5">
        <v>0</v>
      </c>
      <c r="G91" s="1">
        <f t="shared" si="11"/>
        <v>5</v>
      </c>
      <c r="H91" s="5">
        <v>0</v>
      </c>
      <c r="I91" s="5">
        <f t="shared" si="32"/>
        <v>5.2</v>
      </c>
      <c r="J91" s="5">
        <v>0</v>
      </c>
      <c r="K91" s="5">
        <v>0</v>
      </c>
      <c r="L91" s="5">
        <v>0</v>
      </c>
      <c r="M91" s="1">
        <f t="shared" si="21"/>
        <v>5.2</v>
      </c>
      <c r="N91" s="7">
        <f t="shared" si="31"/>
        <v>0</v>
      </c>
      <c r="O91" s="5">
        <f t="shared" si="36"/>
        <v>5.408</v>
      </c>
      <c r="P91" s="5">
        <v>0</v>
      </c>
      <c r="Q91" s="5">
        <v>0</v>
      </c>
      <c r="R91" s="5">
        <v>0</v>
      </c>
      <c r="S91" s="1">
        <f t="shared" si="12"/>
        <v>5.408</v>
      </c>
      <c r="T91" s="7">
        <f t="shared" si="33"/>
        <v>0</v>
      </c>
      <c r="U91" s="5">
        <f t="shared" si="34"/>
        <v>5.624320000000001</v>
      </c>
      <c r="V91" s="5">
        <v>0</v>
      </c>
      <c r="W91" s="5">
        <v>0</v>
      </c>
      <c r="X91" s="5">
        <v>0</v>
      </c>
      <c r="Y91" s="1">
        <f t="shared" si="35"/>
        <v>5.624320000000001</v>
      </c>
      <c r="Z91" s="1">
        <f t="shared" si="27"/>
        <v>21.23232</v>
      </c>
    </row>
    <row r="92" spans="1:26" ht="9">
      <c r="A92" s="11" t="s">
        <v>35</v>
      </c>
      <c r="B92" s="5">
        <v>0</v>
      </c>
      <c r="C92" s="5">
        <v>4</v>
      </c>
      <c r="D92" s="5">
        <v>0</v>
      </c>
      <c r="E92" s="5">
        <v>0</v>
      </c>
      <c r="F92" s="5">
        <v>0</v>
      </c>
      <c r="G92" s="1">
        <f t="shared" si="11"/>
        <v>4</v>
      </c>
      <c r="H92" s="5">
        <v>0</v>
      </c>
      <c r="I92" s="5">
        <f t="shared" si="32"/>
        <v>4.16</v>
      </c>
      <c r="J92" s="5">
        <v>0</v>
      </c>
      <c r="K92" s="5">
        <v>0</v>
      </c>
      <c r="L92" s="5">
        <v>0</v>
      </c>
      <c r="M92" s="1">
        <f t="shared" si="21"/>
        <v>4.16</v>
      </c>
      <c r="N92" s="7">
        <f t="shared" si="31"/>
        <v>0</v>
      </c>
      <c r="O92" s="5">
        <f t="shared" si="36"/>
        <v>4.3264000000000005</v>
      </c>
      <c r="P92" s="5">
        <v>0</v>
      </c>
      <c r="Q92" s="5">
        <v>0</v>
      </c>
      <c r="R92" s="5">
        <v>0</v>
      </c>
      <c r="S92" s="1">
        <f t="shared" si="12"/>
        <v>4.3264000000000005</v>
      </c>
      <c r="T92" s="7">
        <f t="shared" si="33"/>
        <v>0</v>
      </c>
      <c r="U92" s="5">
        <f t="shared" si="34"/>
        <v>4.499456</v>
      </c>
      <c r="V92" s="5">
        <v>0</v>
      </c>
      <c r="W92" s="5">
        <v>0</v>
      </c>
      <c r="X92" s="5">
        <v>0</v>
      </c>
      <c r="Y92" s="1">
        <f t="shared" si="35"/>
        <v>4.499456</v>
      </c>
      <c r="Z92" s="1">
        <f t="shared" si="27"/>
        <v>16.985856</v>
      </c>
    </row>
    <row r="93" spans="1:26" ht="9">
      <c r="A93" s="11" t="s">
        <v>116</v>
      </c>
      <c r="B93" s="5">
        <v>0</v>
      </c>
      <c r="C93" s="5">
        <v>16</v>
      </c>
      <c r="D93" s="5">
        <v>0</v>
      </c>
      <c r="E93" s="5">
        <v>0</v>
      </c>
      <c r="F93" s="5">
        <v>0</v>
      </c>
      <c r="G93" s="1">
        <f t="shared" si="11"/>
        <v>16</v>
      </c>
      <c r="H93" s="5">
        <v>0</v>
      </c>
      <c r="I93" s="5">
        <f t="shared" si="32"/>
        <v>16.64</v>
      </c>
      <c r="J93" s="5">
        <v>0</v>
      </c>
      <c r="K93" s="5">
        <v>0</v>
      </c>
      <c r="L93" s="5">
        <v>0</v>
      </c>
      <c r="M93" s="1">
        <f t="shared" si="21"/>
        <v>16.64</v>
      </c>
      <c r="N93" s="7">
        <f t="shared" si="31"/>
        <v>0</v>
      </c>
      <c r="O93" s="5">
        <f t="shared" si="36"/>
        <v>17.305600000000002</v>
      </c>
      <c r="P93" s="5">
        <v>0</v>
      </c>
      <c r="Q93" s="5">
        <v>0</v>
      </c>
      <c r="R93" s="5">
        <v>0</v>
      </c>
      <c r="S93" s="1">
        <f t="shared" si="12"/>
        <v>17.305600000000002</v>
      </c>
      <c r="T93" s="7">
        <f t="shared" si="33"/>
        <v>0</v>
      </c>
      <c r="U93" s="5">
        <f t="shared" si="34"/>
        <v>17.997824</v>
      </c>
      <c r="V93" s="5">
        <v>0</v>
      </c>
      <c r="W93" s="5">
        <v>0</v>
      </c>
      <c r="X93" s="5">
        <v>0</v>
      </c>
      <c r="Y93" s="1">
        <f t="shared" si="35"/>
        <v>17.997824</v>
      </c>
      <c r="Z93" s="1">
        <f t="shared" si="27"/>
        <v>67.943424</v>
      </c>
    </row>
    <row r="94" spans="1:26" ht="9">
      <c r="A94" s="11" t="s">
        <v>115</v>
      </c>
      <c r="B94" s="5">
        <v>0</v>
      </c>
      <c r="C94" s="5">
        <v>2</v>
      </c>
      <c r="D94" s="5">
        <v>0</v>
      </c>
      <c r="E94" s="5">
        <v>0</v>
      </c>
      <c r="F94" s="5">
        <v>0</v>
      </c>
      <c r="G94" s="1">
        <f t="shared" si="11"/>
        <v>2</v>
      </c>
      <c r="H94" s="5">
        <v>0</v>
      </c>
      <c r="I94" s="5">
        <f t="shared" si="32"/>
        <v>2.08</v>
      </c>
      <c r="J94" s="5">
        <v>0</v>
      </c>
      <c r="K94" s="5">
        <v>0</v>
      </c>
      <c r="L94" s="5">
        <v>0</v>
      </c>
      <c r="M94" s="1">
        <f t="shared" si="21"/>
        <v>2.08</v>
      </c>
      <c r="N94" s="7">
        <f t="shared" si="31"/>
        <v>0</v>
      </c>
      <c r="O94" s="5">
        <f t="shared" si="36"/>
        <v>2.1632000000000002</v>
      </c>
      <c r="P94" s="5">
        <v>0</v>
      </c>
      <c r="Q94" s="5">
        <v>0</v>
      </c>
      <c r="R94" s="5">
        <v>0</v>
      </c>
      <c r="S94" s="1">
        <f t="shared" si="12"/>
        <v>2.1632000000000002</v>
      </c>
      <c r="T94" s="7">
        <f t="shared" si="33"/>
        <v>0</v>
      </c>
      <c r="U94" s="5">
        <f t="shared" si="34"/>
        <v>2.249728</v>
      </c>
      <c r="V94" s="5">
        <v>0</v>
      </c>
      <c r="W94" s="5">
        <v>0</v>
      </c>
      <c r="X94" s="5">
        <v>0</v>
      </c>
      <c r="Y94" s="1">
        <f t="shared" si="26"/>
        <v>2.249728</v>
      </c>
      <c r="Z94" s="1">
        <f t="shared" si="27"/>
        <v>8.492928</v>
      </c>
    </row>
    <row r="95" spans="1:26" s="6" customFormat="1" ht="11.25" customHeight="1">
      <c r="A95" s="22" t="s">
        <v>114</v>
      </c>
      <c r="B95" s="5">
        <v>0</v>
      </c>
      <c r="C95" s="5">
        <v>5</v>
      </c>
      <c r="D95" s="5">
        <v>0</v>
      </c>
      <c r="E95" s="5">
        <v>0</v>
      </c>
      <c r="F95" s="5">
        <v>0</v>
      </c>
      <c r="G95" s="1">
        <f t="shared" si="11"/>
        <v>5</v>
      </c>
      <c r="H95" s="5">
        <v>0</v>
      </c>
      <c r="I95" s="5">
        <f t="shared" si="32"/>
        <v>5.2</v>
      </c>
      <c r="J95" s="5">
        <v>0</v>
      </c>
      <c r="K95" s="5">
        <v>0</v>
      </c>
      <c r="L95" s="5">
        <v>0</v>
      </c>
      <c r="M95" s="1">
        <f t="shared" si="21"/>
        <v>5.2</v>
      </c>
      <c r="N95" s="7">
        <f t="shared" si="31"/>
        <v>0</v>
      </c>
      <c r="O95" s="5">
        <f t="shared" si="36"/>
        <v>5.408</v>
      </c>
      <c r="P95" s="5">
        <v>0</v>
      </c>
      <c r="Q95" s="5">
        <v>0</v>
      </c>
      <c r="R95" s="5">
        <v>0</v>
      </c>
      <c r="S95" s="1">
        <f t="shared" si="12"/>
        <v>5.408</v>
      </c>
      <c r="T95" s="7">
        <f t="shared" si="33"/>
        <v>0</v>
      </c>
      <c r="U95" s="5">
        <f t="shared" si="34"/>
        <v>5.624320000000001</v>
      </c>
      <c r="V95" s="5">
        <v>0</v>
      </c>
      <c r="W95" s="5">
        <v>0</v>
      </c>
      <c r="X95" s="5">
        <v>0</v>
      </c>
      <c r="Y95" s="1">
        <f t="shared" si="26"/>
        <v>5.624320000000001</v>
      </c>
      <c r="Z95" s="1">
        <f t="shared" si="27"/>
        <v>21.23232</v>
      </c>
    </row>
    <row r="96" spans="1:26" ht="9">
      <c r="A96" s="4" t="s">
        <v>71</v>
      </c>
      <c r="B96" s="12">
        <f>SUM(B97)</f>
        <v>20</v>
      </c>
      <c r="C96" s="12">
        <f>SUM(C97)</f>
        <v>115</v>
      </c>
      <c r="D96" s="12">
        <f>SUM(D97)</f>
        <v>0</v>
      </c>
      <c r="E96" s="12">
        <f>SUM(E97)</f>
        <v>0</v>
      </c>
      <c r="F96" s="12">
        <f>SUM(F97)</f>
        <v>0</v>
      </c>
      <c r="G96" s="1">
        <f t="shared" si="11"/>
        <v>135</v>
      </c>
      <c r="H96" s="12">
        <f>SUM(H97)</f>
        <v>0</v>
      </c>
      <c r="I96" s="12">
        <f>SUM(I97)</f>
        <v>107.72</v>
      </c>
      <c r="J96" s="12">
        <f>SUM(J97)</f>
        <v>0</v>
      </c>
      <c r="K96" s="12">
        <f>SUM(K97)</f>
        <v>156</v>
      </c>
      <c r="L96" s="12">
        <f>SUM(L97)</f>
        <v>0</v>
      </c>
      <c r="M96" s="1">
        <f t="shared" si="21"/>
        <v>263.72</v>
      </c>
      <c r="N96" s="12">
        <f>SUM(N97)</f>
        <v>0</v>
      </c>
      <c r="O96" s="12">
        <f>SUM(O97)</f>
        <v>86.02879999999999</v>
      </c>
      <c r="P96" s="12">
        <f>SUM(P97)</f>
        <v>0</v>
      </c>
      <c r="Q96" s="12">
        <f>SUM(Q97)</f>
        <v>50</v>
      </c>
      <c r="R96" s="12">
        <f>SUM(R97:R100)</f>
        <v>0</v>
      </c>
      <c r="S96" s="1">
        <f t="shared" si="12"/>
        <v>136.0288</v>
      </c>
      <c r="T96" s="12">
        <f>SUM(T97)</f>
        <v>0</v>
      </c>
      <c r="U96" s="12">
        <f>SUM(U97)</f>
        <v>89.469952</v>
      </c>
      <c r="V96" s="12">
        <f>SUM(V97)</f>
        <v>0</v>
      </c>
      <c r="W96" s="12">
        <f>SUM(W97)</f>
        <v>32</v>
      </c>
      <c r="X96" s="12">
        <f>SUM(X97:X100)</f>
        <v>0</v>
      </c>
      <c r="Y96" s="1">
        <f t="shared" si="26"/>
        <v>121.469952</v>
      </c>
      <c r="Z96" s="1">
        <f t="shared" si="27"/>
        <v>656.2187520000001</v>
      </c>
    </row>
    <row r="97" spans="1:26" ht="12" customHeight="1">
      <c r="A97" s="4" t="s">
        <v>11</v>
      </c>
      <c r="B97" s="12">
        <f>SUM(B98:B101)</f>
        <v>20</v>
      </c>
      <c r="C97" s="12">
        <f>SUM(C98:C101)</f>
        <v>115</v>
      </c>
      <c r="D97" s="12">
        <f>SUM(D98:D101)</f>
        <v>0</v>
      </c>
      <c r="E97" s="12">
        <f>SUM(E98:E101)</f>
        <v>0</v>
      </c>
      <c r="F97" s="12">
        <f>SUM(F98:F101)</f>
        <v>0</v>
      </c>
      <c r="G97" s="1">
        <f t="shared" si="11"/>
        <v>135</v>
      </c>
      <c r="H97" s="12">
        <f>SUM(H98:H101)</f>
        <v>0</v>
      </c>
      <c r="I97" s="12">
        <f>SUM(I98:I101)</f>
        <v>107.72</v>
      </c>
      <c r="J97" s="12">
        <f>SUM(J98:J101)</f>
        <v>0</v>
      </c>
      <c r="K97" s="12">
        <f>SUM(K98:K101)</f>
        <v>156</v>
      </c>
      <c r="L97" s="12">
        <f>SUM(L98:L101)</f>
        <v>0</v>
      </c>
      <c r="M97" s="1">
        <f t="shared" si="21"/>
        <v>263.72</v>
      </c>
      <c r="N97" s="12">
        <f>SUM(N98:N101)</f>
        <v>0</v>
      </c>
      <c r="O97" s="12">
        <f>SUM(O98:O101)</f>
        <v>86.02879999999999</v>
      </c>
      <c r="P97" s="12">
        <f>SUM(P98:P101)</f>
        <v>0</v>
      </c>
      <c r="Q97" s="12">
        <f>SUM(Q98:Q101)</f>
        <v>50</v>
      </c>
      <c r="R97" s="5">
        <v>0</v>
      </c>
      <c r="S97" s="1">
        <f t="shared" si="12"/>
        <v>136.0288</v>
      </c>
      <c r="T97" s="12">
        <f>SUM(T98:T101)</f>
        <v>0</v>
      </c>
      <c r="U97" s="12">
        <f>SUM(U98:U101)</f>
        <v>89.469952</v>
      </c>
      <c r="V97" s="12">
        <f>SUM(V98:V101)</f>
        <v>0</v>
      </c>
      <c r="W97" s="12">
        <f>SUM(W98:W101)</f>
        <v>32</v>
      </c>
      <c r="X97" s="5">
        <v>0</v>
      </c>
      <c r="Y97" s="1">
        <f t="shared" si="26"/>
        <v>121.469952</v>
      </c>
      <c r="Z97" s="1">
        <f t="shared" si="27"/>
        <v>656.2187520000001</v>
      </c>
    </row>
    <row r="98" spans="1:26" ht="24" customHeight="1">
      <c r="A98" s="22" t="s">
        <v>36</v>
      </c>
      <c r="B98" s="5">
        <v>0</v>
      </c>
      <c r="C98" s="5">
        <v>5</v>
      </c>
      <c r="D98" s="5">
        <v>0</v>
      </c>
      <c r="E98" s="5">
        <v>0</v>
      </c>
      <c r="F98" s="5">
        <v>0</v>
      </c>
      <c r="G98" s="1">
        <f t="shared" si="11"/>
        <v>5</v>
      </c>
      <c r="H98" s="5">
        <v>0</v>
      </c>
      <c r="I98" s="5">
        <v>9</v>
      </c>
      <c r="J98" s="5">
        <v>0</v>
      </c>
      <c r="K98" s="5">
        <v>56</v>
      </c>
      <c r="L98" s="5">
        <v>0</v>
      </c>
      <c r="M98" s="1">
        <f t="shared" si="21"/>
        <v>65</v>
      </c>
      <c r="N98" s="5">
        <v>0</v>
      </c>
      <c r="O98" s="5">
        <f>+I98*1.04+26</f>
        <v>35.36</v>
      </c>
      <c r="P98" s="5">
        <v>0</v>
      </c>
      <c r="Q98" s="5">
        <v>0</v>
      </c>
      <c r="R98" s="5">
        <v>0</v>
      </c>
      <c r="S98" s="1">
        <f t="shared" si="12"/>
        <v>35.36</v>
      </c>
      <c r="T98" s="7">
        <f>+N98*1.04</f>
        <v>0</v>
      </c>
      <c r="U98" s="5">
        <f>+O98*1.04</f>
        <v>36.7744</v>
      </c>
      <c r="V98" s="5">
        <v>0</v>
      </c>
      <c r="W98" s="5">
        <v>0</v>
      </c>
      <c r="X98" s="5">
        <v>0</v>
      </c>
      <c r="Y98" s="1">
        <f t="shared" si="26"/>
        <v>36.7744</v>
      </c>
      <c r="Z98" s="1">
        <f t="shared" si="27"/>
        <v>142.1344</v>
      </c>
    </row>
    <row r="99" spans="1:26" ht="35.25" customHeight="1">
      <c r="A99" s="22" t="s">
        <v>144</v>
      </c>
      <c r="B99" s="5">
        <v>0</v>
      </c>
      <c r="C99" s="5">
        <v>32</v>
      </c>
      <c r="D99" s="5">
        <v>0</v>
      </c>
      <c r="E99" s="5">
        <v>0</v>
      </c>
      <c r="F99" s="5">
        <v>0</v>
      </c>
      <c r="G99" s="1">
        <f t="shared" si="11"/>
        <v>32</v>
      </c>
      <c r="H99" s="5">
        <v>0</v>
      </c>
      <c r="I99" s="5">
        <v>49</v>
      </c>
      <c r="J99" s="5">
        <v>0</v>
      </c>
      <c r="K99" s="5">
        <v>100</v>
      </c>
      <c r="L99" s="5">
        <v>0</v>
      </c>
      <c r="M99" s="1">
        <f t="shared" si="21"/>
        <v>149</v>
      </c>
      <c r="N99" s="5">
        <v>0</v>
      </c>
      <c r="O99" s="5">
        <f>+I99*1.04</f>
        <v>50.96</v>
      </c>
      <c r="P99" s="5">
        <v>0</v>
      </c>
      <c r="Q99" s="5">
        <v>50</v>
      </c>
      <c r="R99" s="7">
        <v>0</v>
      </c>
      <c r="S99" s="1">
        <f t="shared" si="12"/>
        <v>100.96000000000001</v>
      </c>
      <c r="T99" s="7">
        <f>+N99*1.04</f>
        <v>0</v>
      </c>
      <c r="U99" s="5">
        <f>+O99*1.04</f>
        <v>52.998400000000004</v>
      </c>
      <c r="V99" s="5">
        <v>0</v>
      </c>
      <c r="W99" s="5">
        <f>+Q99*1.04-20</f>
        <v>32</v>
      </c>
      <c r="X99" s="7">
        <v>0</v>
      </c>
      <c r="Y99" s="1">
        <f t="shared" si="26"/>
        <v>84.9984</v>
      </c>
      <c r="Z99" s="1">
        <f t="shared" si="27"/>
        <v>366.95840000000004</v>
      </c>
    </row>
    <row r="100" spans="1:26" s="6" customFormat="1" ht="18">
      <c r="A100" s="22" t="s">
        <v>97</v>
      </c>
      <c r="B100" s="5">
        <v>0</v>
      </c>
      <c r="C100" s="7">
        <v>18</v>
      </c>
      <c r="D100" s="7">
        <v>0</v>
      </c>
      <c r="E100" s="7">
        <v>0</v>
      </c>
      <c r="F100" s="7">
        <v>0</v>
      </c>
      <c r="G100" s="1">
        <f t="shared" si="11"/>
        <v>18</v>
      </c>
      <c r="H100" s="5">
        <v>0</v>
      </c>
      <c r="I100" s="5">
        <f>+C100*1.04+31</f>
        <v>49.72</v>
      </c>
      <c r="J100" s="7">
        <v>0</v>
      </c>
      <c r="K100" s="7">
        <v>0</v>
      </c>
      <c r="L100" s="7">
        <v>0</v>
      </c>
      <c r="M100" s="1">
        <f t="shared" si="21"/>
        <v>49.72</v>
      </c>
      <c r="N100" s="5">
        <v>0</v>
      </c>
      <c r="O100" s="5">
        <f>+I100*1.04-52</f>
        <v>-0.29119999999999635</v>
      </c>
      <c r="P100" s="7">
        <v>0</v>
      </c>
      <c r="Q100" s="7">
        <v>0</v>
      </c>
      <c r="R100" s="7">
        <v>0</v>
      </c>
      <c r="S100" s="1">
        <f t="shared" si="12"/>
        <v>-0.29119999999999635</v>
      </c>
      <c r="T100" s="7">
        <f>+N100*1.04</f>
        <v>0</v>
      </c>
      <c r="U100" s="5">
        <f>+O100*1.04</f>
        <v>-0.30284799999999623</v>
      </c>
      <c r="V100" s="7">
        <v>0</v>
      </c>
      <c r="W100" s="7">
        <v>0</v>
      </c>
      <c r="X100" s="7">
        <v>0</v>
      </c>
      <c r="Y100" s="1">
        <f t="shared" si="26"/>
        <v>-0.30284799999999623</v>
      </c>
      <c r="Z100" s="1">
        <f t="shared" si="27"/>
        <v>67.125952</v>
      </c>
    </row>
    <row r="101" spans="1:26" s="6" customFormat="1" ht="9">
      <c r="A101" s="22" t="s">
        <v>99</v>
      </c>
      <c r="B101" s="5">
        <v>20</v>
      </c>
      <c r="C101" s="7">
        <v>60</v>
      </c>
      <c r="D101" s="5">
        <v>0</v>
      </c>
      <c r="E101" s="5">
        <v>0</v>
      </c>
      <c r="F101" s="5">
        <v>0</v>
      </c>
      <c r="G101" s="1">
        <f t="shared" si="11"/>
        <v>80</v>
      </c>
      <c r="H101" s="7">
        <v>0</v>
      </c>
      <c r="I101" s="5">
        <v>0</v>
      </c>
      <c r="J101" s="5">
        <v>0</v>
      </c>
      <c r="K101" s="5">
        <v>0</v>
      </c>
      <c r="L101" s="5">
        <v>0</v>
      </c>
      <c r="M101" s="1">
        <f t="shared" si="21"/>
        <v>0</v>
      </c>
      <c r="N101" s="7">
        <v>0</v>
      </c>
      <c r="O101" s="5">
        <f>+I101*1.04</f>
        <v>0</v>
      </c>
      <c r="P101" s="5">
        <v>0</v>
      </c>
      <c r="Q101" s="5">
        <v>0</v>
      </c>
      <c r="R101" s="12">
        <f>SUM(R106)</f>
        <v>0</v>
      </c>
      <c r="S101" s="1">
        <f>SUM(N101:Q101)</f>
        <v>0</v>
      </c>
      <c r="T101" s="7">
        <f>+N101*1.04</f>
        <v>0</v>
      </c>
      <c r="U101" s="5">
        <f>+O101*1.04</f>
        <v>0</v>
      </c>
      <c r="V101" s="5">
        <v>0</v>
      </c>
      <c r="W101" s="5">
        <v>0</v>
      </c>
      <c r="X101" s="12">
        <f>SUM(X106)</f>
        <v>0</v>
      </c>
      <c r="Y101" s="1">
        <f t="shared" si="26"/>
        <v>0</v>
      </c>
      <c r="Z101" s="1">
        <f t="shared" si="27"/>
        <v>80</v>
      </c>
    </row>
    <row r="102" spans="1:26" s="6" customFormat="1" ht="9">
      <c r="A102" s="26" t="s">
        <v>87</v>
      </c>
      <c r="B102" s="1">
        <f>+B103</f>
        <v>0</v>
      </c>
      <c r="C102" s="1">
        <f>+C103</f>
        <v>10</v>
      </c>
      <c r="D102" s="1">
        <f>+D103</f>
        <v>0</v>
      </c>
      <c r="E102" s="1">
        <f>+E103</f>
        <v>0</v>
      </c>
      <c r="F102" s="1">
        <f>+F103</f>
        <v>0</v>
      </c>
      <c r="G102" s="1">
        <f t="shared" si="11"/>
        <v>10</v>
      </c>
      <c r="H102" s="1">
        <f>+H103</f>
        <v>0</v>
      </c>
      <c r="I102" s="1">
        <f>+I103</f>
        <v>10.4</v>
      </c>
      <c r="J102" s="1">
        <f>+J103</f>
        <v>0</v>
      </c>
      <c r="K102" s="1">
        <f>+K103</f>
        <v>0</v>
      </c>
      <c r="L102" s="1">
        <f>+L103</f>
        <v>0</v>
      </c>
      <c r="M102" s="1">
        <f t="shared" si="21"/>
        <v>10.4</v>
      </c>
      <c r="N102" s="1">
        <f>+N103</f>
        <v>0</v>
      </c>
      <c r="O102" s="1">
        <f>+O103</f>
        <v>10.816</v>
      </c>
      <c r="P102" s="1">
        <f>+P103</f>
        <v>0</v>
      </c>
      <c r="Q102" s="1">
        <f>+Q103</f>
        <v>0</v>
      </c>
      <c r="R102" s="1">
        <f>+R103</f>
        <v>0</v>
      </c>
      <c r="S102" s="1">
        <f>SUM(N102:Q102)</f>
        <v>10.816</v>
      </c>
      <c r="T102" s="1">
        <f>+T103</f>
        <v>0</v>
      </c>
      <c r="U102" s="1">
        <f>+U103</f>
        <v>11.248640000000002</v>
      </c>
      <c r="V102" s="1">
        <f>+V103</f>
        <v>0</v>
      </c>
      <c r="W102" s="1">
        <f>+W103</f>
        <v>0</v>
      </c>
      <c r="X102" s="1">
        <f>+X103</f>
        <v>0</v>
      </c>
      <c r="Y102" s="1">
        <f t="shared" si="26"/>
        <v>11.248640000000002</v>
      </c>
      <c r="Z102" s="1">
        <f t="shared" si="27"/>
        <v>42.46464</v>
      </c>
    </row>
    <row r="103" spans="1:26" s="6" customFormat="1" ht="18">
      <c r="A103" s="26" t="s">
        <v>117</v>
      </c>
      <c r="B103" s="1">
        <f>SUM(B104:B105)</f>
        <v>0</v>
      </c>
      <c r="C103" s="1">
        <f>SUM(C104:C105)</f>
        <v>10</v>
      </c>
      <c r="D103" s="1">
        <f>SUM(D104:D105)</f>
        <v>0</v>
      </c>
      <c r="E103" s="1">
        <f>SUM(E104:E105)</f>
        <v>0</v>
      </c>
      <c r="F103" s="1">
        <f>SUM(F104:F105)</f>
        <v>0</v>
      </c>
      <c r="G103" s="1">
        <f t="shared" si="11"/>
        <v>10</v>
      </c>
      <c r="H103" s="1">
        <f>SUM(H104:H105)</f>
        <v>0</v>
      </c>
      <c r="I103" s="1">
        <f>SUM(I104:I105)</f>
        <v>10.4</v>
      </c>
      <c r="J103" s="1">
        <f>SUM(J104:J105)</f>
        <v>0</v>
      </c>
      <c r="K103" s="1">
        <f>SUM(K104:K105)</f>
        <v>0</v>
      </c>
      <c r="L103" s="1">
        <f>SUM(L104:L105)</f>
        <v>0</v>
      </c>
      <c r="M103" s="1">
        <f t="shared" si="21"/>
        <v>10.4</v>
      </c>
      <c r="N103" s="1">
        <f>SUM(N104:N105)</f>
        <v>0</v>
      </c>
      <c r="O103" s="1">
        <f>SUM(O104:O105)</f>
        <v>10.816</v>
      </c>
      <c r="P103" s="1">
        <f>SUM(P104:P105)</f>
        <v>0</v>
      </c>
      <c r="Q103" s="1">
        <f>SUM(Q104:Q105)</f>
        <v>0</v>
      </c>
      <c r="R103" s="1">
        <f>SUM(R104:R105)</f>
        <v>0</v>
      </c>
      <c r="S103" s="1">
        <f>SUM(N103:Q103)</f>
        <v>10.816</v>
      </c>
      <c r="T103" s="1">
        <f>SUM(T104:T105)</f>
        <v>0</v>
      </c>
      <c r="U103" s="1">
        <f>SUM(U104:U105)</f>
        <v>11.248640000000002</v>
      </c>
      <c r="V103" s="1">
        <f>SUM(V104:V105)</f>
        <v>0</v>
      </c>
      <c r="W103" s="1">
        <f>SUM(W104:W105)</f>
        <v>0</v>
      </c>
      <c r="X103" s="1">
        <f>SUM(X104:X105)</f>
        <v>0</v>
      </c>
      <c r="Y103" s="1">
        <f t="shared" si="26"/>
        <v>11.248640000000002</v>
      </c>
      <c r="Z103" s="1">
        <f t="shared" si="27"/>
        <v>42.46464</v>
      </c>
    </row>
    <row r="104" spans="1:26" s="6" customFormat="1" ht="9">
      <c r="A104" s="22" t="s">
        <v>118</v>
      </c>
      <c r="B104" s="7">
        <v>0</v>
      </c>
      <c r="C104" s="7">
        <v>4</v>
      </c>
      <c r="D104" s="7">
        <v>0</v>
      </c>
      <c r="E104" s="7">
        <v>0</v>
      </c>
      <c r="F104" s="7">
        <v>0</v>
      </c>
      <c r="G104" s="1">
        <f>SUM(B104:F104)</f>
        <v>4</v>
      </c>
      <c r="H104" s="7">
        <v>0</v>
      </c>
      <c r="I104" s="5">
        <f>+C104*1.04</f>
        <v>4.16</v>
      </c>
      <c r="J104" s="7">
        <v>0</v>
      </c>
      <c r="K104" s="7">
        <v>0</v>
      </c>
      <c r="L104" s="7">
        <v>0</v>
      </c>
      <c r="M104" s="1">
        <f>SUM(H104:K104)</f>
        <v>4.16</v>
      </c>
      <c r="N104" s="7">
        <v>0</v>
      </c>
      <c r="O104" s="5">
        <f>+I104*1.04</f>
        <v>4.3264000000000005</v>
      </c>
      <c r="P104" s="7">
        <v>0</v>
      </c>
      <c r="Q104" s="7">
        <v>0</v>
      </c>
      <c r="R104" s="7">
        <v>0</v>
      </c>
      <c r="S104" s="1">
        <f>SUM(N104:Q104)</f>
        <v>4.3264000000000005</v>
      </c>
      <c r="T104" s="7">
        <v>0</v>
      </c>
      <c r="U104" s="5">
        <f>+O104*1.04</f>
        <v>4.499456</v>
      </c>
      <c r="V104" s="7">
        <v>0</v>
      </c>
      <c r="W104" s="7">
        <v>0</v>
      </c>
      <c r="X104" s="7">
        <v>0</v>
      </c>
      <c r="Y104" s="1">
        <f>SUM(T104:W104)</f>
        <v>4.499456</v>
      </c>
      <c r="Z104" s="1">
        <f t="shared" si="27"/>
        <v>16.985856</v>
      </c>
    </row>
    <row r="105" spans="1:33" s="6" customFormat="1" ht="9">
      <c r="A105" s="22" t="s">
        <v>140</v>
      </c>
      <c r="B105" s="7">
        <v>0</v>
      </c>
      <c r="C105" s="7">
        <v>6</v>
      </c>
      <c r="D105" s="7">
        <v>0</v>
      </c>
      <c r="E105" s="7">
        <v>0</v>
      </c>
      <c r="F105" s="7">
        <v>0</v>
      </c>
      <c r="G105" s="1">
        <f t="shared" si="11"/>
        <v>6</v>
      </c>
      <c r="H105" s="7">
        <v>0</v>
      </c>
      <c r="I105" s="5">
        <f>+C105*1.04</f>
        <v>6.24</v>
      </c>
      <c r="J105" s="7">
        <v>0</v>
      </c>
      <c r="K105" s="7">
        <v>0</v>
      </c>
      <c r="L105" s="7">
        <v>0</v>
      </c>
      <c r="M105" s="1">
        <f t="shared" si="21"/>
        <v>6.24</v>
      </c>
      <c r="N105" s="7">
        <v>0</v>
      </c>
      <c r="O105" s="5">
        <f>+I105*1.04</f>
        <v>6.4896</v>
      </c>
      <c r="P105" s="7">
        <v>0</v>
      </c>
      <c r="Q105" s="7">
        <v>0</v>
      </c>
      <c r="R105" s="7">
        <v>0</v>
      </c>
      <c r="S105" s="1">
        <f>SUM(N105:Q105)</f>
        <v>6.4896</v>
      </c>
      <c r="T105" s="7">
        <v>0</v>
      </c>
      <c r="U105" s="5">
        <f>+O105*1.04</f>
        <v>6.7491840000000005</v>
      </c>
      <c r="V105" s="7">
        <v>0</v>
      </c>
      <c r="W105" s="7">
        <v>0</v>
      </c>
      <c r="X105" s="7">
        <v>0</v>
      </c>
      <c r="Y105" s="1">
        <f t="shared" si="26"/>
        <v>6.7491840000000005</v>
      </c>
      <c r="Z105" s="1">
        <f t="shared" si="27"/>
        <v>25.478784</v>
      </c>
      <c r="AF105" s="6">
        <v>2012</v>
      </c>
      <c r="AG105" s="6">
        <v>2013</v>
      </c>
    </row>
    <row r="106" spans="1:33" ht="9">
      <c r="A106" s="4" t="s">
        <v>37</v>
      </c>
      <c r="B106" s="12">
        <f>SUM(B107)</f>
        <v>0</v>
      </c>
      <c r="C106" s="12">
        <f>SUM(C107)</f>
        <v>7.5</v>
      </c>
      <c r="D106" s="12">
        <f>SUM(D107)</f>
        <v>0</v>
      </c>
      <c r="E106" s="12">
        <f>SUM(E107)</f>
        <v>0</v>
      </c>
      <c r="F106" s="12">
        <f>SUM(F107)</f>
        <v>0</v>
      </c>
      <c r="G106" s="1">
        <f t="shared" si="11"/>
        <v>7.5</v>
      </c>
      <c r="H106" s="12">
        <f>SUM(H107)</f>
        <v>0</v>
      </c>
      <c r="I106" s="12">
        <f>SUM(I107)</f>
        <v>7.800000000000001</v>
      </c>
      <c r="J106" s="12">
        <f>SUM(J107)</f>
        <v>0</v>
      </c>
      <c r="K106" s="12">
        <f>SUM(K107)</f>
        <v>0</v>
      </c>
      <c r="L106" s="12">
        <f>SUM(L107)</f>
        <v>0</v>
      </c>
      <c r="M106" s="1">
        <f t="shared" si="21"/>
        <v>7.800000000000001</v>
      </c>
      <c r="N106" s="12">
        <f>SUM(N107)</f>
        <v>0</v>
      </c>
      <c r="O106" s="12">
        <f>SUM(O107)</f>
        <v>8.112</v>
      </c>
      <c r="P106" s="12">
        <f>SUM(P107)</f>
        <v>0</v>
      </c>
      <c r="Q106" s="12">
        <f>SUM(Q107)</f>
        <v>0</v>
      </c>
      <c r="R106" s="12">
        <f>SUM(R107:R108)</f>
        <v>0</v>
      </c>
      <c r="S106" s="1">
        <f t="shared" si="12"/>
        <v>8.112</v>
      </c>
      <c r="T106" s="12">
        <f>SUM(T107)</f>
        <v>0</v>
      </c>
      <c r="U106" s="12">
        <f>SUM(U107)</f>
        <v>8.43648</v>
      </c>
      <c r="V106" s="12">
        <f>SUM(V107)</f>
        <v>0</v>
      </c>
      <c r="W106" s="12">
        <f>SUM(W107)</f>
        <v>0</v>
      </c>
      <c r="X106" s="12">
        <f>SUM(X107:X108)</f>
        <v>0</v>
      </c>
      <c r="Y106" s="1">
        <f t="shared" si="26"/>
        <v>8.43648</v>
      </c>
      <c r="Z106" s="1">
        <f t="shared" si="27"/>
        <v>31.84848</v>
      </c>
      <c r="AA106" s="2" t="s">
        <v>146</v>
      </c>
      <c r="AC106" s="2" t="s">
        <v>149</v>
      </c>
      <c r="AD106" s="2" t="s">
        <v>150</v>
      </c>
      <c r="AF106" s="2">
        <v>20</v>
      </c>
      <c r="AG106" s="2">
        <v>12</v>
      </c>
    </row>
    <row r="107" spans="1:33" s="6" customFormat="1" ht="21" customHeight="1">
      <c r="A107" s="4" t="s">
        <v>38</v>
      </c>
      <c r="B107" s="12">
        <f>SUM(B108:B110)</f>
        <v>0</v>
      </c>
      <c r="C107" s="12">
        <f>SUM(C108:C110)</f>
        <v>7.5</v>
      </c>
      <c r="D107" s="12">
        <f>SUM(D108:D110)</f>
        <v>0</v>
      </c>
      <c r="E107" s="12">
        <f>SUM(E108:E110)</f>
        <v>0</v>
      </c>
      <c r="F107" s="12">
        <f>SUM(F108:F110)</f>
        <v>0</v>
      </c>
      <c r="G107" s="1">
        <f t="shared" si="11"/>
        <v>7.5</v>
      </c>
      <c r="H107" s="12">
        <f>SUM(H108:H110)</f>
        <v>0</v>
      </c>
      <c r="I107" s="12">
        <f>SUM(I108:I110)</f>
        <v>7.800000000000001</v>
      </c>
      <c r="J107" s="12">
        <f>SUM(J108:J110)</f>
        <v>0</v>
      </c>
      <c r="K107" s="12">
        <f>SUM(K108:K110)</f>
        <v>0</v>
      </c>
      <c r="L107" s="12">
        <f>SUM(L108:L110)</f>
        <v>0</v>
      </c>
      <c r="M107" s="1">
        <f t="shared" si="21"/>
        <v>7.800000000000001</v>
      </c>
      <c r="N107" s="12">
        <f>SUM(N108:N110)</f>
        <v>0</v>
      </c>
      <c r="O107" s="12">
        <f>SUM(O108:O110)</f>
        <v>8.112</v>
      </c>
      <c r="P107" s="12">
        <f>SUM(P108:P110)</f>
        <v>0</v>
      </c>
      <c r="Q107" s="12">
        <f>SUM(Q108:Q110)</f>
        <v>0</v>
      </c>
      <c r="R107" s="7">
        <v>0</v>
      </c>
      <c r="S107" s="1">
        <f t="shared" si="12"/>
        <v>8.112</v>
      </c>
      <c r="T107" s="12">
        <f>SUM(T108:T110)</f>
        <v>0</v>
      </c>
      <c r="U107" s="12">
        <f>SUM(U108:U110)</f>
        <v>8.43648</v>
      </c>
      <c r="V107" s="12">
        <f>SUM(V108:V110)</f>
        <v>0</v>
      </c>
      <c r="W107" s="12">
        <f>SUM(W108:W110)</f>
        <v>0</v>
      </c>
      <c r="X107" s="7">
        <v>0</v>
      </c>
      <c r="Y107" s="1">
        <f t="shared" si="26"/>
        <v>8.43648</v>
      </c>
      <c r="Z107" s="1">
        <f t="shared" si="27"/>
        <v>31.84848</v>
      </c>
      <c r="AA107" s="6" t="s">
        <v>147</v>
      </c>
      <c r="AC107" s="6" t="s">
        <v>152</v>
      </c>
      <c r="AD107" s="6" t="s">
        <v>151</v>
      </c>
      <c r="AG107" s="6">
        <v>0</v>
      </c>
    </row>
    <row r="108" spans="1:33" ht="22.5" customHeight="1">
      <c r="A108" s="11" t="s">
        <v>39</v>
      </c>
      <c r="B108" s="7">
        <v>0</v>
      </c>
      <c r="C108" s="7">
        <v>3</v>
      </c>
      <c r="D108" s="7">
        <f>SUM(D110:D119)</f>
        <v>0</v>
      </c>
      <c r="E108" s="7">
        <v>0</v>
      </c>
      <c r="F108" s="7">
        <v>0</v>
      </c>
      <c r="G108" s="1">
        <f t="shared" si="11"/>
        <v>3</v>
      </c>
      <c r="H108" s="7">
        <v>0</v>
      </c>
      <c r="I108" s="5">
        <f>+C108*1.04</f>
        <v>3.12</v>
      </c>
      <c r="J108" s="7">
        <f>SUM(J110:J119)</f>
        <v>0</v>
      </c>
      <c r="K108" s="7">
        <v>0</v>
      </c>
      <c r="L108" s="7">
        <v>0</v>
      </c>
      <c r="M108" s="1">
        <f t="shared" si="21"/>
        <v>3.12</v>
      </c>
      <c r="N108" s="7">
        <v>0</v>
      </c>
      <c r="O108" s="5">
        <f>+I108*1.04</f>
        <v>3.2448</v>
      </c>
      <c r="P108" s="7">
        <f>SUM(P110:P119)</f>
        <v>0</v>
      </c>
      <c r="Q108" s="7">
        <v>0</v>
      </c>
      <c r="R108" s="5">
        <v>0</v>
      </c>
      <c r="S108" s="1">
        <f t="shared" si="12"/>
        <v>3.2448</v>
      </c>
      <c r="T108" s="7">
        <v>0</v>
      </c>
      <c r="U108" s="5">
        <f>+O108*1.04</f>
        <v>3.3745920000000003</v>
      </c>
      <c r="V108" s="7">
        <f>SUM(V110:V119)</f>
        <v>0</v>
      </c>
      <c r="W108" s="7">
        <v>0</v>
      </c>
      <c r="X108" s="5">
        <v>0</v>
      </c>
      <c r="Y108" s="1">
        <f t="shared" si="26"/>
        <v>3.3745920000000003</v>
      </c>
      <c r="Z108" s="1">
        <f t="shared" si="27"/>
        <v>12.739392</v>
      </c>
      <c r="AA108" s="2" t="s">
        <v>154</v>
      </c>
      <c r="AC108" s="2" t="s">
        <v>153</v>
      </c>
      <c r="AF108" s="2">
        <v>0</v>
      </c>
      <c r="AG108" s="2">
        <v>0</v>
      </c>
    </row>
    <row r="109" spans="1:33" ht="12.75" customHeight="1">
      <c r="A109" s="25" t="s">
        <v>95</v>
      </c>
      <c r="B109" s="7">
        <v>0</v>
      </c>
      <c r="C109" s="5">
        <v>2.5</v>
      </c>
      <c r="D109" s="5">
        <v>0</v>
      </c>
      <c r="E109" s="5">
        <v>0</v>
      </c>
      <c r="F109" s="5">
        <v>0</v>
      </c>
      <c r="G109" s="1">
        <f>SUM(B109:F109)</f>
        <v>2.5</v>
      </c>
      <c r="H109" s="7">
        <v>0</v>
      </c>
      <c r="I109" s="5">
        <f>+C109*1.04</f>
        <v>2.6</v>
      </c>
      <c r="J109" s="5">
        <v>0</v>
      </c>
      <c r="K109" s="5">
        <v>0</v>
      </c>
      <c r="L109" s="5">
        <v>0</v>
      </c>
      <c r="M109" s="1">
        <f>SUM(H109:K109)</f>
        <v>2.6</v>
      </c>
      <c r="N109" s="7">
        <v>0</v>
      </c>
      <c r="O109" s="5">
        <f>+I109*1.04</f>
        <v>2.704</v>
      </c>
      <c r="P109" s="5">
        <v>0</v>
      </c>
      <c r="Q109" s="5">
        <v>0</v>
      </c>
      <c r="R109" s="12">
        <f>SUM(R110)</f>
        <v>0</v>
      </c>
      <c r="S109" s="1">
        <f>SUM(N109:Q109)</f>
        <v>2.704</v>
      </c>
      <c r="T109" s="7">
        <v>0</v>
      </c>
      <c r="U109" s="5">
        <f>+O109*1.04</f>
        <v>2.8121600000000004</v>
      </c>
      <c r="V109" s="5">
        <v>0</v>
      </c>
      <c r="W109" s="5">
        <v>0</v>
      </c>
      <c r="X109" s="12">
        <f>SUM(X110)</f>
        <v>0</v>
      </c>
      <c r="Y109" s="1">
        <f>SUM(T109:W109)</f>
        <v>2.8121600000000004</v>
      </c>
      <c r="Z109" s="1">
        <f t="shared" si="27"/>
        <v>10.61616</v>
      </c>
      <c r="AA109" s="2" t="s">
        <v>148</v>
      </c>
      <c r="AF109" s="2">
        <v>30</v>
      </c>
      <c r="AG109" s="2">
        <v>40</v>
      </c>
    </row>
    <row r="110" spans="1:26" ht="12.75" customHeight="1">
      <c r="A110" s="25" t="s">
        <v>94</v>
      </c>
      <c r="B110" s="7">
        <v>0</v>
      </c>
      <c r="C110" s="5">
        <v>2</v>
      </c>
      <c r="D110" s="5">
        <v>0</v>
      </c>
      <c r="E110" s="5">
        <v>0</v>
      </c>
      <c r="F110" s="5">
        <v>0</v>
      </c>
      <c r="G110" s="1">
        <f t="shared" si="11"/>
        <v>2</v>
      </c>
      <c r="H110" s="7">
        <v>0</v>
      </c>
      <c r="I110" s="5">
        <f>+C110*1.04</f>
        <v>2.08</v>
      </c>
      <c r="J110" s="5">
        <v>0</v>
      </c>
      <c r="K110" s="5">
        <v>0</v>
      </c>
      <c r="L110" s="5">
        <v>0</v>
      </c>
      <c r="M110" s="1">
        <f t="shared" si="21"/>
        <v>2.08</v>
      </c>
      <c r="N110" s="7">
        <v>0</v>
      </c>
      <c r="O110" s="5">
        <f>+I110*1.04</f>
        <v>2.1632000000000002</v>
      </c>
      <c r="P110" s="5">
        <v>0</v>
      </c>
      <c r="Q110" s="5">
        <v>0</v>
      </c>
      <c r="R110" s="12">
        <f>SUM(R111)</f>
        <v>0</v>
      </c>
      <c r="S110" s="1">
        <f t="shared" si="12"/>
        <v>2.1632000000000002</v>
      </c>
      <c r="T110" s="7">
        <v>0</v>
      </c>
      <c r="U110" s="5">
        <f>+O110*1.04</f>
        <v>2.249728</v>
      </c>
      <c r="V110" s="5">
        <v>0</v>
      </c>
      <c r="W110" s="5">
        <v>0</v>
      </c>
      <c r="X110" s="12">
        <f>SUM(X111)</f>
        <v>0</v>
      </c>
      <c r="Y110" s="1">
        <f t="shared" si="26"/>
        <v>2.249728</v>
      </c>
      <c r="Z110" s="1">
        <f t="shared" si="27"/>
        <v>8.492928</v>
      </c>
    </row>
    <row r="111" spans="1:26" ht="12" customHeight="1">
      <c r="A111" s="4" t="s">
        <v>40</v>
      </c>
      <c r="B111" s="12">
        <f>SUM(B112)</f>
        <v>25.1</v>
      </c>
      <c r="C111" s="12">
        <f>SUM(C112)</f>
        <v>253</v>
      </c>
      <c r="D111" s="12">
        <f>SUM(D112)</f>
        <v>0</v>
      </c>
      <c r="E111" s="12">
        <f>SUM(E112)</f>
        <v>0</v>
      </c>
      <c r="F111" s="12">
        <f>SUM(F112)</f>
        <v>0</v>
      </c>
      <c r="G111" s="1">
        <f t="shared" si="11"/>
        <v>278.1</v>
      </c>
      <c r="H111" s="12">
        <f>SUM(H112)</f>
        <v>26.104000000000003</v>
      </c>
      <c r="I111" s="12">
        <f>SUM(I112)</f>
        <v>131.52</v>
      </c>
      <c r="J111" s="12">
        <f>SUM(J112)</f>
        <v>0</v>
      </c>
      <c r="K111" s="12">
        <f>SUM(K112)</f>
        <v>0</v>
      </c>
      <c r="L111" s="12">
        <f>SUM(L112)</f>
        <v>0</v>
      </c>
      <c r="M111" s="1">
        <f t="shared" si="21"/>
        <v>157.62400000000002</v>
      </c>
      <c r="N111" s="12">
        <f>SUM(N112)</f>
        <v>26.104000000000003</v>
      </c>
      <c r="O111" s="12">
        <f>SUM(O112)</f>
        <v>83.6008</v>
      </c>
      <c r="P111" s="12">
        <f>SUM(P112)</f>
        <v>0</v>
      </c>
      <c r="Q111" s="12">
        <f>SUM(Q112)</f>
        <v>0</v>
      </c>
      <c r="R111" s="12">
        <f>SUM(R112:R122)</f>
        <v>0</v>
      </c>
      <c r="S111" s="1">
        <f t="shared" si="12"/>
        <v>109.7048</v>
      </c>
      <c r="T111" s="12">
        <f>SUM(T112)</f>
        <v>27.148160000000004</v>
      </c>
      <c r="U111" s="12">
        <f>SUM(U112)</f>
        <v>87.74483200000002</v>
      </c>
      <c r="V111" s="12">
        <f>SUM(V112)</f>
        <v>0</v>
      </c>
      <c r="W111" s="12">
        <f>SUM(W112)</f>
        <v>0</v>
      </c>
      <c r="X111" s="12">
        <f>SUM(X112:X122)</f>
        <v>0</v>
      </c>
      <c r="Y111" s="1">
        <f t="shared" si="26"/>
        <v>114.89299200000002</v>
      </c>
      <c r="Z111" s="1">
        <f t="shared" si="27"/>
        <v>660.3217920000001</v>
      </c>
    </row>
    <row r="112" spans="1:27" ht="18">
      <c r="A112" s="4" t="s">
        <v>41</v>
      </c>
      <c r="B112" s="12">
        <f>SUM(B113:B124)</f>
        <v>25.1</v>
      </c>
      <c r="C112" s="12">
        <f>SUM(C113:C124)</f>
        <v>253</v>
      </c>
      <c r="D112" s="12">
        <f>SUM(D113:D124)</f>
        <v>0</v>
      </c>
      <c r="E112" s="12">
        <f>SUM(E113:E124)</f>
        <v>0</v>
      </c>
      <c r="F112" s="12">
        <f>SUM(F113:F124)</f>
        <v>0</v>
      </c>
      <c r="G112" s="1">
        <f t="shared" si="11"/>
        <v>278.1</v>
      </c>
      <c r="H112" s="12">
        <f>SUM(H113:H124)</f>
        <v>26.104000000000003</v>
      </c>
      <c r="I112" s="12">
        <f>SUM(I113:I124)</f>
        <v>131.52</v>
      </c>
      <c r="J112" s="12">
        <f>SUM(J113:J124)</f>
        <v>0</v>
      </c>
      <c r="K112" s="12">
        <f>SUM(K113:K124)</f>
        <v>0</v>
      </c>
      <c r="L112" s="12">
        <f>SUM(L113:L124)</f>
        <v>0</v>
      </c>
      <c r="M112" s="1">
        <f t="shared" si="21"/>
        <v>157.62400000000002</v>
      </c>
      <c r="N112" s="12">
        <f>SUM(N113:N124)</f>
        <v>26.104000000000003</v>
      </c>
      <c r="O112" s="12">
        <f>SUM(O113:O124)</f>
        <v>83.6008</v>
      </c>
      <c r="P112" s="12">
        <f>SUM(P113:P124)</f>
        <v>0</v>
      </c>
      <c r="Q112" s="12">
        <f>SUM(Q113:Q124)</f>
        <v>0</v>
      </c>
      <c r="R112" s="5">
        <v>0</v>
      </c>
      <c r="S112" s="1">
        <f t="shared" si="12"/>
        <v>109.7048</v>
      </c>
      <c r="T112" s="12">
        <f>SUM(T113:T124)</f>
        <v>27.148160000000004</v>
      </c>
      <c r="U112" s="12">
        <f>SUM(U113:U124)</f>
        <v>87.74483200000002</v>
      </c>
      <c r="V112" s="12">
        <f>SUM(V113:V124)</f>
        <v>0</v>
      </c>
      <c r="W112" s="12">
        <f>SUM(W113:W124)</f>
        <v>0</v>
      </c>
      <c r="X112" s="5">
        <v>0</v>
      </c>
      <c r="Y112" s="1">
        <f t="shared" si="26"/>
        <v>114.89299200000002</v>
      </c>
      <c r="Z112" s="1">
        <f t="shared" si="27"/>
        <v>660.3217920000001</v>
      </c>
      <c r="AA112" s="2">
        <v>1</v>
      </c>
    </row>
    <row r="113" spans="1:27" ht="22.5" customHeight="1">
      <c r="A113" s="11" t="s">
        <v>89</v>
      </c>
      <c r="B113" s="5">
        <v>0</v>
      </c>
      <c r="C113" s="5">
        <v>5</v>
      </c>
      <c r="D113" s="5">
        <v>0</v>
      </c>
      <c r="E113" s="5">
        <v>0</v>
      </c>
      <c r="F113" s="5">
        <v>0</v>
      </c>
      <c r="G113" s="1">
        <f t="shared" si="11"/>
        <v>5</v>
      </c>
      <c r="H113" s="5">
        <f aca="true" t="shared" si="37" ref="H113:H125">+B113*1.04</f>
        <v>0</v>
      </c>
      <c r="I113" s="5">
        <f aca="true" t="shared" si="38" ref="I113:I125">+C113*1.04</f>
        <v>5.2</v>
      </c>
      <c r="J113" s="5">
        <v>0</v>
      </c>
      <c r="K113" s="5">
        <v>0</v>
      </c>
      <c r="L113" s="5">
        <v>0</v>
      </c>
      <c r="M113" s="1">
        <f t="shared" si="21"/>
        <v>5.2</v>
      </c>
      <c r="N113" s="7">
        <f aca="true" t="shared" si="39" ref="N113:N124">+B113*1.04</f>
        <v>0</v>
      </c>
      <c r="O113" s="5">
        <f aca="true" t="shared" si="40" ref="O113:O125">+I113*1.04</f>
        <v>5.408</v>
      </c>
      <c r="P113" s="5">
        <v>0</v>
      </c>
      <c r="Q113" s="5">
        <v>0</v>
      </c>
      <c r="R113" s="5">
        <v>0</v>
      </c>
      <c r="S113" s="1">
        <f t="shared" si="12"/>
        <v>5.408</v>
      </c>
      <c r="T113" s="7">
        <f aca="true" t="shared" si="41" ref="T113:T125">+N113*1.04</f>
        <v>0</v>
      </c>
      <c r="U113" s="5">
        <f aca="true" t="shared" si="42" ref="U113:U123">+O113*1.04</f>
        <v>5.624320000000001</v>
      </c>
      <c r="V113" s="5">
        <v>0</v>
      </c>
      <c r="W113" s="5">
        <v>0</v>
      </c>
      <c r="X113" s="5">
        <v>0</v>
      </c>
      <c r="Y113" s="1">
        <f t="shared" si="26"/>
        <v>5.624320000000001</v>
      </c>
      <c r="Z113" s="1">
        <f t="shared" si="27"/>
        <v>21.23232</v>
      </c>
      <c r="AA113" s="2">
        <v>1</v>
      </c>
    </row>
    <row r="114" spans="1:27" ht="9">
      <c r="A114" s="11" t="s">
        <v>45</v>
      </c>
      <c r="B114" s="5">
        <v>0</v>
      </c>
      <c r="C114" s="5">
        <v>4</v>
      </c>
      <c r="D114" s="5">
        <v>0</v>
      </c>
      <c r="E114" s="5">
        <v>0</v>
      </c>
      <c r="F114" s="5">
        <v>0</v>
      </c>
      <c r="G114" s="1">
        <f t="shared" si="11"/>
        <v>4</v>
      </c>
      <c r="H114" s="5">
        <f t="shared" si="37"/>
        <v>0</v>
      </c>
      <c r="I114" s="5">
        <f t="shared" si="38"/>
        <v>4.16</v>
      </c>
      <c r="J114" s="5">
        <v>0</v>
      </c>
      <c r="K114" s="5">
        <v>0</v>
      </c>
      <c r="L114" s="5">
        <v>0</v>
      </c>
      <c r="M114" s="1">
        <f t="shared" si="21"/>
        <v>4.16</v>
      </c>
      <c r="N114" s="7">
        <f t="shared" si="39"/>
        <v>0</v>
      </c>
      <c r="O114" s="5">
        <f t="shared" si="40"/>
        <v>4.3264000000000005</v>
      </c>
      <c r="P114" s="5">
        <v>0</v>
      </c>
      <c r="Q114" s="5">
        <v>0</v>
      </c>
      <c r="R114" s="5">
        <v>0</v>
      </c>
      <c r="S114" s="1">
        <f t="shared" si="12"/>
        <v>4.3264000000000005</v>
      </c>
      <c r="T114" s="7">
        <f t="shared" si="41"/>
        <v>0</v>
      </c>
      <c r="U114" s="5">
        <f t="shared" si="42"/>
        <v>4.499456</v>
      </c>
      <c r="V114" s="5">
        <v>0</v>
      </c>
      <c r="W114" s="5">
        <v>0</v>
      </c>
      <c r="X114" s="5">
        <v>0</v>
      </c>
      <c r="Y114" s="1">
        <f t="shared" si="26"/>
        <v>4.499456</v>
      </c>
      <c r="Z114" s="1">
        <f t="shared" si="27"/>
        <v>16.985856</v>
      </c>
      <c r="AA114" s="2">
        <v>1</v>
      </c>
    </row>
    <row r="115" spans="1:26" ht="12.75" customHeight="1">
      <c r="A115" s="11" t="s">
        <v>90</v>
      </c>
      <c r="B115" s="5">
        <v>0</v>
      </c>
      <c r="C115" s="5">
        <v>12</v>
      </c>
      <c r="D115" s="5">
        <v>0</v>
      </c>
      <c r="E115" s="5">
        <v>0</v>
      </c>
      <c r="F115" s="5">
        <v>0</v>
      </c>
      <c r="G115" s="1">
        <f t="shared" si="11"/>
        <v>12</v>
      </c>
      <c r="H115" s="5">
        <f t="shared" si="37"/>
        <v>0</v>
      </c>
      <c r="I115" s="5">
        <f t="shared" si="38"/>
        <v>12.48</v>
      </c>
      <c r="J115" s="5">
        <v>0</v>
      </c>
      <c r="K115" s="5">
        <v>0</v>
      </c>
      <c r="L115" s="5">
        <v>0</v>
      </c>
      <c r="M115" s="1">
        <f t="shared" si="21"/>
        <v>12.48</v>
      </c>
      <c r="N115" s="7">
        <f t="shared" si="39"/>
        <v>0</v>
      </c>
      <c r="O115" s="5">
        <f t="shared" si="40"/>
        <v>12.9792</v>
      </c>
      <c r="P115" s="5">
        <v>0</v>
      </c>
      <c r="Q115" s="5">
        <v>0</v>
      </c>
      <c r="R115" s="5">
        <v>0</v>
      </c>
      <c r="S115" s="1">
        <f t="shared" si="12"/>
        <v>12.9792</v>
      </c>
      <c r="T115" s="7">
        <f t="shared" si="41"/>
        <v>0</v>
      </c>
      <c r="U115" s="5">
        <f t="shared" si="42"/>
        <v>13.498368000000001</v>
      </c>
      <c r="V115" s="5">
        <v>0</v>
      </c>
      <c r="W115" s="5">
        <v>0</v>
      </c>
      <c r="X115" s="5">
        <v>0</v>
      </c>
      <c r="Y115" s="1">
        <f t="shared" si="26"/>
        <v>13.498368000000001</v>
      </c>
      <c r="Z115" s="1">
        <f t="shared" si="27"/>
        <v>50.957568</v>
      </c>
    </row>
    <row r="116" spans="1:26" ht="12.75" customHeight="1">
      <c r="A116" s="11" t="s">
        <v>91</v>
      </c>
      <c r="B116" s="5">
        <v>0</v>
      </c>
      <c r="C116" s="5">
        <v>12</v>
      </c>
      <c r="D116" s="5">
        <v>0</v>
      </c>
      <c r="E116" s="5">
        <v>0</v>
      </c>
      <c r="F116" s="5">
        <v>0</v>
      </c>
      <c r="G116" s="1">
        <f t="shared" si="11"/>
        <v>12</v>
      </c>
      <c r="H116" s="5">
        <f t="shared" si="37"/>
        <v>0</v>
      </c>
      <c r="I116" s="5">
        <f t="shared" si="38"/>
        <v>12.48</v>
      </c>
      <c r="J116" s="5">
        <v>0</v>
      </c>
      <c r="K116" s="5">
        <v>0</v>
      </c>
      <c r="L116" s="5"/>
      <c r="M116" s="1">
        <f t="shared" si="21"/>
        <v>12.48</v>
      </c>
      <c r="N116" s="7">
        <f t="shared" si="39"/>
        <v>0</v>
      </c>
      <c r="O116" s="5">
        <f t="shared" si="40"/>
        <v>12.9792</v>
      </c>
      <c r="P116" s="5">
        <v>0</v>
      </c>
      <c r="Q116" s="5">
        <v>0</v>
      </c>
      <c r="R116" s="5">
        <v>0</v>
      </c>
      <c r="S116" s="1">
        <f t="shared" si="12"/>
        <v>12.9792</v>
      </c>
      <c r="T116" s="7">
        <f t="shared" si="41"/>
        <v>0</v>
      </c>
      <c r="U116" s="5">
        <f t="shared" si="42"/>
        <v>13.498368000000001</v>
      </c>
      <c r="V116" s="5">
        <v>0</v>
      </c>
      <c r="W116" s="5">
        <v>0</v>
      </c>
      <c r="X116" s="5"/>
      <c r="Y116" s="1">
        <f t="shared" si="26"/>
        <v>13.498368000000001</v>
      </c>
      <c r="Z116" s="1">
        <f t="shared" si="27"/>
        <v>50.957568</v>
      </c>
    </row>
    <row r="117" spans="1:26" ht="9">
      <c r="A117" s="11" t="s">
        <v>44</v>
      </c>
      <c r="B117" s="5">
        <v>0</v>
      </c>
      <c r="C117" s="5">
        <v>5</v>
      </c>
      <c r="D117" s="5">
        <v>0</v>
      </c>
      <c r="E117" s="5">
        <v>0</v>
      </c>
      <c r="F117" s="5">
        <v>0</v>
      </c>
      <c r="G117" s="1">
        <f t="shared" si="11"/>
        <v>5</v>
      </c>
      <c r="H117" s="5">
        <f t="shared" si="37"/>
        <v>0</v>
      </c>
      <c r="I117" s="5">
        <f t="shared" si="38"/>
        <v>5.2</v>
      </c>
      <c r="J117" s="5">
        <v>0</v>
      </c>
      <c r="K117" s="5">
        <v>0</v>
      </c>
      <c r="L117" s="5">
        <v>0</v>
      </c>
      <c r="M117" s="1">
        <f t="shared" si="21"/>
        <v>5.2</v>
      </c>
      <c r="N117" s="7">
        <f t="shared" si="39"/>
        <v>0</v>
      </c>
      <c r="O117" s="5">
        <f t="shared" si="40"/>
        <v>5.408</v>
      </c>
      <c r="P117" s="5">
        <v>0</v>
      </c>
      <c r="Q117" s="5">
        <v>0</v>
      </c>
      <c r="R117" s="5">
        <v>0</v>
      </c>
      <c r="S117" s="1">
        <f t="shared" si="12"/>
        <v>5.408</v>
      </c>
      <c r="T117" s="7">
        <f t="shared" si="41"/>
        <v>0</v>
      </c>
      <c r="U117" s="5">
        <f t="shared" si="42"/>
        <v>5.624320000000001</v>
      </c>
      <c r="V117" s="5">
        <v>0</v>
      </c>
      <c r="W117" s="5">
        <v>0</v>
      </c>
      <c r="X117" s="5">
        <v>0</v>
      </c>
      <c r="Y117" s="1">
        <f t="shared" si="26"/>
        <v>5.624320000000001</v>
      </c>
      <c r="Z117" s="1">
        <f t="shared" si="27"/>
        <v>21.23232</v>
      </c>
    </row>
    <row r="118" spans="1:26" ht="13.5" customHeight="1">
      <c r="A118" s="11" t="s">
        <v>92</v>
      </c>
      <c r="B118" s="5">
        <v>0</v>
      </c>
      <c r="C118" s="5">
        <v>4</v>
      </c>
      <c r="D118" s="5">
        <v>0</v>
      </c>
      <c r="E118" s="5">
        <v>0</v>
      </c>
      <c r="F118" s="5">
        <v>0</v>
      </c>
      <c r="G118" s="1">
        <f>SUM(B118:F118)</f>
        <v>4</v>
      </c>
      <c r="H118" s="5">
        <f t="shared" si="37"/>
        <v>0</v>
      </c>
      <c r="I118" s="5">
        <f t="shared" si="38"/>
        <v>4.16</v>
      </c>
      <c r="J118" s="5">
        <v>0</v>
      </c>
      <c r="K118" s="5">
        <v>0</v>
      </c>
      <c r="L118" s="5">
        <v>0</v>
      </c>
      <c r="M118" s="1">
        <f t="shared" si="21"/>
        <v>4.16</v>
      </c>
      <c r="N118" s="7">
        <f t="shared" si="39"/>
        <v>0</v>
      </c>
      <c r="O118" s="5">
        <f t="shared" si="40"/>
        <v>4.3264000000000005</v>
      </c>
      <c r="P118" s="5">
        <v>0</v>
      </c>
      <c r="Q118" s="5">
        <v>0</v>
      </c>
      <c r="R118" s="5">
        <v>0</v>
      </c>
      <c r="S118" s="1">
        <f t="shared" si="12"/>
        <v>4.3264000000000005</v>
      </c>
      <c r="T118" s="7">
        <f t="shared" si="41"/>
        <v>0</v>
      </c>
      <c r="U118" s="5">
        <f t="shared" si="42"/>
        <v>4.499456</v>
      </c>
      <c r="V118" s="5">
        <v>0</v>
      </c>
      <c r="W118" s="5">
        <v>0</v>
      </c>
      <c r="X118" s="5">
        <v>0</v>
      </c>
      <c r="Y118" s="1">
        <f t="shared" si="26"/>
        <v>4.499456</v>
      </c>
      <c r="Z118" s="1">
        <f t="shared" si="27"/>
        <v>16.985856</v>
      </c>
    </row>
    <row r="119" spans="1:26" ht="9">
      <c r="A119" s="11" t="s">
        <v>46</v>
      </c>
      <c r="B119" s="5">
        <v>0</v>
      </c>
      <c r="C119" s="5">
        <v>115</v>
      </c>
      <c r="D119" s="5">
        <v>0</v>
      </c>
      <c r="E119" s="5">
        <v>0</v>
      </c>
      <c r="F119" s="5">
        <v>0</v>
      </c>
      <c r="G119" s="1">
        <f>SUM(B119:F119)</f>
        <v>115</v>
      </c>
      <c r="H119" s="5">
        <f t="shared" si="37"/>
        <v>0</v>
      </c>
      <c r="I119" s="5">
        <v>0</v>
      </c>
      <c r="J119" s="5">
        <v>0</v>
      </c>
      <c r="K119" s="5">
        <v>0</v>
      </c>
      <c r="L119" s="5">
        <v>0</v>
      </c>
      <c r="M119" s="1">
        <f t="shared" si="21"/>
        <v>0</v>
      </c>
      <c r="N119" s="7">
        <f t="shared" si="39"/>
        <v>0</v>
      </c>
      <c r="O119" s="5">
        <f t="shared" si="40"/>
        <v>0</v>
      </c>
      <c r="P119" s="5">
        <v>0</v>
      </c>
      <c r="Q119" s="5">
        <v>0</v>
      </c>
      <c r="R119" s="7">
        <v>0</v>
      </c>
      <c r="S119" s="1">
        <f t="shared" si="12"/>
        <v>0</v>
      </c>
      <c r="T119" s="7">
        <f t="shared" si="41"/>
        <v>0</v>
      </c>
      <c r="U119" s="5">
        <f t="shared" si="42"/>
        <v>0</v>
      </c>
      <c r="V119" s="5">
        <v>0</v>
      </c>
      <c r="W119" s="5">
        <v>0</v>
      </c>
      <c r="X119" s="7">
        <v>0</v>
      </c>
      <c r="Y119" s="1">
        <f t="shared" si="26"/>
        <v>0</v>
      </c>
      <c r="Z119" s="1">
        <f t="shared" si="27"/>
        <v>115</v>
      </c>
    </row>
    <row r="120" spans="1:26" ht="12.75" customHeight="1">
      <c r="A120" s="11" t="s">
        <v>93</v>
      </c>
      <c r="B120" s="5">
        <v>0</v>
      </c>
      <c r="C120" s="7">
        <v>16</v>
      </c>
      <c r="D120" s="7">
        <f>+D122</f>
        <v>0</v>
      </c>
      <c r="E120" s="7">
        <v>0</v>
      </c>
      <c r="F120" s="7">
        <v>0</v>
      </c>
      <c r="G120" s="1">
        <f t="shared" si="11"/>
        <v>16</v>
      </c>
      <c r="H120" s="5">
        <f t="shared" si="37"/>
        <v>0</v>
      </c>
      <c r="I120" s="5">
        <f>+C120*1.04-12</f>
        <v>4.640000000000001</v>
      </c>
      <c r="J120" s="7">
        <v>0</v>
      </c>
      <c r="K120" s="7">
        <v>0</v>
      </c>
      <c r="L120" s="7">
        <v>0</v>
      </c>
      <c r="M120" s="1">
        <f t="shared" si="21"/>
        <v>4.640000000000001</v>
      </c>
      <c r="N120" s="7">
        <f t="shared" si="39"/>
        <v>0</v>
      </c>
      <c r="O120" s="5">
        <f>+I120*1.04+0.9</f>
        <v>5.725600000000001</v>
      </c>
      <c r="P120" s="7">
        <f>+P122</f>
        <v>0</v>
      </c>
      <c r="Q120" s="7">
        <v>0</v>
      </c>
      <c r="R120" s="7">
        <v>0</v>
      </c>
      <c r="S120" s="1">
        <f t="shared" si="12"/>
        <v>5.725600000000001</v>
      </c>
      <c r="T120" s="7">
        <f t="shared" si="41"/>
        <v>0</v>
      </c>
      <c r="U120" s="5">
        <f>+O120*1.04+0.8</f>
        <v>6.754624000000001</v>
      </c>
      <c r="V120" s="7">
        <f>+V122</f>
        <v>0</v>
      </c>
      <c r="W120" s="7">
        <v>0</v>
      </c>
      <c r="X120" s="7">
        <v>0</v>
      </c>
      <c r="Y120" s="1">
        <f t="shared" si="26"/>
        <v>6.754624000000001</v>
      </c>
      <c r="Z120" s="1">
        <f t="shared" si="27"/>
        <v>33.120224</v>
      </c>
    </row>
    <row r="121" spans="1:26" ht="12.75" customHeight="1">
      <c r="A121" s="11" t="s">
        <v>156</v>
      </c>
      <c r="B121" s="5">
        <v>0</v>
      </c>
      <c r="C121" s="7">
        <v>20</v>
      </c>
      <c r="D121" s="7">
        <v>0</v>
      </c>
      <c r="E121" s="7">
        <v>0</v>
      </c>
      <c r="F121" s="7">
        <v>0</v>
      </c>
      <c r="G121" s="1">
        <f t="shared" si="11"/>
        <v>20</v>
      </c>
      <c r="H121" s="5">
        <f t="shared" si="37"/>
        <v>0</v>
      </c>
      <c r="I121" s="5">
        <f>+C121*1.04-9</f>
        <v>11.8</v>
      </c>
      <c r="J121" s="7">
        <v>0</v>
      </c>
      <c r="K121" s="7">
        <v>0</v>
      </c>
      <c r="L121" s="7">
        <v>0</v>
      </c>
      <c r="M121" s="1">
        <f t="shared" si="21"/>
        <v>11.8</v>
      </c>
      <c r="N121" s="7">
        <f t="shared" si="39"/>
        <v>0</v>
      </c>
      <c r="O121" s="5">
        <v>0</v>
      </c>
      <c r="P121" s="7">
        <v>0</v>
      </c>
      <c r="Q121" s="7">
        <v>0</v>
      </c>
      <c r="R121" s="7">
        <v>0</v>
      </c>
      <c r="S121" s="1">
        <f t="shared" si="12"/>
        <v>0</v>
      </c>
      <c r="T121" s="7">
        <f t="shared" si="41"/>
        <v>0</v>
      </c>
      <c r="U121" s="5">
        <v>0</v>
      </c>
      <c r="V121" s="7">
        <v>0</v>
      </c>
      <c r="W121" s="7">
        <v>0</v>
      </c>
      <c r="X121" s="7">
        <v>0</v>
      </c>
      <c r="Y121" s="1">
        <f t="shared" si="26"/>
        <v>0</v>
      </c>
      <c r="Z121" s="1">
        <f t="shared" si="27"/>
        <v>31.8</v>
      </c>
    </row>
    <row r="122" spans="1:26" ht="18">
      <c r="A122" s="22" t="s">
        <v>157</v>
      </c>
      <c r="B122" s="7">
        <v>0</v>
      </c>
      <c r="C122" s="7">
        <v>30</v>
      </c>
      <c r="D122" s="7">
        <v>0</v>
      </c>
      <c r="E122" s="7">
        <v>0</v>
      </c>
      <c r="F122" s="7">
        <v>0</v>
      </c>
      <c r="G122" s="1">
        <f t="shared" si="11"/>
        <v>30</v>
      </c>
      <c r="H122" s="5">
        <f t="shared" si="37"/>
        <v>0</v>
      </c>
      <c r="I122" s="5">
        <f>+C122*1.04+9</f>
        <v>40.2</v>
      </c>
      <c r="J122" s="7">
        <v>0</v>
      </c>
      <c r="K122" s="7">
        <v>0</v>
      </c>
      <c r="L122" s="7">
        <v>0</v>
      </c>
      <c r="M122" s="1">
        <f t="shared" si="21"/>
        <v>40.2</v>
      </c>
      <c r="N122" s="7">
        <v>0</v>
      </c>
      <c r="O122" s="5">
        <v>0</v>
      </c>
      <c r="P122" s="7">
        <v>0</v>
      </c>
      <c r="Q122" s="7">
        <v>0</v>
      </c>
      <c r="R122" s="5">
        <v>0</v>
      </c>
      <c r="S122" s="1">
        <f t="shared" si="12"/>
        <v>0</v>
      </c>
      <c r="T122" s="7">
        <f t="shared" si="41"/>
        <v>0</v>
      </c>
      <c r="U122" s="5">
        <f t="shared" si="42"/>
        <v>0</v>
      </c>
      <c r="V122" s="7">
        <f>SUM(V124:V125)</f>
        <v>0</v>
      </c>
      <c r="W122" s="7">
        <v>0</v>
      </c>
      <c r="X122" s="5">
        <v>0</v>
      </c>
      <c r="Y122" s="1">
        <f t="shared" si="26"/>
        <v>0</v>
      </c>
      <c r="Z122" s="1">
        <f t="shared" si="27"/>
        <v>70.2</v>
      </c>
    </row>
    <row r="123" spans="1:26" ht="27">
      <c r="A123" s="22" t="s">
        <v>96</v>
      </c>
      <c r="B123" s="7">
        <v>0</v>
      </c>
      <c r="C123" s="7">
        <v>30</v>
      </c>
      <c r="D123" s="7">
        <v>0</v>
      </c>
      <c r="E123" s="7">
        <v>0</v>
      </c>
      <c r="F123" s="7">
        <v>0</v>
      </c>
      <c r="G123" s="1">
        <f t="shared" si="11"/>
        <v>30</v>
      </c>
      <c r="H123" s="5">
        <f t="shared" si="37"/>
        <v>0</v>
      </c>
      <c r="I123" s="5">
        <f t="shared" si="38"/>
        <v>31.200000000000003</v>
      </c>
      <c r="J123" s="7">
        <v>0</v>
      </c>
      <c r="K123" s="7">
        <v>0</v>
      </c>
      <c r="L123" s="7">
        <v>0</v>
      </c>
      <c r="M123" s="1">
        <f t="shared" si="21"/>
        <v>31.200000000000003</v>
      </c>
      <c r="N123" s="7">
        <f t="shared" si="39"/>
        <v>0</v>
      </c>
      <c r="O123" s="5">
        <f t="shared" si="40"/>
        <v>32.44800000000001</v>
      </c>
      <c r="P123" s="7">
        <v>0</v>
      </c>
      <c r="Q123" s="7">
        <v>0</v>
      </c>
      <c r="R123" s="5">
        <v>0</v>
      </c>
      <c r="S123" s="1">
        <f t="shared" si="12"/>
        <v>32.44800000000001</v>
      </c>
      <c r="T123" s="7">
        <f t="shared" si="41"/>
        <v>0</v>
      </c>
      <c r="U123" s="5">
        <f t="shared" si="42"/>
        <v>33.74592000000001</v>
      </c>
      <c r="V123" s="7">
        <v>0</v>
      </c>
      <c r="W123" s="7">
        <v>0</v>
      </c>
      <c r="X123" s="5">
        <v>0</v>
      </c>
      <c r="Y123" s="1">
        <v>0</v>
      </c>
      <c r="Z123" s="1">
        <f t="shared" si="27"/>
        <v>93.64800000000001</v>
      </c>
    </row>
    <row r="124" spans="1:26" s="6" customFormat="1" ht="12.75" customHeight="1">
      <c r="A124" s="11" t="s">
        <v>42</v>
      </c>
      <c r="B124" s="7">
        <v>25.1</v>
      </c>
      <c r="C124" s="5">
        <v>0</v>
      </c>
      <c r="D124" s="5">
        <v>0</v>
      </c>
      <c r="E124" s="5">
        <v>0</v>
      </c>
      <c r="F124" s="5">
        <v>0</v>
      </c>
      <c r="G124" s="1">
        <f t="shared" si="11"/>
        <v>25.1</v>
      </c>
      <c r="H124" s="5">
        <f t="shared" si="37"/>
        <v>26.104000000000003</v>
      </c>
      <c r="I124" s="5">
        <f t="shared" si="38"/>
        <v>0</v>
      </c>
      <c r="J124" s="5">
        <v>0</v>
      </c>
      <c r="K124" s="5">
        <v>0</v>
      </c>
      <c r="L124" s="5">
        <v>0</v>
      </c>
      <c r="M124" s="1">
        <f t="shared" si="21"/>
        <v>26.104000000000003</v>
      </c>
      <c r="N124" s="7">
        <f t="shared" si="39"/>
        <v>26.104000000000003</v>
      </c>
      <c r="O124" s="5">
        <f t="shared" si="40"/>
        <v>0</v>
      </c>
      <c r="P124" s="5">
        <v>0</v>
      </c>
      <c r="Q124" s="5">
        <v>0</v>
      </c>
      <c r="R124" s="12">
        <f>SUM(R125)</f>
        <v>0</v>
      </c>
      <c r="S124" s="1">
        <f t="shared" si="12"/>
        <v>26.104000000000003</v>
      </c>
      <c r="T124" s="7">
        <f t="shared" si="41"/>
        <v>27.148160000000004</v>
      </c>
      <c r="U124" s="5">
        <v>0</v>
      </c>
      <c r="V124" s="5">
        <v>0</v>
      </c>
      <c r="W124" s="5">
        <v>0</v>
      </c>
      <c r="X124" s="12">
        <f>SUM(X125)</f>
        <v>0</v>
      </c>
      <c r="Y124" s="1">
        <f t="shared" si="26"/>
        <v>27.148160000000004</v>
      </c>
      <c r="Z124" s="1">
        <f t="shared" si="27"/>
        <v>104.45616000000001</v>
      </c>
    </row>
    <row r="125" spans="1:26" ht="9">
      <c r="A125" s="11" t="s">
        <v>43</v>
      </c>
      <c r="B125" s="5">
        <v>0</v>
      </c>
      <c r="C125" s="5">
        <v>2</v>
      </c>
      <c r="D125" s="5">
        <v>0</v>
      </c>
      <c r="E125" s="5">
        <v>0</v>
      </c>
      <c r="F125" s="5">
        <v>0</v>
      </c>
      <c r="G125" s="1">
        <f t="shared" si="11"/>
        <v>2</v>
      </c>
      <c r="H125" s="5">
        <f t="shared" si="37"/>
        <v>0</v>
      </c>
      <c r="I125" s="5">
        <f t="shared" si="38"/>
        <v>2.08</v>
      </c>
      <c r="J125" s="5">
        <v>0</v>
      </c>
      <c r="K125" s="5">
        <v>0</v>
      </c>
      <c r="L125" s="5">
        <v>0</v>
      </c>
      <c r="M125" s="1">
        <f t="shared" si="21"/>
        <v>2.08</v>
      </c>
      <c r="N125" s="5">
        <v>0</v>
      </c>
      <c r="O125" s="5">
        <f t="shared" si="40"/>
        <v>2.1632000000000002</v>
      </c>
      <c r="P125" s="5">
        <v>0</v>
      </c>
      <c r="Q125" s="5">
        <v>0</v>
      </c>
      <c r="R125" s="5">
        <v>0</v>
      </c>
      <c r="S125" s="1">
        <f t="shared" si="12"/>
        <v>2.1632000000000002</v>
      </c>
      <c r="T125" s="7">
        <f t="shared" si="41"/>
        <v>0</v>
      </c>
      <c r="U125" s="5">
        <f>+O125*1.04</f>
        <v>2.249728</v>
      </c>
      <c r="V125" s="5">
        <v>0</v>
      </c>
      <c r="W125" s="5">
        <v>0</v>
      </c>
      <c r="X125" s="5">
        <v>0</v>
      </c>
      <c r="Y125" s="1">
        <f t="shared" si="26"/>
        <v>2.249728</v>
      </c>
      <c r="Z125" s="1">
        <f t="shared" si="27"/>
        <v>8.492928</v>
      </c>
    </row>
    <row r="126" spans="1:26" s="6" customFormat="1" ht="9">
      <c r="A126" s="4" t="s">
        <v>47</v>
      </c>
      <c r="B126" s="1">
        <f>+B127</f>
        <v>0</v>
      </c>
      <c r="C126" s="1">
        <f>+C127</f>
        <v>60.15</v>
      </c>
      <c r="D126" s="1">
        <f>+D127</f>
        <v>0</v>
      </c>
      <c r="E126" s="1">
        <f>+E127</f>
        <v>30</v>
      </c>
      <c r="F126" s="1">
        <f>+F127</f>
        <v>0</v>
      </c>
      <c r="G126" s="1">
        <f aca="true" t="shared" si="43" ref="G126:G164">SUM(B126:F126)</f>
        <v>90.15</v>
      </c>
      <c r="H126" s="1">
        <f>+H127</f>
        <v>0</v>
      </c>
      <c r="I126" s="1">
        <f>+I127</f>
        <v>62.556</v>
      </c>
      <c r="J126" s="1">
        <f>+J127</f>
        <v>0</v>
      </c>
      <c r="K126" s="1">
        <f>+K127</f>
        <v>31.200000000000003</v>
      </c>
      <c r="L126" s="1">
        <f>+L127</f>
        <v>0</v>
      </c>
      <c r="M126" s="1">
        <f t="shared" si="21"/>
        <v>93.756</v>
      </c>
      <c r="N126" s="1">
        <f>+N127</f>
        <v>0</v>
      </c>
      <c r="O126" s="1">
        <f>+O127</f>
        <v>65.05824</v>
      </c>
      <c r="P126" s="1">
        <f>+P127</f>
        <v>0</v>
      </c>
      <c r="Q126" s="1">
        <f>+Q127</f>
        <v>32.44800000000001</v>
      </c>
      <c r="R126" s="1">
        <f>+R127</f>
        <v>0</v>
      </c>
      <c r="S126" s="1">
        <f t="shared" si="12"/>
        <v>97.50624</v>
      </c>
      <c r="T126" s="1">
        <f>+T127</f>
        <v>0</v>
      </c>
      <c r="U126" s="1">
        <f>+U127</f>
        <v>67.6605696</v>
      </c>
      <c r="V126" s="1">
        <f>+V127</f>
        <v>0</v>
      </c>
      <c r="W126" s="1">
        <f>+W127</f>
        <v>33.74592000000001</v>
      </c>
      <c r="X126" s="1">
        <f>+X127</f>
        <v>0</v>
      </c>
      <c r="Y126" s="1">
        <f t="shared" si="26"/>
        <v>101.40648960000001</v>
      </c>
      <c r="Z126" s="1">
        <f aca="true" t="shared" si="44" ref="Z126:Z164">+G126+M126+S126+Y126</f>
        <v>382.8187296</v>
      </c>
    </row>
    <row r="127" spans="1:26" ht="22.5" customHeight="1">
      <c r="A127" s="4" t="s">
        <v>48</v>
      </c>
      <c r="B127" s="1">
        <f>SUM(B128:B129)</f>
        <v>0</v>
      </c>
      <c r="C127" s="1">
        <f>SUM(C128:C129)</f>
        <v>60.15</v>
      </c>
      <c r="D127" s="1">
        <f>SUM(D128:D129)</f>
        <v>0</v>
      </c>
      <c r="E127" s="1">
        <f>SUM(E128:E129)</f>
        <v>30</v>
      </c>
      <c r="F127" s="1">
        <f>SUM(F128:F129)</f>
        <v>0</v>
      </c>
      <c r="G127" s="1">
        <f t="shared" si="43"/>
        <v>90.15</v>
      </c>
      <c r="H127" s="1">
        <f>SUM(H128:H129)</f>
        <v>0</v>
      </c>
      <c r="I127" s="1">
        <f>SUM(I128:I129)</f>
        <v>62.556</v>
      </c>
      <c r="J127" s="1">
        <f>SUM(J128:J129)</f>
        <v>0</v>
      </c>
      <c r="K127" s="1">
        <f>SUM(K128:K129)</f>
        <v>31.200000000000003</v>
      </c>
      <c r="L127" s="1">
        <f>SUM(L128:L129)</f>
        <v>0</v>
      </c>
      <c r="M127" s="1">
        <f t="shared" si="21"/>
        <v>93.756</v>
      </c>
      <c r="N127" s="1">
        <f>SUM(N128:N129)</f>
        <v>0</v>
      </c>
      <c r="O127" s="1">
        <f>SUM(O128:O129)</f>
        <v>65.05824</v>
      </c>
      <c r="P127" s="1">
        <f>SUM(P128:P129)</f>
        <v>0</v>
      </c>
      <c r="Q127" s="1">
        <f>SUM(Q128:Q129)</f>
        <v>32.44800000000001</v>
      </c>
      <c r="R127" s="1">
        <f>SUM(R128:R129)</f>
        <v>0</v>
      </c>
      <c r="S127" s="1">
        <f t="shared" si="12"/>
        <v>97.50624</v>
      </c>
      <c r="T127" s="1">
        <f>SUM(T128:T129)</f>
        <v>0</v>
      </c>
      <c r="U127" s="1">
        <f>SUM(U128:U129)</f>
        <v>67.6605696</v>
      </c>
      <c r="V127" s="1">
        <f>SUM(V128:V129)</f>
        <v>0</v>
      </c>
      <c r="W127" s="1">
        <f>SUM(W128:W129)</f>
        <v>33.74592000000001</v>
      </c>
      <c r="X127" s="1">
        <f>SUM(X128:X129)</f>
        <v>0</v>
      </c>
      <c r="Y127" s="1">
        <f t="shared" si="26"/>
        <v>101.40648960000001</v>
      </c>
      <c r="Z127" s="1">
        <f t="shared" si="44"/>
        <v>382.8187296</v>
      </c>
    </row>
    <row r="128" spans="1:26" ht="23.25" customHeight="1">
      <c r="A128" s="25" t="s">
        <v>123</v>
      </c>
      <c r="B128" s="7">
        <v>0</v>
      </c>
      <c r="C128" s="7">
        <v>60.15</v>
      </c>
      <c r="D128" s="7">
        <v>0</v>
      </c>
      <c r="E128" s="7">
        <v>0</v>
      </c>
      <c r="F128" s="7">
        <v>0</v>
      </c>
      <c r="G128" s="1">
        <f t="shared" si="43"/>
        <v>60.15</v>
      </c>
      <c r="H128" s="7">
        <v>0</v>
      </c>
      <c r="I128" s="5">
        <f>+C128*1.04</f>
        <v>62.556</v>
      </c>
      <c r="J128" s="7">
        <v>0</v>
      </c>
      <c r="K128" s="7">
        <v>0</v>
      </c>
      <c r="L128" s="7">
        <v>0</v>
      </c>
      <c r="M128" s="1">
        <f t="shared" si="21"/>
        <v>62.556</v>
      </c>
      <c r="N128" s="7">
        <v>0</v>
      </c>
      <c r="O128" s="5">
        <f>+I128*1.04</f>
        <v>65.05824</v>
      </c>
      <c r="P128" s="7">
        <v>0</v>
      </c>
      <c r="Q128" s="7">
        <v>0</v>
      </c>
      <c r="R128" s="5">
        <v>0</v>
      </c>
      <c r="S128" s="1">
        <f t="shared" si="12"/>
        <v>65.05824</v>
      </c>
      <c r="T128" s="7">
        <v>0</v>
      </c>
      <c r="U128" s="5">
        <f>+O128*1.04</f>
        <v>67.6605696</v>
      </c>
      <c r="V128" s="7">
        <v>0</v>
      </c>
      <c r="W128" s="7">
        <v>0</v>
      </c>
      <c r="X128" s="5">
        <v>0</v>
      </c>
      <c r="Y128" s="1">
        <f t="shared" si="26"/>
        <v>67.6605696</v>
      </c>
      <c r="Z128" s="1">
        <f t="shared" si="44"/>
        <v>255.42480959999997</v>
      </c>
    </row>
    <row r="129" spans="1:26" ht="9">
      <c r="A129" s="11" t="s">
        <v>98</v>
      </c>
      <c r="B129" s="7">
        <v>0</v>
      </c>
      <c r="C129" s="7">
        <v>0</v>
      </c>
      <c r="D129" s="7">
        <v>0</v>
      </c>
      <c r="E129" s="7">
        <v>30</v>
      </c>
      <c r="F129" s="7">
        <v>0</v>
      </c>
      <c r="G129" s="1">
        <f t="shared" si="43"/>
        <v>30</v>
      </c>
      <c r="H129" s="7">
        <v>0</v>
      </c>
      <c r="I129" s="5">
        <f>+C129*1.04</f>
        <v>0</v>
      </c>
      <c r="J129" s="7">
        <v>0</v>
      </c>
      <c r="K129" s="7">
        <f>+E129*1.04</f>
        <v>31.200000000000003</v>
      </c>
      <c r="L129" s="7">
        <v>0</v>
      </c>
      <c r="M129" s="1">
        <f t="shared" si="21"/>
        <v>31.200000000000003</v>
      </c>
      <c r="N129" s="7">
        <v>0</v>
      </c>
      <c r="O129" s="5">
        <f>+I129*1.04</f>
        <v>0</v>
      </c>
      <c r="P129" s="7">
        <v>0</v>
      </c>
      <c r="Q129" s="7">
        <f>+K129*1.04</f>
        <v>32.44800000000001</v>
      </c>
      <c r="R129" s="7">
        <v>0</v>
      </c>
      <c r="S129" s="1">
        <f aca="true" t="shared" si="45" ref="S129:S163">SUM(N129:Q129)</f>
        <v>32.44800000000001</v>
      </c>
      <c r="T129" s="7">
        <v>0</v>
      </c>
      <c r="U129" s="5">
        <f>+O129*1.04</f>
        <v>0</v>
      </c>
      <c r="V129" s="7">
        <v>0</v>
      </c>
      <c r="W129" s="7">
        <f>+Q129*1.04</f>
        <v>33.74592000000001</v>
      </c>
      <c r="X129" s="7">
        <v>0</v>
      </c>
      <c r="Y129" s="1">
        <f aca="true" t="shared" si="46" ref="Y129:Y163">SUM(T129:W129)</f>
        <v>33.74592000000001</v>
      </c>
      <c r="Z129" s="1">
        <f t="shared" si="44"/>
        <v>127.39392000000002</v>
      </c>
    </row>
    <row r="130" spans="1:26" s="14" customFormat="1" ht="12" customHeight="1">
      <c r="A130" s="4" t="s">
        <v>49</v>
      </c>
      <c r="B130" s="1">
        <f>SUM(B131)</f>
        <v>0</v>
      </c>
      <c r="C130" s="1">
        <f>SUM(C131)</f>
        <v>37.67</v>
      </c>
      <c r="D130" s="1">
        <f>SUM(D131)</f>
        <v>0</v>
      </c>
      <c r="E130" s="1">
        <f>SUM(E131)</f>
        <v>0</v>
      </c>
      <c r="F130" s="1">
        <f>SUM(F131)</f>
        <v>0</v>
      </c>
      <c r="G130" s="1">
        <f aca="true" t="shared" si="47" ref="G130:L130">SUM(G131)</f>
        <v>37.67</v>
      </c>
      <c r="H130" s="1">
        <f t="shared" si="47"/>
        <v>0</v>
      </c>
      <c r="I130" s="1">
        <f>SUM(I131)</f>
        <v>59.1768</v>
      </c>
      <c r="J130" s="1">
        <f t="shared" si="47"/>
        <v>0</v>
      </c>
      <c r="K130" s="1">
        <f t="shared" si="47"/>
        <v>0</v>
      </c>
      <c r="L130" s="1">
        <f t="shared" si="47"/>
        <v>0</v>
      </c>
      <c r="M130" s="1">
        <f t="shared" si="21"/>
        <v>59.1768</v>
      </c>
      <c r="N130" s="1">
        <f>SUM(N131)</f>
        <v>0</v>
      </c>
      <c r="O130" s="1">
        <f>SUM(O131)</f>
        <v>61.543872</v>
      </c>
      <c r="P130" s="1">
        <f>SUM(P131)</f>
        <v>0</v>
      </c>
      <c r="Q130" s="1">
        <f>SUM(Q131)</f>
        <v>0</v>
      </c>
      <c r="R130" s="1">
        <f>SUM(R131)</f>
        <v>0</v>
      </c>
      <c r="S130" s="1">
        <f t="shared" si="45"/>
        <v>61.543872</v>
      </c>
      <c r="T130" s="1">
        <f>SUM(T131)</f>
        <v>0</v>
      </c>
      <c r="U130" s="1">
        <f>SUM(U131)</f>
        <v>64.00562688000001</v>
      </c>
      <c r="V130" s="1">
        <f>SUM(V131)</f>
        <v>0</v>
      </c>
      <c r="W130" s="1">
        <f>SUM(W131)</f>
        <v>0</v>
      </c>
      <c r="X130" s="1">
        <f>SUM(X131)</f>
        <v>0</v>
      </c>
      <c r="Y130" s="1">
        <f t="shared" si="46"/>
        <v>64.00562688000001</v>
      </c>
      <c r="Z130" s="1">
        <f t="shared" si="44"/>
        <v>222.39629888000002</v>
      </c>
    </row>
    <row r="131" spans="1:26" s="14" customFormat="1" ht="27.75" customHeight="1">
      <c r="A131" s="4" t="s">
        <v>50</v>
      </c>
      <c r="B131" s="1">
        <f>SUM(B132:B138)</f>
        <v>0</v>
      </c>
      <c r="C131" s="1">
        <f aca="true" t="shared" si="48" ref="C131:H131">SUM(C132:C138)</f>
        <v>37.67</v>
      </c>
      <c r="D131" s="1">
        <f t="shared" si="48"/>
        <v>0</v>
      </c>
      <c r="E131" s="1">
        <f t="shared" si="48"/>
        <v>0</v>
      </c>
      <c r="F131" s="1">
        <f t="shared" si="48"/>
        <v>0</v>
      </c>
      <c r="G131" s="1">
        <f aca="true" t="shared" si="49" ref="G131:L131">SUM(G132:G138)</f>
        <v>37.67</v>
      </c>
      <c r="H131" s="1">
        <f t="shared" si="48"/>
        <v>0</v>
      </c>
      <c r="I131" s="1">
        <f t="shared" si="49"/>
        <v>59.1768</v>
      </c>
      <c r="J131" s="1">
        <f t="shared" si="49"/>
        <v>0</v>
      </c>
      <c r="K131" s="1">
        <f t="shared" si="49"/>
        <v>0</v>
      </c>
      <c r="L131" s="1">
        <f t="shared" si="49"/>
        <v>0</v>
      </c>
      <c r="M131" s="1">
        <f t="shared" si="21"/>
        <v>59.1768</v>
      </c>
      <c r="N131" s="1">
        <f>SUM(N132:N138)</f>
        <v>0</v>
      </c>
      <c r="O131" s="1">
        <f>SUM(O132:O138)</f>
        <v>61.543872</v>
      </c>
      <c r="P131" s="1">
        <f>SUM(P132:P138)</f>
        <v>0</v>
      </c>
      <c r="Q131" s="1">
        <f>SUM(Q132:Q138)</f>
        <v>0</v>
      </c>
      <c r="R131" s="1">
        <f>SUM(R132:R138)</f>
        <v>0</v>
      </c>
      <c r="S131" s="1">
        <f t="shared" si="45"/>
        <v>61.543872</v>
      </c>
      <c r="T131" s="1">
        <f>SUM(T132:T138)</f>
        <v>0</v>
      </c>
      <c r="U131" s="1">
        <f>SUM(U132:U138)</f>
        <v>64.00562688000001</v>
      </c>
      <c r="V131" s="1">
        <f>SUM(V132:V138)</f>
        <v>0</v>
      </c>
      <c r="W131" s="1">
        <f>SUM(W132:W138)</f>
        <v>0</v>
      </c>
      <c r="X131" s="1">
        <f>SUM(X132:X138)</f>
        <v>0</v>
      </c>
      <c r="Y131" s="1">
        <f t="shared" si="46"/>
        <v>64.00562688000001</v>
      </c>
      <c r="Z131" s="1">
        <f t="shared" si="44"/>
        <v>222.39629888000002</v>
      </c>
    </row>
    <row r="132" spans="1:26" s="14" customFormat="1" ht="44.25" customHeight="1">
      <c r="A132" s="21" t="s">
        <v>59</v>
      </c>
      <c r="B132" s="7">
        <v>0</v>
      </c>
      <c r="C132" s="7">
        <v>4</v>
      </c>
      <c r="D132" s="7">
        <v>0</v>
      </c>
      <c r="E132" s="7">
        <v>0</v>
      </c>
      <c r="F132" s="7">
        <v>0</v>
      </c>
      <c r="G132" s="1">
        <f t="shared" si="43"/>
        <v>4</v>
      </c>
      <c r="H132" s="7">
        <v>0</v>
      </c>
      <c r="I132" s="5">
        <f>+C132*1.04+4</f>
        <v>8.16</v>
      </c>
      <c r="J132" s="7">
        <v>0</v>
      </c>
      <c r="K132" s="7">
        <v>0</v>
      </c>
      <c r="L132" s="7">
        <v>0</v>
      </c>
      <c r="M132" s="1">
        <f t="shared" si="21"/>
        <v>8.16</v>
      </c>
      <c r="N132" s="7">
        <v>0</v>
      </c>
      <c r="O132" s="7">
        <f>+I132*1.04</f>
        <v>8.4864</v>
      </c>
      <c r="P132" s="7">
        <v>0</v>
      </c>
      <c r="Q132" s="7">
        <v>0</v>
      </c>
      <c r="R132" s="7">
        <v>0</v>
      </c>
      <c r="S132" s="1">
        <f t="shared" si="45"/>
        <v>8.4864</v>
      </c>
      <c r="T132" s="7">
        <v>0</v>
      </c>
      <c r="U132" s="5">
        <f aca="true" t="shared" si="50" ref="U132:U138">+O132*1.04</f>
        <v>8.825856</v>
      </c>
      <c r="V132" s="7">
        <v>0</v>
      </c>
      <c r="W132" s="7">
        <v>0</v>
      </c>
      <c r="X132" s="7">
        <v>0</v>
      </c>
      <c r="Y132" s="1">
        <f t="shared" si="46"/>
        <v>8.825856</v>
      </c>
      <c r="Z132" s="1">
        <f t="shared" si="44"/>
        <v>29.472256</v>
      </c>
    </row>
    <row r="133" spans="1:26" s="14" customFormat="1" ht="28.5" customHeight="1">
      <c r="A133" s="21" t="s">
        <v>81</v>
      </c>
      <c r="B133" s="7">
        <v>0</v>
      </c>
      <c r="C133" s="7">
        <v>13</v>
      </c>
      <c r="D133" s="7">
        <v>0</v>
      </c>
      <c r="E133" s="7">
        <v>0</v>
      </c>
      <c r="F133" s="7">
        <v>0</v>
      </c>
      <c r="G133" s="1">
        <f t="shared" si="43"/>
        <v>13</v>
      </c>
      <c r="H133" s="7">
        <v>0</v>
      </c>
      <c r="I133" s="5">
        <f>+C133*1.04+5</f>
        <v>18.52</v>
      </c>
      <c r="J133" s="7">
        <v>0</v>
      </c>
      <c r="K133" s="7">
        <v>0</v>
      </c>
      <c r="L133" s="7">
        <v>0</v>
      </c>
      <c r="M133" s="1">
        <f t="shared" si="21"/>
        <v>18.52</v>
      </c>
      <c r="N133" s="7">
        <v>0</v>
      </c>
      <c r="O133" s="7">
        <f aca="true" t="shared" si="51" ref="O133:O138">+I133*1.04</f>
        <v>19.2608</v>
      </c>
      <c r="P133" s="7">
        <v>0</v>
      </c>
      <c r="Q133" s="7">
        <v>0</v>
      </c>
      <c r="R133" s="7">
        <v>0</v>
      </c>
      <c r="S133" s="1">
        <f>SUM(N133:R133)</f>
        <v>19.2608</v>
      </c>
      <c r="T133" s="7">
        <v>0</v>
      </c>
      <c r="U133" s="5">
        <f t="shared" si="50"/>
        <v>20.031232</v>
      </c>
      <c r="V133" s="7"/>
      <c r="W133" s="7">
        <v>0</v>
      </c>
      <c r="X133" s="7">
        <v>0</v>
      </c>
      <c r="Y133" s="1">
        <f t="shared" si="46"/>
        <v>20.031232</v>
      </c>
      <c r="Z133" s="1">
        <f t="shared" si="44"/>
        <v>70.812032</v>
      </c>
    </row>
    <row r="134" spans="1:26" s="14" customFormat="1" ht="39.75" customHeight="1">
      <c r="A134" s="21" t="s">
        <v>82</v>
      </c>
      <c r="B134" s="7">
        <v>0</v>
      </c>
      <c r="C134" s="7">
        <v>4</v>
      </c>
      <c r="D134" s="7">
        <v>0</v>
      </c>
      <c r="E134" s="7">
        <v>0</v>
      </c>
      <c r="F134" s="7">
        <v>0</v>
      </c>
      <c r="G134" s="1">
        <f t="shared" si="43"/>
        <v>4</v>
      </c>
      <c r="H134" s="7">
        <v>0</v>
      </c>
      <c r="I134" s="5">
        <f>+C134*1.04</f>
        <v>4.16</v>
      </c>
      <c r="J134" s="7">
        <v>0</v>
      </c>
      <c r="K134" s="7">
        <v>0</v>
      </c>
      <c r="L134" s="7">
        <v>0</v>
      </c>
      <c r="M134" s="1">
        <f t="shared" si="21"/>
        <v>4.16</v>
      </c>
      <c r="N134" s="7">
        <v>0</v>
      </c>
      <c r="O134" s="7">
        <f t="shared" si="51"/>
        <v>4.3264000000000005</v>
      </c>
      <c r="P134" s="7">
        <v>0</v>
      </c>
      <c r="Q134" s="7">
        <v>0</v>
      </c>
      <c r="R134" s="7">
        <v>0</v>
      </c>
      <c r="S134" s="1">
        <f>SUM(N134:R134)</f>
        <v>4.3264000000000005</v>
      </c>
      <c r="T134" s="7">
        <v>0</v>
      </c>
      <c r="U134" s="5">
        <f t="shared" si="50"/>
        <v>4.499456</v>
      </c>
      <c r="V134" s="7"/>
      <c r="W134" s="7">
        <v>0</v>
      </c>
      <c r="X134" s="7">
        <v>0</v>
      </c>
      <c r="Y134" s="1">
        <f t="shared" si="46"/>
        <v>4.499456</v>
      </c>
      <c r="Z134" s="1">
        <f t="shared" si="44"/>
        <v>16.985856</v>
      </c>
    </row>
    <row r="135" spans="1:26" s="14" customFormat="1" ht="25.5" customHeight="1">
      <c r="A135" s="21" t="s">
        <v>83</v>
      </c>
      <c r="B135" s="7">
        <v>0</v>
      </c>
      <c r="C135" s="5">
        <v>4</v>
      </c>
      <c r="D135" s="5">
        <v>0</v>
      </c>
      <c r="E135" s="5">
        <v>0</v>
      </c>
      <c r="F135" s="5">
        <v>0</v>
      </c>
      <c r="G135" s="1">
        <f t="shared" si="43"/>
        <v>4</v>
      </c>
      <c r="H135" s="7">
        <v>0</v>
      </c>
      <c r="I135" s="5">
        <f>+C135*1.04</f>
        <v>4.16</v>
      </c>
      <c r="J135" s="5">
        <v>0</v>
      </c>
      <c r="K135" s="5">
        <v>0</v>
      </c>
      <c r="L135" s="5">
        <v>0</v>
      </c>
      <c r="M135" s="1">
        <f t="shared" si="21"/>
        <v>4.16</v>
      </c>
      <c r="N135" s="7">
        <v>0</v>
      </c>
      <c r="O135" s="7">
        <f t="shared" si="51"/>
        <v>4.3264000000000005</v>
      </c>
      <c r="P135" s="5">
        <v>0</v>
      </c>
      <c r="Q135" s="5">
        <v>0</v>
      </c>
      <c r="R135" s="1">
        <f>SUM(R138)</f>
        <v>0</v>
      </c>
      <c r="S135" s="1">
        <f t="shared" si="45"/>
        <v>4.3264000000000005</v>
      </c>
      <c r="T135" s="7">
        <v>0</v>
      </c>
      <c r="U135" s="5">
        <f t="shared" si="50"/>
        <v>4.499456</v>
      </c>
      <c r="V135" s="5">
        <v>0</v>
      </c>
      <c r="W135" s="7">
        <v>0</v>
      </c>
      <c r="X135" s="1">
        <f>SUM(X138)</f>
        <v>0</v>
      </c>
      <c r="Y135" s="1">
        <f t="shared" si="46"/>
        <v>4.499456</v>
      </c>
      <c r="Z135" s="1">
        <f t="shared" si="44"/>
        <v>16.985856</v>
      </c>
    </row>
    <row r="136" spans="1:26" s="14" customFormat="1" ht="22.5" customHeight="1">
      <c r="A136" s="21" t="s">
        <v>84</v>
      </c>
      <c r="B136" s="7">
        <v>0</v>
      </c>
      <c r="C136" s="5">
        <v>3.67</v>
      </c>
      <c r="D136" s="5">
        <v>0</v>
      </c>
      <c r="E136" s="5">
        <v>0</v>
      </c>
      <c r="F136" s="5">
        <v>0</v>
      </c>
      <c r="G136" s="1">
        <f t="shared" si="43"/>
        <v>3.67</v>
      </c>
      <c r="H136" s="7">
        <v>0</v>
      </c>
      <c r="I136" s="5">
        <f>+C136*1.04+5</f>
        <v>8.8168</v>
      </c>
      <c r="J136" s="5">
        <v>0</v>
      </c>
      <c r="K136" s="5">
        <v>0</v>
      </c>
      <c r="L136" s="5">
        <v>0</v>
      </c>
      <c r="M136" s="1">
        <f t="shared" si="21"/>
        <v>8.8168</v>
      </c>
      <c r="N136" s="7">
        <v>0</v>
      </c>
      <c r="O136" s="7">
        <f t="shared" si="51"/>
        <v>9.169472</v>
      </c>
      <c r="P136" s="5">
        <v>0</v>
      </c>
      <c r="Q136" s="5">
        <v>0</v>
      </c>
      <c r="R136" s="1">
        <v>0</v>
      </c>
      <c r="S136" s="1">
        <f>SUM(N136:R136)</f>
        <v>9.169472</v>
      </c>
      <c r="T136" s="7">
        <v>0</v>
      </c>
      <c r="U136" s="5">
        <f t="shared" si="50"/>
        <v>9.53625088</v>
      </c>
      <c r="V136" s="5">
        <v>0</v>
      </c>
      <c r="W136" s="7">
        <v>0</v>
      </c>
      <c r="X136" s="1">
        <v>0</v>
      </c>
      <c r="Y136" s="1">
        <f t="shared" si="46"/>
        <v>9.53625088</v>
      </c>
      <c r="Z136" s="1">
        <f t="shared" si="44"/>
        <v>31.192522880000002</v>
      </c>
    </row>
    <row r="137" spans="1:26" s="14" customFormat="1" ht="12.75" customHeight="1">
      <c r="A137" s="21" t="s">
        <v>85</v>
      </c>
      <c r="B137" s="7">
        <v>0</v>
      </c>
      <c r="C137" s="5">
        <v>4</v>
      </c>
      <c r="D137" s="5">
        <v>0</v>
      </c>
      <c r="E137" s="5">
        <v>0</v>
      </c>
      <c r="F137" s="5">
        <v>0</v>
      </c>
      <c r="G137" s="1">
        <f t="shared" si="43"/>
        <v>4</v>
      </c>
      <c r="H137" s="7">
        <v>0</v>
      </c>
      <c r="I137" s="5">
        <f>+C137*1.04+6</f>
        <v>10.16</v>
      </c>
      <c r="J137" s="5">
        <v>0</v>
      </c>
      <c r="K137" s="5">
        <v>0</v>
      </c>
      <c r="L137" s="5">
        <v>0</v>
      </c>
      <c r="M137" s="1">
        <f t="shared" si="21"/>
        <v>10.16</v>
      </c>
      <c r="N137" s="7">
        <v>0</v>
      </c>
      <c r="O137" s="7">
        <f t="shared" si="51"/>
        <v>10.5664</v>
      </c>
      <c r="P137" s="5"/>
      <c r="Q137" s="5">
        <v>0</v>
      </c>
      <c r="R137" s="1">
        <v>0</v>
      </c>
      <c r="S137" s="1">
        <f t="shared" si="45"/>
        <v>10.5664</v>
      </c>
      <c r="T137" s="7">
        <v>0</v>
      </c>
      <c r="U137" s="5">
        <f t="shared" si="50"/>
        <v>10.989056</v>
      </c>
      <c r="V137" s="5"/>
      <c r="W137" s="7">
        <v>0</v>
      </c>
      <c r="X137" s="1">
        <v>0</v>
      </c>
      <c r="Y137" s="1">
        <f t="shared" si="46"/>
        <v>10.989056</v>
      </c>
      <c r="Z137" s="1">
        <f t="shared" si="44"/>
        <v>35.715455999999996</v>
      </c>
    </row>
    <row r="138" spans="1:26" ht="18">
      <c r="A138" s="21" t="s">
        <v>86</v>
      </c>
      <c r="B138" s="7">
        <v>0</v>
      </c>
      <c r="C138" s="7">
        <v>5</v>
      </c>
      <c r="D138" s="1">
        <v>0</v>
      </c>
      <c r="E138" s="1">
        <v>0</v>
      </c>
      <c r="F138" s="1">
        <v>0</v>
      </c>
      <c r="G138" s="1">
        <f t="shared" si="43"/>
        <v>5</v>
      </c>
      <c r="H138" s="1">
        <v>0</v>
      </c>
      <c r="I138" s="5">
        <f>+C138*1.04</f>
        <v>5.2</v>
      </c>
      <c r="J138" s="1">
        <v>0</v>
      </c>
      <c r="K138" s="1">
        <v>0</v>
      </c>
      <c r="L138" s="1">
        <v>0</v>
      </c>
      <c r="M138" s="1">
        <f t="shared" si="21"/>
        <v>5.2</v>
      </c>
      <c r="N138" s="1">
        <v>0</v>
      </c>
      <c r="O138" s="7">
        <f t="shared" si="51"/>
        <v>5.408</v>
      </c>
      <c r="P138" s="1">
        <v>0</v>
      </c>
      <c r="Q138" s="1">
        <v>0</v>
      </c>
      <c r="R138" s="1">
        <v>0</v>
      </c>
      <c r="S138" s="1">
        <f t="shared" si="45"/>
        <v>5.408</v>
      </c>
      <c r="T138" s="1">
        <v>0</v>
      </c>
      <c r="U138" s="5">
        <f t="shared" si="50"/>
        <v>5.624320000000001</v>
      </c>
      <c r="V138" s="1">
        <v>0</v>
      </c>
      <c r="W138" s="7">
        <v>0</v>
      </c>
      <c r="X138" s="1">
        <v>0</v>
      </c>
      <c r="Y138" s="1">
        <f t="shared" si="46"/>
        <v>5.624320000000001</v>
      </c>
      <c r="Z138" s="1">
        <f t="shared" si="44"/>
        <v>21.23232</v>
      </c>
    </row>
    <row r="139" spans="1:26" ht="9">
      <c r="A139" s="4" t="s">
        <v>51</v>
      </c>
      <c r="B139" s="1">
        <f>+B140</f>
        <v>0</v>
      </c>
      <c r="C139" s="1">
        <f>+C140</f>
        <v>28</v>
      </c>
      <c r="D139" s="1">
        <f>+D140</f>
        <v>0</v>
      </c>
      <c r="E139" s="1">
        <f>+E140</f>
        <v>24.2</v>
      </c>
      <c r="F139" s="1">
        <f>+F140</f>
        <v>0</v>
      </c>
      <c r="G139" s="1">
        <f t="shared" si="43"/>
        <v>52.2</v>
      </c>
      <c r="H139" s="1">
        <f>+H140</f>
        <v>8</v>
      </c>
      <c r="I139" s="1">
        <f>+I140</f>
        <v>19.119999999999997</v>
      </c>
      <c r="J139" s="1">
        <f>+J140</f>
        <v>0</v>
      </c>
      <c r="K139" s="1">
        <f>+K140</f>
        <v>103.5</v>
      </c>
      <c r="L139" s="1">
        <f>+L140</f>
        <v>0</v>
      </c>
      <c r="M139" s="1">
        <f t="shared" si="21"/>
        <v>130.62</v>
      </c>
      <c r="N139" s="1">
        <f>+N140</f>
        <v>0</v>
      </c>
      <c r="O139" s="1">
        <f>+O140</f>
        <v>66.24000000000001</v>
      </c>
      <c r="P139" s="1">
        <f>+P140</f>
        <v>0</v>
      </c>
      <c r="Q139" s="1">
        <f>+Q140</f>
        <v>63</v>
      </c>
      <c r="R139" s="1">
        <f>+R140</f>
        <v>0</v>
      </c>
      <c r="S139" s="1">
        <f t="shared" si="45"/>
        <v>129.24</v>
      </c>
      <c r="T139" s="1">
        <f>+T140</f>
        <v>0</v>
      </c>
      <c r="U139" s="1">
        <f>+U140</f>
        <v>68.8896</v>
      </c>
      <c r="V139" s="1">
        <f>+V140</f>
        <v>0</v>
      </c>
      <c r="W139" s="1">
        <f>+W140</f>
        <v>70</v>
      </c>
      <c r="X139" s="1">
        <f>+X140</f>
        <v>0</v>
      </c>
      <c r="Y139" s="1">
        <f t="shared" si="46"/>
        <v>138.8896</v>
      </c>
      <c r="Z139" s="1">
        <f t="shared" si="44"/>
        <v>450.94960000000003</v>
      </c>
    </row>
    <row r="140" spans="1:26" ht="9">
      <c r="A140" s="4" t="s">
        <v>52</v>
      </c>
      <c r="B140" s="1">
        <f>SUM(B141:B145)</f>
        <v>0</v>
      </c>
      <c r="C140" s="1">
        <f>SUM(C141:C145)</f>
        <v>28</v>
      </c>
      <c r="D140" s="1">
        <f>SUM(D141:D145)</f>
        <v>0</v>
      </c>
      <c r="E140" s="1">
        <f>SUM(E141:E145)</f>
        <v>24.2</v>
      </c>
      <c r="F140" s="1">
        <f>SUM(F141:F145)</f>
        <v>0</v>
      </c>
      <c r="G140" s="1">
        <f t="shared" si="43"/>
        <v>52.2</v>
      </c>
      <c r="H140" s="1">
        <f>SUM(H141:H145)</f>
        <v>8</v>
      </c>
      <c r="I140" s="1">
        <f>SUM(I141:I145)</f>
        <v>19.119999999999997</v>
      </c>
      <c r="J140" s="1">
        <f>SUM(J141:J145)</f>
        <v>0</v>
      </c>
      <c r="K140" s="1">
        <f>SUM(K141:K145)</f>
        <v>103.5</v>
      </c>
      <c r="L140" s="1">
        <f>SUM(L141:L145)</f>
        <v>0</v>
      </c>
      <c r="M140" s="1">
        <f t="shared" si="21"/>
        <v>130.62</v>
      </c>
      <c r="N140" s="1">
        <f>SUM(N141:N145)</f>
        <v>0</v>
      </c>
      <c r="O140" s="1">
        <f>SUM(O141:O145)</f>
        <v>66.24000000000001</v>
      </c>
      <c r="P140" s="1">
        <f>SUM(P141:P145)</f>
        <v>0</v>
      </c>
      <c r="Q140" s="1">
        <f>SUM(Q141:Q145)</f>
        <v>63</v>
      </c>
      <c r="R140" s="1">
        <f>SUM(R141:R145)</f>
        <v>0</v>
      </c>
      <c r="S140" s="1">
        <f t="shared" si="45"/>
        <v>129.24</v>
      </c>
      <c r="T140" s="1">
        <f>SUM(T141:T145)</f>
        <v>0</v>
      </c>
      <c r="U140" s="1">
        <f>SUM(U141:U145)</f>
        <v>68.8896</v>
      </c>
      <c r="V140" s="1">
        <f>SUM(V141:V145)</f>
        <v>0</v>
      </c>
      <c r="W140" s="1">
        <f>SUM(W141:W145)</f>
        <v>70</v>
      </c>
      <c r="X140" s="1">
        <f>SUM(X141:X145)</f>
        <v>0</v>
      </c>
      <c r="Y140" s="1">
        <f>SUM(T140:W140)</f>
        <v>138.8896</v>
      </c>
      <c r="Z140" s="1">
        <f t="shared" si="44"/>
        <v>450.94960000000003</v>
      </c>
    </row>
    <row r="141" spans="1:26" ht="9">
      <c r="A141" s="11" t="s">
        <v>162</v>
      </c>
      <c r="B141" s="7">
        <v>0</v>
      </c>
      <c r="C141" s="7">
        <v>0</v>
      </c>
      <c r="D141" s="7">
        <v>0</v>
      </c>
      <c r="E141" s="7">
        <v>24.2</v>
      </c>
      <c r="F141" s="7">
        <v>0</v>
      </c>
      <c r="G141" s="1">
        <f t="shared" si="43"/>
        <v>24.2</v>
      </c>
      <c r="H141" s="7">
        <v>0</v>
      </c>
      <c r="I141" s="5">
        <v>6</v>
      </c>
      <c r="J141" s="7">
        <v>0</v>
      </c>
      <c r="K141" s="7">
        <v>0</v>
      </c>
      <c r="L141" s="7">
        <v>0</v>
      </c>
      <c r="M141" s="1">
        <f t="shared" si="21"/>
        <v>6</v>
      </c>
      <c r="N141" s="7">
        <v>0</v>
      </c>
      <c r="O141" s="7">
        <f>+I141*1.04</f>
        <v>6.24</v>
      </c>
      <c r="P141" s="7">
        <v>0</v>
      </c>
      <c r="Q141" s="7">
        <v>0</v>
      </c>
      <c r="R141" s="7">
        <v>0</v>
      </c>
      <c r="S141" s="1">
        <f t="shared" si="45"/>
        <v>6.24</v>
      </c>
      <c r="T141" s="7">
        <v>0</v>
      </c>
      <c r="U141" s="5">
        <f>+O141*1.04</f>
        <v>6.4896</v>
      </c>
      <c r="V141" s="7">
        <v>0</v>
      </c>
      <c r="W141" s="7">
        <v>0</v>
      </c>
      <c r="X141" s="7">
        <v>0</v>
      </c>
      <c r="Y141" s="1">
        <f>SUM(T141:W141)</f>
        <v>6.4896</v>
      </c>
      <c r="Z141" s="1">
        <f t="shared" si="44"/>
        <v>42.9296</v>
      </c>
    </row>
    <row r="142" spans="1:26" ht="9">
      <c r="A142" s="11" t="s">
        <v>77</v>
      </c>
      <c r="B142" s="7">
        <v>0</v>
      </c>
      <c r="C142" s="7">
        <v>12</v>
      </c>
      <c r="D142" s="7">
        <v>0</v>
      </c>
      <c r="E142" s="7">
        <v>0</v>
      </c>
      <c r="F142" s="7">
        <v>0</v>
      </c>
      <c r="G142" s="1">
        <f t="shared" si="43"/>
        <v>12</v>
      </c>
      <c r="H142" s="7">
        <v>4</v>
      </c>
      <c r="I142" s="5">
        <f>+C142*1.04-8</f>
        <v>4.48</v>
      </c>
      <c r="J142" s="7">
        <v>0</v>
      </c>
      <c r="K142" s="7">
        <v>0</v>
      </c>
      <c r="L142" s="7">
        <v>0</v>
      </c>
      <c r="M142" s="1">
        <f t="shared" si="21"/>
        <v>8.48</v>
      </c>
      <c r="N142" s="7">
        <v>0</v>
      </c>
      <c r="O142" s="7">
        <v>20</v>
      </c>
      <c r="P142" s="7">
        <v>0</v>
      </c>
      <c r="Q142" s="7">
        <v>0</v>
      </c>
      <c r="R142" s="7">
        <v>0</v>
      </c>
      <c r="S142" s="1">
        <f t="shared" si="45"/>
        <v>20</v>
      </c>
      <c r="T142" s="7">
        <v>0</v>
      </c>
      <c r="U142" s="5">
        <f>+O142*1.04</f>
        <v>20.8</v>
      </c>
      <c r="V142" s="7">
        <v>0</v>
      </c>
      <c r="W142" s="7">
        <v>0</v>
      </c>
      <c r="X142" s="7">
        <v>0</v>
      </c>
      <c r="Y142" s="1">
        <f>SUM(T142:W142)</f>
        <v>20.8</v>
      </c>
      <c r="Z142" s="1">
        <f t="shared" si="44"/>
        <v>61.28</v>
      </c>
    </row>
    <row r="143" spans="1:26" ht="9">
      <c r="A143" s="11" t="s">
        <v>78</v>
      </c>
      <c r="B143" s="7">
        <v>0</v>
      </c>
      <c r="C143" s="7">
        <v>6</v>
      </c>
      <c r="D143" s="7">
        <v>0</v>
      </c>
      <c r="E143" s="7">
        <v>0</v>
      </c>
      <c r="F143" s="7">
        <v>0</v>
      </c>
      <c r="G143" s="1">
        <f t="shared" si="43"/>
        <v>6</v>
      </c>
      <c r="H143" s="7">
        <v>0</v>
      </c>
      <c r="I143" s="5">
        <f>+C143*1.04</f>
        <v>6.24</v>
      </c>
      <c r="J143" s="7">
        <v>0</v>
      </c>
      <c r="K143" s="7">
        <v>0</v>
      </c>
      <c r="L143" s="7">
        <v>0</v>
      </c>
      <c r="M143" s="1">
        <f t="shared" si="21"/>
        <v>6.24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1">
        <f t="shared" si="45"/>
        <v>0</v>
      </c>
      <c r="T143" s="7">
        <v>0</v>
      </c>
      <c r="U143" s="5">
        <f>+O143*1.04</f>
        <v>0</v>
      </c>
      <c r="V143" s="7">
        <v>0</v>
      </c>
      <c r="W143" s="7">
        <v>0</v>
      </c>
      <c r="X143" s="7">
        <v>0</v>
      </c>
      <c r="Y143" s="1">
        <f>SUM(T143:W143)</f>
        <v>0</v>
      </c>
      <c r="Z143" s="1">
        <f t="shared" si="44"/>
        <v>12.24</v>
      </c>
    </row>
    <row r="144" spans="1:26" s="6" customFormat="1" ht="9">
      <c r="A144" s="11" t="s">
        <v>79</v>
      </c>
      <c r="B144" s="7">
        <v>0</v>
      </c>
      <c r="C144" s="7">
        <v>0</v>
      </c>
      <c r="D144" s="7">
        <v>0</v>
      </c>
      <c r="E144" s="7">
        <v>0</v>
      </c>
      <c r="F144" s="7">
        <f>SUM(F145:F147)</f>
        <v>0</v>
      </c>
      <c r="G144" s="1">
        <f t="shared" si="43"/>
        <v>0</v>
      </c>
      <c r="H144" s="7">
        <v>0</v>
      </c>
      <c r="I144" s="5">
        <f>+C144*1.04</f>
        <v>0</v>
      </c>
      <c r="J144" s="7">
        <v>0</v>
      </c>
      <c r="K144" s="7">
        <v>0</v>
      </c>
      <c r="L144" s="7">
        <v>0</v>
      </c>
      <c r="M144" s="1">
        <f t="shared" si="21"/>
        <v>0</v>
      </c>
      <c r="N144" s="7">
        <v>0</v>
      </c>
      <c r="O144" s="7">
        <v>20</v>
      </c>
      <c r="P144" s="7">
        <v>0</v>
      </c>
      <c r="Q144" s="7">
        <v>0</v>
      </c>
      <c r="R144" s="5">
        <f>SUM(R145)</f>
        <v>0</v>
      </c>
      <c r="S144" s="1">
        <f t="shared" si="45"/>
        <v>20</v>
      </c>
      <c r="T144" s="7">
        <v>0</v>
      </c>
      <c r="U144" s="5">
        <f>+O144*1.04</f>
        <v>20.8</v>
      </c>
      <c r="V144" s="7">
        <v>0</v>
      </c>
      <c r="W144" s="7">
        <v>0</v>
      </c>
      <c r="X144" s="5">
        <f>SUM(X145)</f>
        <v>0</v>
      </c>
      <c r="Y144" s="1">
        <f t="shared" si="46"/>
        <v>20.8</v>
      </c>
      <c r="Z144" s="1">
        <f t="shared" si="44"/>
        <v>40.8</v>
      </c>
    </row>
    <row r="145" spans="1:26" s="6" customFormat="1" ht="9">
      <c r="A145" s="11" t="s">
        <v>80</v>
      </c>
      <c r="B145" s="5">
        <v>0</v>
      </c>
      <c r="C145" s="5">
        <v>10</v>
      </c>
      <c r="D145" s="5">
        <v>0</v>
      </c>
      <c r="E145" s="5">
        <v>0</v>
      </c>
      <c r="F145" s="5">
        <v>0</v>
      </c>
      <c r="G145" s="1">
        <f t="shared" si="43"/>
        <v>10</v>
      </c>
      <c r="H145" s="5">
        <v>4</v>
      </c>
      <c r="I145" s="5">
        <f>+C145*1.04-8</f>
        <v>2.4000000000000004</v>
      </c>
      <c r="J145" s="5">
        <v>0</v>
      </c>
      <c r="K145" s="5">
        <v>103.5</v>
      </c>
      <c r="L145" s="5">
        <v>0</v>
      </c>
      <c r="M145" s="1">
        <f t="shared" si="21"/>
        <v>109.9</v>
      </c>
      <c r="N145" s="5">
        <v>0</v>
      </c>
      <c r="O145" s="7">
        <v>20</v>
      </c>
      <c r="P145" s="5">
        <v>0</v>
      </c>
      <c r="Q145" s="5">
        <v>63</v>
      </c>
      <c r="R145" s="5">
        <v>0</v>
      </c>
      <c r="S145" s="1">
        <f t="shared" si="45"/>
        <v>83</v>
      </c>
      <c r="T145" s="5">
        <v>0</v>
      </c>
      <c r="U145" s="5">
        <f>+O145*1.04</f>
        <v>20.8</v>
      </c>
      <c r="V145" s="5">
        <v>0</v>
      </c>
      <c r="W145" s="5">
        <v>70</v>
      </c>
      <c r="X145" s="5">
        <v>0</v>
      </c>
      <c r="Y145" s="1">
        <f t="shared" si="46"/>
        <v>90.8</v>
      </c>
      <c r="Z145" s="1">
        <f t="shared" si="44"/>
        <v>293.7</v>
      </c>
    </row>
    <row r="146" spans="1:26" s="6" customFormat="1" ht="9">
      <c r="A146" s="3" t="s">
        <v>53</v>
      </c>
      <c r="B146" s="12">
        <f>+B147</f>
        <v>7.9</v>
      </c>
      <c r="C146" s="12">
        <f>+C147</f>
        <v>0</v>
      </c>
      <c r="D146" s="12">
        <f>+D147</f>
        <v>63.4</v>
      </c>
      <c r="E146" s="12">
        <f>+E147</f>
        <v>0</v>
      </c>
      <c r="F146" s="12">
        <f>+F147</f>
        <v>0</v>
      </c>
      <c r="G146" s="1">
        <f t="shared" si="43"/>
        <v>71.3</v>
      </c>
      <c r="H146" s="12">
        <f>+H147</f>
        <v>8.216000000000001</v>
      </c>
      <c r="I146" s="12">
        <f>+I147</f>
        <v>0</v>
      </c>
      <c r="J146" s="12">
        <f>+J147</f>
        <v>65.936</v>
      </c>
      <c r="K146" s="12">
        <f>+K147</f>
        <v>0</v>
      </c>
      <c r="L146" s="12">
        <f>+L147</f>
        <v>0</v>
      </c>
      <c r="M146" s="1">
        <f t="shared" si="21"/>
        <v>74.15200000000002</v>
      </c>
      <c r="N146" s="12">
        <f>+N147</f>
        <v>8.216000000000001</v>
      </c>
      <c r="O146" s="12">
        <f>+O147</f>
        <v>0</v>
      </c>
      <c r="P146" s="12">
        <f>+P147</f>
        <v>68.57344</v>
      </c>
      <c r="Q146" s="12">
        <f>+Q147</f>
        <v>80</v>
      </c>
      <c r="R146" s="12">
        <f>+R147</f>
        <v>0</v>
      </c>
      <c r="S146" s="1">
        <f t="shared" si="45"/>
        <v>156.78944</v>
      </c>
      <c r="T146" s="12">
        <f>+T147</f>
        <v>8.544640000000001</v>
      </c>
      <c r="U146" s="12">
        <f>+U147</f>
        <v>0</v>
      </c>
      <c r="V146" s="12">
        <f>+V147</f>
        <v>71.31637760000001</v>
      </c>
      <c r="W146" s="12">
        <f>+W147</f>
        <v>40</v>
      </c>
      <c r="X146" s="12">
        <f>+X147</f>
        <v>0</v>
      </c>
      <c r="Y146" s="1">
        <f t="shared" si="46"/>
        <v>119.86101760000001</v>
      </c>
      <c r="Z146" s="1">
        <f t="shared" si="44"/>
        <v>422.10245760000004</v>
      </c>
    </row>
    <row r="147" spans="1:26" s="6" customFormat="1" ht="18">
      <c r="A147" s="27" t="s">
        <v>54</v>
      </c>
      <c r="B147" s="12">
        <f>SUM(B148:B157)</f>
        <v>7.9</v>
      </c>
      <c r="C147" s="12">
        <f>SUM(C148:C157)</f>
        <v>0</v>
      </c>
      <c r="D147" s="12">
        <f>SUM(D148:D157)</f>
        <v>63.4</v>
      </c>
      <c r="E147" s="12">
        <f>SUM(E148:E157)</f>
        <v>0</v>
      </c>
      <c r="F147" s="12">
        <f>SUM(F148:F157)</f>
        <v>0</v>
      </c>
      <c r="G147" s="1">
        <f t="shared" si="43"/>
        <v>71.3</v>
      </c>
      <c r="H147" s="12">
        <f>SUM(H148:H157)</f>
        <v>8.216000000000001</v>
      </c>
      <c r="I147" s="12">
        <f>SUM(I148:I157)</f>
        <v>0</v>
      </c>
      <c r="J147" s="12">
        <f>SUM(J148:J157)</f>
        <v>65.936</v>
      </c>
      <c r="K147" s="12">
        <f>SUM(K148:K157)</f>
        <v>0</v>
      </c>
      <c r="L147" s="12">
        <f>SUM(L148:L157)</f>
        <v>0</v>
      </c>
      <c r="M147" s="1">
        <f t="shared" si="21"/>
        <v>74.15200000000002</v>
      </c>
      <c r="N147" s="12">
        <f>SUM(N148:N157)</f>
        <v>8.216000000000001</v>
      </c>
      <c r="O147" s="12">
        <f>SUM(O148:O157)</f>
        <v>0</v>
      </c>
      <c r="P147" s="12">
        <f>SUM(P148:P157)</f>
        <v>68.57344</v>
      </c>
      <c r="Q147" s="12">
        <f>SUM(Q148:Q157)</f>
        <v>80</v>
      </c>
      <c r="R147" s="12">
        <f>SUM(R148:R157)</f>
        <v>0</v>
      </c>
      <c r="S147" s="1">
        <f t="shared" si="45"/>
        <v>156.78944</v>
      </c>
      <c r="T147" s="12">
        <f>SUM(T148:T157)</f>
        <v>8.544640000000001</v>
      </c>
      <c r="U147" s="12">
        <f>SUM(U148:U157)</f>
        <v>0</v>
      </c>
      <c r="V147" s="12">
        <f>SUM(V148:V157)</f>
        <v>71.31637760000001</v>
      </c>
      <c r="W147" s="12">
        <f>SUM(W148:W157)</f>
        <v>40</v>
      </c>
      <c r="X147" s="12">
        <f>SUM(X148:X157)</f>
        <v>0</v>
      </c>
      <c r="Y147" s="1">
        <f t="shared" si="46"/>
        <v>119.86101760000001</v>
      </c>
      <c r="Z147" s="1">
        <f t="shared" si="44"/>
        <v>422.10245760000004</v>
      </c>
    </row>
    <row r="148" spans="1:27" s="6" customFormat="1" ht="24" customHeight="1">
      <c r="A148" s="21" t="s">
        <v>58</v>
      </c>
      <c r="B148" s="5">
        <v>0</v>
      </c>
      <c r="C148" s="5">
        <v>0</v>
      </c>
      <c r="D148" s="5">
        <v>4</v>
      </c>
      <c r="E148" s="5">
        <v>0</v>
      </c>
      <c r="F148" s="5">
        <v>0</v>
      </c>
      <c r="G148" s="1">
        <f>SUM(B148:F148)</f>
        <v>4</v>
      </c>
      <c r="H148" s="5">
        <v>0</v>
      </c>
      <c r="I148" s="5">
        <f aca="true" t="shared" si="52" ref="I148:I157">+C148*1.04</f>
        <v>0</v>
      </c>
      <c r="J148" s="5">
        <f>+D148*1.04</f>
        <v>4.16</v>
      </c>
      <c r="K148" s="5">
        <v>0</v>
      </c>
      <c r="L148" s="5">
        <v>0</v>
      </c>
      <c r="M148" s="1">
        <f aca="true" t="shared" si="53" ref="M148:M164">SUM(H148:K148)</f>
        <v>4.16</v>
      </c>
      <c r="N148" s="5">
        <v>0</v>
      </c>
      <c r="O148" s="5">
        <v>0</v>
      </c>
      <c r="P148" s="5">
        <f>+J148*1.04</f>
        <v>4.3264000000000005</v>
      </c>
      <c r="Q148" s="5">
        <v>0</v>
      </c>
      <c r="R148" s="7">
        <v>0</v>
      </c>
      <c r="S148" s="1">
        <f t="shared" si="45"/>
        <v>4.3264000000000005</v>
      </c>
      <c r="T148" s="5">
        <v>0</v>
      </c>
      <c r="U148" s="5">
        <v>0</v>
      </c>
      <c r="V148" s="5">
        <f>+P148*1.04</f>
        <v>4.499456</v>
      </c>
      <c r="W148" s="5">
        <v>0</v>
      </c>
      <c r="X148" s="7">
        <v>0</v>
      </c>
      <c r="Y148" s="1">
        <f t="shared" si="46"/>
        <v>4.499456</v>
      </c>
      <c r="Z148" s="1">
        <f t="shared" si="44"/>
        <v>16.985856</v>
      </c>
      <c r="AA148" s="6" t="s">
        <v>155</v>
      </c>
    </row>
    <row r="149" spans="1:26" s="6" customFormat="1" ht="24.75" customHeight="1">
      <c r="A149" s="21" t="s">
        <v>141</v>
      </c>
      <c r="B149" s="5">
        <v>0</v>
      </c>
      <c r="C149" s="7">
        <f aca="true" t="shared" si="54" ref="C149:F150">SUM(C150)</f>
        <v>0</v>
      </c>
      <c r="D149" s="7">
        <v>4</v>
      </c>
      <c r="E149" s="7">
        <f t="shared" si="54"/>
        <v>0</v>
      </c>
      <c r="F149" s="7">
        <f t="shared" si="54"/>
        <v>0</v>
      </c>
      <c r="G149" s="1">
        <f t="shared" si="43"/>
        <v>4</v>
      </c>
      <c r="H149" s="5">
        <v>0</v>
      </c>
      <c r="I149" s="5">
        <f t="shared" si="52"/>
        <v>0</v>
      </c>
      <c r="J149" s="5">
        <f aca="true" t="shared" si="55" ref="J149:J157">+D149*1.04</f>
        <v>4.16</v>
      </c>
      <c r="K149" s="7">
        <f>SUM(K150)</f>
        <v>0</v>
      </c>
      <c r="L149" s="7">
        <f>SUM(L150)</f>
        <v>0</v>
      </c>
      <c r="M149" s="1">
        <f t="shared" si="53"/>
        <v>4.16</v>
      </c>
      <c r="N149" s="5">
        <v>0</v>
      </c>
      <c r="O149" s="7">
        <f>SUM(O150)</f>
        <v>0</v>
      </c>
      <c r="P149" s="5">
        <f aca="true" t="shared" si="56" ref="P149:P157">+J149*1.04</f>
        <v>4.3264000000000005</v>
      </c>
      <c r="Q149" s="7">
        <f>SUM(Q150)</f>
        <v>0</v>
      </c>
      <c r="R149" s="7">
        <f>SUM(R150)</f>
        <v>0</v>
      </c>
      <c r="S149" s="1">
        <f t="shared" si="45"/>
        <v>4.3264000000000005</v>
      </c>
      <c r="T149" s="5">
        <v>0</v>
      </c>
      <c r="U149" s="7">
        <f>SUM(U150)</f>
        <v>0</v>
      </c>
      <c r="V149" s="5">
        <f aca="true" t="shared" si="57" ref="V149:V157">+P149*1.04</f>
        <v>4.499456</v>
      </c>
      <c r="W149" s="7">
        <f>SUM(W150)</f>
        <v>0</v>
      </c>
      <c r="X149" s="7">
        <f>SUM(X150)</f>
        <v>0</v>
      </c>
      <c r="Y149" s="1">
        <f t="shared" si="46"/>
        <v>4.499456</v>
      </c>
      <c r="Z149" s="1">
        <f t="shared" si="44"/>
        <v>16.985856</v>
      </c>
    </row>
    <row r="150" spans="1:26" ht="25.5" customHeight="1">
      <c r="A150" s="21" t="s">
        <v>62</v>
      </c>
      <c r="B150" s="7">
        <f>SUM(B151)</f>
        <v>0</v>
      </c>
      <c r="C150" s="7">
        <f t="shared" si="54"/>
        <v>0</v>
      </c>
      <c r="D150" s="7">
        <v>5</v>
      </c>
      <c r="E150" s="7">
        <f t="shared" si="54"/>
        <v>0</v>
      </c>
      <c r="F150" s="7">
        <f t="shared" si="54"/>
        <v>0</v>
      </c>
      <c r="G150" s="1">
        <f t="shared" si="43"/>
        <v>5</v>
      </c>
      <c r="H150" s="7">
        <f>SUM(H151)</f>
        <v>0</v>
      </c>
      <c r="I150" s="5">
        <f t="shared" si="52"/>
        <v>0</v>
      </c>
      <c r="J150" s="5">
        <f t="shared" si="55"/>
        <v>5.2</v>
      </c>
      <c r="K150" s="7">
        <f>SUM(K151)</f>
        <v>0</v>
      </c>
      <c r="L150" s="7">
        <f>SUM(L151)</f>
        <v>0</v>
      </c>
      <c r="M150" s="1">
        <f t="shared" si="53"/>
        <v>5.2</v>
      </c>
      <c r="N150" s="7">
        <f>SUM(N151)</f>
        <v>0</v>
      </c>
      <c r="O150" s="7">
        <f>SUM(O151)</f>
        <v>0</v>
      </c>
      <c r="P150" s="5">
        <f t="shared" si="56"/>
        <v>5.408</v>
      </c>
      <c r="Q150" s="7">
        <f>SUM(Q151)</f>
        <v>0</v>
      </c>
      <c r="R150" s="5">
        <v>0</v>
      </c>
      <c r="S150" s="1">
        <f t="shared" si="45"/>
        <v>5.408</v>
      </c>
      <c r="T150" s="7">
        <v>0</v>
      </c>
      <c r="U150" s="7">
        <f>SUM(U151)</f>
        <v>0</v>
      </c>
      <c r="V150" s="5">
        <f t="shared" si="57"/>
        <v>5.624320000000001</v>
      </c>
      <c r="W150" s="7">
        <f>SUM(W151)</f>
        <v>0</v>
      </c>
      <c r="X150" s="5">
        <v>0</v>
      </c>
      <c r="Y150" s="1">
        <f t="shared" si="46"/>
        <v>5.624320000000001</v>
      </c>
      <c r="Z150" s="1">
        <f t="shared" si="44"/>
        <v>21.23232</v>
      </c>
    </row>
    <row r="151" spans="1:26" ht="18">
      <c r="A151" s="21" t="s">
        <v>63</v>
      </c>
      <c r="B151" s="7">
        <f>SUM(B152)</f>
        <v>0</v>
      </c>
      <c r="C151" s="5">
        <v>0</v>
      </c>
      <c r="D151" s="5">
        <v>5.4</v>
      </c>
      <c r="E151" s="5">
        <v>0</v>
      </c>
      <c r="F151" s="5">
        <v>0</v>
      </c>
      <c r="G151" s="1">
        <f t="shared" si="43"/>
        <v>5.4</v>
      </c>
      <c r="H151" s="7">
        <f>SUM(H152)</f>
        <v>0</v>
      </c>
      <c r="I151" s="5">
        <f t="shared" si="52"/>
        <v>0</v>
      </c>
      <c r="J151" s="5">
        <f t="shared" si="55"/>
        <v>5.6160000000000005</v>
      </c>
      <c r="K151" s="5">
        <v>0</v>
      </c>
      <c r="L151" s="5">
        <v>0</v>
      </c>
      <c r="M151" s="1">
        <f t="shared" si="53"/>
        <v>5.6160000000000005</v>
      </c>
      <c r="N151" s="7">
        <f>SUM(N152)</f>
        <v>0</v>
      </c>
      <c r="O151" s="5">
        <v>0</v>
      </c>
      <c r="P151" s="5">
        <f t="shared" si="56"/>
        <v>5.8406400000000005</v>
      </c>
      <c r="Q151" s="5">
        <v>0</v>
      </c>
      <c r="R151" s="7">
        <v>0</v>
      </c>
      <c r="S151" s="1">
        <f t="shared" si="45"/>
        <v>5.8406400000000005</v>
      </c>
      <c r="T151" s="7">
        <v>0</v>
      </c>
      <c r="U151" s="5">
        <v>0</v>
      </c>
      <c r="V151" s="5">
        <f t="shared" si="57"/>
        <v>6.0742656</v>
      </c>
      <c r="W151" s="5">
        <v>0</v>
      </c>
      <c r="X151" s="7">
        <v>0</v>
      </c>
      <c r="Y151" s="1">
        <f t="shared" si="46"/>
        <v>6.0742656</v>
      </c>
      <c r="Z151" s="1">
        <f t="shared" si="44"/>
        <v>22.930905600000003</v>
      </c>
    </row>
    <row r="152" spans="1:26" s="6" customFormat="1" ht="18">
      <c r="A152" s="21" t="s">
        <v>64</v>
      </c>
      <c r="B152" s="5">
        <v>0</v>
      </c>
      <c r="C152" s="7">
        <v>0</v>
      </c>
      <c r="D152" s="7">
        <v>10</v>
      </c>
      <c r="E152" s="7">
        <v>0</v>
      </c>
      <c r="F152" s="7">
        <v>0</v>
      </c>
      <c r="G152" s="1">
        <f t="shared" si="43"/>
        <v>10</v>
      </c>
      <c r="H152" s="5">
        <v>0</v>
      </c>
      <c r="I152" s="5">
        <f t="shared" si="52"/>
        <v>0</v>
      </c>
      <c r="J152" s="5">
        <f t="shared" si="55"/>
        <v>10.4</v>
      </c>
      <c r="K152" s="7">
        <v>0</v>
      </c>
      <c r="L152" s="7">
        <v>0</v>
      </c>
      <c r="M152" s="1">
        <f t="shared" si="53"/>
        <v>10.4</v>
      </c>
      <c r="N152" s="5">
        <v>0</v>
      </c>
      <c r="O152" s="7">
        <v>0</v>
      </c>
      <c r="P152" s="5">
        <f t="shared" si="56"/>
        <v>10.816</v>
      </c>
      <c r="Q152" s="7">
        <v>0</v>
      </c>
      <c r="R152" s="7">
        <v>0</v>
      </c>
      <c r="S152" s="1">
        <f t="shared" si="45"/>
        <v>10.816</v>
      </c>
      <c r="T152" s="5">
        <v>0</v>
      </c>
      <c r="U152" s="7">
        <v>0</v>
      </c>
      <c r="V152" s="5">
        <f t="shared" si="57"/>
        <v>11.248640000000002</v>
      </c>
      <c r="W152" s="7">
        <v>0</v>
      </c>
      <c r="X152" s="7">
        <v>0</v>
      </c>
      <c r="Y152" s="1">
        <f t="shared" si="46"/>
        <v>11.248640000000002</v>
      </c>
      <c r="Z152" s="1">
        <f t="shared" si="44"/>
        <v>42.46464</v>
      </c>
    </row>
    <row r="153" spans="1:26" ht="9">
      <c r="A153" s="21" t="s">
        <v>65</v>
      </c>
      <c r="B153" s="7">
        <v>0</v>
      </c>
      <c r="C153" s="7">
        <v>0</v>
      </c>
      <c r="D153" s="7">
        <v>5</v>
      </c>
      <c r="E153" s="7">
        <v>0</v>
      </c>
      <c r="F153" s="7">
        <v>0</v>
      </c>
      <c r="G153" s="1">
        <f t="shared" si="43"/>
        <v>5</v>
      </c>
      <c r="H153" s="7">
        <v>0</v>
      </c>
      <c r="I153" s="5">
        <f t="shared" si="52"/>
        <v>0</v>
      </c>
      <c r="J153" s="5">
        <f t="shared" si="55"/>
        <v>5.2</v>
      </c>
      <c r="K153" s="7">
        <v>0</v>
      </c>
      <c r="L153" s="7">
        <v>0</v>
      </c>
      <c r="M153" s="1">
        <f t="shared" si="53"/>
        <v>5.2</v>
      </c>
      <c r="N153" s="7">
        <v>0</v>
      </c>
      <c r="O153" s="7">
        <v>0</v>
      </c>
      <c r="P153" s="5">
        <f t="shared" si="56"/>
        <v>5.408</v>
      </c>
      <c r="Q153" s="7">
        <v>0</v>
      </c>
      <c r="R153" s="1">
        <v>0</v>
      </c>
      <c r="S153" s="1">
        <f t="shared" si="45"/>
        <v>5.408</v>
      </c>
      <c r="T153" s="7">
        <v>0</v>
      </c>
      <c r="U153" s="7">
        <v>0</v>
      </c>
      <c r="V153" s="5">
        <f t="shared" si="57"/>
        <v>5.624320000000001</v>
      </c>
      <c r="W153" s="7">
        <v>0</v>
      </c>
      <c r="X153" s="1">
        <v>0</v>
      </c>
      <c r="Y153" s="1">
        <f t="shared" si="46"/>
        <v>5.624320000000001</v>
      </c>
      <c r="Z153" s="1">
        <f t="shared" si="44"/>
        <v>21.23232</v>
      </c>
    </row>
    <row r="154" spans="1:26" ht="18">
      <c r="A154" s="21" t="s">
        <v>66</v>
      </c>
      <c r="B154" s="7">
        <v>0</v>
      </c>
      <c r="C154" s="7">
        <v>0</v>
      </c>
      <c r="D154" s="7">
        <v>8</v>
      </c>
      <c r="E154" s="7">
        <v>0</v>
      </c>
      <c r="F154" s="7">
        <v>0</v>
      </c>
      <c r="G154" s="1">
        <f t="shared" si="43"/>
        <v>8</v>
      </c>
      <c r="H154" s="7">
        <v>0</v>
      </c>
      <c r="I154" s="5">
        <f t="shared" si="52"/>
        <v>0</v>
      </c>
      <c r="J154" s="5">
        <f t="shared" si="55"/>
        <v>8.32</v>
      </c>
      <c r="K154" s="1">
        <v>0</v>
      </c>
      <c r="L154" s="1">
        <v>0</v>
      </c>
      <c r="M154" s="1">
        <f t="shared" si="53"/>
        <v>8.32</v>
      </c>
      <c r="N154" s="7">
        <v>0</v>
      </c>
      <c r="O154" s="7">
        <v>0</v>
      </c>
      <c r="P154" s="5">
        <f t="shared" si="56"/>
        <v>8.652800000000001</v>
      </c>
      <c r="Q154" s="7">
        <v>0</v>
      </c>
      <c r="R154" s="5">
        <f>SUM(R157)</f>
        <v>0</v>
      </c>
      <c r="S154" s="1">
        <f t="shared" si="45"/>
        <v>8.652800000000001</v>
      </c>
      <c r="T154" s="7">
        <v>0</v>
      </c>
      <c r="U154" s="7">
        <v>0</v>
      </c>
      <c r="V154" s="5">
        <f t="shared" si="57"/>
        <v>8.998912</v>
      </c>
      <c r="W154" s="1">
        <v>0</v>
      </c>
      <c r="X154" s="12">
        <f>SUM(X157)</f>
        <v>0</v>
      </c>
      <c r="Y154" s="1">
        <f t="shared" si="46"/>
        <v>8.998912</v>
      </c>
      <c r="Z154" s="1">
        <f t="shared" si="44"/>
        <v>33.971712</v>
      </c>
    </row>
    <row r="155" spans="1:26" ht="18">
      <c r="A155" s="21" t="s">
        <v>67</v>
      </c>
      <c r="B155" s="7">
        <v>0</v>
      </c>
      <c r="C155" s="7">
        <v>0</v>
      </c>
      <c r="D155" s="7">
        <v>2</v>
      </c>
      <c r="E155" s="7">
        <v>0</v>
      </c>
      <c r="F155" s="7">
        <v>0</v>
      </c>
      <c r="G155" s="1">
        <f t="shared" si="43"/>
        <v>2</v>
      </c>
      <c r="H155" s="7">
        <v>0</v>
      </c>
      <c r="I155" s="5">
        <f t="shared" si="52"/>
        <v>0</v>
      </c>
      <c r="J155" s="5">
        <f t="shared" si="55"/>
        <v>2.08</v>
      </c>
      <c r="K155" s="1">
        <v>0</v>
      </c>
      <c r="L155" s="1">
        <v>0</v>
      </c>
      <c r="M155" s="1">
        <f t="shared" si="53"/>
        <v>2.08</v>
      </c>
      <c r="N155" s="7">
        <v>0</v>
      </c>
      <c r="O155" s="7"/>
      <c r="P155" s="5">
        <f t="shared" si="56"/>
        <v>2.1632000000000002</v>
      </c>
      <c r="Q155" s="7">
        <v>0</v>
      </c>
      <c r="R155" s="5">
        <v>0</v>
      </c>
      <c r="S155" s="1">
        <f t="shared" si="45"/>
        <v>2.1632000000000002</v>
      </c>
      <c r="T155" s="7">
        <v>0</v>
      </c>
      <c r="U155" s="7">
        <v>0</v>
      </c>
      <c r="V155" s="5">
        <f t="shared" si="57"/>
        <v>2.249728</v>
      </c>
      <c r="W155" s="1">
        <v>0</v>
      </c>
      <c r="X155" s="12">
        <v>0</v>
      </c>
      <c r="Y155" s="1">
        <f>SUM(T155:X155)</f>
        <v>2.249728</v>
      </c>
      <c r="Z155" s="1">
        <f t="shared" si="44"/>
        <v>8.492928</v>
      </c>
    </row>
    <row r="156" spans="1:26" ht="18">
      <c r="A156" s="21" t="s">
        <v>163</v>
      </c>
      <c r="B156" s="7">
        <v>7.9</v>
      </c>
      <c r="C156" s="7">
        <v>0</v>
      </c>
      <c r="D156" s="7">
        <v>10</v>
      </c>
      <c r="E156" s="7">
        <v>0</v>
      </c>
      <c r="F156" s="7">
        <v>0</v>
      </c>
      <c r="G156" s="1">
        <f t="shared" si="43"/>
        <v>17.9</v>
      </c>
      <c r="H156" s="7">
        <f>+B156*1.04</f>
        <v>8.216000000000001</v>
      </c>
      <c r="I156" s="5">
        <f t="shared" si="52"/>
        <v>0</v>
      </c>
      <c r="J156" s="5">
        <f t="shared" si="55"/>
        <v>10.4</v>
      </c>
      <c r="K156" s="1">
        <v>0</v>
      </c>
      <c r="L156" s="1">
        <v>0</v>
      </c>
      <c r="M156" s="1">
        <f t="shared" si="53"/>
        <v>18.616</v>
      </c>
      <c r="N156" s="7">
        <f>+B156*1.04</f>
        <v>8.216000000000001</v>
      </c>
      <c r="O156" s="7"/>
      <c r="P156" s="5">
        <f t="shared" si="56"/>
        <v>10.816</v>
      </c>
      <c r="Q156" s="7">
        <v>80</v>
      </c>
      <c r="R156" s="5">
        <v>0</v>
      </c>
      <c r="S156" s="1">
        <f t="shared" si="45"/>
        <v>99.03200000000001</v>
      </c>
      <c r="T156" s="7">
        <f>+N156*1.04</f>
        <v>8.544640000000001</v>
      </c>
      <c r="U156" s="7">
        <v>0</v>
      </c>
      <c r="V156" s="5">
        <f t="shared" si="57"/>
        <v>11.248640000000002</v>
      </c>
      <c r="W156" s="1">
        <v>0</v>
      </c>
      <c r="X156" s="12"/>
      <c r="Y156" s="1">
        <f t="shared" si="46"/>
        <v>19.793280000000003</v>
      </c>
      <c r="Z156" s="1">
        <f t="shared" si="44"/>
        <v>155.34128</v>
      </c>
    </row>
    <row r="157" spans="1:26" ht="9">
      <c r="A157" s="21" t="s">
        <v>138</v>
      </c>
      <c r="B157" s="5">
        <v>0</v>
      </c>
      <c r="C157" s="5">
        <v>0</v>
      </c>
      <c r="D157" s="5">
        <v>10</v>
      </c>
      <c r="E157" s="5">
        <v>0</v>
      </c>
      <c r="F157" s="5">
        <v>0</v>
      </c>
      <c r="G157" s="1">
        <f t="shared" si="43"/>
        <v>10</v>
      </c>
      <c r="H157" s="5">
        <v>0</v>
      </c>
      <c r="I157" s="5">
        <f t="shared" si="52"/>
        <v>0</v>
      </c>
      <c r="J157" s="5">
        <f t="shared" si="55"/>
        <v>10.4</v>
      </c>
      <c r="K157" s="5">
        <v>0</v>
      </c>
      <c r="L157" s="5">
        <v>0</v>
      </c>
      <c r="M157" s="1">
        <f t="shared" si="53"/>
        <v>10.4</v>
      </c>
      <c r="N157" s="5">
        <v>0</v>
      </c>
      <c r="O157" s="5">
        <v>0</v>
      </c>
      <c r="P157" s="5">
        <f t="shared" si="56"/>
        <v>10.816</v>
      </c>
      <c r="Q157" s="5">
        <v>0</v>
      </c>
      <c r="R157" s="5">
        <v>0</v>
      </c>
      <c r="S157" s="1">
        <f t="shared" si="45"/>
        <v>10.816</v>
      </c>
      <c r="T157" s="5">
        <v>0</v>
      </c>
      <c r="U157" s="5">
        <v>0</v>
      </c>
      <c r="V157" s="5">
        <f t="shared" si="57"/>
        <v>11.248640000000002</v>
      </c>
      <c r="W157" s="5">
        <v>40</v>
      </c>
      <c r="X157" s="5">
        <v>0</v>
      </c>
      <c r="Y157" s="1">
        <f t="shared" si="46"/>
        <v>51.24864</v>
      </c>
      <c r="Z157" s="1">
        <f t="shared" si="44"/>
        <v>82.46464</v>
      </c>
    </row>
    <row r="158" spans="1:26" ht="9">
      <c r="A158" s="3" t="s">
        <v>55</v>
      </c>
      <c r="B158" s="12">
        <f>+B159</f>
        <v>16.98</v>
      </c>
      <c r="C158" s="12">
        <f>+C159</f>
        <v>599.74</v>
      </c>
      <c r="D158" s="12">
        <f>+D159</f>
        <v>0</v>
      </c>
      <c r="E158" s="12">
        <f>+E159</f>
        <v>622.59</v>
      </c>
      <c r="F158" s="12">
        <f>+F159</f>
        <v>0</v>
      </c>
      <c r="G158" s="1">
        <f t="shared" si="43"/>
        <v>1239.31</v>
      </c>
      <c r="H158" s="12">
        <f>+H159</f>
        <v>17.659200000000002</v>
      </c>
      <c r="I158" s="12">
        <f>+I159</f>
        <v>623.7296000000001</v>
      </c>
      <c r="J158" s="12">
        <f>+J159</f>
        <v>0</v>
      </c>
      <c r="K158" s="12">
        <f>+K159</f>
        <v>591.4936000000001</v>
      </c>
      <c r="L158" s="12">
        <f>+L159</f>
        <v>0</v>
      </c>
      <c r="M158" s="1">
        <f t="shared" si="53"/>
        <v>1232.8824000000004</v>
      </c>
      <c r="N158" s="12">
        <f>+N159</f>
        <v>17.659200000000002</v>
      </c>
      <c r="O158" s="12">
        <f>+O159</f>
        <v>648.6787840000002</v>
      </c>
      <c r="P158" s="12">
        <f>+P159</f>
        <v>0</v>
      </c>
      <c r="Q158" s="12">
        <f>+Q159</f>
        <v>615.1533440000001</v>
      </c>
      <c r="R158" s="12">
        <f>+R159</f>
        <v>0</v>
      </c>
      <c r="S158" s="1">
        <f t="shared" si="45"/>
        <v>1281.4913280000003</v>
      </c>
      <c r="T158" s="12">
        <f>+T159</f>
        <v>18.365568000000003</v>
      </c>
      <c r="U158" s="12">
        <f>+U159</f>
        <v>674.6259353600002</v>
      </c>
      <c r="V158" s="12">
        <f>+V159</f>
        <v>0</v>
      </c>
      <c r="W158" s="12">
        <f>+W159</f>
        <v>631.9473177600001</v>
      </c>
      <c r="X158" s="12">
        <f>+X159</f>
        <v>0</v>
      </c>
      <c r="Y158" s="1">
        <f t="shared" si="46"/>
        <v>1324.9388211200003</v>
      </c>
      <c r="Z158" s="1">
        <f t="shared" si="44"/>
        <v>5078.622549120001</v>
      </c>
    </row>
    <row r="159" spans="1:26" ht="9">
      <c r="A159" s="3" t="s">
        <v>56</v>
      </c>
      <c r="B159" s="12">
        <f>SUM(B160:B162)</f>
        <v>16.98</v>
      </c>
      <c r="C159" s="12">
        <f>SUM(C160:C162)</f>
        <v>599.74</v>
      </c>
      <c r="D159" s="12">
        <f>SUM(D160:D162)</f>
        <v>0</v>
      </c>
      <c r="E159" s="12">
        <f>SUM(E160:E162)</f>
        <v>622.59</v>
      </c>
      <c r="F159" s="12">
        <f>SUM(F160:F162)</f>
        <v>0</v>
      </c>
      <c r="G159" s="1">
        <f t="shared" si="43"/>
        <v>1239.31</v>
      </c>
      <c r="H159" s="12">
        <f>SUM(H160:H162)</f>
        <v>17.659200000000002</v>
      </c>
      <c r="I159" s="12">
        <f>SUM(I160:I162)</f>
        <v>623.7296000000001</v>
      </c>
      <c r="J159" s="12">
        <f>SUM(J160:J162)</f>
        <v>0</v>
      </c>
      <c r="K159" s="12">
        <f>SUM(K160:K162)</f>
        <v>591.4936000000001</v>
      </c>
      <c r="L159" s="12">
        <f>SUM(L160:L162)</f>
        <v>0</v>
      </c>
      <c r="M159" s="1">
        <f t="shared" si="53"/>
        <v>1232.8824000000004</v>
      </c>
      <c r="N159" s="12">
        <f>SUM(N160:N162)</f>
        <v>17.659200000000002</v>
      </c>
      <c r="O159" s="12">
        <f>SUM(O160:O162)</f>
        <v>648.6787840000002</v>
      </c>
      <c r="P159" s="12">
        <f>SUM(P160:P162)</f>
        <v>0</v>
      </c>
      <c r="Q159" s="12">
        <f>SUM(Q160:Q162)</f>
        <v>615.1533440000001</v>
      </c>
      <c r="R159" s="12">
        <f>SUM(R160:R162)</f>
        <v>0</v>
      </c>
      <c r="S159" s="1">
        <f t="shared" si="45"/>
        <v>1281.4913280000003</v>
      </c>
      <c r="T159" s="12">
        <f>SUM(T160:T162)</f>
        <v>18.365568000000003</v>
      </c>
      <c r="U159" s="12">
        <f>SUM(U160:U162)</f>
        <v>674.6259353600002</v>
      </c>
      <c r="V159" s="12">
        <f>SUM(V160:V162)</f>
        <v>0</v>
      </c>
      <c r="W159" s="12">
        <f>SUM(W160:W162)</f>
        <v>631.9473177600001</v>
      </c>
      <c r="X159" s="12">
        <f>SUM(X160:X162)</f>
        <v>0</v>
      </c>
      <c r="Y159" s="1">
        <f t="shared" si="46"/>
        <v>1324.9388211200003</v>
      </c>
      <c r="Z159" s="1">
        <f t="shared" si="44"/>
        <v>5078.622549120001</v>
      </c>
    </row>
    <row r="160" spans="1:26" ht="9">
      <c r="A160" s="28" t="s">
        <v>57</v>
      </c>
      <c r="B160" s="5">
        <v>5.48</v>
      </c>
      <c r="C160" s="5">
        <v>571.7</v>
      </c>
      <c r="D160" s="5">
        <v>0</v>
      </c>
      <c r="E160" s="5">
        <f>7.5+64.7+477.42+70.47</f>
        <v>620.09</v>
      </c>
      <c r="F160" s="5">
        <v>0</v>
      </c>
      <c r="G160" s="1">
        <f t="shared" si="43"/>
        <v>1197.27</v>
      </c>
      <c r="H160" s="7">
        <f>+B160*1.04</f>
        <v>5.6992</v>
      </c>
      <c r="I160" s="5">
        <f>+C160*1.04</f>
        <v>594.5680000000001</v>
      </c>
      <c r="J160" s="5">
        <v>0</v>
      </c>
      <c r="K160" s="5">
        <f>+E160*1.04-56</f>
        <v>588.8936000000001</v>
      </c>
      <c r="L160" s="5">
        <v>0</v>
      </c>
      <c r="M160" s="1">
        <f t="shared" si="53"/>
        <v>1189.1608</v>
      </c>
      <c r="N160" s="5">
        <f>+B160*1.04</f>
        <v>5.6992</v>
      </c>
      <c r="O160" s="7">
        <f>+I160*1.04</f>
        <v>618.3507200000001</v>
      </c>
      <c r="P160" s="5">
        <v>0</v>
      </c>
      <c r="Q160" s="5">
        <f>+K160*1.04</f>
        <v>612.4493440000001</v>
      </c>
      <c r="R160" s="5">
        <v>0</v>
      </c>
      <c r="S160" s="1">
        <f t="shared" si="45"/>
        <v>1236.4992640000003</v>
      </c>
      <c r="T160" s="7">
        <f aca="true" t="shared" si="58" ref="T160:U162">+N160*1.04</f>
        <v>5.927168000000001</v>
      </c>
      <c r="U160" s="5">
        <f t="shared" si="58"/>
        <v>643.0847488000002</v>
      </c>
      <c r="V160" s="5">
        <v>0</v>
      </c>
      <c r="W160" s="5">
        <f>+Q160*1.04-5</f>
        <v>631.9473177600001</v>
      </c>
      <c r="X160" s="5">
        <v>0</v>
      </c>
      <c r="Y160" s="1">
        <f t="shared" si="46"/>
        <v>1280.9592345600004</v>
      </c>
      <c r="Z160" s="1">
        <f t="shared" si="44"/>
        <v>4903.8892985600005</v>
      </c>
    </row>
    <row r="161" spans="1:26" ht="9">
      <c r="A161" s="28" t="s">
        <v>102</v>
      </c>
      <c r="B161" s="5">
        <v>2</v>
      </c>
      <c r="C161" s="5">
        <v>28.04</v>
      </c>
      <c r="D161" s="5">
        <v>0</v>
      </c>
      <c r="E161" s="5">
        <v>0</v>
      </c>
      <c r="F161" s="5">
        <v>0</v>
      </c>
      <c r="G161" s="1">
        <f t="shared" si="43"/>
        <v>30.04</v>
      </c>
      <c r="H161" s="7">
        <f>+B161*1.04</f>
        <v>2.08</v>
      </c>
      <c r="I161" s="5">
        <f>+C161*1.04</f>
        <v>29.1616</v>
      </c>
      <c r="J161" s="5">
        <v>0</v>
      </c>
      <c r="K161" s="5">
        <v>0</v>
      </c>
      <c r="L161" s="5">
        <v>0</v>
      </c>
      <c r="M161" s="1">
        <f t="shared" si="53"/>
        <v>31.2416</v>
      </c>
      <c r="N161" s="5">
        <f>+B161*1.04</f>
        <v>2.08</v>
      </c>
      <c r="O161" s="7">
        <f>+I161*1.04</f>
        <v>30.328064</v>
      </c>
      <c r="P161" s="5">
        <v>0</v>
      </c>
      <c r="Q161" s="5">
        <f>+K161*1.04</f>
        <v>0</v>
      </c>
      <c r="R161" s="5">
        <v>0</v>
      </c>
      <c r="S161" s="1">
        <f t="shared" si="45"/>
        <v>32.408064</v>
      </c>
      <c r="T161" s="7">
        <f t="shared" si="58"/>
        <v>2.1632000000000002</v>
      </c>
      <c r="U161" s="5">
        <f t="shared" si="58"/>
        <v>31.541186560000003</v>
      </c>
      <c r="V161" s="5">
        <v>0</v>
      </c>
      <c r="W161" s="5">
        <v>0</v>
      </c>
      <c r="X161" s="5">
        <v>0</v>
      </c>
      <c r="Y161" s="1">
        <f t="shared" si="46"/>
        <v>33.70438656</v>
      </c>
      <c r="Z161" s="1">
        <f t="shared" si="44"/>
        <v>127.39405056</v>
      </c>
    </row>
    <row r="162" spans="1:26" ht="9">
      <c r="A162" s="28" t="s">
        <v>103</v>
      </c>
      <c r="B162" s="7">
        <v>9.5</v>
      </c>
      <c r="C162" s="7">
        <v>0</v>
      </c>
      <c r="D162" s="7">
        <v>0</v>
      </c>
      <c r="E162" s="7">
        <v>2.5</v>
      </c>
      <c r="F162" s="7">
        <v>0</v>
      </c>
      <c r="G162" s="1">
        <f t="shared" si="43"/>
        <v>12</v>
      </c>
      <c r="H162" s="7">
        <f>+B162*1.04</f>
        <v>9.88</v>
      </c>
      <c r="I162" s="5">
        <f>+C162*1.04</f>
        <v>0</v>
      </c>
      <c r="J162" s="7">
        <v>0</v>
      </c>
      <c r="K162" s="7">
        <f>+E162*1.04</f>
        <v>2.6</v>
      </c>
      <c r="L162" s="7">
        <v>0</v>
      </c>
      <c r="M162" s="1">
        <f t="shared" si="53"/>
        <v>12.48</v>
      </c>
      <c r="N162" s="5">
        <f>+B162*1.04</f>
        <v>9.88</v>
      </c>
      <c r="O162" s="7">
        <f>+I162*1.04</f>
        <v>0</v>
      </c>
      <c r="P162" s="7">
        <v>0</v>
      </c>
      <c r="Q162" s="5">
        <f>+K162*1.04</f>
        <v>2.704</v>
      </c>
      <c r="R162" s="7">
        <v>0</v>
      </c>
      <c r="S162" s="1">
        <f>SUM(N162:R162)</f>
        <v>12.584000000000001</v>
      </c>
      <c r="T162" s="7">
        <f t="shared" si="58"/>
        <v>10.275200000000002</v>
      </c>
      <c r="U162" s="5">
        <f t="shared" si="58"/>
        <v>0</v>
      </c>
      <c r="V162" s="7">
        <v>0</v>
      </c>
      <c r="W162" s="7">
        <v>0</v>
      </c>
      <c r="X162" s="7">
        <v>0</v>
      </c>
      <c r="Y162" s="1">
        <f t="shared" si="46"/>
        <v>10.275200000000002</v>
      </c>
      <c r="Z162" s="1">
        <f t="shared" si="44"/>
        <v>47.339200000000005</v>
      </c>
    </row>
    <row r="163" spans="1:26" ht="9">
      <c r="A163" s="29" t="s">
        <v>124</v>
      </c>
      <c r="B163" s="1">
        <f>SUM(B164)</f>
        <v>0</v>
      </c>
      <c r="C163" s="1">
        <f aca="true" t="shared" si="59" ref="C163:W163">SUM(C164)</f>
        <v>0</v>
      </c>
      <c r="D163" s="1">
        <f t="shared" si="59"/>
        <v>0</v>
      </c>
      <c r="E163" s="1">
        <f t="shared" si="59"/>
        <v>0</v>
      </c>
      <c r="F163" s="1">
        <f t="shared" si="59"/>
        <v>0</v>
      </c>
      <c r="G163" s="1">
        <f t="shared" si="43"/>
        <v>0</v>
      </c>
      <c r="H163" s="1">
        <f>SUM(H164)</f>
        <v>0</v>
      </c>
      <c r="I163" s="1">
        <f t="shared" si="59"/>
        <v>0</v>
      </c>
      <c r="J163" s="1">
        <f t="shared" si="59"/>
        <v>0</v>
      </c>
      <c r="K163" s="1">
        <f t="shared" si="59"/>
        <v>0</v>
      </c>
      <c r="L163" s="1">
        <f>+L164</f>
        <v>100</v>
      </c>
      <c r="M163" s="1">
        <f t="shared" si="53"/>
        <v>0</v>
      </c>
      <c r="N163" s="1">
        <v>0</v>
      </c>
      <c r="O163" s="1">
        <f t="shared" si="59"/>
        <v>0</v>
      </c>
      <c r="P163" s="1">
        <f t="shared" si="59"/>
        <v>0</v>
      </c>
      <c r="Q163" s="1">
        <f t="shared" si="59"/>
        <v>0</v>
      </c>
      <c r="R163" s="30">
        <v>0</v>
      </c>
      <c r="S163" s="1">
        <f t="shared" si="45"/>
        <v>0</v>
      </c>
      <c r="T163" s="1">
        <f t="shared" si="59"/>
        <v>0</v>
      </c>
      <c r="U163" s="1">
        <f t="shared" si="59"/>
        <v>0</v>
      </c>
      <c r="V163" s="1">
        <f t="shared" si="59"/>
        <v>0</v>
      </c>
      <c r="W163" s="1">
        <f t="shared" si="59"/>
        <v>0</v>
      </c>
      <c r="X163" s="30">
        <v>0</v>
      </c>
      <c r="Y163" s="1">
        <f t="shared" si="46"/>
        <v>0</v>
      </c>
      <c r="Z163" s="1">
        <f t="shared" si="44"/>
        <v>0</v>
      </c>
    </row>
    <row r="164" spans="1:26" ht="9">
      <c r="A164" s="31" t="s">
        <v>125</v>
      </c>
      <c r="B164" s="30">
        <v>0</v>
      </c>
      <c r="C164" s="5">
        <v>0</v>
      </c>
      <c r="D164" s="30">
        <v>0</v>
      </c>
      <c r="E164" s="30">
        <v>0</v>
      </c>
      <c r="F164" s="30">
        <v>0</v>
      </c>
      <c r="G164" s="1">
        <f t="shared" si="43"/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100</v>
      </c>
      <c r="M164" s="1">
        <f t="shared" si="53"/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1">
        <f>SUM(N164:R164)</f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1">
        <f>SUM(T164:X164)</f>
        <v>0</v>
      </c>
      <c r="Z164" s="1">
        <f t="shared" si="44"/>
        <v>0</v>
      </c>
    </row>
  </sheetData>
  <sheetProtection/>
  <mergeCells count="31">
    <mergeCell ref="Z1:Z4"/>
    <mergeCell ref="W3:W4"/>
    <mergeCell ref="X3:X4"/>
    <mergeCell ref="Y3:Y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A1:A4"/>
    <mergeCell ref="B1:Y1"/>
    <mergeCell ref="B2:G2"/>
    <mergeCell ref="H2:M2"/>
    <mergeCell ref="N2:S2"/>
    <mergeCell ref="T2:Y2"/>
    <mergeCell ref="B3:B4"/>
    <mergeCell ref="C3:C4"/>
    <mergeCell ref="D3:D4"/>
    <mergeCell ref="P3:P4"/>
    <mergeCell ref="E3:E4"/>
    <mergeCell ref="F3:F4"/>
    <mergeCell ref="G3:G4"/>
    <mergeCell ref="H3:H4"/>
    <mergeCell ref="I3:I4"/>
    <mergeCell ref="J3:J4"/>
  </mergeCells>
  <printOptions/>
  <pageMargins left="0.3937007874015748" right="0.3937007874015748" top="1.3779527559055118" bottom="0.7874015748031497" header="0.7874015748031497" footer="0.5905511811023623"/>
  <pageSetup horizontalDpi="300" verticalDpi="300" orientation="landscape" scale="70" r:id="rId1"/>
  <headerFooter alignWithMargins="0">
    <oddHeader>&amp;C&amp;"Arial,Negrita"MUNICIPIO  DE  TENZA
PLAN  MUNICIPAL  DE DESARROLLO 2012 - 2015
PLAN PLURIANUAL
</oddHeader>
    <oddFooter>&amp;R&amp;P</oddFooter>
  </headerFooter>
  <ignoredErrors>
    <ignoredError sqref="B43:C43 D43:E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Mayra Leguizamon</cp:lastModifiedBy>
  <cp:lastPrinted>2012-04-30T18:43:07Z</cp:lastPrinted>
  <dcterms:created xsi:type="dcterms:W3CDTF">2012-04-23T17:37:22Z</dcterms:created>
  <dcterms:modified xsi:type="dcterms:W3CDTF">2013-10-01T20:58:17Z</dcterms:modified>
  <cp:category/>
  <cp:version/>
  <cp:contentType/>
  <cp:contentStatus/>
</cp:coreProperties>
</file>