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60" yWindow="450" windowWidth="11400" windowHeight="4845" tabRatio="837" activeTab="10"/>
  </bookViews>
  <sheets>
    <sheet name="Estructura Gral PDM" sheetId="1" r:id="rId1"/>
    <sheet name="OB 1" sheetId="2" r:id="rId2"/>
    <sheet name="OB 2" sheetId="3" r:id="rId3"/>
    <sheet name="OB 3" sheetId="4" r:id="rId4"/>
    <sheet name="OB 4" sheetId="5" r:id="rId5"/>
    <sheet name="OB5" sheetId="6" r:id="rId6"/>
    <sheet name="OB 6" sheetId="7" r:id="rId7"/>
    <sheet name="Metas de Resultado" sheetId="8" r:id="rId8"/>
    <sheet name="Sectores" sheetId="9" state="hidden" r:id="rId9"/>
    <sheet name="Ppto E. 1" sheetId="10" r:id="rId10"/>
    <sheet name="Ppto E. 2" sheetId="11" r:id="rId11"/>
  </sheets>
  <definedNames>
    <definedName name="_xlnm._FilterDatabase" localSheetId="9" hidden="1">'Ppto E. 1'!$A$1:$N$76</definedName>
    <definedName name="_xlnm._FilterDatabase" localSheetId="10" hidden="1">'Ppto E. 2'!$A$1:$G$67</definedName>
    <definedName name="_xlnm.Print_Area" localSheetId="0">'Estructura Gral PDM'!$E$1:$AF$71</definedName>
    <definedName name="_xlnm.Print_Area" localSheetId="7">'Metas de Resultado'!$A$1:$G$124</definedName>
    <definedName name="_xlnm.Print_Area" localSheetId="1">'OB 1'!$A$1:$X$59</definedName>
    <definedName name="_xlnm.Print_Area" localSheetId="2">'OB 2'!$A$1:$X$31</definedName>
    <definedName name="_xlnm.Print_Area" localSheetId="3">'OB 3'!$A$1:$X$124</definedName>
    <definedName name="_xlnm.Print_Area" localSheetId="4">'OB 4'!$A$1:$X$38</definedName>
    <definedName name="_xlnm.Print_Area" localSheetId="6">'OB 6'!$A$1:$X$43</definedName>
    <definedName name="_xlnm.Print_Area" localSheetId="5">'OB5'!$A$1:$X$44</definedName>
    <definedName name="sectores">'Sectores'!$A$1:$A$24</definedName>
    <definedName name="_xlnm.Print_Titles" localSheetId="0">'Estructura Gral PDM'!$1:$4</definedName>
    <definedName name="_xlnm.Print_Titles" localSheetId="7">'Metas de Resultado'!$1:$3</definedName>
    <definedName name="_xlnm.Print_Titles" localSheetId="1">'OB 1'!$1:$3</definedName>
    <definedName name="_xlnm.Print_Titles" localSheetId="2">'OB 2'!$1:$4</definedName>
    <definedName name="_xlnm.Print_Titles" localSheetId="3">'OB 3'!$1:$4</definedName>
    <definedName name="_xlnm.Print_Titles" localSheetId="4">'OB 4'!$1:$4</definedName>
    <definedName name="_xlnm.Print_Titles" localSheetId="6">'OB 6'!$1:$4</definedName>
    <definedName name="_xlnm.Print_Titles" localSheetId="5">'OB5'!$1:$4</definedName>
  </definedNames>
  <calcPr fullCalcOnLoad="1"/>
</workbook>
</file>

<file path=xl/sharedStrings.xml><?xml version="1.0" encoding="utf-8"?>
<sst xmlns="http://schemas.openxmlformats.org/spreadsheetml/2006/main" count="1765" uniqueCount="697">
  <si>
    <t>META DE RESULTADO:</t>
  </si>
  <si>
    <t>Otros</t>
  </si>
  <si>
    <t>SGP</t>
  </si>
  <si>
    <t>Recursos Propios</t>
  </si>
  <si>
    <t>Meta de Producto</t>
  </si>
  <si>
    <t>SECTOR DE COMPETENCIA</t>
  </si>
  <si>
    <t xml:space="preserve">OBJETIVO ESTRATEGICO 1.  Establecer un modelo de desarrollo rural sostenible denominado “Ruralidad productiva e incluyente”, acorde con el estado evolutivo actual de los productores agropecuarios. </t>
  </si>
  <si>
    <t>SUBPROGRAMA 1.1.1.  ALIANZAS PRODUCTIVAS PARA TODOS</t>
  </si>
  <si>
    <t>SGR</t>
  </si>
  <si>
    <t>THC</t>
  </si>
  <si>
    <t>SUBPROGRAMA 1.1.3.  MODERNIZACION RURAL</t>
  </si>
  <si>
    <t>OBJETIVO ESTRATEGICO 2.  Consolidar “Monterrey puerto petrolero sostenible”, como estrategia de desarrollo económico local.</t>
  </si>
  <si>
    <t xml:space="preserve">OBJETIVO ESTRATEGICO 4.  Establecer una estrategia de fortalecimiento del sistema educativo municipal denominada “Monterrey enclave educativo para el desarrollo humano integral”  </t>
  </si>
  <si>
    <t>PROGRAMA ESTRATEGICO 4.1. EDUCACIÓN CON INNOVACIÓN PARA EL DESARROLLO INTEGRAL DEL TERRITORIO Y LA COMUNIDAD</t>
  </si>
  <si>
    <t>Gestión de riesgos de desastres</t>
  </si>
  <si>
    <t>Garantía de servicios de tránsito y movilidad</t>
  </si>
  <si>
    <t>Infraestructuras públicas, equipamientos sociales e institucionales</t>
  </si>
  <si>
    <t>Infraestructuras para el desarrollo económico</t>
  </si>
  <si>
    <t>Otros servicios públicos domiciliarios, energía, telefonía gas, internet</t>
  </si>
  <si>
    <t>Prestación y garantía de servicios de deporte y aprovecha miento del tiempo libre</t>
  </si>
  <si>
    <t>Fortalecimiento institucional</t>
  </si>
  <si>
    <t>SUBPROGRAMA 1.1.2.  MEJORANDO SUELOS</t>
  </si>
  <si>
    <t>PROGRAMA ESTRATEGICO 2.2. MEDIO AMBIENTE INDUSTRIAL</t>
  </si>
  <si>
    <t>PROGRAMA ESTRATEGICO 1.2. MEDIO AMBIENTE RURAL</t>
  </si>
  <si>
    <t>SUBPROGRAMA 2.2.1.  INDUSTRIAS AMIGABLES</t>
  </si>
  <si>
    <t xml:space="preserve">Implementar un (01)  programa para la compra de predios para el desarrollo de proyectos de vivienda de interes social nueva, en el municipio de Monterrey. </t>
  </si>
  <si>
    <t>SUBPROGRAMA 1.1.1.  PROTEGIENDO NUESTROS RECURSOS NATURALES</t>
  </si>
  <si>
    <t>Implementación de (01) programa de Sanidad Animal y Vegetal de los sistemas de producción durante los cuatro años.</t>
  </si>
  <si>
    <t>Implementación de un (01) programa para promover la utilización de la infraestructura y equipos instalados en la actual Planta de Beneficio Animal del Municipio de Monterrey.</t>
  </si>
  <si>
    <t>Implementación de (01) programa de compra de predios establecidos sobre las cuencas abestecedoras de acueductos y zonas de protección.</t>
  </si>
  <si>
    <t>Implementación de un (01) proyecto de alinderamiento y reforestación de predios del municipio que estan ubicados sobre las cuencas hidrograficas de importancia para el abastecimiento del territorio municipal.</t>
  </si>
  <si>
    <t>Implementación de un (01) programa anual de guardabosques en los predios con destino a conservación ubicados en el area rural del municipio.</t>
  </si>
  <si>
    <t>Desarrollo, implementación y seguimiento de un (01) Sistema de Gestión Ambiental Municipal (SIGAM)</t>
  </si>
  <si>
    <t>Desarrollo de un (01) Plan Municipal de Cultura del Municipio de Monterrey</t>
  </si>
  <si>
    <t xml:space="preserve">Implementación de un (01) programa de recuperación y promoción de la memoria historica del municipio de Monterrey. </t>
  </si>
  <si>
    <t>Implementación de un (01) programa anual de Asistencia Técnica medio ambiental y de tramite y seguimiento de permisos y licencias ambientales, atención a quejas y requerimientos medioambientales en el municipio.</t>
  </si>
  <si>
    <t>Implementación de un (01) programa de comercialización  óptima en el complejo ganadero municipal, con el fin de fortalecer la actividad de comercio de ganados en el municipio de Monterrey.</t>
  </si>
  <si>
    <t>Implementación de un (01) programa de comercialización  óptima en la Plaza de mercado municipal que permita apoyar a productores campesinos en etapa de comercialización.</t>
  </si>
  <si>
    <t>Implementación de dos (02) bancos comunales en concordancia con la Ley 743 de 2002 y normas reglamentarias en veredas del municipio de Monterrey.</t>
  </si>
  <si>
    <t>Implementación de un (01) sistema de información agropecuaria municipal que permita consolidar la información de los encadenamientos productivos, productores y prestación del servicio de asistencia tecnica en el municipio.</t>
  </si>
  <si>
    <t>Desarrollo de un (01) plan general de asistencia tecnica rural del municipio de Monterrey con una proyección mínima de cuatro años.</t>
  </si>
  <si>
    <t>Implementación de un (01) programa anual de fortalecimiento de la prestación del servicio de mecanización agropecuaria del municipio, que propenda por mejorar la calidad y pertinencia del servicio.</t>
  </si>
  <si>
    <t>Implementación de un (01) programa anual de acciones para fortalecer la formación cultural.</t>
  </si>
  <si>
    <t>Implementar un (01)  programa de planeación del sector rural que incluya el tema vivienda, conforme a lo encunciado en el Art 575 del EOT municipal.</t>
  </si>
  <si>
    <t xml:space="preserve">Implementar un (01) programa anual de actividades de recreación deportiva en diferentes disciplinas deportivas, dirigidas a niños, jovenes y adultos orientadas al aprovechamiento del tiempo libre. </t>
  </si>
  <si>
    <t xml:space="preserve">Implementar un (01) programa de dotación de elementos deportivos para las escuelas de formación deportiva del municipio de Monterrey. </t>
  </si>
  <si>
    <t>Desarrollar un (01) estudio específico de las fallas geológicas del territorio e identificación de los escenarios naturales que pueden presentar variación y reconformación constituyendose como amenaza sobre vidas humanas o infraestructura, conforme a lo dispuesto en el Art 190 del EOT municipal.</t>
  </si>
  <si>
    <t xml:space="preserve">Desarrollo de un (01) plan educativo municipal de Monterrey Casanare. </t>
  </si>
  <si>
    <t>Implementación de un (01) programa para la adquisición de instrumentos de las bandas marciales del municipio.</t>
  </si>
  <si>
    <t>Implementación de un (01) programa de dotación de ayudas didácticas para las escuelas y colegios urbanos y rurales oficiales, que permitan una formación integral del estudiante en las distintas áreas</t>
  </si>
  <si>
    <t>Implementación de un (01) programa para el otorgamiento de creditos educativos en el municipio, con el objeto de incentivar y promover el acceso a la educación superior.</t>
  </si>
  <si>
    <t>Implementación de un (01) programa de pruebas pre - saber entre los distintas instituciones educativas del municipio de Monterrey.</t>
  </si>
  <si>
    <t>Implementación de un (01) programa para dotación de mobiliario en las salas de profesores de  los colegios del municipio de Monterrey.</t>
  </si>
  <si>
    <t>Implementación de un (01) programa de capacitación a docentes y alumnos con el objeto de prepararlos para las pruebas Icfes durante los cuatro años.</t>
  </si>
  <si>
    <t>Implementación de un (01) programa orientado a fortalecer la cultura de lectura de los habitantes del municipio de Monterrey.</t>
  </si>
  <si>
    <t>Implementar un (01) programa para la prestación del servicio de transporte escolar dirigido a los alumnos de areas rurales del municipio de Monterrey.</t>
  </si>
  <si>
    <t>Implementar un (01) programa para la alimentación de población estudiantil del municipio de Monterrey.</t>
  </si>
  <si>
    <t xml:space="preserve">Implementación de un (01) programa de formación complementaria acorde con la dinamica economica del municipio de Monterrey. </t>
  </si>
  <si>
    <t>Implementación de un (01) programa de adquisición de  insumos y  equipos para laboratorios técnicos del instituto técnico diversificado de Monterrey,</t>
  </si>
  <si>
    <t>Implementación de un (01) programa de fortalecimiento cognitivo a los docentes y padres de familia en áreas pertinentes a su desempeño  y a las problemáticas que enfrentar con los estudiantes (drogadicción, violencia intrafamiliar, delincuencia juvenil, aspectos emocionales del niño /adolescente</t>
  </si>
  <si>
    <t>Implementar un (01) programa para la acreditación de la modalidad de bachillerato agropecuario en la institución educativa el guafal,</t>
  </si>
  <si>
    <t>Implementar un (01) programa de formación de semilleros de turismo mediante la gestión de recursos para la realización de convenios con entidades expertas en el desarrollo de la actividad.</t>
  </si>
  <si>
    <t>Desarrollo de un (01) plan de desarrollo turistico del municipio de Monterrey.</t>
  </si>
  <si>
    <t xml:space="preserve">Implementación de un (01) programa de impulso a la asociatividad para la conformación de un cluster turistico. </t>
  </si>
  <si>
    <t>Implementación de un (01) programa de capacitación y fortalecimiento empresarial dirigido a prestadores de servicios turísticos del Municipio de Monterrey.</t>
  </si>
  <si>
    <t xml:space="preserve">Implementación de un (01) proceso de certificación en NTS008 dirigido a operadores turisticos y/o prestadores del servicio en Monterrey. </t>
  </si>
  <si>
    <t>Implementación de un (01) programa de capacitación a comunidades y operadores turisticos en el desarrollo de deportes de aventura, actividades de ecoturismo y agroturismo.</t>
  </si>
  <si>
    <t>Implementación de un (01) programa para facilitar el acceso a créditos con tasa compensada para los empresarios del sector turistico.</t>
  </si>
  <si>
    <t>Implementación de una (01) red de seguridad turistica articulada entre la policia municipal y los prestadores de servicios turisticos del municipio.</t>
  </si>
  <si>
    <t>Implementación de un (01) programa anual de promoción, comercialización y mercadeo del turismo regiomontuno, que incorpore un plan de medios y la promoción de la red de atractivos naturales del municipio.</t>
  </si>
  <si>
    <t>Implementación de un (01) calendario oficial de ferias y fiestas del municipio.</t>
  </si>
  <si>
    <t xml:space="preserve">Implementación de un (01) programa de promoción del municipio en vitrinas turisticas departamentales y/o nacionales. </t>
  </si>
  <si>
    <t>Implementación de un (01) proyecto ciudadano de educación ambiental en torno al cuidado del medio ambiente dirigido a prestadores de servicios turisticos y turistas en el area urbana del municipio.</t>
  </si>
  <si>
    <t>Implementación de un (01) programa anual de fomento y fortalecimiento de eventos culturales.</t>
  </si>
  <si>
    <t>PROGRAMA ESTRATEGICO 3.1. FAMILIAS REGIOMONTUNAS BAJO UN TECHO DIGNO</t>
  </si>
  <si>
    <t>SUBPROGRAMA 3.1.1.  VIVIENDA NUEVA</t>
  </si>
  <si>
    <t>SUBPROGRAMA 3.1.2.  MEJORAMIENTO DE VIVIENDA</t>
  </si>
  <si>
    <t>SUBPROGRAMA 3.1.3.  URBANISMO Y MEJORAMIENTO DEL ENTORNO PARA VIVIENDA</t>
  </si>
  <si>
    <t>SUBPROGRAMA 3.2.1.  DEPORTE REGIOMONTUNO CON PROYECCION</t>
  </si>
  <si>
    <t>PROGRAMA ESTRATEGICO 3.3. MEDIO AMBIENTE URBANO</t>
  </si>
  <si>
    <t>SUBPROGRAMA 3.3.1.  AMBIENTE PARA TODOS</t>
  </si>
  <si>
    <t>SUBPROGRAMA 4.1.3.  EDUCACION PARA EL DESARROLLO HUMANO  Y PRODUCTIVO</t>
  </si>
  <si>
    <t>Implementar un (01) programa de elección de jueces de paz y reconsideración en el Municipio de Monterrey.</t>
  </si>
  <si>
    <t>Fomular un (01)  plan de prevención y protección de  DDHH y DIH del municipio de Monterrey.</t>
  </si>
  <si>
    <t>Implementar un (01) programa de administración del fondo de seguridad del Municipio de Monterrey Casanare. (Ley 418 de 1997 modificada y prorrogada por Ley 1421 de 2010) durante los cuatro años.</t>
  </si>
  <si>
    <t>Implementar un (01) programa de asistencia y atención de los conflictos familiares y sociales de la población vulnerable del municipio de Monterrey durante los cuatro años.</t>
  </si>
  <si>
    <t>Desarrollar e implementar un (01) programa de cultura ciudadana en el municipio de Monterrey durante los cuatro años.</t>
  </si>
  <si>
    <t xml:space="preserve">Implementar un (01) programa de apoyo y fortalecimiento del centro carcelario del municipio de Monterrey. </t>
  </si>
  <si>
    <t xml:space="preserve">Implementar un (01) programa de apoyo y fortalecimiento a procesos democraticos en el municipio de Monterrey. </t>
  </si>
  <si>
    <t>Implementación de un (01) programa de fortalecimiento del banco de maquinaria agricola que presta el servicio a pequeños y medianos productores del municipio.</t>
  </si>
  <si>
    <t>Desarrollo de un (01) programa de Caracterización edafica y bromatologica a nivel rural en el municipio de Monterrey Casanare, como instrumento de apoyo a los procesos de planificación de los pequeños y medianos productores del municipio.</t>
  </si>
  <si>
    <t>Implementación de un (01) programa anual de Asistencia Técnica Directa Rural (Agricola, Pecuaria, Transformación y Comercial) dirigido a pequeños y medianos productores del municipio de Monterrey, durante los cuatro años.</t>
  </si>
  <si>
    <t>PROGRAMA ESTRATEGICO 1.1. RURALIDAD PARTICIPATIVA</t>
  </si>
  <si>
    <t xml:space="preserve">PROGRAMA ESTRATEGICO 2.1. ECONOMÍA PUJANTE Y COMPETITIVA </t>
  </si>
  <si>
    <t xml:space="preserve">Implementar un (01) programa para la promoción de empleo en concertación con la industria privada establecida en el municipio de Monterrey. </t>
  </si>
  <si>
    <t>Implementar un (01) programa de control ambiental permanente, mediante la estrategia de comparendo ambiental en el municipio y centros poblados, en coordinación con la policia nacional y alcaldia municipal.</t>
  </si>
  <si>
    <t>Implementar un (01) programa para la reactivación y fortalecimiento del CLOPAD durante los cuatro años.</t>
  </si>
  <si>
    <t>Desarrollar e implementar un (01) plan territorial de prevención y atención de desastres en coordinación con la oficina de prevención y atención de desastres Departamental y Nacional, conforme a lo dispuesto en el Art 152 del EOT municipal.</t>
  </si>
  <si>
    <t xml:space="preserve">PROGRAMA ESTRATEGICO 3.2. ACTIVIDAD FÍSICA SINONIMO DE VIDA </t>
  </si>
  <si>
    <t>PROGRAMA ESTRATEGICO 5.2. CULTURA AMBIENTAL TURISTICA</t>
  </si>
  <si>
    <t>PROGRAMA ESTRATEGICO 5.3. PATRIMONIO CULTURAL PARA TODAS LAS GENERACIONES</t>
  </si>
  <si>
    <t>PROGRAMA ESTRATEGICO 5.1. CULTURA EMPRESARIAL TURISTICA</t>
  </si>
  <si>
    <t>SUBPROGRAMA 5.1.1.  PLANEACION PARA EL DESARROLLO TURISTICO MUNICIPAL</t>
  </si>
  <si>
    <t>SUBPROGRAMA 5.1.4.  PROMOCION TURISTICA MUNICIPAL</t>
  </si>
  <si>
    <t>SUBPROGRAMA 5.2.1.  AMBIENTE Y TURISMO</t>
  </si>
  <si>
    <t>SUBPROGRAMA 5.3.1.  MONTERREY PATRIMONIO HISTÓRICO Y CULTURAL DE CASANARE</t>
  </si>
  <si>
    <t>SUBPROGRAMA 5.3.2.  CULTURA PARA LA INTEGRACION</t>
  </si>
  <si>
    <t>OBJETIVO ESTRATEGICO 6.  Establecer un modelo de fortalecimiento institucional en el municipio de Monterrey denominado “Administración y gobernabilidad para todos”</t>
  </si>
  <si>
    <t>PROGRAMA ESTRATEGICO 6.1. GOBERNABILIDAD Y BUEN GOBIERNO</t>
  </si>
  <si>
    <t>PROGRAMA ESTRATEGICO 6.2. PLANEACIÓN PARA EL DESARROLLO INTEGRAL</t>
  </si>
  <si>
    <t>SUBPROGRAMA 6.1.1.  PARTICIPACION  CIUDADANA , COMUNITARIA ACTIVA Y EFECTIVA</t>
  </si>
  <si>
    <t xml:space="preserve">SUBPROGRAMA 6.2.1. PLAN DE DESARROLLO ACTIVO </t>
  </si>
  <si>
    <t xml:space="preserve">SUBPROGRAMA 6.2.2. ORDENAMIENTO TERRITORIAL SOSTENIDO,  SOTENIBLE Y SUSTENTABLE </t>
  </si>
  <si>
    <t>SUBPROGRAMA 6.2.3. PLANES SECTORIALES  INSTRUMENTOS DE GESTION</t>
  </si>
  <si>
    <t>PROGRAMA ESTRATEGICO 6.3. INFRAESTRUCTURA PARA UN BUEN GOBIERNO</t>
  </si>
  <si>
    <t>Implementar un (01) programa de fortalecimiento de los organismos comunales del municipio de Monterrey, durante los cuatro años.</t>
  </si>
  <si>
    <t>Implementar un (01) programa de promoción de los mecanismos de participación ciudadana en el municipio de Monterrey, durante los 4 años.</t>
  </si>
  <si>
    <t>Implementar un (01) programa de apoyo y consolidación del archivo del municipio de Monterrey, durante los cuatro años.</t>
  </si>
  <si>
    <t xml:space="preserve">Implementar un (01) programa de apoyo y fortalecimiento al desarrollo de tecnologias de información y comunicación (TIC´S) en el municipio de Monterrey, durante los cuatro años. </t>
  </si>
  <si>
    <t>Implementar un (01) programa de formulación, evaluación,  seguimiento y socialización del plan de desarrollo del municipio de Monterrey, durante los cuatro años.</t>
  </si>
  <si>
    <t>Implementar un (01) programa de fortalecimiento del banco de programas y proyectos del municipio de Monterrey, durante los cuatro años.</t>
  </si>
  <si>
    <t>Implementar un (01) programa de apoyo a la elaboración y seguimiento de los planes parciales del municipio, durante los cuatro años.</t>
  </si>
  <si>
    <t>PROGRAMAS ESTRATEGICOS</t>
  </si>
  <si>
    <t>SUBPROGRAMAS</t>
  </si>
  <si>
    <t xml:space="preserve">1. Establecer un modelo de desarrollo rural sostenible denominado “Ruralidad productiva e incluyente”, acorde con el estado evolutivo actual de los productores agropecuarios. </t>
  </si>
  <si>
    <t>2. Consolidar “Monterrey puerto petrolero sostenible”, como estrategia de desarrollo económico local.</t>
  </si>
  <si>
    <t>3. Establecer un modelo de convivencia urbano-rural, denominado “Monterrey Vive”.</t>
  </si>
  <si>
    <t xml:space="preserve">4. Establecer una estrategia de fortalecimiento del sistema educativo municipal denominada “Monterrey enclave educativo para el desarrollo humano integral”  </t>
  </si>
  <si>
    <t>5. Fortalecer el sistema económico municipal a partir de la implementación de la estrategia “Monterrey destino turístico, sostenible y competitivo” como alternativa de desarrollo local.</t>
  </si>
  <si>
    <t>6. Establecer un modelo de fortalecimiento institucional en el municipio de Monterrey denominado “Administración y gobernabilidad para todos”</t>
  </si>
  <si>
    <t>Desarrollo rural y asistencia técnica.</t>
  </si>
  <si>
    <t>1.1. RURALIDAD PARTICIPATIVA</t>
  </si>
  <si>
    <t>1.2. MEDIO AMBIENTE RURAL</t>
  </si>
  <si>
    <t>1.1.1. ALIANZAS PRODUCTIVAS PARA TODOS</t>
  </si>
  <si>
    <t>1.1.2. MEJORANDO SUELOS</t>
  </si>
  <si>
    <t>1.1.3. MODERNIZACION RURAL</t>
  </si>
  <si>
    <t>1.2.1. PROTEGIENDO NUESTROS RECURSOS NATURALES</t>
  </si>
  <si>
    <t xml:space="preserve">2.1. ECONOMÍA PUJANTE Y COMPETITIVA </t>
  </si>
  <si>
    <t>2.1.1. IMPULSO  AL ENGRANAJE ECONOMICO</t>
  </si>
  <si>
    <t>2.2.1. INDUSTRIAS AMIGABLES</t>
  </si>
  <si>
    <t>2.2. MEDIO AMBIENTE INDUSTRIAL</t>
  </si>
  <si>
    <t>2.3. INFRAESTRUCTURA Y ENERGIA CON RESPONSABILIDAD</t>
  </si>
  <si>
    <t>3.1. FAMILIAS REGIOMONTUNAS BAJO UN TECHO DIGNO</t>
  </si>
  <si>
    <t>3.1.1. VIVIENDA NUEVA</t>
  </si>
  <si>
    <t>3.1.2. MEJORAMIENTO DE VIVIENDA</t>
  </si>
  <si>
    <t>3.1.3. URBANISMO Y MEJORAMIENTO DEL ENTORNO PARA VIVIENDA</t>
  </si>
  <si>
    <t xml:space="preserve">3.2. ACTIVIDAD FÍSICA SINONIMO DE VIDA </t>
  </si>
  <si>
    <t>3.2.1. DEPORTE REGIOMONTUNO CON PROYECCION</t>
  </si>
  <si>
    <t>3.3. MEDIO AMBIENTE URBANO</t>
  </si>
  <si>
    <t>3.3.1. AMBIENTE PARA TODOS</t>
  </si>
  <si>
    <t>SUBPROGRAMA 4.1.1.  INVESTIGACION Y PROFUNDIZACION PARA EL CONOCIMIENTO</t>
  </si>
  <si>
    <t>SUBPROGRAMA 4.1.2.  GARANTIAS PARA LA PERMANENCIA EDUCATIVA</t>
  </si>
  <si>
    <t>4.1. EDUCACIÓN CON INNOVACIÓN PARA EL DESARROLLO INTEGRAL DEL TERRITORIO Y LA COMUNIDAD</t>
  </si>
  <si>
    <t>4.1.1. INVESTIGACION Y PROFUNDIZACION PARA EL CONOCIMIENTO</t>
  </si>
  <si>
    <t>4.1.2. GARANTIAS PARA LA PERMANENCIA EDUCATIVA</t>
  </si>
  <si>
    <t>4.1.3. EDUCACION PARA EL DESARROLLO HUMANO  Y PRODUCTIVO</t>
  </si>
  <si>
    <t>4.2. INFRAESTRUCTURA EDUCATIVA PARA EL DESARROLLO HUMANO INTEGRAL</t>
  </si>
  <si>
    <t>SUBPROGRAMA 5.1.2.  CIMENTANDO EMPRESAS TURISTICAS</t>
  </si>
  <si>
    <t>SUBPROGRAMA 5.1.3.  ESPACIOS PARA LA COMPETITIVIDAD TURISTICA</t>
  </si>
  <si>
    <t>5.1. CULTURA EMPRESARIAL TURISTICA</t>
  </si>
  <si>
    <t>5.2. CULTURA AMBIENTAL TURISTICA</t>
  </si>
  <si>
    <t>5.3. PATRIMONIO CULTURAL PARA TODAS LAS GENERACIONES</t>
  </si>
  <si>
    <t>5.4. INFRAESTRUCTURA VISIONARIA Y TURISTICA PARA TODOS</t>
  </si>
  <si>
    <t>5.1.1. PLANEACION PARA EL DESARROLLO TURISTICO MUNICIPAL</t>
  </si>
  <si>
    <t>5.1.2. CIMENTANDO EMPRESAS TURISTICAS</t>
  </si>
  <si>
    <t>5.1.3. ESPACIOS PARA LA COMPETITIVIDAD TURISTICA</t>
  </si>
  <si>
    <t>5.1.4. PROMOCION TURISTICA MUNICIPAL</t>
  </si>
  <si>
    <t>5.2.1. AMBIENTE Y TURISMO</t>
  </si>
  <si>
    <t>5.3.1. MONTERREY PATRIMONIO HISTÓRICO Y CULTURAL DE CASANARE</t>
  </si>
  <si>
    <t>5.3.2. CULTURA PARA LA INTEGRACION</t>
  </si>
  <si>
    <t>PROGRAMA ESTRATEGICO 5.4. INFRAESTRUCTURA VISIONARIA Y TURISTICA PARA TODOS</t>
  </si>
  <si>
    <t>6.1. GOBERNABILIDAD Y BUEN GOBIERNO</t>
  </si>
  <si>
    <t>6.2. PLANEACIÓN PARA EL DESARROLLO INTEGRAL</t>
  </si>
  <si>
    <t>6.3. INFRAESTRUCTURA PARA UN BUEN GOBIERNO</t>
  </si>
  <si>
    <t>6.1.1. PARTICIPACION  CIUDADANA , COMUNITARIA ACTIVA Y EFECTIVA</t>
  </si>
  <si>
    <t xml:space="preserve">6.1.2. MODERNIZACION ADMINISTRATIVA GANANCIA DE TODOS </t>
  </si>
  <si>
    <t xml:space="preserve">SUBPROGRAMA 6.1.2.  MODERNIZACION ADMINISTRATIVA GANANCIA DE TODOS </t>
  </si>
  <si>
    <t>SUBPROGRAMA 6.1.4.  IMPLEMENTACION Y FORTALECIMIENTO DE LAS TICS</t>
  </si>
  <si>
    <t>6.1.4. IMPLEMENTACION Y FORTALECIMIENTO DE LAS TICS</t>
  </si>
  <si>
    <t xml:space="preserve">6.2.1.PLAN DE DESARROLLO ACTIVO </t>
  </si>
  <si>
    <t xml:space="preserve">6.2.2. ORDENAMIENTO TERRITORIAL SOSTENIDO,  SOTENIBLE Y SUSTENTABLE </t>
  </si>
  <si>
    <t>6.2.3. PLANES SECTORIALES  INSTRUMENTOS DE GESTION</t>
  </si>
  <si>
    <t>SUBPROGRAMA 3.4.1.  ASEGURANDO VIDAS</t>
  </si>
  <si>
    <t>SUBPROGRAMA 3.4.2.  PREVENIENDO CATASTROFES</t>
  </si>
  <si>
    <t>PROGRAMA ESTRATEGICO 3.5. SEGURIDAD, PAZ Y CONVIVENCIA PARA TODOS</t>
  </si>
  <si>
    <t>SUBPROGRAMA 3.5.1.  JUSTICIA CERCA DE TODOS</t>
  </si>
  <si>
    <t>SUBPROGRAMA 3.5.2.  PLANIFICACIÓN PARA LA SEGURIDAD, JUSTICIA Y GARANTIA DE DERECHOS</t>
  </si>
  <si>
    <t>SUBPROGRAMA 3.5.3.  PRESENCIA INSTITUCIONAL CON AUTORIDAD Y SEGURIDAD CIUDADANA</t>
  </si>
  <si>
    <t>SUBPROGRAMA 3.5.4.  CULTURA CIUDADANA MONTERREY</t>
  </si>
  <si>
    <t>PROGRAMA ESTRATEGICO 3.4. GESTION DE RIESGOS Y DESASTRES</t>
  </si>
  <si>
    <t>3.4. GESTION DE RIESGOS Y DESASTRES</t>
  </si>
  <si>
    <t>3.4.1.ASEGURANDO VIDAS</t>
  </si>
  <si>
    <t>3.4.2. PREVENIENDO CATASTROFES</t>
  </si>
  <si>
    <t>3.5.1. JUSTICIA CERCA DE TODOS</t>
  </si>
  <si>
    <t>3.5.2. PLANIFICACIÓN PARA LA SEGURIDAD, JUSTICIA Y GARANTIA DE DERECHOS</t>
  </si>
  <si>
    <t>3.5.3. PRESENCIA INSTITUCIONAL CON AUTORIDAD Y SEGURIDAD CIUDADANA</t>
  </si>
  <si>
    <t>3.5.4. CULTURA CIUDADANA MONTERREY</t>
  </si>
  <si>
    <t>3.5.5. RECLUSIÓN PARA LA REINCORPORACIÓN A LA VIDA</t>
  </si>
  <si>
    <t>3.5. SEGURIDAD, PAZ Y CONVIVENCIA PARA TODOS</t>
  </si>
  <si>
    <t>PROGRAMA ESTRATEGICO 3.6. SALUD DIGNA CON RESPONSABILIDAD SOCIAL</t>
  </si>
  <si>
    <t>SUBPROGRAMA 3.6.1.  CALIDAD Y COBERTURA</t>
  </si>
  <si>
    <t>SUBPROGRAMA 3.6.2.  ASEGURAMIENTO EN SALUD</t>
  </si>
  <si>
    <t>PROGRAMA ESTRATEGICO 3.7. SALUD PUBLICA Y DE PROMOCION  PARA TODOS  LOS REGIOMONTUNOS</t>
  </si>
  <si>
    <t>SUBPROGRAMA 3.7.1.  VIGILANCIA  A LA SALUD PUBLICA DEL MUNICIPIO</t>
  </si>
  <si>
    <t>PROGRAMA ESTRATEGICO 3.8. AYUDA SOCIAL CIUDADANA Y COMUNITARIA</t>
  </si>
  <si>
    <t>SUBPROGRAMA 3.8.1. PROMOCION SOCIAL</t>
  </si>
  <si>
    <t>SUBPROGRAMA 3.8.5. MUJER EQUIDAD Y DESARROLLO</t>
  </si>
  <si>
    <t>SUBPROGRAMA 3.8.2. NIÑOS Y NIÑAS FELICES UN PASO HACIA EL FUTURO</t>
  </si>
  <si>
    <t>SUBPROGRAMA 3.8.3. ADOLESCENTES RESPONSABLES CIUDADANOS DE FUTURO</t>
  </si>
  <si>
    <t>SUBPROGRAMA 3.8.6. GRUPOS ETNICOS RECONOCIDOS E INTEGRADOS</t>
  </si>
  <si>
    <t>SUBPROGRAMA 3.8.8. ADULTO MAYOR: UN  ABRAZO PARA EL ABUELO</t>
  </si>
  <si>
    <t>Desarrollar un (01) plan de salud territorial del Municipio de Monterrey.</t>
  </si>
  <si>
    <t xml:space="preserve">Implementar un (01) programa para garantizar la cobertura universal de afiliación y el saeguramiento a la población afiliada en el régimen subsidiado. </t>
  </si>
  <si>
    <t>Desarrollar e implementar un (01) plan operativo y de gestión de participación social y ayuda social anual en el municipio de Monterrey.</t>
  </si>
  <si>
    <t>Desarrollar e implementar anualmente un (01) plan operativo y de gestión de promoción social de juventud en el municipio de Monterrey.</t>
  </si>
  <si>
    <t>Desarrollar e implementar anualmente un (01) plan operativo para el desarrollo de acciones tendientes al mejoramiento de la calidad de vida y la inclusión de las personas en condicion de discapacidad.</t>
  </si>
  <si>
    <t xml:space="preserve">Desarrollar e implementar anualmente un (01) plan operativo de promoción y gestión social de la mujer en el municipio de Monterrey. </t>
  </si>
  <si>
    <t>Desarrollo e implementación de anual de un (01) plan operativo de promoción y gestión social de grupos afrocolombianos y etnias.</t>
  </si>
  <si>
    <t xml:space="preserve">Desarrollar e implementar anualmente un (01) plan operativo de promoción y gestión social del adulto mayor. </t>
  </si>
  <si>
    <t xml:space="preserve">Desarrollar e implementar anualmente un (01) plan  operativo  y de gestión del programa Familias en Acción en el municipio de Monterrey. </t>
  </si>
  <si>
    <t>Desarrollar e implementar anualmente un (01) plan operativo para la gestión y apoyo social del municipio de Monterrey.</t>
  </si>
  <si>
    <t>Medio ambiente y recursos naturales renovables</t>
  </si>
  <si>
    <t>Ordenamiento Territorial</t>
  </si>
  <si>
    <t>Infraestructuras de servicios públicos domiciliarios</t>
  </si>
  <si>
    <t>Conservación y protección de patrimonio histórico y cultural</t>
  </si>
  <si>
    <t>Prestación de servicios de agua potable y saneamiento básico.</t>
  </si>
  <si>
    <t>Promoción de vivienda de interés social</t>
  </si>
  <si>
    <t>Prestación y garantía de servicios educación y apropiación de la ciencia, la tecnología y la innovación</t>
  </si>
  <si>
    <t>Prestación y garantía de servicios de cultura</t>
  </si>
  <si>
    <t>Prestación y garantía de servicios de salud (1)</t>
  </si>
  <si>
    <t>Garantía de servicios de justicia, orden público, seguridad, convivencia, y protección del ciudadano, centros de reclusión (2)</t>
  </si>
  <si>
    <t>Garantía de servicios de bienestar, y protección (2), incluye protección a mujeres víctimas de violencia a poblaciones desplazadas (4) y a poblaciones en riesgo , niñez infancia, y adolescencia (3)</t>
  </si>
  <si>
    <t>Promoción y fomento al desarrollo económico</t>
  </si>
  <si>
    <t>Protección y promoción del empleo</t>
  </si>
  <si>
    <t>Competitividad e innovación</t>
  </si>
  <si>
    <t>Desarrollo del turismo</t>
  </si>
  <si>
    <t>Desarrollo comunitario.</t>
  </si>
  <si>
    <t>SUBPROGRAMA 1.1.4.  USO DE INFRAESTRUCTURA PARA EL DESARROLLO RURAL</t>
  </si>
  <si>
    <t>1.1.4. USO DE INFRAESTRUCTURA PARA EL DESARROLLO RURAL</t>
  </si>
  <si>
    <t>META DE RESULTADO:
Controlar la contaminación.
- Proteger las áreas de biodiversidad.
- Mejorar el uso y aprovechamiento de los recursos naturales</t>
  </si>
  <si>
    <t>SUBPROGRAMA 3.8.4. DISCAPACIDAD CON CAPACIDAD</t>
  </si>
  <si>
    <t>Número de hectáreas de bosques reforestadas</t>
  </si>
  <si>
    <t>Tasa de desempleo</t>
  </si>
  <si>
    <t>Reducir el trabajo infantil (5 y 17 años)  durante el cuatrienio</t>
  </si>
  <si>
    <t>Porcentaje de niños ocupados (5 a 17 años).</t>
  </si>
  <si>
    <t>PROGRAMA ESTRATEGICO 1.3. INFRAESTRUCTURA PRODUCTIVA E INCLUYENTE</t>
  </si>
  <si>
    <t>SUBPROGRAMA 1.3.1.  CONECTIVIDAD RURAL</t>
  </si>
  <si>
    <t>Desarrollar e implementar un (01) programa de construcción y mantenimiento de vias rurales durante los cuatro años, interviniendo un sesenta por ciento (60%) de la malla vial terciaria.</t>
  </si>
  <si>
    <t xml:space="preserve">Desarrollo e implementación de un (01) estudio de Movilidad y Transporte del Municipio de Monterrey. </t>
  </si>
  <si>
    <t>SUBPROGRAMA 1.3.2.  INFRAESTRUCTURA RURAL DE SERVICIOS PUBLICOS</t>
  </si>
  <si>
    <t>Desarrollo e implementación de un (01) programa para la optimización de los sistemas de acueducto y alcantarillado (Sanitario y Pluvial) en los centros poblados del municipio; (Villacarola, Porvenir, La Estrella, La Horqueta, Brisas del Llano y Palonegro)</t>
  </si>
  <si>
    <t>Terminación y puesta en servicio del Macroacueducto de Cacical, en asocio con el Departamento de Casanare</t>
  </si>
  <si>
    <t>Desarrollo e implementación de un (01) programa de fortalecimiento operativo y administrativo del Macroacueducto de Cacical, una vez se concluyan las obras.</t>
  </si>
  <si>
    <t>Desarrollo e implementación de un (01) programa de sistemas alternativos de saneamiento básico para el área rural dispersa municipal</t>
  </si>
  <si>
    <t>Recuperación y puesta en servicio de la Infraestructura de la Casa Campesina en el casco urbano municipal</t>
  </si>
  <si>
    <t>Implementación de un (1) programa de provisión de agua para proyectos productivos en el área rural dispersa</t>
  </si>
  <si>
    <t>Desarrollar e implementar un (01) programa de optimización del complejo ganadero municipal.</t>
  </si>
  <si>
    <t>Desarrollo e Implementación de un (1) Plan de Espacio Público para los Centros poblados de Villa Carola, Porvenir y la Horqueta. (Art. 378 del EOT)</t>
  </si>
  <si>
    <t>PROGRAMA ESTRATEGICO 2.3. DINAMICA ENERGETICA, OPORTUNIDAD DE TODOS</t>
  </si>
  <si>
    <t xml:space="preserve">Desarrollo e implementación de un (01) programa para la terminación del terminal de transportes, conforme al Art 207 del EOT Municipal. </t>
  </si>
  <si>
    <t>Desarrollo e Implementación de un (1) programa de Ampliación del Sistema de Gas Domiciliario para el Área Urbana y Rural Municipal</t>
  </si>
  <si>
    <t>Desarrollo e Implementación de un (1) programa de Ampliación del Sistema de Interconexión Eléctrica (M.T y B.T) para el Área Urbana y Rural Municipal</t>
  </si>
  <si>
    <t xml:space="preserve">Desarrollar los estudios y diseños, como herramienta de gestión para la reubicación y adecuación de la Plaza de Mercado Municipal  </t>
  </si>
  <si>
    <t>SUBPROGRAMA 2.1.1.  IMPULSO  AL ENGRANAJE ECONOMICO</t>
  </si>
  <si>
    <t>Desarrollo e Implementación de un (1) Plan de Espacio Público con énfasis en los ejes ordenadores de: Marginal de la Selva, Carrera 11 (Avda Tulio Bautista), Calles 17 y 15, Caño Leche Miel y Caño La Morichera). (Arts. 362 y 363 del EOT)</t>
  </si>
  <si>
    <t>Construcción de dos Puentes Peatonales sobre la Marginal de la Selva a la Altura del Parador Turístico y el Barrio Guadalupe</t>
  </si>
  <si>
    <t>Desarrollo e implementación de un (01) programa de señalización en vías urbanas e intersecciones con la marginal del Llano en el Municipio de Monterrey Casanare conforme a lo descrito en el art. 195 del EOT Municipal.</t>
  </si>
  <si>
    <t xml:space="preserve">Desarrollo e implementación de un (01) programa fortalecimiento en conjunto con la Policia Nacional, para la gestión de transito y movilidad en el municipio. </t>
  </si>
  <si>
    <t>Desarrollo e implementación de un (01) programa para la optimización (Cobertura, Calidad y Aseguramiento) de los servicios públicos domiciliarios de acueducto y alcantarillado para el Casco Urbano Municipal.</t>
  </si>
  <si>
    <t>Desarrollo e implementación de un (01) programa de Ampliación y Mantenimiento del Alumbrado Público en el casco urbano y centros poblados.</t>
  </si>
  <si>
    <t>Desarrollo e implementación de un (01) programa de fortalecimiento a la prestación del servicio de aseo y manejo de residuos solidos en el casco urbano municipal y en la zona rural del municipio.</t>
  </si>
  <si>
    <t>Desarrollo e implementación de (01) un plan de reubicación o de recuperación del Cementerio y la Morgue Municipal.</t>
  </si>
  <si>
    <t>Desarrollo e Implementación de un (1)  Programa de mantenimiento de Parques, Plazas y Escenarios Deportivos y Recreativos.</t>
  </si>
  <si>
    <t xml:space="preserve">Desarrollo e Implementación de un (1)  Plan de Espacio Público, con enfasis en el amoblamiento y mejoramiento de espacios peatonales </t>
  </si>
  <si>
    <t xml:space="preserve">META DE RESULTADO:
</t>
  </si>
  <si>
    <t>PROGRAMA ESTRATEGICO 4.2. INFRAESTRUCTURA EDUCATIVA PARA EL DESARROLLO HUMANO INTEGRAL</t>
  </si>
  <si>
    <t>Desarrollar un (1) programa anual de sostenibilidad de los servicios públicos de las instituciones educativas municipales</t>
  </si>
  <si>
    <t>PROGRAMA ESTRATEGICO 3.9. CON INFRAESTRUCTURA URBANA SOSTENIBLE, MONTERREY VIVE</t>
  </si>
  <si>
    <t>Implementar un (01) programa de caracterización y aseguramiento de los bienes inmuebles, estructuras, puentes y sistemas estratégicos de conectividad o comunicaciones que pudieren resultar afectados por fenómenos antrópicos o naturales, conforme al Art 174 del EOT Municipal.</t>
  </si>
  <si>
    <t>Puesta en Operación de los Paradores Turístico del Casco Urbano Municipal y del Iguaro.</t>
  </si>
  <si>
    <t xml:space="preserve">Desarrollo e Implementación de un (1) programa de Señalización e Información Turística. </t>
  </si>
  <si>
    <t>Desarrollo e Implementación de un (1) programa de apoyo a la  construcción de infraestructura turística veredal (Art 591 EOT)</t>
  </si>
  <si>
    <t>Desarrollo e Implementación de un (1) programa de apoyo financiero para la construcción, mejoramiento y adecuación de infraestructura de prestadores de servicios turísticos</t>
  </si>
  <si>
    <t>Desarrollo e Implementación de un (1)  Plan de Espacio Público, con enfasis en la construcción del Malecón del Rio Túa y el Parque Lineal.</t>
  </si>
  <si>
    <t>Desarrollar un (1) Programa Anual de Mantenimiento y Adecuación de Equipamientos Institucionales</t>
  </si>
  <si>
    <t>Construcción de Casa de la Cultura y Auditorio en el Marco del Parque Lineal</t>
  </si>
  <si>
    <t>SUBPROGRAMA 1.3.3.  EQUIPAMENTOS PARA LA NUEVA RURALIDAD</t>
  </si>
  <si>
    <t>SUBPROGRAMA 1.3.4.  INFRAESTRUCTURA PRODUCTIVA Y COMPETITIVA</t>
  </si>
  <si>
    <t>1.3. INFRAESTRUCTURA PRODUCTIVA E INCLUYENTE</t>
  </si>
  <si>
    <t>1.3.1. CONECTIVIDAD RURAL</t>
  </si>
  <si>
    <t>1.3.2. INFRAESTRUCTURA RURAL DE SERVICIOS PUBLICOS</t>
  </si>
  <si>
    <t>1.3.3. EQUIPAMENTOS PARA LA NUEVA RURALIDAD</t>
  </si>
  <si>
    <t>1.3.4.  INFRAESTRUCTURA PRODUCTIVA Y COMPETITIVA</t>
  </si>
  <si>
    <t>SUBPROGRAMA 2.3.2.  ENERGIA PARA TODOS</t>
  </si>
  <si>
    <t>SUBPROGRAMA 2.3.3. ECONOMIA Y ESPACIO PUBLICO</t>
  </si>
  <si>
    <t>2.3.1. TRANSPORTE, TRANSITO Y MOVILIDAD</t>
  </si>
  <si>
    <t>2.3.2. ENERGIA PARA TODOS</t>
  </si>
  <si>
    <t>2.3.3. ECONOMIA Y ESPACIO PUBLICO</t>
  </si>
  <si>
    <t>3.6. SALUD DIGNA CON RESPONSABILIDAD SOCIAL</t>
  </si>
  <si>
    <t>3.7. SALUD PUBLICA Y DE PROMOCION  PARA TODOS  LOS REGIOMONTUNOS</t>
  </si>
  <si>
    <t>3.8. AYUDA SOCIAL Y COMUNITARIA</t>
  </si>
  <si>
    <t>3.8.1. PROMOCION SOCIAL</t>
  </si>
  <si>
    <t>3.8.3. ADOLESCENTES RESPONSABLES CIUDADANOS DE FUTURO</t>
  </si>
  <si>
    <t>3.8.6. GRUPOS ETNICOS RECONOCIDOS E INTEGRADOS</t>
  </si>
  <si>
    <t>3.9. CON INFRAESTRUCTURA URBANA SOSTENIBLE, MONTERREY VIVE</t>
  </si>
  <si>
    <t>SUBPROGRAMA 2.3.1.   TRANSPORTE, TRANSITO Y MOVILIDAD INDUSTRIAL</t>
  </si>
  <si>
    <t>SUBPROGRAMA 3.9.1.   TRANSPORTE, TRANSITO Y MOVILIDAD URBANO-RURAL</t>
  </si>
  <si>
    <t>SUBPROGRAMA 3.9.2. INFRAESTRUCTURA URBANA DE SERVICIOS PUBLICOS</t>
  </si>
  <si>
    <t>Desarrollo de un (01) programa para la puesta en operación del hogar agrupado y construcción y puesta en servicio de un segundo hogar agrupado.</t>
  </si>
  <si>
    <t>Desarrollo de (01) un programa para la adecuación de vías y ornato, complementarios al Parque Principal del Casco Urbano Municipal.</t>
  </si>
  <si>
    <t>3.9.1. TRANSPORTE, TRANSITO Y MOVILIDAD URBANO-RURAL</t>
  </si>
  <si>
    <t>3.9.2. INFRAESTRUCTURA URBANA DE SERVICIOS PUBLICOS</t>
  </si>
  <si>
    <t>SUBPROGRAMA 4.2.1.  FACILIDADES PUBLICAS PARA LA EDUCACIÓN</t>
  </si>
  <si>
    <t>SUBPROGRAMA 5.4.1. TURISMO Y URBANISMO</t>
  </si>
  <si>
    <t>SUBPROGRAMA 5.4.2. INFRAESTRUCTURA PARA EL DESARROLLO TURISTICO</t>
  </si>
  <si>
    <t>Implementar un (01) programa de fortalecimiento operativo de la Comisaria de familia.</t>
  </si>
  <si>
    <t>SUBPROGRAMA 6.3.1. INFRAESTRUCTURA PARA UN BUEN GOBIERNO</t>
  </si>
  <si>
    <t>SUBPROGRAMA 3.9.3. INFRAESTRUCTURA PARA EL DESARROLLO URBANO</t>
  </si>
  <si>
    <t>3.9.3. INFRAESTRUCTURA PARA EL DESARROLLO URBANO</t>
  </si>
  <si>
    <t>3.6.1. CALIDAD Y COBERTURA</t>
  </si>
  <si>
    <t>3.6.2. ASEGURAMIENTO EN SALUD</t>
  </si>
  <si>
    <t>3.7.1. VIGILANCIA  A LA SALUD PUBLICA DEL MUNICIPIO</t>
  </si>
  <si>
    <t>3.8.7. DESPLAZADOS: POBLACION SIN OBSTACULOS</t>
  </si>
  <si>
    <t>4.2.1.  FACILIDADES PUBLICAS PARA LA EDUCACIÓN</t>
  </si>
  <si>
    <t>SUBPROGRAMA 4.2.2.  INFRAESTRUCTURAS PUBLICAS PARA EL DESARROLLO INTELECTUAL</t>
  </si>
  <si>
    <t>4.2.2.  INFRAESTRUCTURAS PUBLICAS PARA EL DESARROLLO INTELECTUAL</t>
  </si>
  <si>
    <t>5.4.1. TURISMO Y URBANISMO</t>
  </si>
  <si>
    <t>5.4.2. INFRAESTRUCTURA PARA EL DESARROLLO TURISTICO</t>
  </si>
  <si>
    <t>6.3.1. INFRAESTRUCTURA PARA UN BUEN GOBIERNO</t>
  </si>
  <si>
    <t xml:space="preserve">Garantía de servicios de justicia, orden público, seguridad, convivencia, y protección del ciudadano, centros de reclusión </t>
  </si>
  <si>
    <t>SUBPROGRAMA 3.8.7. DESPLAZADOS Y VICTIMAS POBLACION SIN OBSTACULOS</t>
  </si>
  <si>
    <t>Desarrollo e implementación anual de un (01) plan operativo de promoción y gestión de grupos desplazados y victimas del conflicto.</t>
  </si>
  <si>
    <t>OBJ. GENERAL</t>
  </si>
  <si>
    <t xml:space="preserve">Orientar el desarrollo y la prosperidad del municipio a partir del fortalecimiento de su capacidad institucional local y el aprovechamiento de las ventajas y oportunidades del territorio, para garantizar la plena garantía de libertades que posibiliten el desarrollo pleno y autónomo de nuestras familias, bajo criterios de sostenibilidad, democracia, libre economía y responsabilidad social, con lo cual se propende por alcanzar la visión 2020 de la entidad con participación e inclusión de toda la población. </t>
  </si>
  <si>
    <t>VISION MONTERREY 2020</t>
  </si>
  <si>
    <t>RETOS DEL PLAN DE DESARROLLO</t>
  </si>
  <si>
    <t>OBJ. ESTRATEGICOS</t>
  </si>
  <si>
    <t xml:space="preserve">La situación específica de muchos pequeños productores sigue siendo distante del modelo de desarrollo rural impulsado por grandes capitales en otras regiones del país, privilegiando la capitalización del sector y promoviendo macro proyectos a los cuales difícilmente acceden pequeños y medianos productores de manera individual. 
En nuestra zona rural no ha sido posible consolidar de manera fuerte diversas actividades agropecuarias sostenibles que permitan ampliar el portafolio y volumen de productos rurales a ofertar y consecuentemente mejorar los ingresos de productores, debido a la diversidad de criterios entre productores, la falta de tejido social y la falta de un apoyo permanente por parte del sector publico que permita robustecer su capacidad tecnológica, económica y financiera a partir de cambios requeridos en sus hábitos de producción.
A pesar de lo anterior, en el municipio coexisten sistemas productivos como Palma, Bovinos, Aguacate, Piña, Maracuyá, Cítricos, Café y peces, con diversas problemáticas de tipo biofísico, tecnológico, económico y social que requieren ser analizadas y solucionadas, lo que requiere un proceso acertado de planeación, que posibilite el control de los diversos encadenamientos productivos y la implementación de actividades de apoyo por parte del gobierno municipal. 
La cronicidad de este fenómeno de crecimiento económico rural no planificado, ha ejercido una presión permanente sobre lo ambiental, afectando incluso zonas protegidas de especial importancia para el abastecimiento humano y de sistemas productivos a lo largo y ancho del territorio. 
El reto implica la construcción de lineamientos de acción específicos para cada una de las cadenas, en cuyo análisis deberá involucrar a la totalidad de los actores involucrados (Productores agropecuarios, Alcaldía municipal, Corporinoquia, Empresas petroleras con influencia en la zona) con el objeto de orientar de manera acertada un proceso de transferencia tecnológica sostenible que propenda por la despetrolización de la económica local, mediante la consolidación de alianzas, acorde con las condiciones especificas de cada sistema productivo, con la reactivación del Consejo Municipal de Desarrollo Rural como instancia de concertación.
</t>
  </si>
  <si>
    <t xml:space="preserve">La seguridad humana, en un concepto global emitido por primera vez en 1994 por el Programa de las Naciones Unidas para el desarrollo (PNUD), que permite abrir la vía a nuevos enfoques interdependientes en nuestro municipio, que de manera tacita están definidos por nuestros habitantes y que evidencian inseguridades parciales existentes en diferentes contextos y causas socioeconómicas y culturales, cuyo análisis permite el desarrollo de respuestas endógenas acertadas. El PNUD segmenta estas inseguridades en siete grandes temáticas descritas como seguridad económica, seguridad alimentaria, seguridad sanitaria, seguridad medio ambiental, seguridad personal, seguridad comunitaria y seguridad política.
Bajo este concepto, se pretende establecer estrategias de desarrollo urbano-rural que garanticen el cubrimiento de las “inseguridades”  presentes en todo el territorio, fomentando el cubrimiento de los centros poblados de menor dinámica demográfica que por su naturaleza tienen gran incidencia rural (El porvenir, Brisas del Llano, Palo Negro, La Horqueta) y consolidando el eje estratégico Villa Carola -  Casco Urbano – La estrella, denominado así por su ubicación estratégica, dinámica demográfica, económica y social. Lo anterior, se hace evidente ante un análisis de la dinámica demográfica en el municipio por lo cual se que se requiere plantear estrategias de desarrollo locales, con el fin de incrementar el grado de cubrimiento de las necesidades materiales e inmateriales de las personas, organizar en el territorio los sistemas sociales, de producción, de circulación, de servicios públicos e infraestructuras básicas y comunitarios, situación que actualmente evidencia diferentes tipos de conflicto. 
La actual administración municipal, tiene como misión en este reto fomentar, mediante un proceso de planeación democrática y de calidad, el crecimiento equilibrado, sustentable y equitativo de los centros poblados y del casco urbano, estableciendo plena autoridad y conciencia ciudadana de que las actividades humanas que comúnmente desarrollamos en nuestro territorio, especialmente relacionadas con impactos medioambientales causados por actividades agropecuarias, industriales, mineras, de transportes, de urbanización, de consumo domestico y de diferentes servicios, junto con la nueva demanda de bienes y servicios sociales, económicos y ambientales, el alza de niveles de vida y el número de personas que viven en pobreza extrema, implican la interacción de diversas estrategias encaminadas a la solución de tensiones identificadas en las diferentes dimensiones del desarrollo integral, contenidas y analizadas en el diagnostico del presente plan.
Este esfuerzo implica la articulación de estrategias políticas, legales, técnicas, sociales, administrativas y fiscales entre los diversos actores involucrados (entidades públicas municipales, departamentales y nacionales, empresa privada y habitantes), con el fin de garantizar el pleno ejercicio de los derechos consagrados en la constitución nacional y garantizar las condiciones de desarrollo de la población habitante, a partir del establecimiento de estrategias para atender de manera eficaz, eficiente y oportuna las necesidades sociales, económicas y ambientales básicas de nuestra comunidad.
</t>
  </si>
  <si>
    <t xml:space="preserve">Monterrey presenta condiciones muy favorables para el desarrollo de la actividad educativa como eje articulador de la construcción de nuestra sociedad. Sin embargo, los requerimientos propios del desarrollo integral de la sociedad en especial los referentes a modelos económicos locales, regionales e internacionales, inciden en la necesidad de renovar el modelo pedagógico establecido a fin de diseñar nuevas estrategias y proporcionar las ayudas requeridas para alcanzar las metas del hombre, partiendo de la aceptación consciente de la población habitante de que existe la necesidad de un portafolio diverso de perfiles educativos en el municipio que permita el perfeccionamiento del individuo como persona y la inserción activa y consciente del mismo en un medio social que trasciende las fronteras territoriales municipales y que requiere un proceso permanente a lo largo de toda la vida humana.
Esta renovación implica articular esfuerzos para orientar el contenido de la enseñanza, el desarrollo del alumno y las características de la práctica del docente, con el fin de entender, orientar y dirigir la educación de nuestra sociedad en la situación actual y proyectado a enfrentar un entorno global lo cual supone cambios a corto, mediano y largo plazo.
El reto implica el análisis teórico de las regularidades de la educación en nuestro entorno para elaborar las bases de la política municipal educativa, actividad práctica de maestros y educandos, la introducción de nuevas experiencias prácticas para poder dar ayuda válida a maestros y educandos y el estudio de las tendencias de desarrollo y de perspectiva de la educación, dado que se requiere de un pronóstico científicamente fundamentado para una planificación segura, teniendo como ejes fundamentales los pilares del desarrollo económico de nuestro territorio (Industria Agropecuaria, Producción de bienes y servicios con destino a la operación Petrolera, Industria del Turismo, Educación, y otros ejes promisorios extraterritoriales como las comunicaciones e informática). Toda esta labor requiere de una concertación permanente de actividades entre entidades públicas de orden municipal, departamental y nacional, instituciones educativas, academia, población estudiantil y empresa privada, con el objeto de diseñar políticas, planes, programas y proyectos estratégicos, asignar responsabilidades, gestionar los recursos requeridos.
</t>
  </si>
  <si>
    <t xml:space="preserve">El municipio de Monterrey adquiere gran importancia para el desarrollo de la actividad turística local y regional, debido a las ventajas y oportunidades que posee específicamente en riqueza hídrica, ubicación del principal centro de bombeo de la Orinoquia, ubicación geográfica privilegiada y ventajas de conectividad, diversidad de paisajes y ecosistemas y equipamiento e infraestructura de recreación y deporte. Durante los últimos años, y como consecuencia de la dinámica demográfica derivada de la actividad petrolera, en Monterrey se han venido estableciendo infraestructuras privadas de especial importancia para la atención de la población que permanentemente migra hacia nuestro territorio, generando una dinámica económica importante por la demanda de bienes y servicios.
En el impulso de la actividad turística, la administración municipal  deberá jugar un papel gerencial en la administración e integración de diferentes recursos, actividades y agentes involucrados a través de la formulación de políticas y medidas acordes con las condiciones propias en que se desenvuelve la actividad en el municipio. Esta estrategia conlleva entonces competencias tanto gubernamentales en materia de toma de decisiones como funcionales (planificación, organización y control de actividades empresariales), que dada la importancia que tienen para el desarrollo económico local, incumben al sector público.
El reto implica la gestión de los diversos componentes del destino turístico local de tal modo que se asegure su rentabilidad económica, se evite la degradación de los factores que sitúan al destino en una posición competitiva,  se creen productos para segmentos específicos del mercado, se fortalezca empresarialmente a los prestadores de servicios turísticos, se implementen estrategias para la preservación de los recursos naturales, se promocione a través de estrategias de desarrollo sostenible, se mantenga la actividad en el mercado, se asegure la calidad de la visita de los turistas, se diseñen e implementen proyectos de infraestructura turística especifica, y en conjunto se mejore la calidad de vida de los residentes del Municipio. 
Toda esta labor requiere de una concertación permanente entre los actores involucrados, con el objeto de diseñar políticas, planes, programas y proyectos estratégicos, asignar responsabilidades y gestionar los recursos requeridos para asegurar el alcance de los objetivos propuestos.
</t>
  </si>
  <si>
    <t>Pese a la labor de gestión en los diferentes sectores de competencia que la alcaldía municipal de Monterrey ha realizado desde el momento en que se conformó como municipio, a menudo se perciben con desazón algunos resultados de dicho esfuerzo. Es evidente que el municipio muestra avances evidentes en infraestructura y acumulación de capital financiero, humano e institucional. Sin embargo, nuestro municipio no ha sido capaz de mantener por si mismo su progreso institucional, económico y social, promoviendo que gran parte de la población dependa de los programas estatales, desestimulando la participación activa de las comunidades en sus procesos de autogestión. 
El concepto de institución implica el abordaje de tres momentos dinámicos, una base ideológica y conceptual (reflejada en nuestro Plan de desarrollo “Todos Ganamos”), una base social (estructura y organización administrativa) y una base material (recursos humanos materiales y financieros), los tres en constante cambio y movimiento. 
Dada la dinámica política del municipio reflejada en los cambios de base ideológica y material  ocurridos desde el diseño de la estructura administrativa inicial, es evidente que Monterrey necesita establecer acciones que propendan por encontrar la mayor coherencia posible entre los tres momentos dinámicos señalados (base ideológica, social y material), con el fin de incrementar el grado de gobernabilidad y de buen gobierno del territorio.
El reto implica impulsar un proceso gradual y sostenido de modernización de la gestión pública que actúe conforme a la normatividad vigente, adquiera objetivos claros, alcanzables y compartidos con la población, maximice los beneficios sociales y establezca una organización centrada en el logro de esos objetivos. A este proceso le corresponde garantizar la gobernabilidad de nuestra sociedad, en el marco de la descentralización, requerida para promover el desarrollo integral de la totalidad del espacio geográfico y de los grupos poblacionales, de no hacerlo se pone en grave riesgo la convivencia social y el bienestar colectivo de los habitantes.</t>
  </si>
  <si>
    <t>TOTAL</t>
  </si>
  <si>
    <t>Implementar un (01) programa de subsidios a la demanda de servicios públicos domiciliarios</t>
  </si>
  <si>
    <t>Implementación de un (01) programa de gratuidad de la educación en el Municipio de Monterrey.</t>
  </si>
  <si>
    <t>Implementar un (1) programa de educación y seguridad vial a nivel municipal.</t>
  </si>
  <si>
    <t>Implementar un (01) programa de apoyo y fortalecimiento a la seguridad y convivencia en el municipio de Monterrey.  (Inspección de Policia)</t>
  </si>
  <si>
    <t>Desarrollar e implementar una (01) politica municipal de primera infancia, infancia y adolescencia.</t>
  </si>
  <si>
    <t xml:space="preserve">3.8.10. FAMILIAS EN ACCION </t>
  </si>
  <si>
    <t>3.8.12. GESTION Y APOYO SOCIAL</t>
  </si>
  <si>
    <t>SUBPROGRAMA 3.8.9. REINSERCIÓN PARA LA VIDA</t>
  </si>
  <si>
    <t xml:space="preserve">SUBPROGRAMA 3.8.10. FAMILIAS EN ACCION </t>
  </si>
  <si>
    <t>SUBPROGRAMA 3.8.11. RED UNIDOS</t>
  </si>
  <si>
    <t>SUBPROGRAMA 3.8.12. GESTION Y APOYO SOCIAL</t>
  </si>
  <si>
    <t>Implementar un (01) programa integral de apoyo a reinsertados en el municipio de Monterrey.</t>
  </si>
  <si>
    <t>Implementar (01) programa de apoyo a atención de menores infractores con responsabilidad penal en el municipio de Monterrey. (CESPA)</t>
  </si>
  <si>
    <t>Implementar un programa para la atención ludico pedagógica de primera infancia del municipio de Monterrey.</t>
  </si>
  <si>
    <t xml:space="preserve">Implementar un (01) programa de apoyo a la modernización administrativa del municipio de Monterrey, durante los cuatro años. </t>
  </si>
  <si>
    <t>Implementar un (01) programa de fortalecimiento institucional de la entidad territorial municipal.</t>
  </si>
  <si>
    <t>Implementar un (01) programa de apoyo y fortalecimiento al Consejo Territorial de Planeación.</t>
  </si>
  <si>
    <t>Implementar un (01) programa de capacitación de los servidores públicos en el municipio de Monterrey.</t>
  </si>
  <si>
    <t xml:space="preserve">Desarrollo e implementación de un (01) programa integral de fomento deportivo en el municipio de Monterrey. </t>
  </si>
  <si>
    <t>Implementación de un (01) programa de mantenimiento rutinario de vias del municipio de Monterrey.</t>
  </si>
  <si>
    <t xml:space="preserve">Desarrollar  un (01) plan integral de convivencia y seguridad ciudadana del municipio de Monterrey. </t>
  </si>
  <si>
    <t xml:space="preserve">Implementar (01) un programa de apoyo y fortalecimiento a la respuesta a problematicas de seguridad, convivencia ciudadana y orden publico en el municipio de Monterrey Casanare. </t>
  </si>
  <si>
    <t>Implementar un (01) programa de fortalecimiento de la red de bibliotecas públicas del municipio de Monterrey.</t>
  </si>
  <si>
    <t>Implementar un (01) programa de fortalecimiento para la prevención de incendios en el municipio de Monterrey, durante los cuatro años.</t>
  </si>
  <si>
    <t>Desarrollo de un (01) programa de revisión y ajuste al esquema de ordenamiento territorial acorde con las condiciones ambientales, socioculturales, economicas y politico administrativas del municipio de Monterrey, durante los cuatro años.</t>
  </si>
  <si>
    <t>Implementación de un (01) programa de mejoramiento de vias para la conectividad regional.</t>
  </si>
  <si>
    <t>Desarrollo de un (01) programa de actualización de la estratificación socioeconomica del municipio de Monterrey, durante los cuatro años.</t>
  </si>
  <si>
    <t>Desarrollo de un (01) programa de actualización catastral del municipio de Monterrey.</t>
  </si>
  <si>
    <t xml:space="preserve">Regalias Transición - 2011 (Decreto 4923 Art 144) </t>
  </si>
  <si>
    <t>Implementación de un (01) programa de mantenimiento de infraestructuras públicas, equipamentos sociales e intitucionales del municipio de Monterrey.</t>
  </si>
  <si>
    <t>Implementación de un (01) programa anual de promoción y comercialización turistica denominado festival del rio tua.</t>
  </si>
  <si>
    <t>Implementar un (01) programa de fortalecimiento de la gestión de recursos de cofinanciación ó financiación directa para la ejecución de proyectos del municipio de Monterrey.</t>
  </si>
  <si>
    <t>INDICADOR DE RESULTADO</t>
  </si>
  <si>
    <t>LINEA DE BASE</t>
  </si>
  <si>
    <t>Superficie agrícola sembrada de cultivos transitorios
Superficie agrícola sembrada de cultivos permanentes
Toneladas de producción agropecuaria</t>
  </si>
  <si>
    <t>735 Has (Fuente CCI)
1108,5 Has (Fuente CCI)
3442 Ton /Año (Fuente CCI)</t>
  </si>
  <si>
    <t>Incrementar en un 15% la competitividad de la producción agropecuaria durante el cuatrienio</t>
  </si>
  <si>
    <t>No. de productores beneficiados de servicios de asistencia técnica</t>
  </si>
  <si>
    <t>Incrementar la cobertura del servicio de asistencia técnica en un 50%.</t>
  </si>
  <si>
    <t>100 Usuarios / año (Informes de ejecución)</t>
  </si>
  <si>
    <t>Porcentaje de areas adquiridas en cabeceras de cuerpos de agua y zonas de ronda y otras</t>
  </si>
  <si>
    <t>12% (1788,87 Has) (Fuente: Alcaldia Mpal)</t>
  </si>
  <si>
    <t>28 Has (Fuente: Alcaldia Municipal)</t>
  </si>
  <si>
    <t>Aumentar en un 100% el área de bosques reforestados  en cuencas abastecedoras de agua durante el cuatrienio</t>
  </si>
  <si>
    <t>Incrementar en un 15% el número de hectáreas restauradas o rehabilitadas con fines de protección</t>
  </si>
  <si>
    <t>Mantener la infraestructura física de las dependencias administrativas del municipio y bienes de uso público de propiedad del municipio</t>
  </si>
  <si>
    <t>Incrementar el número de  personas atendidas con el servicio de acueducto en área rural durante el cuatrienio</t>
  </si>
  <si>
    <t>Número de acueductos veredales construidos en el cuatrenio. 
Número de baterías sanitarias construidas en área rural dispersa.</t>
  </si>
  <si>
    <t xml:space="preserve">
55 (Fuente: EPM)</t>
  </si>
  <si>
    <t xml:space="preserve">Mejorar la accesibilidad del  transporte en la entidad territorial durante el cuatrienio  </t>
  </si>
  <si>
    <t xml:space="preserve">Parques para la recreación y esparcimiento de los niños y ancianos construidos  remodelados
Planta de sacrificio de ganado para consumo humano adecuada a los lineamientos  expresados en la Ley vigente
Plaza de ferias y eventos del municipio remodelada
Número de dotaciones de mobiliario realizadas al palacio municipal
Número de dependencias a cuyas instalaciones se le realizó mantenimiento
Número de mantenimientos realizados a los equipos de oficina de la administración con mantenimiento.
Plaza de mercado municipal adecuada
Número de mantenimientos realizados a las instalaciones del cementerio municipal </t>
  </si>
  <si>
    <t>13% (Fuente Sisben 2011)</t>
  </si>
  <si>
    <t>86.1% (Fuente Sisben 2011)</t>
  </si>
  <si>
    <t>Cumplimiento de los niveles de  calidad del aire establecidos en la normatividad vigente</t>
  </si>
  <si>
    <t>Número de estaciones de medición que reportan cumplimiento de los estándares de calidad del aire</t>
  </si>
  <si>
    <t>META DE RESULTADO</t>
  </si>
  <si>
    <t>Estado de la infraestructura de transporte de influencia de la entidad territorial
Tiempo promedio de movilización de pasajeros de transporte público – kilómetro recorrido (municipios con población mayor a 100.000 habitantes)
Tiempo promedio reducido de movilización de pasajeros de transporte público – kilómetro recorrido (municipios con población menor a 100.000 habitantes)
Índice de pasajeros –kilometro (aplica para grandes ciudades)</t>
  </si>
  <si>
    <t>Implementación de un (01) programa de educación ambiental dirigido jovenes habitantes de la zona rural del municipio en torno a politicas del medio ambiente.</t>
  </si>
  <si>
    <t>Desarrrollo de un (01) estudio de caracterización de la biodiversidad y la calidad del agua de la microcuenca del rio Tua.</t>
  </si>
  <si>
    <t xml:space="preserve">Reducir la tasa de desempleo en 3 puntos durante el cuatrenio </t>
  </si>
  <si>
    <t>Implementar un (01) programa de uso eficiente y ahorro de agua en el municipio de Monterrey.</t>
  </si>
  <si>
    <t>Implementación de un (01) programa de construcción de obras de reducción del riesgo de desastres.</t>
  </si>
  <si>
    <t>Implementar un (01) programa para la protección de los derechos de  la familia en el municipio de Monterrey</t>
  </si>
  <si>
    <t>Implementar un (01) programa para la resolución de conflictos de convivencia en el municipio de Monterrey</t>
  </si>
  <si>
    <t>Desarrollar un (1) programa de construcción, mejoramiento y mantenimiento de infraestructura educativa</t>
  </si>
  <si>
    <t>META CUATRENIO</t>
  </si>
  <si>
    <t>3.8.2. INFANCIA : NIÑOS Y NIÑAS FELICES UN PASO HACIA EL FUTURO</t>
  </si>
  <si>
    <t>3.8.4. DISCAPACIDAD: SALUD PUBLICA PARA TODOS</t>
  </si>
  <si>
    <t>3.8.5. MUJER: MUJER EQUIDAD Y DESARROLLO</t>
  </si>
  <si>
    <t>3.8.8. ADULTO MAYOR: UN  ABRAZO PRARA EL ABUELO</t>
  </si>
  <si>
    <t>3.8.9. REINSERCIÓN PARA LA VIDA</t>
  </si>
  <si>
    <t>3.8.11. FAMILIAS EN ACCION - RED UNIDOS</t>
  </si>
  <si>
    <t>Implementar un (01) programa de dotación de computadores a establecimientos educativos, biblioteca y casa de la cultura.</t>
  </si>
  <si>
    <t>TOTAL P.E.</t>
  </si>
  <si>
    <t>TOTAL OBJ. EST.</t>
  </si>
  <si>
    <t>En 2020, el municipio de Monterrey será un lugar estratégico de la Orinoquia Colombiana con amplia capacidad de autogestión y la plena inclusión de todos sus habitantes, reconocido como enclave económico agropecuario, turístico y educativo, en armonía con el desarrollo que la industria petrolera de la Orinoquia ha establecido en función de la actividad de rebombeo de crudo desde el oriente del país, donde nuestras familias tendrán la oportunidad de aprovechar el gran potencial que el territorio y sus instituciones socialmente responsables les ofrecen para ser partícipe del desarrollo de una sociedad bajo criterios de seguridad humana.</t>
  </si>
  <si>
    <t>MISION</t>
  </si>
  <si>
    <t>Contribuir al mejoramiento de la calidad de vida, la competitividad y sustentabilidad del Municipio de Monterrey, a través de un adecuado ejercicio de sus competencias, una gestión altamente participativa basada en la consolidación de principios y valores éticos de Honestidad, Transparencia, Responsabilidad Social, Respeto, Tolerancia y Sentido de Pertenencia con enfoque en resultados  y la articulación y coordinación eficiente de las políticas, programas  y proyectos propios con los niveles Departamental, Regional y Nacional, la Empresa Privada y las Organizaciones Comunitarias y Solidarias presentes en el Municipio.</t>
  </si>
  <si>
    <t>Implementar un (01) programa de para  la ampliación de la infraestructura de pavimento urbano, en asocio con otras entidades territoriales y las empresas de las industrias de hidrocarburos.</t>
  </si>
  <si>
    <t>Desarrrollo e implementación de un (01) programa de construcción ó adecuación de infraestructura para procesos agroindustriales en el municipio de Monterrey.</t>
  </si>
  <si>
    <t>Desarrollo  de (01) un programa para la optimizacion de la infraestructura de la Unidad de Atención Integral a Discapacitados UAI</t>
  </si>
  <si>
    <t xml:space="preserve">Desarrollar un (1) programa de incentivo para el embellecimiento de fachadas Barrio Centro (Art.  372 del EOT); </t>
  </si>
  <si>
    <t>Desarrollo e Implementación de un (1)  Plan de Espacio Público, con enfasis en el amoblamiento y mejoramiento de espacios peatonales conexos  a la infraestructura educativa del casco urbano municipal</t>
  </si>
  <si>
    <t>Implementar un (01) programa de fortalecimiento politico administrativo (Instrumentos de gestión) en ejecución del ordenamiento territorial en el municipio de Monterrey, durante los cuatro años.</t>
  </si>
  <si>
    <t>Desarrollo de (01) programa de responsabilidad social pública en el municipio de Monterrey, durante los cuatro años.</t>
  </si>
  <si>
    <t>Implementar un (01) programa de SGC integrado con MECI en el municipio de Monterrey.</t>
  </si>
  <si>
    <t>Implementación de cuatro (04) alianzas productivas con productores de las cadenas prioritarias establecidas en el municipio (Ganaderia, Palma, Piña, Aguacate, Piscicultura, Café) durante los cuatro años.</t>
  </si>
  <si>
    <t>Desarrollar e implementar un (01) la politica de salud y el plan de intervenciones colectivas anual del municipio de Monterrey</t>
  </si>
  <si>
    <t>AÑO1</t>
  </si>
  <si>
    <t>AÑO2</t>
  </si>
  <si>
    <t xml:space="preserve">AÑO3 </t>
  </si>
  <si>
    <t>AÑO4</t>
  </si>
  <si>
    <t>PLAN PLURIANUAL DE INVERSIONES (Miles de pesos)</t>
  </si>
  <si>
    <t>META</t>
  </si>
  <si>
    <t>INDICADOR</t>
  </si>
  <si>
    <t>Incrementar la competitividad de la producción agropecuaria durante el cuatrienio</t>
  </si>
  <si>
    <t>Incrementar las acciones para la recuperación y protección de áreas degradadas durante el cuatrienio</t>
  </si>
  <si>
    <t>Aumentar el área de bosques reforestados  en cuencas abastecedoras de agua durante el cuatrienio</t>
  </si>
  <si>
    <t>Contribuir a la sostenibilidad del desarrollo a través de la reducción del impacto del cambio climático en la población y su entorno</t>
  </si>
  <si>
    <t xml:space="preserve">Mejorar la accesibilidad del  transporte en la entidad territorial durante el cuatrienio </t>
  </si>
  <si>
    <t>Mejorar la accesibilidad del  transporte en la entidad territorial durante el cuatrienio</t>
  </si>
  <si>
    <t>Esquemas de movilidad elaborados en el municipio</t>
  </si>
  <si>
    <t>No. de veredas con servicio de acueducto en adecuadas condiciones de operación</t>
  </si>
  <si>
    <t>Kilómetros de la red vial rural con mantenimiento rutinario</t>
  </si>
  <si>
    <t>No. de baterias sanitarias construidas en area rural dispersa</t>
  </si>
  <si>
    <t>EPM, 2011</t>
  </si>
  <si>
    <t>FUENTE</t>
  </si>
  <si>
    <t>SIPDP, 2011</t>
  </si>
  <si>
    <t>CCI, 2011</t>
  </si>
  <si>
    <t>Sisben, 2011</t>
  </si>
  <si>
    <t>Porcentaje de niños  ocupados (5 a 17 años) incluyendo oficios del hogar</t>
  </si>
  <si>
    <t xml:space="preserve">Reducir el desempleo durante el cuatrienio </t>
  </si>
  <si>
    <t xml:space="preserve">No. de actividades ejecutadas de apoyo a la Política Nacional para la Prevención y Control de la Contaminación del Aire </t>
  </si>
  <si>
    <t xml:space="preserve">No. de actividades implementadas de difusión del tema de eficiencia energética y normatividad asociada </t>
  </si>
  <si>
    <t>Implantar una visión de largo plazo en el uso de energía</t>
  </si>
  <si>
    <t>Implementación de una (01) alianzas productivas con productores de las cadenas promisorias establecidas en el municipio (Otras cadenas) durante los cuatro años.</t>
  </si>
  <si>
    <t>Número de programas de actividad física dirigidos a personas en situación de discapacidad realizados durante el cuatrenio</t>
  </si>
  <si>
    <t>SDG, 2011</t>
  </si>
  <si>
    <t xml:space="preserve">Número de proyectos implementados para incrementar la participación deportiva en instituciones educativas </t>
  </si>
  <si>
    <t xml:space="preserve">Número  de jóvenes deportistas capacitados e instruidos en habilidades y técnicas para un mejor desempeño deportivo durante el cuatrenio </t>
  </si>
  <si>
    <t xml:space="preserve">Número de escenarios deportivos en funcionamiento </t>
  </si>
  <si>
    <t>Número de escenarios deportivos y recreativos construidos nuevos en el cuatrenio</t>
  </si>
  <si>
    <t>Número de escenarios deportivos recuperados</t>
  </si>
  <si>
    <t>Número de personas que practican alguna actividad deportiva durante el cuatrienio</t>
  </si>
  <si>
    <t xml:space="preserve">Número de programas de actividad física realizados con continuidad </t>
  </si>
  <si>
    <t>Número de campeonatos realizados</t>
  </si>
  <si>
    <t>Número de programas de actividad física dirigidos al adulto mayor realizados en el cuatrenio</t>
  </si>
  <si>
    <t xml:space="preserve">Incrementar la participación de jóvenes en actividades deportivas durante el cuatrienio </t>
  </si>
  <si>
    <t xml:space="preserve">Porcentaje de implementación del SIGAM </t>
  </si>
  <si>
    <t>Porcentaje de implementación del comparendo ambiental municipal</t>
  </si>
  <si>
    <t>No. de actividades ó programas implementados de programas de uso eficiente y ahorro del agua durante el cuatrenio.</t>
  </si>
  <si>
    <t>Cumplimiento en el área urbana de los niveles de calidad del aire establecidos en la normatividad vigente</t>
  </si>
  <si>
    <t>Cumplimiento en las diferentes locaciones de industria petrolera, de los niveles de  calidad del aire establecidos en la normatividad vigente</t>
  </si>
  <si>
    <t>Estrategias de  información pública diseñadas e implementadas (Urbano y Rural)</t>
  </si>
  <si>
    <t xml:space="preserve">No. de estudios elaborados de evaluación y zonificación del riesgo de desastres para fines de planificación de uso del territorio </t>
  </si>
  <si>
    <t>Contribuir a la seguridad, el bienestar, la calidad de vida de las personas y al desarrollo sostenible a través del control y la reducción del riesgo de desastres.</t>
  </si>
  <si>
    <t>No. de jóvenes estudiantes capacitados en políticas del medio ambiente</t>
  </si>
  <si>
    <t>No. de cuencas que cuentan con información acerca de la oferta hídrica</t>
  </si>
  <si>
    <t xml:space="preserve">Kilómetros de la red vial rural pavimentados  </t>
  </si>
  <si>
    <t xml:space="preserve">Incrementar en un XX% el </t>
  </si>
  <si>
    <t>No. de zonas con Plan de Vigilancia Comunitaria por Cuadrantes</t>
  </si>
  <si>
    <t>Porcentaje de formulación del plan Integral de Seguridad y Convivencia Ciudadana de Monterrey.</t>
  </si>
  <si>
    <t>I. DE POLICIA, 2012</t>
  </si>
  <si>
    <t xml:space="preserve">Porcentaje de formulación del plan de prevención y protección de  DDHH y DIH </t>
  </si>
  <si>
    <t>I. DE POLICIA, 2013</t>
  </si>
  <si>
    <t xml:space="preserve">No. acciones y campañas realizadas para la prevención de la violencia intrafamiliar (contra niños y niñas, entre la pareja y adultos mayores) </t>
  </si>
  <si>
    <t>Promedio de casos manejados por inspección de policia en el cuatrenio (anual)</t>
  </si>
  <si>
    <t>Proteger a los ciudadanos en su vida, integridad, libertad y patrimonio económico, por medio de la reducción y sanción del delito, el temor a la violencia y la promoción de la convivencia</t>
  </si>
  <si>
    <t>No. de acueductos en centros poblados en adecuadas condiciones de operación</t>
  </si>
  <si>
    <t>No. de sistemas de alcantarillado sanitario ubicados en centros poblados en adecuadas condiciones de operación.</t>
  </si>
  <si>
    <t>Incrementar el número de  personas atendidas con el servicio de alcantarillado en área rural durante el cuatrienio</t>
  </si>
  <si>
    <t>Promedio de casos manejados por la Comisaria de familia en el cuatrenio (anual)</t>
  </si>
  <si>
    <t>COMISARIA DE FAMILIA, 2011</t>
  </si>
  <si>
    <t>TRANSPORTE</t>
  </si>
  <si>
    <t>ALIMENTACION</t>
  </si>
  <si>
    <t xml:space="preserve">Porcentaje de niños y jóvenes estudiantes beneficiados con alimentación escolar </t>
  </si>
  <si>
    <t>No. de lesiones personales denunciados durante el cuatrenio</t>
  </si>
  <si>
    <t>E. DE POLICIA, 2012</t>
  </si>
  <si>
    <t>E. DE POLICIA, 2011</t>
  </si>
  <si>
    <t xml:space="preserve">No. de casos manejados anualmente por mecanismos alternativos de solución de conflictos </t>
  </si>
  <si>
    <t>Inversión en educación percapita</t>
  </si>
  <si>
    <t>Relación alumnos / docente</t>
  </si>
  <si>
    <t>Tasa de deserción</t>
  </si>
  <si>
    <t>Puntaje Promedio Pruebas ICFES</t>
  </si>
  <si>
    <t>Tasa de analfabetismo</t>
  </si>
  <si>
    <t>Cobertura en educación basica secundaria</t>
  </si>
  <si>
    <t>Cobertura en educación basica primaria</t>
  </si>
  <si>
    <t>ESTUDIO DE COMPETITIVIDAD TERRITORIAL, 2010</t>
  </si>
  <si>
    <t>Porcentaje de implementación del plan de salud territorial del municipio de Monterrey durante el cuatrenio.</t>
  </si>
  <si>
    <t>Porcentaje de cobertura en regimen subsidiado durante el cuatrenio.</t>
  </si>
  <si>
    <t xml:space="preserve">Promover el acceso a la salud durante el cuatrienio </t>
  </si>
  <si>
    <t>Porcentaje de mortalidad por infección respiratoria aguda (IRA) en menores de 1 y  5 años</t>
  </si>
  <si>
    <t>Porcentaje de mortalidad por enfermedad diarreica aguda (EDA) en menores de 1  y  5 años .</t>
  </si>
  <si>
    <t xml:space="preserve">No. de niños con bajo peso al nacer </t>
  </si>
  <si>
    <t xml:space="preserve">prevalencia de desnutrición global o bajo peso para la edad en menores de 5 años </t>
  </si>
  <si>
    <t xml:space="preserve">tasa de desnutrición aguda  o retraso en talla en menores de 1 a 10 años </t>
  </si>
  <si>
    <t xml:space="preserve">Cobertura de vacunación en niños menores de 1 año  </t>
  </si>
  <si>
    <t>Porcentaje de nacidos muertos</t>
  </si>
  <si>
    <t>Porcentaje de atención de partos institucional</t>
  </si>
  <si>
    <t xml:space="preserve">Número de capacitaciones realizadas a la comunidad social e institucional  sobre derechos de las mujeres </t>
  </si>
  <si>
    <t xml:space="preserve">Garantizar el derecho de las mujeres a una vida libre de violencias </t>
  </si>
  <si>
    <t>SDG.2011</t>
  </si>
  <si>
    <t xml:space="preserve">Prevenir el reclutamiento y  utilización de niños, niñas y adolescentes por parte de los grupos armados organizados al margen de la ley  y de otros grupos delictivos organizados </t>
  </si>
  <si>
    <t xml:space="preserve">Garantizar el goce efectivo de derechos de la población víctima del desplazamiento forzado por la violencia </t>
  </si>
  <si>
    <t xml:space="preserve">Número de capacitaciones realizadas a comunidades en comportamiento en medio del conflicto, derechos humanos y mecanismos de protección y exigibilidad de derechos </t>
  </si>
  <si>
    <t xml:space="preserve">No. de programas de seguridad vial implementados en el municipio </t>
  </si>
  <si>
    <t>No. de veredas y/o centros poblados (incluye casco urbano) con acceso al servicio de gas domiciliario</t>
  </si>
  <si>
    <t xml:space="preserve">Porcentaje de cobertura de prestación del servicio de energia electrica </t>
  </si>
  <si>
    <t xml:space="preserve">No. de proyectos formulados y ejecutados de espacio público </t>
  </si>
  <si>
    <t>Mejorar la accesibilidad del area rural de la entidad territorial durante el cuatrienio</t>
  </si>
  <si>
    <t>Aumentar la cobertura  del servicio de gas  natural en la zona urbana y rural</t>
  </si>
  <si>
    <t>Aumentar la cobertura en servicio de energía eléctrica</t>
  </si>
  <si>
    <t xml:space="preserve">Mejorar la accesibilidad en la entidad territorial durante el cuatrienio </t>
  </si>
  <si>
    <t>Porcentaje de deficit habitacional en el municipio</t>
  </si>
  <si>
    <t>No. de subsidios de mejoramiento de vivienda adjudicados en el cuatrienio.</t>
  </si>
  <si>
    <t>No. de programas de vivienda de interes social rural implementados durante el cuatrienio.</t>
  </si>
  <si>
    <t>No. de soluciones de vivienda de interes social en sitio propio adjudicadas durante el cuatrienio.</t>
  </si>
  <si>
    <t xml:space="preserve">Incrementar la  oferta de vivienda nueva  en la entidad territorial durante el cuatrienio </t>
  </si>
  <si>
    <t>Reducir el déficit cualitativo de vivienda durante el cuatrienio</t>
  </si>
  <si>
    <t>No. de puentes peatonales construidos</t>
  </si>
  <si>
    <t>Porcentaje de ejecución del terminal de transporte municipal.</t>
  </si>
  <si>
    <t xml:space="preserve">Porcentaje de optimización de la planta de Tratamiento de Agua Potable para suministro de agua al sistema de acueducto urbano bajo los niveles de calidad requeridos por el Decreto 1575 de 2007    </t>
  </si>
  <si>
    <t>No. de planes de reducción y control de pérdidas implementados</t>
  </si>
  <si>
    <t>Cantidad en Km de redes de alcantarillado sanitario urbano por optimizar</t>
  </si>
  <si>
    <t>Porcentaje de viviendas con micromedidores instalados y en funcionamiento.</t>
  </si>
  <si>
    <t>Porcentaje de viviendas con micromedidores instalados sin funcionamiento.</t>
  </si>
  <si>
    <t>Porcentaje de agua residual tratada en la planta de tratamiendo de aguas residuales del sistema de alcantarillado sanitario urbano</t>
  </si>
  <si>
    <t xml:space="preserve"> Porcentaje de cobertura de recolección de residuos sólidos en el casco urbano </t>
  </si>
  <si>
    <t>Porcentaja de implementación del plan de saneamiento y manejo de vertimientos.</t>
  </si>
  <si>
    <t xml:space="preserve">No. de programas de disminución de conexiones fraudulentas realizado.       </t>
  </si>
  <si>
    <t>Incrementar el número de  personas atendidas con el servicio de alcantarillado en área urbana durante el cuatrienio</t>
  </si>
  <si>
    <t>Garantizar la continuidad del servicio de agua durante el cuatrienio (resolución CRA 315  y 488)</t>
  </si>
  <si>
    <t>Aumentar el tratamiento de aguas residuales urbanas (resolución CRA 315 de 2005)</t>
  </si>
  <si>
    <t>Incrementar la población beneficiada con el servicio de aseo</t>
  </si>
  <si>
    <t xml:space="preserve">Aumentar la cobertura bruta en educación  básica (preescolar, básica primaria, básica secundaria) durante el cuatrienio </t>
  </si>
  <si>
    <t xml:space="preserve">Reducir la tasa de analfabetismo durante el cuatrienio </t>
  </si>
  <si>
    <t xml:space="preserve">Mejorar la calidad educativa durante el cuatrienio </t>
  </si>
  <si>
    <t xml:space="preserve">Disminuir la tasa de deserción escolar durante el cuatrienio </t>
  </si>
  <si>
    <t xml:space="preserve">Reducir la mortalidad infantil  y en la niñez durante el cuatrienio </t>
  </si>
  <si>
    <t>Aumentar el porcentaje de niños  menores  o iguales a  un  año vacunados con los biológicos trazadores durante el cuatrienio</t>
  </si>
  <si>
    <t xml:space="preserve">No. de capacitaciones impartidas al Consejo Municipal de Política Social en reclutamiento forzado </t>
  </si>
  <si>
    <t xml:space="preserve">Planes de Contingencia comunitarios implementados en zonas de riesgo identificadas </t>
  </si>
  <si>
    <t>No. de proyectos formulados y ejecutados de espacio público enfocados al sector educativo</t>
  </si>
  <si>
    <t>No. de programas de impulso crediticio dirigidos a microempresarios turisticos</t>
  </si>
  <si>
    <t>Promover el emprendimiento empresarial  durante el cuatrienio</t>
  </si>
  <si>
    <t>No. de actividades de difusión del tema de cuidado del medio ambiente dirigidas a prestadores de servicios turisticos y turistas</t>
  </si>
  <si>
    <t>No. de bibliotecas con acceso a internet</t>
  </si>
  <si>
    <t>Porcentaje implementación programas de dotación a bibliotecas y/o centros integrales de atención a la primera infancia, con material bibliográfico, audiovisual, musical y lúdico</t>
  </si>
  <si>
    <t>No. de programas para facilitar acceso de la población a los materiales de la biblioteca</t>
  </si>
  <si>
    <t>No. de programas de formación cultural dirigidos a padres de familia y responsables del cuidado de los niños implementados en el cuatrienio.</t>
  </si>
  <si>
    <t>No.  de niños vinculados a programas de formación cultural en el cuatrienio.</t>
  </si>
  <si>
    <t>No. de planes de desarrollo turistico en el municipio en el cuatrienio</t>
  </si>
  <si>
    <t>No. de proyectos formulados y ejecutados de espacio público enfocados al sector turistico en el cuatrienio</t>
  </si>
  <si>
    <t>Impulsar a la entidad territorial como destino turístico a través la elaboración y ejecución del plan de sectorial de desarrollo turismo</t>
  </si>
  <si>
    <t xml:space="preserve">No. de proyectos implementados relacionadas con el desarrollo de instrumentos que fortalezcan el esfuerzo fiscal propio </t>
  </si>
  <si>
    <t>Porcentaje de cobertura en atención de población en discapacidad</t>
  </si>
  <si>
    <t>UAI, 2011</t>
  </si>
  <si>
    <t xml:space="preserve"> Número de programas de desarrollo humano dirigidos a personas en situación de discapacidad </t>
  </si>
  <si>
    <t>No. de personas en discapacidad que asisten regularmente a programas convencionales de educación formal</t>
  </si>
  <si>
    <t>UAI, 2012</t>
  </si>
  <si>
    <t>Aumentar la inclusión de población en condición de discapacidad en las actividades normales de la comunidad.</t>
  </si>
  <si>
    <t>No. de personas atendidas mediante el programa Familias en acción</t>
  </si>
  <si>
    <t>DPS, 2011</t>
  </si>
  <si>
    <t>Mantener la cobertura de subsidios condicionado en nutrición y educación para población vulnerable</t>
  </si>
  <si>
    <t>Mejorar la accesibilidad en la entidad territorial durante el cuatrienio 
Aumentar la cobertura  del servicio de gas  natural en la zona urbana y rural
Aumentar la cobertura en servicio de energía eléctrica</t>
  </si>
  <si>
    <t>Incrementar la  oferta de vivienda nueva  en la entidad territorial durante el cuatrienio 
Reducir el déficit cualitativo de vivienda durante el cuatrienio</t>
  </si>
  <si>
    <t xml:space="preserve">Aumentar el porcentaje de personas que practican alguna actividad deportiva durante el cuatrienio
Incrementar la participación de jóvenes en actividades deportivas durante el cuatrienio </t>
  </si>
  <si>
    <t xml:space="preserve">Mejorar la accesibilidad a infraestructuras educativas de la entidad territorial durante el cuatrienio </t>
  </si>
  <si>
    <t>Cumplimiento en las zonas de influencia turistica de los niveles de calidad del aire y ruido establecidos en la normatividad vigente</t>
  </si>
  <si>
    <t>Lograr que el 30% de las familias pertenecientes a la Red Unidos superen su condición de pobreza extrema</t>
  </si>
  <si>
    <t>RED UNIDOS, 2011</t>
  </si>
  <si>
    <t>Contribuir a la seguridad, el bienestar, la calidad de vida de las personas y al desarrollo sostenible a través del control y la reducción del riesgo de desastres</t>
  </si>
  <si>
    <t>Reducir la mortalidad infantil  y en la niñez durante el cuatrienio 
Aumentar el porcentaje de niños  menores  o iguales a  un  año vacunados con los biológicos trazadores durante el cuatrienio</t>
  </si>
  <si>
    <t>SDH, 2011</t>
  </si>
  <si>
    <t>No. de hogares pertenecientes a la red unidos</t>
  </si>
  <si>
    <t>Garantizar el derecho de las mujeres a una vida libre de violencias 
Prevenir el reclutamiento y  utilización de niños, niñas y adolescentes por parte de los grupos armados organizados al margen de la ley  y de otros grupos delictivos organizados 
Garantizar el goce efectivo de derechos de la población víctima del desplazamiento forzado por la violencia 
Aumentar la inclusión de población en condición de discapacidad en las actividades normales de la comunidad.
Mantener la cobertura de subsidios condicionado en nutrición y educación para población vulnerable
Lograr que el 30% de las familias pertenecientes a la Red Unidos superen su condición de pobreza extrema</t>
  </si>
  <si>
    <t xml:space="preserve">No. de prestadores de servicios turisticos relacionados con alojamiento beneficiados con programas de fortalecimiento </t>
  </si>
  <si>
    <t>No. de prestadores de servicios turisticos relacionados con alimentación beneficiados con programas de fortalecimiento</t>
  </si>
  <si>
    <t xml:space="preserve">No. de capacitaciones realizadas sobre planeación y finanzas públicas </t>
  </si>
  <si>
    <t xml:space="preserve">Porcentaje de implementación del modelo MECI </t>
  </si>
  <si>
    <t>Porcentaje de ejecución del levantamiento de procesos</t>
  </si>
  <si>
    <t>Porcentaje de armonización del MECI con el SGC bajo la norma NTCGP1000:2009</t>
  </si>
  <si>
    <t xml:space="preserve">No. de servidores públicos certificados en el uso de TIC </t>
  </si>
  <si>
    <t>No. de campañas de sensibilización en la disposición y manejo de equipos de cómputo obsoletos</t>
  </si>
  <si>
    <t>Porcentaje de implementación del manual de gobierno en linea</t>
  </si>
  <si>
    <t xml:space="preserve">No. de servicios en linea ofrecidos por la entidad </t>
  </si>
  <si>
    <t xml:space="preserve">No. de computadores entregados a  establecimientos educativos, bibliotecas y casas de cultura </t>
  </si>
  <si>
    <t xml:space="preserve">Porcentaje de ejecución de actividades tendientes a la optimización de la estructura administrativa de la entidad territorial </t>
  </si>
  <si>
    <t>Mejorar el desempeño fiscal de la entidad territorial durante el cuatrienio</t>
  </si>
  <si>
    <t>Mejorar el control interno y gestión de calidad de la entidad  territorial durante el cuatrienio</t>
  </si>
  <si>
    <t>Proporcionar los implementos básicos para permitir el acceso a TIC durante el cuatrienio</t>
  </si>
  <si>
    <t>Implementar la Estrategia de Gobierno en línea en el orden territorial durante el cuatrienio</t>
  </si>
  <si>
    <t>Garantizar la gestión adecuada de residuos electrónicos durante el cuatrienio</t>
  </si>
  <si>
    <t>Mejorar la accesibilidad del  transporte en la entidad territorial durante el cuatrienio 
Incrementar el número de  personas atendidas con el servicio de alcantarillado en área urbana durante el cuatrienio
Garantizar la continuidad del servicio de agua durante el cuatrienio (resolución CRA 315  y 488)
Aumentar el tratamiento de aguas residuales urbanas (resolución CRA 315 de 2005)
Incrementar la población beneficiada con el servicio de aseo</t>
  </si>
  <si>
    <t xml:space="preserve">Aumentar la cobertura bruta en educación  básica (preescolar, básica primaria, básica secundaria) durante el cuatrienio 
Disminuir la tasa de deserción escolar durante el cuatrienio 
Mejorar la calidad educativa durante el cuatrienio 
Reducir la tasa de analfabetismo durante el cuatrienio 
</t>
  </si>
  <si>
    <t>Impulsar la lectura y la escritura y facilitar la circulación y acceso a la información y el conocimiento</t>
  </si>
  <si>
    <t xml:space="preserve">Contribuir al desarrollo integral de los niños de 0 a 6 años promoviendo el ejercicio de los derechos culturales, a través de los lenguajes expresivos y estéticos </t>
  </si>
  <si>
    <t xml:space="preserve">Involucrar a las organizaciones ciudadanas en el gobierno territorial </t>
  </si>
  <si>
    <t xml:space="preserve">Sistema de seguimiento y evaluación </t>
  </si>
  <si>
    <t xml:space="preserve">No. de programas de seguimiento y evaluación del plan de desarrollo implementado </t>
  </si>
  <si>
    <t>No. de planes parciales formulados en el municipio</t>
  </si>
  <si>
    <t xml:space="preserve">Incrementar a un 100% el </t>
  </si>
  <si>
    <t>No. de actividades tendientes a actualizar la estratificación socioeconómica del municipio</t>
  </si>
  <si>
    <t>Involucrar a las organizaciones ciudadanas en el gobierno territorial 
Promover la rendición de cuentas en la entidad territorial</t>
  </si>
  <si>
    <t>No. de programas de rendición de cuentas a la comunidad implementados</t>
  </si>
  <si>
    <t>Promover la rendición de cuentas en la entidad territorial</t>
  </si>
  <si>
    <t>No. de dotaciones de mobiliario realizadas al palacio municipal</t>
  </si>
  <si>
    <t>No. de dependencias a cuyas instalaciones se le realizó mantenimiento</t>
  </si>
  <si>
    <t>No. de mantenimientos realizados a los equipos de oficina de la administración con mantenimiento.</t>
  </si>
  <si>
    <t>Mejorar el desempeño fiscal de la entidad territorial durante el cuatrienio
Mejorar el control interno y gestión de calidad de la entidad  territorial durante el cuatrienio
Garantizar la gestión adecuada de residuos electrónicos durante el cuatrienio
Implementar la Estrategia de Gobierno en línea en el orden territorial durante el cuatrienio
Proporcionar los implementos básicos para permitir el acceso a TIC durante el cuatrienio</t>
  </si>
  <si>
    <t>I. DE POLICIA, 2011</t>
  </si>
  <si>
    <t>No. de casos de hurto denunciados anualmente</t>
  </si>
  <si>
    <t>No. de  programas culturales realizados en la zona rural  durante el cuatrienio.</t>
  </si>
  <si>
    <t>Superficie agricola sembrada en el municipio</t>
  </si>
  <si>
    <t>No. de pequeños productores agropecuarios beneficiados anualmente por servicios de  asistencia técnica agropecuaria</t>
  </si>
  <si>
    <t xml:space="preserve">No. de alianzas  y/o asociaciones productivas  agropecuarias realizadas  </t>
  </si>
  <si>
    <t>No. de predios beneficiados con sistemas de riego y drenaje a nivel municipal</t>
  </si>
  <si>
    <t xml:space="preserve">No. de hectareas adquiridas en cabeceras de cuerpos de agua, zonas de ronda y otras </t>
  </si>
  <si>
    <t xml:space="preserve">No. de hectáreas total reforestadas con especies nativas para proteger los nacimientos de agua </t>
  </si>
  <si>
    <r>
      <rPr>
        <b/>
        <sz val="10"/>
        <rFont val="Amerigo Md BT"/>
        <family val="2"/>
      </rPr>
      <t>OBJETIVO GENERA</t>
    </r>
    <r>
      <rPr>
        <sz val="10"/>
        <rFont val="Amerigo Md BT"/>
        <family val="2"/>
      </rPr>
      <t xml:space="preserve">L:  
Orientar el desarrollo y la prosperidad del municipio a partir del fortalecimiento de su capacidad institucional local y el aprovechamiento de las ventajas y oportunidades del territorio, para garantizar la plena garantía de libertades que posibiliten el desarrollo pleno y autónomo de nuestras familias, bajo criterios de sostenibilidad, democracia, libre economía y responsabilidad social, con lo cual se propende por alcanzar la visión 2020 de la entidad con participación e inclusión de toda la población. </t>
    </r>
  </si>
  <si>
    <r>
      <rPr>
        <b/>
        <sz val="10"/>
        <rFont val="Amerigo BT"/>
        <family val="2"/>
      </rPr>
      <t>OBJETIVO GENERAL</t>
    </r>
    <r>
      <rPr>
        <sz val="10"/>
        <rFont val="Amerigo BT"/>
        <family val="2"/>
      </rPr>
      <t xml:space="preserve">:  
Orientar el desarrollo y la prosperidad del municipio a partir del fortalecimiento de su capacidad institucional local y el aprovechamiento de las ventajas y oportunidades del territorio, para garantizar la plena garantía de libertades que posibiliten el desarrollo pleno y autónomo de nuestras familias, bajo criterios de sostenibilidad, democracia, libre economía y responsabilidad social, con lo cual se propende por alcanzar la visión 2020 de la entidad con participación e inclusión de toda la población. </t>
    </r>
  </si>
  <si>
    <r>
      <rPr>
        <b/>
        <sz val="10"/>
        <rFont val="Amerigo BT"/>
        <family val="2"/>
      </rPr>
      <t>META DE RESULTADO:</t>
    </r>
    <r>
      <rPr>
        <sz val="10"/>
        <rFont val="Amerigo BT"/>
        <family val="2"/>
      </rPr>
      <t xml:space="preserve">
Promover el emprendimiento empresarial  durante el cuatrienio</t>
    </r>
  </si>
  <si>
    <r>
      <rPr>
        <b/>
        <sz val="10"/>
        <rFont val="Amerigo BT"/>
        <family val="2"/>
      </rPr>
      <t>OBJETIVO ESTRATEGICO 5.</t>
    </r>
    <r>
      <rPr>
        <sz val="10"/>
        <rFont val="Amerigo BT"/>
        <family val="2"/>
      </rPr>
      <t xml:space="preserve">  Fortalecer el sistema económico municipal a partir de la implementación de la estrategia “Monterrey destino turístico, sostenible y competitivo” como alternativa de desarrollo local.</t>
    </r>
  </si>
  <si>
    <r>
      <rPr>
        <b/>
        <sz val="10"/>
        <rFont val="Amerigo BT"/>
        <family val="2"/>
      </rPr>
      <t>META DE RESULTADO:</t>
    </r>
    <r>
      <rPr>
        <sz val="10"/>
        <rFont val="Amerigo BT"/>
        <family val="2"/>
      </rPr>
      <t xml:space="preserve">
Cumplimiento en las zonas de influencia turistica de los niveles de calidad del aire y ruido establecidos en la normatividad vigente</t>
    </r>
  </si>
  <si>
    <r>
      <rPr>
        <b/>
        <sz val="10"/>
        <rFont val="Amerigo BT"/>
        <family val="2"/>
      </rPr>
      <t>META DE RESULTADO:</t>
    </r>
    <r>
      <rPr>
        <sz val="10"/>
        <rFont val="Amerigo BT"/>
        <family val="2"/>
      </rPr>
      <t xml:space="preserve">
Impulsar la lectura y la escritura y facilitar la circulación y acceso a la información y el conocimiento
Contribuir al desarrollo integral de los niños de 0 a 6 años promoviendo el ejercicio de los derechos culturales, a través de los lenguajes expresivos y estéticos </t>
    </r>
  </si>
  <si>
    <r>
      <rPr>
        <b/>
        <sz val="10"/>
        <rFont val="Amerigo BT"/>
        <family val="2"/>
      </rPr>
      <t>OBJETIVO ESTRATEGICO 3</t>
    </r>
    <r>
      <rPr>
        <sz val="10"/>
        <rFont val="Amerigo BT"/>
        <family val="2"/>
      </rPr>
      <t>.</t>
    </r>
    <r>
      <rPr>
        <sz val="10"/>
        <rFont val="Amerigo BT"/>
        <family val="2"/>
      </rPr>
      <t xml:space="preserve">  Establecer un modelo de convivencia urbano-rural, denominado “Monterrey Vive”.</t>
    </r>
  </si>
  <si>
    <r>
      <t xml:space="preserve">Aumentar el porcentaje de personas que practican alguna actividad deportiva </t>
    </r>
    <r>
      <rPr>
        <sz val="11"/>
        <color indexed="8"/>
        <rFont val="Candara"/>
        <family val="2"/>
      </rPr>
      <t>durante el cuatrienio</t>
    </r>
  </si>
  <si>
    <t>12. MATRIZ DE METAS E INDICADORES DE RESULTADO</t>
  </si>
  <si>
    <t xml:space="preserve">Como consecuencia de la dinámica petrolera establecida desde hace mas de 15 años, la población regiomontuna ha instaurado diversas actividades de servicios conexos a las actividades desarrolladas por la subestación de bombeo el porvenir y otras obras complementarias puestas en operación recientemente, como descargaderos de tractomulas de crudo y ampliación de redes de oleoductos que allí confluyen, perfilando al municipio en su conjunto como un “terminal interior” ubicado en el sur de Casanare donde concurre mercancía (petróleo crudo) desde distintos lugares de la Orinoquia, para ser rebombeado a diferentes lugares de la geografía nacional, características que permiten agilizar la salida de crudo desde el oriente del país hacia su destino final, contribuyendo a descongestionar las operaciones realizadas por las diversas empresas explotadoras.
La Conferencia de las Naciones Unidas sobre Comercio y Desarrollo (UNCTAD) define a los terminales interiores ó puertos secos  como una instalación interior de uso común con carácter de autoridad pública, provista de instalaciones fijas que ofrecen servicios para el manejo y almacenamiento temporal de cualquier medio de transporte.
El uso frecuente de tractomulas para el transporte terrestre de crudo proveniente de pozos no interconectados a la red de oleoductos, hace necesarios puntos especializados en ofrecer servicios dentro del territorio municipal en el manejo, acopio, reparación y mantenimiento de este tipo de vehículos, así como la vigilancia de sus mercancías y la atención de sus operadores. De igual modo requiere del establecimiento de medidas para reducir el impacto generado por la actividad de transporte especialmente en lo relacionado con accidentes, contaminación y uso de vías.
El reto implica la construcción de lineamientos políticos y fiscales que permitan consolidar la actividad económica petrolera en su renglón de transporte, como un potencial cliente para diversos servicios requeridos en su actividad, con lo cual de manera indirecta se influye en el sector comercial y turístico municipal. Esta labor requiere de una concertación permanente de actividades entre la alcaldía municipal, las empresas petroleras, la gobernación departamental, los prestadores de servicios, Invias y el gobierno nacional, con el objeto de identificar potencialidades regionales, diseñar proyectos estratégicos, asignar responsabilidades y gestionar los recursos requeridos para establecer a largo plazo una actividad económica sostenible alrededor de la actividad de transporte de crudo.
</t>
  </si>
  <si>
    <t xml:space="preserve">Regalías Transición - 2011 (Decreto 4923 Art 144) </t>
  </si>
  <si>
    <t>"CON AUTORIDAD Y RESPONSABILIDAD SOCIAL TODOS GANAMOS"</t>
  </si>
  <si>
    <t>JOSE EDUARDO BALLESTEROS JAIMES ALCALDE 2012-2015</t>
  </si>
  <si>
    <t>PROYECTO DE ACUERDO PLAN DE DESARROLLO MUNICIPIO DE MONTERREY</t>
  </si>
  <si>
    <t>TOTAL DE INVERSION</t>
  </si>
  <si>
    <t>13.1. ESTRUCTURA GENERAL DEL PLAN PLURIANUAL DE INVERSIONES</t>
  </si>
  <si>
    <t>SUBTOTAL DE INVERSION</t>
  </si>
  <si>
    <t>VR. TOTAL 
SUB PROGRAMA</t>
  </si>
  <si>
    <t>VR. TOTAL OBJETIVO ESTRATEGICO</t>
  </si>
  <si>
    <t>VR. TOTAL PROGRAMA ESTRATEGICO</t>
  </si>
  <si>
    <t>Implementar un (01) programa de fortalecimiento a la gestión fiscal y contable municipal del municipio de Monterrey, durante los cuatro años.</t>
  </si>
  <si>
    <t>Desarrollo de un (01) programa de analisis de vulnerabilidad y reubicación de viviendas ubicadas en zona de alto riesgo.</t>
  </si>
  <si>
    <t>Implementar un (01) programa de titulación de bienes y legalización de predios de vivienda en el Municipio de Monterrey.</t>
  </si>
  <si>
    <t>Implementación de un (01) programa de mejoramiento y/o contrucción de vivienda nueva</t>
  </si>
  <si>
    <t>Implementación de un (01) programa de mejoramiento integral de barrios en el municipio de Monterrey</t>
  </si>
  <si>
    <t xml:space="preserve">Desarrollar e implementar anualmente un (01) plan  operativo  y de gestión del programa Red Unidos en el municipio de Monterrey. </t>
  </si>
  <si>
    <t>Implementar un (01) programa anual de fortalecimiento operativo del hogar de paso en el municipio de Monterrey.</t>
  </si>
  <si>
    <t>No. de casos de homicidios denunciados en el cuatrenio</t>
  </si>
  <si>
    <t>Desarrollar un (01) programa de estudios y diseños para la construcción de la cancha de futbol de la Normal Superior de Monterrey.</t>
  </si>
  <si>
    <t>Implementación de un (01) programa para promover el acceso y la continuidad en programas complementarios y de educación superior.</t>
  </si>
  <si>
    <t>Desarrollo de un (01) programa de fortalecimiento a la competitividad e innovación del municipio de Monterrey.</t>
  </si>
  <si>
    <t>Implementación de un (01) programa de asistencia comercial y apoyo crediticio a Mypimes establecidas en el municipio.</t>
  </si>
  <si>
    <t>Implementación de un (01) programa de educación y control ambiental en torno a Prevención y Control de los recursos naturales dirigido a empresas y personas con operación de bienes y servicios relacionados con la actividad petrolera en el municipio.</t>
  </si>
  <si>
    <t>SUBPROGRAMA 3.5.5. TRATAMIENTO PARA LA REINCORPORACIÓN A LA VIDA</t>
  </si>
  <si>
    <t xml:space="preserve">Desarrollar e implementar un (01) programa para la modernización de la atención a los usuarios en el sistema de Salud. </t>
  </si>
  <si>
    <t>META DE PRODUCTO</t>
  </si>
  <si>
    <t>TOTAL META DE PRODUCTO</t>
  </si>
  <si>
    <t>SECTOR</t>
  </si>
  <si>
    <t>CLASIFICACIÓN</t>
  </si>
  <si>
    <t>RESPONSIBLE</t>
  </si>
  <si>
    <t>SEC DE PLANEACION, AREA AGROPECUARIA(DR JIMMY CORTES)</t>
  </si>
  <si>
    <t>SEC DE PLANEACION,  AREA AMBIENTAL (DR ANDRES PARRA)</t>
  </si>
  <si>
    <t>SEC DE PLANEACION, AREA OBRAS PUBLICAS (ING JOSE ARMANDO SUAREZ)</t>
  </si>
  <si>
    <t>SEC DE PLANEACION, AREA OBRAS PUBLICAS (ARQ JESUS CAMACHO)</t>
  </si>
  <si>
    <t>SEC DE PLANEACION, AREA DESARROLLO ECONOMICO(ING J ARMANDO SUAREZ)</t>
  </si>
  <si>
    <t>SEC DE GOBIERNO, (DRA JUDY ALFONSO)</t>
  </si>
  <si>
    <t>SEC DE PLANEACION, AREA PLANEACION (ARQ FERNANDO ENCISO)</t>
  </si>
  <si>
    <t>SEC DE PLANEACION, AREA PLANEACION (DRA LINA AMAYA)</t>
  </si>
  <si>
    <t>SEC DE PLANEACION, AREA PLANEACION (ING JOSE ARMANDO SUAREZ)</t>
  </si>
  <si>
    <t>OFICINA DE DEPORTES ( LIC HARVEY RIANO B)</t>
  </si>
  <si>
    <t>SEC DE PLANEACION, AREA CLOPAD (ING JOSE ARMANDO SUAREZ)</t>
  </si>
  <si>
    <t>SEC DE GOBIERNO, AREA ACCION SOCIAL (DRA LIBIA SOFIA BRAVO)</t>
  </si>
  <si>
    <t>SEC DE GOBIERNO, AREA ACCION SOCIAL (DRA SONIA VELAZCO)</t>
  </si>
  <si>
    <t>SEC DE GOBIERNO, AREA CASA DE LA CULTURA (DRA JUDY ALFONSO)</t>
  </si>
  <si>
    <t>SEC DE HACIENDA, (DR ORLANDO LADINO)</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</si>
</sst>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409]* #,##0.00_ ;_-[$$-409]* \-#,##0.00\ ;_-[$$-409]* &quot;-&quot;??_ ;_-@_ "/>
    <numFmt numFmtId="177" formatCode="_-[$$-409]* #,##0.0_ ;_-[$$-409]* \-#,##0.0\ ;_-[$$-409]* &quot;-&quot;??_ ;_-@_ "/>
    <numFmt numFmtId="178" formatCode="_-[$$-409]* #,##0_ ;_-[$$-409]* \-#,##0\ ;_-[$$-409]* &quot;-&quot;??_ ;_-@_ "/>
    <numFmt numFmtId="179" formatCode="_-* #,##0.000_-;\-* #,##0.000_-;_-* &quot;-&quot;??_-;_-@_-"/>
    <numFmt numFmtId="180" formatCode="_-* #,##0.0000_-;\-* #,##0.0000_-;_-* &quot;-&quot;??_-;_-@_-"/>
    <numFmt numFmtId="181" formatCode="_-* #,##0.0_-;\-* #,##0.0_-;_-* &quot;-&quot;??_-;_-@_-"/>
    <numFmt numFmtId="182" formatCode="_-* #,##0_-;\-* #,##0_-;_-* &quot;-&quot;??_-;_-@_-"/>
    <numFmt numFmtId="183" formatCode="_-&quot;$&quot;* #,##0.0_-;\-&quot;$&quot;* #,##0.0_-;_-&quot;$&quot;* &quot;-&quot;??_-;_-@_-"/>
    <numFmt numFmtId="184" formatCode="_-&quot;$&quot;* #,##0_-;\-&quot;$&quot;* #,##0_-;_-&quot;$&quot;* &quot;-&quot;??_-;_-@_-"/>
    <numFmt numFmtId="185" formatCode="0.0%"/>
    <numFmt numFmtId="186" formatCode="#,##0_ ;[Red]\-#,##0\ "/>
    <numFmt numFmtId="187" formatCode="_-[$$-409]* #,##0.000_ ;_-[$$-409]* \-#,##0.000\ ;_-[$$-409]* &quot;-&quot;??_ ;_-@_ "/>
    <numFmt numFmtId="188" formatCode="_-[$$-409]* #,##0.0000_ ;_-[$$-409]* \-#,##0.0000\ ;_-[$$-409]* &quot;-&quot;??_ ;_-@_ "/>
    <numFmt numFmtId="189" formatCode="_-[$$-409]* #,##0.00000_ ;_-[$$-409]* \-#,##0.00000\ ;_-[$$-409]* &quot;-&quot;??_ ;_-@_ "/>
    <numFmt numFmtId="190" formatCode="_-[$$-409]* #,##0.000000_ ;_-[$$-409]* \-#,##0.000000\ ;_-[$$-409]* &quot;-&quot;??_ ;_-@_ "/>
    <numFmt numFmtId="191" formatCode="0.00000"/>
    <numFmt numFmtId="192" formatCode="0.0000"/>
    <numFmt numFmtId="193" formatCode="0.000000"/>
    <numFmt numFmtId="194" formatCode="0.000"/>
    <numFmt numFmtId="195" formatCode="0.0"/>
    <numFmt numFmtId="196" formatCode="[$-240A]dddd\,\ dd&quot; de &quot;mmmm&quot; de &quot;yyyy"/>
    <numFmt numFmtId="197" formatCode="[$-240A]hh:mm:ss\ AM/PM"/>
  </numFmts>
  <fonts count="105">
    <font>
      <sz val="11"/>
      <color theme="1"/>
      <name val="Calibri"/>
      <family val="2"/>
    </font>
    <font>
      <sz val="11"/>
      <color indexed="8"/>
      <name val="Calibri"/>
      <family val="2"/>
    </font>
    <font>
      <sz val="10"/>
      <name val="Amerigo BT"/>
      <family val="2"/>
    </font>
    <font>
      <sz val="10"/>
      <name val="Amerigo Md BT"/>
      <family val="2"/>
    </font>
    <font>
      <sz val="9"/>
      <name val="Amerigo BT"/>
      <family val="2"/>
    </font>
    <font>
      <sz val="8"/>
      <name val="Amerigo BT"/>
      <family val="2"/>
    </font>
    <font>
      <sz val="14"/>
      <name val="Amerigo BT"/>
      <family val="2"/>
    </font>
    <font>
      <sz val="11"/>
      <name val="Amerigo Md BT"/>
      <family val="2"/>
    </font>
    <font>
      <b/>
      <sz val="10"/>
      <name val="Amerigo BT"/>
      <family val="2"/>
    </font>
    <font>
      <sz val="11"/>
      <name val="Amerigo BT"/>
      <family val="2"/>
    </font>
    <font>
      <sz val="10"/>
      <name val="Candara"/>
      <family val="2"/>
    </font>
    <font>
      <b/>
      <sz val="10"/>
      <name val="Amerigo Md BT"/>
      <family val="2"/>
    </font>
    <font>
      <b/>
      <sz val="12"/>
      <name val="Arial"/>
      <family val="2"/>
    </font>
    <font>
      <sz val="12"/>
      <name val="Amerigo BT"/>
      <family val="2"/>
    </font>
    <font>
      <b/>
      <sz val="12"/>
      <name val="Amerigo BT"/>
      <family val="2"/>
    </font>
    <font>
      <b/>
      <sz val="12"/>
      <name val="Amerigo Md BT"/>
      <family val="2"/>
    </font>
    <font>
      <sz val="11"/>
      <color indexed="8"/>
      <name val="Candara"/>
      <family val="2"/>
    </font>
    <font>
      <sz val="8"/>
      <name val="Amerigo Md B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7"/>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merigo BT"/>
      <family val="2"/>
    </font>
    <font>
      <b/>
      <sz val="16"/>
      <color indexed="8"/>
      <name val="Amerigo BT"/>
      <family val="2"/>
    </font>
    <font>
      <sz val="16"/>
      <color indexed="8"/>
      <name val="Amerigo BT"/>
      <family val="2"/>
    </font>
    <font>
      <b/>
      <sz val="10"/>
      <color indexed="8"/>
      <name val="Amerigo BT"/>
      <family val="2"/>
    </font>
    <font>
      <sz val="9"/>
      <name val="Calibri"/>
      <family val="2"/>
    </font>
    <font>
      <b/>
      <sz val="18"/>
      <color indexed="8"/>
      <name val="Amerigo BT"/>
      <family val="2"/>
    </font>
    <font>
      <sz val="18"/>
      <color indexed="8"/>
      <name val="Amerigo BT"/>
      <family val="2"/>
    </font>
    <font>
      <sz val="14"/>
      <color indexed="8"/>
      <name val="Amerigo BT"/>
      <family val="2"/>
    </font>
    <font>
      <sz val="11"/>
      <color indexed="8"/>
      <name val="Amerigo BT"/>
      <family val="2"/>
    </font>
    <font>
      <sz val="12"/>
      <color indexed="8"/>
      <name val="Amerigo BT"/>
      <family val="2"/>
    </font>
    <font>
      <b/>
      <sz val="11"/>
      <color indexed="8"/>
      <name val="Amerigo BT"/>
      <family val="2"/>
    </font>
    <font>
      <b/>
      <sz val="12"/>
      <color indexed="8"/>
      <name val="Arial"/>
      <family val="2"/>
    </font>
    <font>
      <b/>
      <sz val="12"/>
      <color indexed="8"/>
      <name val="Amerigo BT"/>
      <family val="2"/>
    </font>
    <font>
      <b/>
      <sz val="12"/>
      <color indexed="8"/>
      <name val="Calibri"/>
      <family val="2"/>
    </font>
    <font>
      <sz val="9"/>
      <color indexed="8"/>
      <name val="Calibri"/>
      <family val="2"/>
    </font>
    <font>
      <sz val="9"/>
      <color indexed="8"/>
      <name val="Amerigo BT"/>
      <family val="2"/>
    </font>
    <font>
      <b/>
      <sz val="9"/>
      <color indexed="8"/>
      <name val="Amerigo BT"/>
      <family val="2"/>
    </font>
    <font>
      <b/>
      <sz val="8"/>
      <color indexed="8"/>
      <name val="Amerigo BT"/>
      <family val="2"/>
    </font>
    <font>
      <sz val="8"/>
      <color indexed="8"/>
      <name val="Calibri"/>
      <family val="2"/>
    </font>
    <font>
      <sz val="8"/>
      <color indexed="8"/>
      <name val="Amerigo BT"/>
      <family val="2"/>
    </font>
    <font>
      <sz val="22"/>
      <color indexed="8"/>
      <name val="Amerigo BT"/>
      <family val="2"/>
    </font>
    <font>
      <u val="single"/>
      <sz val="12"/>
      <color indexed="12"/>
      <name val="Amerigo BT"/>
      <family val="2"/>
    </font>
    <font>
      <sz val="11"/>
      <name val="Calibri"/>
      <family val="2"/>
    </font>
    <font>
      <sz val="9"/>
      <color indexed="8"/>
      <name val="Candara"/>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7"/>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merigo BT"/>
      <family val="2"/>
    </font>
    <font>
      <b/>
      <sz val="16"/>
      <color theme="1"/>
      <name val="Amerigo BT"/>
      <family val="2"/>
    </font>
    <font>
      <sz val="16"/>
      <color theme="1"/>
      <name val="Amerigo BT"/>
      <family val="2"/>
    </font>
    <font>
      <b/>
      <sz val="10"/>
      <color theme="1"/>
      <name val="Amerigo BT"/>
      <family val="2"/>
    </font>
    <font>
      <b/>
      <sz val="18"/>
      <color theme="1"/>
      <name val="Amerigo BT"/>
      <family val="2"/>
    </font>
    <font>
      <sz val="18"/>
      <color theme="1"/>
      <name val="Amerigo BT"/>
      <family val="2"/>
    </font>
    <font>
      <sz val="14"/>
      <color theme="1"/>
      <name val="Amerigo BT"/>
      <family val="2"/>
    </font>
    <font>
      <sz val="10"/>
      <color rgb="FF000000"/>
      <name val="Amerigo BT"/>
      <family val="2"/>
    </font>
    <font>
      <sz val="11"/>
      <color theme="1"/>
      <name val="Amerigo BT"/>
      <family val="2"/>
    </font>
    <font>
      <sz val="12"/>
      <color theme="1"/>
      <name val="Amerigo BT"/>
      <family val="2"/>
    </font>
    <font>
      <b/>
      <sz val="11"/>
      <color theme="1"/>
      <name val="Amerigo BT"/>
      <family val="2"/>
    </font>
    <font>
      <b/>
      <sz val="12"/>
      <color theme="1"/>
      <name val="Arial"/>
      <family val="2"/>
    </font>
    <font>
      <b/>
      <sz val="12"/>
      <color theme="1"/>
      <name val="Amerigo BT"/>
      <family val="2"/>
    </font>
    <font>
      <b/>
      <sz val="12"/>
      <color theme="1"/>
      <name val="Calibri"/>
      <family val="2"/>
    </font>
    <font>
      <sz val="9"/>
      <color theme="1"/>
      <name val="Calibri"/>
      <family val="2"/>
    </font>
    <font>
      <sz val="9"/>
      <color theme="1"/>
      <name val="Amerigo BT"/>
      <family val="2"/>
    </font>
    <font>
      <b/>
      <sz val="9"/>
      <color theme="1"/>
      <name val="Amerigo BT"/>
      <family val="2"/>
    </font>
    <font>
      <b/>
      <sz val="8"/>
      <color theme="1"/>
      <name val="Amerigo BT"/>
      <family val="2"/>
    </font>
    <font>
      <sz val="8"/>
      <color theme="1"/>
      <name val="Calibri"/>
      <family val="2"/>
    </font>
    <font>
      <sz val="11"/>
      <color rgb="FF000000"/>
      <name val="Amerigo BT"/>
      <family val="2"/>
    </font>
    <font>
      <sz val="11"/>
      <color rgb="FF000000"/>
      <name val="Candara"/>
      <family val="2"/>
    </font>
    <font>
      <sz val="8"/>
      <color theme="1"/>
      <name val="Amerigo BT"/>
      <family val="2"/>
    </font>
    <font>
      <u val="single"/>
      <sz val="12"/>
      <color theme="10"/>
      <name val="Amerigo BT"/>
      <family val="2"/>
    </font>
    <font>
      <sz val="22"/>
      <color theme="1"/>
      <name val="Amerigo BT"/>
      <family val="2"/>
    </font>
    <font>
      <sz val="9"/>
      <color theme="1"/>
      <name val="Candara"/>
      <family val="2"/>
    </font>
    <font>
      <sz val="11"/>
      <color theme="1"/>
      <name val="Candar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2" tint="-0.0999699980020523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bottom style="thin"/>
    </border>
    <border>
      <left style="thin"/>
      <right style="thin"/>
      <top/>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6" fillId="0" borderId="8" applyNumberFormat="0" applyFill="0" applyAlignment="0" applyProtection="0"/>
    <xf numFmtId="0" fontId="78" fillId="0" borderId="9" applyNumberFormat="0" applyFill="0" applyAlignment="0" applyProtection="0"/>
  </cellStyleXfs>
  <cellXfs count="590">
    <xf numFmtId="0" fontId="0" fillId="0" borderId="0" xfId="0" applyFont="1" applyAlignment="1">
      <alignment/>
    </xf>
    <xf numFmtId="0" fontId="2" fillId="0" borderId="10" xfId="0" applyFont="1" applyFill="1" applyBorder="1" applyAlignment="1">
      <alignment horizontal="justify" vertical="center" wrapText="1"/>
    </xf>
    <xf numFmtId="0" fontId="2" fillId="0" borderId="0" xfId="0" applyFont="1" applyAlignment="1">
      <alignment/>
    </xf>
    <xf numFmtId="0" fontId="2" fillId="0" borderId="0" xfId="0" applyFont="1" applyAlignment="1">
      <alignment horizontal="justify"/>
    </xf>
    <xf numFmtId="0" fontId="79" fillId="0" borderId="0" xfId="0" applyFont="1" applyFill="1" applyAlignment="1">
      <alignment/>
    </xf>
    <xf numFmtId="0" fontId="2" fillId="0" borderId="0" xfId="0" applyFont="1" applyFill="1" applyAlignment="1">
      <alignment/>
    </xf>
    <xf numFmtId="0" fontId="2" fillId="0" borderId="0" xfId="0" applyFont="1" applyAlignment="1">
      <alignment horizontal="justify" vertical="center" wrapText="1"/>
    </xf>
    <xf numFmtId="0" fontId="2" fillId="0" borderId="0"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wrapText="1"/>
      <protection/>
    </xf>
    <xf numFmtId="0" fontId="79" fillId="0" borderId="0" xfId="0" applyFont="1" applyFill="1" applyAlignment="1">
      <alignment horizontal="center"/>
    </xf>
    <xf numFmtId="0" fontId="79" fillId="0" borderId="0" xfId="0" applyFont="1" applyFill="1" applyAlignment="1">
      <alignment horizontal="center" vertical="center" wrapText="1"/>
    </xf>
    <xf numFmtId="0" fontId="80" fillId="0" borderId="10" xfId="0" applyFont="1" applyFill="1" applyBorder="1" applyAlignment="1">
      <alignment horizontal="center" vertical="center" wrapText="1"/>
    </xf>
    <xf numFmtId="0" fontId="80" fillId="0" borderId="0" xfId="0" applyFont="1" applyFill="1" applyAlignment="1">
      <alignment horizontal="center" vertical="center" wrapText="1"/>
    </xf>
    <xf numFmtId="0" fontId="81" fillId="0" borderId="0" xfId="0" applyFont="1" applyFill="1" applyAlignment="1">
      <alignment horizontal="center" vertical="center" wrapText="1"/>
    </xf>
    <xf numFmtId="0" fontId="79" fillId="0" borderId="0" xfId="0" applyFont="1" applyFill="1" applyAlignment="1">
      <alignment horizontal="center" vertical="center"/>
    </xf>
    <xf numFmtId="0" fontId="2" fillId="0" borderId="0" xfId="0" applyFont="1" applyFill="1" applyAlignment="1">
      <alignment vertical="center"/>
    </xf>
    <xf numFmtId="178" fontId="2" fillId="0" borderId="10" xfId="48" applyNumberFormat="1" applyFont="1" applyBorder="1" applyAlignment="1">
      <alignment/>
    </xf>
    <xf numFmtId="178" fontId="2" fillId="0" borderId="10" xfId="48" applyNumberFormat="1" applyFont="1" applyBorder="1" applyAlignment="1">
      <alignment vertical="center"/>
    </xf>
    <xf numFmtId="178" fontId="2" fillId="0" borderId="10" xfId="0" applyNumberFormat="1" applyFont="1" applyFill="1" applyBorder="1" applyAlignment="1">
      <alignment horizontal="justify" vertical="center" wrapText="1"/>
    </xf>
    <xf numFmtId="178" fontId="79" fillId="0" borderId="0" xfId="0" applyNumberFormat="1" applyFont="1" applyFill="1" applyAlignment="1">
      <alignment horizontal="center" vertical="center"/>
    </xf>
    <xf numFmtId="178" fontId="82" fillId="0" borderId="10" xfId="0" applyNumberFormat="1" applyFont="1" applyFill="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wrapText="1"/>
    </xf>
    <xf numFmtId="0" fontId="2" fillId="33"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xf>
    <xf numFmtId="0" fontId="2" fillId="0" borderId="10" xfId="0" applyFont="1" applyBorder="1" applyAlignment="1">
      <alignment horizontal="justify"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10" xfId="0" applyFont="1" applyBorder="1" applyAlignment="1">
      <alignment horizontal="justify" wrapText="1"/>
    </xf>
    <xf numFmtId="0" fontId="3" fillId="0" borderId="10" xfId="0" applyFont="1" applyFill="1" applyBorder="1" applyAlignment="1">
      <alignment horizontal="justify" vertical="center" wrapText="1"/>
    </xf>
    <xf numFmtId="0" fontId="2" fillId="0" borderId="0" xfId="0" applyFont="1" applyFill="1" applyBorder="1" applyAlignment="1">
      <alignment horizontal="center" wrapText="1"/>
    </xf>
    <xf numFmtId="178" fontId="2" fillId="0" borderId="10" xfId="0" applyNumberFormat="1" applyFont="1" applyFill="1" applyBorder="1" applyAlignment="1">
      <alignment horizontal="justify" wrapText="1"/>
    </xf>
    <xf numFmtId="0" fontId="3" fillId="33" borderId="10" xfId="0" applyFont="1" applyFill="1" applyBorder="1" applyAlignment="1">
      <alignment horizontal="justify" wrapText="1"/>
    </xf>
    <xf numFmtId="178" fontId="3" fillId="0" borderId="0" xfId="0" applyNumberFormat="1" applyFont="1" applyAlignment="1">
      <alignment/>
    </xf>
    <xf numFmtId="0" fontId="3" fillId="0" borderId="0" xfId="0" applyFont="1" applyAlignment="1">
      <alignment/>
    </xf>
    <xf numFmtId="178" fontId="3" fillId="0" borderId="0" xfId="0" applyNumberFormat="1" applyFont="1" applyAlignment="1">
      <alignment horizontal="center" vertical="center"/>
    </xf>
    <xf numFmtId="0" fontId="3" fillId="0" borderId="0" xfId="0" applyFont="1" applyAlignment="1">
      <alignment horizontal="center" vertical="center"/>
    </xf>
    <xf numFmtId="178"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178" fontId="3" fillId="0" borderId="0" xfId="0" applyNumberFormat="1" applyFont="1" applyFill="1" applyAlignment="1">
      <alignment/>
    </xf>
    <xf numFmtId="0" fontId="3" fillId="0" borderId="0" xfId="0" applyFont="1" applyFill="1" applyAlignment="1">
      <alignment/>
    </xf>
    <xf numFmtId="182" fontId="3" fillId="0" borderId="10" xfId="48" applyNumberFormat="1" applyFont="1" applyFill="1" applyBorder="1" applyAlignment="1">
      <alignment horizontal="center" vertical="center"/>
    </xf>
    <xf numFmtId="176" fontId="3" fillId="0" borderId="10" xfId="48" applyNumberFormat="1"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178" fontId="3" fillId="0" borderId="0" xfId="0" applyNumberFormat="1" applyFont="1" applyAlignment="1">
      <alignment vertical="center"/>
    </xf>
    <xf numFmtId="0" fontId="3" fillId="0" borderId="0" xfId="0" applyFont="1" applyAlignment="1">
      <alignment vertical="center"/>
    </xf>
    <xf numFmtId="176" fontId="2" fillId="0" borderId="11" xfId="48" applyNumberFormat="1" applyFont="1" applyBorder="1" applyAlignment="1">
      <alignment vertical="center"/>
    </xf>
    <xf numFmtId="176" fontId="3" fillId="0" borderId="12" xfId="48" applyNumberFormat="1" applyFont="1" applyBorder="1" applyAlignment="1">
      <alignment vertical="center"/>
    </xf>
    <xf numFmtId="176" fontId="3" fillId="0" borderId="11" xfId="48" applyNumberFormat="1" applyFont="1" applyBorder="1" applyAlignment="1">
      <alignment vertical="center"/>
    </xf>
    <xf numFmtId="178" fontId="3" fillId="0" borderId="10" xfId="50" applyNumberFormat="1" applyFont="1" applyBorder="1" applyAlignment="1">
      <alignment vertical="center"/>
    </xf>
    <xf numFmtId="178" fontId="3" fillId="0" borderId="11" xfId="50" applyNumberFormat="1" applyFont="1" applyBorder="1" applyAlignment="1">
      <alignment vertical="center"/>
    </xf>
    <xf numFmtId="178" fontId="3" fillId="0" borderId="12" xfId="50" applyNumberFormat="1" applyFont="1" applyBorder="1" applyAlignment="1">
      <alignment vertical="center"/>
    </xf>
    <xf numFmtId="178" fontId="7" fillId="0" borderId="12" xfId="50" applyNumberFormat="1" applyFont="1" applyBorder="1" applyAlignment="1">
      <alignment vertical="center" wrapText="1"/>
    </xf>
    <xf numFmtId="178" fontId="7" fillId="0" borderId="10" xfId="50" applyNumberFormat="1" applyFont="1" applyFill="1" applyBorder="1" applyAlignment="1">
      <alignment horizontal="justify" vertical="center" wrapText="1"/>
    </xf>
    <xf numFmtId="178" fontId="7" fillId="0" borderId="11" xfId="50" applyNumberFormat="1" applyFont="1" applyBorder="1" applyAlignment="1">
      <alignment vertical="center"/>
    </xf>
    <xf numFmtId="178" fontId="7" fillId="0" borderId="12" xfId="50" applyNumberFormat="1" applyFont="1" applyBorder="1" applyAlignment="1">
      <alignment vertical="center"/>
    </xf>
    <xf numFmtId="0" fontId="3" fillId="0" borderId="0" xfId="0" applyFont="1" applyFill="1" applyAlignment="1">
      <alignment vertical="center"/>
    </xf>
    <xf numFmtId="182" fontId="3" fillId="0" borderId="11" xfId="48" applyNumberFormat="1" applyFont="1" applyFill="1" applyBorder="1" applyAlignment="1">
      <alignment horizontal="center" vertical="center"/>
    </xf>
    <xf numFmtId="182" fontId="3" fillId="0" borderId="12" xfId="48" applyNumberFormat="1" applyFont="1" applyFill="1" applyBorder="1" applyAlignment="1">
      <alignment horizontal="center" vertical="center"/>
    </xf>
    <xf numFmtId="182" fontId="3" fillId="0" borderId="10" xfId="48" applyNumberFormat="1" applyFont="1" applyBorder="1" applyAlignment="1">
      <alignment vertical="center"/>
    </xf>
    <xf numFmtId="182" fontId="3" fillId="0" borderId="11" xfId="48" applyNumberFormat="1" applyFont="1" applyBorder="1" applyAlignment="1">
      <alignment vertical="center"/>
    </xf>
    <xf numFmtId="182" fontId="7" fillId="0" borderId="12" xfId="48" applyNumberFormat="1" applyFont="1" applyBorder="1" applyAlignment="1">
      <alignment vertical="center" wrapText="1"/>
    </xf>
    <xf numFmtId="182" fontId="7" fillId="0" borderId="10" xfId="48" applyNumberFormat="1" applyFont="1" applyFill="1" applyBorder="1" applyAlignment="1">
      <alignment horizontal="justify" vertical="center" wrapText="1"/>
    </xf>
    <xf numFmtId="182" fontId="7" fillId="0" borderId="11" xfId="48" applyNumberFormat="1" applyFont="1" applyBorder="1" applyAlignment="1">
      <alignment vertical="center"/>
    </xf>
    <xf numFmtId="182" fontId="7" fillId="0" borderId="12" xfId="48" applyNumberFormat="1" applyFont="1" applyBorder="1" applyAlignment="1">
      <alignment vertical="center"/>
    </xf>
    <xf numFmtId="182" fontId="3" fillId="0" borderId="12" xfId="48" applyNumberFormat="1" applyFont="1" applyBorder="1" applyAlignment="1">
      <alignment vertical="center"/>
    </xf>
    <xf numFmtId="178" fontId="3" fillId="0" borderId="10" xfId="48" applyNumberFormat="1" applyFont="1" applyFill="1" applyBorder="1" applyAlignment="1">
      <alignment vertical="center"/>
    </xf>
    <xf numFmtId="178" fontId="3" fillId="0" borderId="11" xfId="48" applyNumberFormat="1" applyFont="1" applyFill="1" applyBorder="1" applyAlignment="1">
      <alignment vertical="center"/>
    </xf>
    <xf numFmtId="178" fontId="7" fillId="0" borderId="12" xfId="48" applyNumberFormat="1" applyFont="1" applyFill="1" applyBorder="1" applyAlignment="1">
      <alignment vertical="center" wrapText="1"/>
    </xf>
    <xf numFmtId="178" fontId="7" fillId="0" borderId="10" xfId="48" applyNumberFormat="1" applyFont="1" applyFill="1" applyBorder="1" applyAlignment="1">
      <alignment horizontal="justify" vertical="center" wrapText="1"/>
    </xf>
    <xf numFmtId="178" fontId="7" fillId="0" borderId="11" xfId="48" applyNumberFormat="1" applyFont="1" applyFill="1" applyBorder="1" applyAlignment="1">
      <alignment vertical="center"/>
    </xf>
    <xf numFmtId="178" fontId="7" fillId="0" borderId="12" xfId="48" applyNumberFormat="1" applyFont="1" applyFill="1" applyBorder="1" applyAlignment="1">
      <alignment vertical="center"/>
    </xf>
    <xf numFmtId="178" fontId="3" fillId="0" borderId="12" xfId="48" applyNumberFormat="1" applyFont="1" applyFill="1" applyBorder="1" applyAlignment="1">
      <alignment vertical="center"/>
    </xf>
    <xf numFmtId="178" fontId="3" fillId="0" borderId="10" xfId="48" applyNumberFormat="1" applyFont="1" applyBorder="1" applyAlignment="1">
      <alignment vertical="center"/>
    </xf>
    <xf numFmtId="178" fontId="3" fillId="0" borderId="11" xfId="48" applyNumberFormat="1" applyFont="1" applyBorder="1" applyAlignment="1">
      <alignment vertical="center"/>
    </xf>
    <xf numFmtId="178" fontId="3" fillId="0" borderId="12" xfId="48" applyNumberFormat="1" applyFont="1" applyBorder="1" applyAlignment="1">
      <alignment vertical="center"/>
    </xf>
    <xf numFmtId="178" fontId="3" fillId="0" borderId="10" xfId="48" applyNumberFormat="1" applyFont="1" applyFill="1" applyBorder="1" applyAlignment="1">
      <alignment horizontal="center" vertical="center"/>
    </xf>
    <xf numFmtId="178" fontId="3" fillId="0" borderId="11" xfId="48" applyNumberFormat="1" applyFont="1" applyFill="1" applyBorder="1" applyAlignment="1">
      <alignment horizontal="center" vertical="center"/>
    </xf>
    <xf numFmtId="178" fontId="3" fillId="0" borderId="12" xfId="48" applyNumberFormat="1" applyFont="1" applyFill="1" applyBorder="1" applyAlignment="1">
      <alignment horizontal="center" vertical="center"/>
    </xf>
    <xf numFmtId="0" fontId="2" fillId="0" borderId="10" xfId="0" applyFont="1" applyFill="1" applyBorder="1" applyAlignment="1">
      <alignment vertical="center" wrapText="1"/>
    </xf>
    <xf numFmtId="178" fontId="2" fillId="0" borderId="10" xfId="48" applyNumberFormat="1" applyFont="1" applyFill="1" applyBorder="1" applyAlignment="1">
      <alignment horizontal="center" vertical="center"/>
    </xf>
    <xf numFmtId="178" fontId="2" fillId="0" borderId="11" xfId="48" applyNumberFormat="1" applyFont="1" applyFill="1" applyBorder="1" applyAlignment="1">
      <alignment horizontal="center" vertical="center"/>
    </xf>
    <xf numFmtId="178" fontId="2" fillId="0" borderId="12" xfId="48" applyNumberFormat="1" applyFont="1" applyFill="1" applyBorder="1" applyAlignment="1">
      <alignment horizontal="center" vertical="center"/>
    </xf>
    <xf numFmtId="178" fontId="3" fillId="0" borderId="0" xfId="48" applyNumberFormat="1" applyFont="1" applyAlignment="1">
      <alignment vertical="center"/>
    </xf>
    <xf numFmtId="178" fontId="3" fillId="0" borderId="13" xfId="48" applyNumberFormat="1" applyFont="1" applyBorder="1" applyAlignment="1">
      <alignment vertical="center"/>
    </xf>
    <xf numFmtId="0" fontId="3" fillId="0" borderId="0" xfId="0" applyFont="1" applyAlignment="1">
      <alignment horizontal="center"/>
    </xf>
    <xf numFmtId="182" fontId="3" fillId="0" borderId="0" xfId="48" applyNumberFormat="1" applyFont="1" applyAlignment="1">
      <alignment/>
    </xf>
    <xf numFmtId="182" fontId="3" fillId="0" borderId="13" xfId="48" applyNumberFormat="1" applyFont="1" applyBorder="1"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wrapText="1"/>
    </xf>
    <xf numFmtId="0" fontId="2" fillId="0" borderId="14" xfId="0" applyFont="1" applyBorder="1" applyAlignment="1">
      <alignment horizontal="center" vertical="center" wrapText="1"/>
    </xf>
    <xf numFmtId="10" fontId="2" fillId="0" borderId="0" xfId="54" applyNumberFormat="1" applyFont="1" applyAlignment="1">
      <alignment/>
    </xf>
    <xf numFmtId="178" fontId="2" fillId="0" borderId="10" xfId="0" applyNumberFormat="1" applyFont="1" applyBorder="1" applyAlignment="1">
      <alignment/>
    </xf>
    <xf numFmtId="178" fontId="2" fillId="0" borderId="0" xfId="0" applyNumberFormat="1" applyFont="1" applyAlignment="1">
      <alignment/>
    </xf>
    <xf numFmtId="178" fontId="2" fillId="0" borderId="10" xfId="0" applyNumberFormat="1" applyFont="1" applyBorder="1" applyAlignment="1">
      <alignment horizontal="center" vertical="center"/>
    </xf>
    <xf numFmtId="178" fontId="2" fillId="0" borderId="10" xfId="0" applyNumberFormat="1" applyFont="1" applyFill="1" applyBorder="1" applyAlignment="1">
      <alignment horizontal="center" vertical="center"/>
    </xf>
    <xf numFmtId="178" fontId="2" fillId="0" borderId="0" xfId="0" applyNumberFormat="1" applyFont="1" applyAlignment="1">
      <alignment vertical="center"/>
    </xf>
    <xf numFmtId="178" fontId="2" fillId="0" borderId="0" xfId="0" applyNumberFormat="1" applyFont="1" applyFill="1" applyBorder="1" applyAlignment="1">
      <alignment horizontal="center"/>
    </xf>
    <xf numFmtId="0" fontId="2" fillId="0" borderId="0" xfId="0" applyFont="1" applyBorder="1" applyAlignment="1">
      <alignment horizontal="center" wrapText="1"/>
    </xf>
    <xf numFmtId="0" fontId="2" fillId="0" borderId="0" xfId="0" applyFont="1" applyAlignment="1">
      <alignment horizontal="center"/>
    </xf>
    <xf numFmtId="178" fontId="2" fillId="0" borderId="0" xfId="0" applyNumberFormat="1" applyFont="1" applyAlignment="1">
      <alignment horizontal="center" vertical="center"/>
    </xf>
    <xf numFmtId="178" fontId="2" fillId="0" borderId="0" xfId="0" applyNumberFormat="1" applyFont="1" applyAlignment="1">
      <alignment horizontal="center" vertical="center" wrapText="1"/>
    </xf>
    <xf numFmtId="178" fontId="2" fillId="0" borderId="0" xfId="0" applyNumberFormat="1" applyFont="1" applyAlignment="1">
      <alignment wrapText="1"/>
    </xf>
    <xf numFmtId="178" fontId="2" fillId="0" borderId="10" xfId="48" applyNumberFormat="1" applyFont="1" applyBorder="1" applyAlignment="1">
      <alignment horizontal="center" vertical="center"/>
    </xf>
    <xf numFmtId="178" fontId="2" fillId="0" borderId="11" xfId="48" applyNumberFormat="1" applyFont="1" applyBorder="1" applyAlignment="1">
      <alignment horizontal="center" vertical="center"/>
    </xf>
    <xf numFmtId="178" fontId="2" fillId="0" borderId="12" xfId="48" applyNumberFormat="1" applyFont="1" applyBorder="1" applyAlignment="1">
      <alignment horizontal="center" vertical="center"/>
    </xf>
    <xf numFmtId="182" fontId="2" fillId="0" borderId="0" xfId="0" applyNumberFormat="1" applyFont="1" applyAlignment="1">
      <alignment/>
    </xf>
    <xf numFmtId="178" fontId="2" fillId="0" borderId="10" xfId="48" applyNumberFormat="1" applyFont="1" applyFill="1" applyBorder="1" applyAlignment="1">
      <alignment horizontal="center" vertical="center" wrapText="1"/>
    </xf>
    <xf numFmtId="178" fontId="2" fillId="0" borderId="12" xfId="48" applyNumberFormat="1" applyFont="1" applyFill="1" applyBorder="1" applyAlignment="1">
      <alignment vertical="center"/>
    </xf>
    <xf numFmtId="178" fontId="2" fillId="0" borderId="10" xfId="48" applyNumberFormat="1" applyFont="1" applyFill="1" applyBorder="1" applyAlignment="1">
      <alignment vertical="center"/>
    </xf>
    <xf numFmtId="178" fontId="2" fillId="0" borderId="11" xfId="48" applyNumberFormat="1" applyFont="1" applyFill="1" applyBorder="1" applyAlignment="1">
      <alignment vertical="center"/>
    </xf>
    <xf numFmtId="178" fontId="2" fillId="0" borderId="0" xfId="0" applyNumberFormat="1" applyFont="1" applyFill="1" applyAlignment="1">
      <alignment vertical="center"/>
    </xf>
    <xf numFmtId="178" fontId="2" fillId="0" borderId="10" xfId="50" applyNumberFormat="1" applyFont="1" applyFill="1" applyBorder="1" applyAlignment="1">
      <alignment horizontal="center" vertical="center"/>
    </xf>
    <xf numFmtId="178" fontId="2" fillId="0" borderId="11" xfId="50" applyNumberFormat="1" applyFont="1" applyFill="1" applyBorder="1" applyAlignment="1">
      <alignment horizontal="center" vertical="center"/>
    </xf>
    <xf numFmtId="178" fontId="2" fillId="0" borderId="12" xfId="50" applyNumberFormat="1" applyFont="1" applyFill="1" applyBorder="1" applyAlignment="1">
      <alignment horizontal="center" vertical="center"/>
    </xf>
    <xf numFmtId="178" fontId="2" fillId="0" borderId="10" xfId="50" applyNumberFormat="1" applyFont="1" applyFill="1" applyBorder="1" applyAlignment="1">
      <alignment horizontal="center" vertical="center" wrapText="1"/>
    </xf>
    <xf numFmtId="178" fontId="2" fillId="0" borderId="11" xfId="50" applyNumberFormat="1" applyFont="1" applyFill="1" applyBorder="1" applyAlignment="1">
      <alignment horizontal="center" vertical="center" wrapText="1"/>
    </xf>
    <xf numFmtId="178" fontId="2" fillId="0" borderId="12" xfId="50" applyNumberFormat="1" applyFont="1" applyFill="1" applyBorder="1" applyAlignment="1">
      <alignment horizontal="center" vertical="center" wrapText="1"/>
    </xf>
    <xf numFmtId="178" fontId="2" fillId="0" borderId="11" xfId="48" applyNumberFormat="1" applyFont="1" applyFill="1" applyBorder="1" applyAlignment="1">
      <alignment horizontal="center" vertical="center" wrapText="1"/>
    </xf>
    <xf numFmtId="178" fontId="2" fillId="0" borderId="12" xfId="48" applyNumberFormat="1" applyFont="1" applyFill="1" applyBorder="1" applyAlignment="1">
      <alignment horizontal="center" vertical="center" wrapText="1"/>
    </xf>
    <xf numFmtId="0" fontId="2" fillId="0" borderId="0" xfId="0" applyFont="1" applyBorder="1" applyAlignment="1">
      <alignment/>
    </xf>
    <xf numFmtId="0" fontId="2" fillId="0" borderId="0" xfId="0" applyFont="1" applyFill="1" applyBorder="1" applyAlignment="1">
      <alignment/>
    </xf>
    <xf numFmtId="178" fontId="2" fillId="0" borderId="0" xfId="0" applyNumberFormat="1" applyFont="1" applyFill="1" applyBorder="1" applyAlignment="1">
      <alignment/>
    </xf>
    <xf numFmtId="0" fontId="2" fillId="0" borderId="0" xfId="0" applyFont="1" applyFill="1" applyBorder="1" applyAlignment="1">
      <alignment vertical="center"/>
    </xf>
    <xf numFmtId="178" fontId="2" fillId="0" borderId="0" xfId="48" applyNumberFormat="1" applyFont="1" applyAlignment="1">
      <alignment horizontal="center" vertical="center"/>
    </xf>
    <xf numFmtId="178" fontId="2" fillId="0" borderId="13" xfId="48" applyNumberFormat="1" applyFont="1" applyBorder="1" applyAlignment="1">
      <alignment horizontal="center" vertical="center"/>
    </xf>
    <xf numFmtId="178" fontId="2" fillId="0" borderId="10" xfId="0" applyNumberFormat="1" applyFont="1" applyBorder="1" applyAlignment="1">
      <alignment vertical="center"/>
    </xf>
    <xf numFmtId="0" fontId="2" fillId="0" borderId="0" xfId="0" applyFont="1" applyAlignment="1">
      <alignment vertical="center"/>
    </xf>
    <xf numFmtId="0" fontId="2" fillId="0" borderId="15" xfId="0" applyFont="1" applyBorder="1" applyAlignment="1">
      <alignment vertical="center" wrapText="1"/>
    </xf>
    <xf numFmtId="178" fontId="2" fillId="0" borderId="10" xfId="0" applyNumberFormat="1" applyFont="1" applyBorder="1" applyAlignment="1">
      <alignment vertical="center" wrapText="1"/>
    </xf>
    <xf numFmtId="178" fontId="2" fillId="0" borderId="0" xfId="0" applyNumberFormat="1" applyFont="1" applyFill="1" applyBorder="1" applyAlignment="1">
      <alignment horizontal="center" vertical="center"/>
    </xf>
    <xf numFmtId="0" fontId="2" fillId="0" borderId="0" xfId="0" applyFont="1" applyFill="1" applyAlignment="1">
      <alignment wrapText="1"/>
    </xf>
    <xf numFmtId="0" fontId="2" fillId="0" borderId="0" xfId="0" applyNumberFormat="1" applyFont="1" applyFill="1" applyAlignment="1">
      <alignment wrapText="1"/>
    </xf>
    <xf numFmtId="178" fontId="2" fillId="0" borderId="0" xfId="0" applyNumberFormat="1" applyFont="1" applyFill="1" applyAlignment="1">
      <alignment/>
    </xf>
    <xf numFmtId="0" fontId="40" fillId="0" borderId="10" xfId="0" applyFont="1" applyBorder="1" applyAlignment="1">
      <alignment horizontal="center" vertical="center" wrapText="1"/>
    </xf>
    <xf numFmtId="178" fontId="2" fillId="0" borderId="10" xfId="48" applyNumberFormat="1" applyFont="1" applyFill="1" applyBorder="1" applyAlignment="1">
      <alignment horizontal="center"/>
    </xf>
    <xf numFmtId="178" fontId="9" fillId="0" borderId="10" xfId="48" applyNumberFormat="1" applyFont="1" applyBorder="1" applyAlignment="1">
      <alignment vertical="center" wrapText="1"/>
    </xf>
    <xf numFmtId="178" fontId="9" fillId="0" borderId="10" xfId="48" applyNumberFormat="1" applyFont="1" applyFill="1" applyBorder="1" applyAlignment="1">
      <alignment horizontal="justify" vertical="center" wrapText="1"/>
    </xf>
    <xf numFmtId="178" fontId="9" fillId="0" borderId="10" xfId="48" applyNumberFormat="1" applyFont="1" applyBorder="1" applyAlignment="1">
      <alignment/>
    </xf>
    <xf numFmtId="178" fontId="2" fillId="0" borderId="0" xfId="48" applyNumberFormat="1" applyFont="1" applyFill="1" applyBorder="1" applyAlignment="1">
      <alignment horizontal="center"/>
    </xf>
    <xf numFmtId="182" fontId="2" fillId="0" borderId="0" xfId="48" applyNumberFormat="1" applyFont="1" applyFill="1" applyBorder="1" applyAlignment="1">
      <alignment horizontal="center"/>
    </xf>
    <xf numFmtId="182" fontId="2" fillId="0" borderId="0" xfId="48" applyNumberFormat="1" applyFont="1" applyAlignment="1">
      <alignment/>
    </xf>
    <xf numFmtId="0" fontId="3" fillId="0" borderId="0" xfId="0" applyFont="1" applyAlignment="1">
      <alignment wrapText="1"/>
    </xf>
    <xf numFmtId="182" fontId="3" fillId="0" borderId="0" xfId="0" applyNumberFormat="1" applyFont="1" applyAlignment="1">
      <alignment/>
    </xf>
    <xf numFmtId="178" fontId="40" fillId="0" borderId="10" xfId="0" applyNumberFormat="1" applyFont="1" applyBorder="1" applyAlignment="1">
      <alignment horizontal="center" vertical="center" wrapText="1"/>
    </xf>
    <xf numFmtId="182" fontId="3" fillId="0" borderId="0" xfId="0" applyNumberFormat="1" applyFont="1" applyAlignment="1">
      <alignment vertical="center"/>
    </xf>
    <xf numFmtId="178" fontId="2" fillId="0" borderId="0" xfId="0" applyNumberFormat="1" applyFont="1" applyFill="1" applyAlignment="1">
      <alignment horizontal="center" vertical="center"/>
    </xf>
    <xf numFmtId="178" fontId="3" fillId="0" borderId="10" xfId="48" applyNumberFormat="1" applyFont="1" applyBorder="1" applyAlignment="1">
      <alignment horizontal="center" vertical="center"/>
    </xf>
    <xf numFmtId="182" fontId="3" fillId="0" borderId="0" xfId="0" applyNumberFormat="1" applyFont="1" applyAlignment="1">
      <alignment horizontal="center"/>
    </xf>
    <xf numFmtId="176" fontId="3" fillId="0" borderId="0" xfId="48" applyNumberFormat="1" applyFont="1" applyAlignment="1">
      <alignment vertical="center"/>
    </xf>
    <xf numFmtId="178" fontId="3" fillId="0" borderId="10" xfId="48" applyNumberFormat="1" applyFont="1" applyBorder="1" applyAlignment="1">
      <alignment horizontal="justify"/>
    </xf>
    <xf numFmtId="178" fontId="3" fillId="0" borderId="10" xfId="48" applyNumberFormat="1" applyFont="1" applyBorder="1" applyAlignment="1">
      <alignment horizontal="justify" vertical="center"/>
    </xf>
    <xf numFmtId="182" fontId="3" fillId="0" borderId="0" xfId="0" applyNumberFormat="1" applyFont="1" applyAlignment="1">
      <alignment horizontal="justify"/>
    </xf>
    <xf numFmtId="178" fontId="3" fillId="0" borderId="0" xfId="48" applyNumberFormat="1" applyFont="1" applyAlignment="1">
      <alignment/>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12" xfId="0" applyFont="1" applyFill="1" applyBorder="1" applyAlignment="1">
      <alignment horizontal="center" vertical="center"/>
    </xf>
    <xf numFmtId="0" fontId="83" fillId="0" borderId="10" xfId="0" applyFont="1" applyFill="1" applyBorder="1" applyAlignment="1">
      <alignment horizontal="center" vertical="center" wrapText="1"/>
    </xf>
    <xf numFmtId="0" fontId="84" fillId="0" borderId="0" xfId="0" applyFont="1" applyAlignment="1">
      <alignment horizontal="center" vertical="center"/>
    </xf>
    <xf numFmtId="0" fontId="79" fillId="0" borderId="0" xfId="0" applyFont="1" applyAlignment="1">
      <alignment horizontal="center" vertical="center"/>
    </xf>
    <xf numFmtId="0" fontId="83" fillId="0" borderId="10" xfId="0" applyFont="1" applyBorder="1" applyAlignment="1">
      <alignment horizontal="center" vertical="center" wrapText="1"/>
    </xf>
    <xf numFmtId="9" fontId="79" fillId="0" borderId="0" xfId="54" applyFont="1" applyAlignment="1">
      <alignment horizontal="center" vertical="center"/>
    </xf>
    <xf numFmtId="171" fontId="3" fillId="0" borderId="0" xfId="48" applyFont="1" applyAlignment="1">
      <alignment vertical="center"/>
    </xf>
    <xf numFmtId="0" fontId="79" fillId="0" borderId="0" xfId="0" applyFont="1" applyAlignment="1">
      <alignment horizontal="center" vertical="center" wrapText="1"/>
    </xf>
    <xf numFmtId="9" fontId="85" fillId="0" borderId="0" xfId="54" applyFont="1" applyAlignment="1">
      <alignment horizontal="center" vertical="center"/>
    </xf>
    <xf numFmtId="9" fontId="2" fillId="0" borderId="0" xfId="54" applyFont="1" applyAlignment="1">
      <alignment wrapText="1"/>
    </xf>
    <xf numFmtId="9" fontId="79" fillId="0" borderId="0" xfId="0" applyNumberFormat="1" applyFont="1" applyAlignment="1">
      <alignment horizontal="center" vertical="center"/>
    </xf>
    <xf numFmtId="0" fontId="79" fillId="35" borderId="10" xfId="0" applyFont="1" applyFill="1" applyBorder="1" applyAlignment="1">
      <alignment horizontal="center" vertical="center" wrapText="1"/>
    </xf>
    <xf numFmtId="10" fontId="79" fillId="0" borderId="0" xfId="0" applyNumberFormat="1" applyFont="1" applyAlignment="1">
      <alignment horizontal="center" vertical="center"/>
    </xf>
    <xf numFmtId="170" fontId="79" fillId="0" borderId="0" xfId="50" applyFont="1" applyFill="1" applyAlignment="1">
      <alignment/>
    </xf>
    <xf numFmtId="0" fontId="86" fillId="35" borderId="10" xfId="0" applyFont="1" applyFill="1" applyBorder="1" applyAlignment="1">
      <alignment horizontal="center" vertical="center" wrapText="1"/>
    </xf>
    <xf numFmtId="0" fontId="84" fillId="0" borderId="0" xfId="0" applyFont="1" applyFill="1" applyAlignment="1">
      <alignment horizontal="center" vertical="center"/>
    </xf>
    <xf numFmtId="0" fontId="79" fillId="0" borderId="0" xfId="0" applyNumberFormat="1" applyFont="1" applyFill="1" applyAlignment="1">
      <alignment horizontal="center" vertical="center" wrapText="1"/>
    </xf>
    <xf numFmtId="0" fontId="2" fillId="0" borderId="15" xfId="0" applyFont="1" applyFill="1" applyBorder="1" applyAlignment="1">
      <alignment vertical="center" wrapText="1"/>
    </xf>
    <xf numFmtId="178" fontId="2" fillId="0" borderId="10" xfId="0" applyNumberFormat="1" applyFont="1" applyFill="1" applyBorder="1" applyAlignment="1">
      <alignment vertical="center"/>
    </xf>
    <xf numFmtId="0" fontId="82" fillId="0" borderId="0" xfId="0" applyNumberFormat="1" applyFont="1" applyFill="1" applyAlignment="1">
      <alignment horizontal="center" vertical="center" wrapText="1"/>
    </xf>
    <xf numFmtId="178" fontId="80" fillId="0" borderId="10" xfId="0" applyNumberFormat="1" applyFont="1" applyFill="1" applyBorder="1" applyAlignment="1">
      <alignment horizontal="center" vertical="center" wrapText="1"/>
    </xf>
    <xf numFmtId="182" fontId="11" fillId="36" borderId="10" xfId="48" applyNumberFormat="1" applyFont="1" applyFill="1" applyBorder="1" applyAlignment="1">
      <alignment horizontal="center" vertical="center" wrapText="1"/>
    </xf>
    <xf numFmtId="182" fontId="11" fillId="36" borderId="11" xfId="48" applyNumberFormat="1" applyFont="1" applyFill="1" applyBorder="1" applyAlignment="1">
      <alignment horizontal="center" vertical="center" wrapText="1"/>
    </xf>
    <xf numFmtId="182" fontId="11" fillId="36" borderId="12" xfId="48" applyNumberFormat="1"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5" xfId="0" applyFont="1" applyFill="1" applyBorder="1" applyAlignment="1">
      <alignment horizontal="center" vertical="center" wrapText="1"/>
    </xf>
    <xf numFmtId="0" fontId="11" fillId="0" borderId="10" xfId="0" applyFont="1" applyBorder="1" applyAlignment="1">
      <alignment horizontal="center" vertical="center" wrapText="1"/>
    </xf>
    <xf numFmtId="0" fontId="8" fillId="36" borderId="10"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178" fontId="8" fillId="36" borderId="10" xfId="48" applyNumberFormat="1" applyFont="1" applyFill="1" applyBorder="1" applyAlignment="1">
      <alignment horizontal="center" vertical="center" wrapText="1"/>
    </xf>
    <xf numFmtId="178" fontId="8" fillId="36" borderId="11" xfId="48" applyNumberFormat="1" applyFont="1" applyFill="1" applyBorder="1" applyAlignment="1">
      <alignment horizontal="center" vertical="center" wrapText="1"/>
    </xf>
    <xf numFmtId="178" fontId="8" fillId="36" borderId="12" xfId="48" applyNumberFormat="1" applyFont="1" applyFill="1" applyBorder="1" applyAlignment="1">
      <alignment horizontal="center" vertical="center" wrapText="1"/>
    </xf>
    <xf numFmtId="182" fontId="8" fillId="36" borderId="10" xfId="48" applyNumberFormat="1" applyFont="1" applyFill="1" applyBorder="1" applyAlignment="1">
      <alignment horizontal="center" vertical="center" wrapText="1"/>
    </xf>
    <xf numFmtId="182" fontId="11" fillId="36" borderId="10" xfId="48" applyNumberFormat="1"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7" fillId="0" borderId="10" xfId="0" applyFont="1" applyFill="1" applyBorder="1" applyAlignment="1">
      <alignment horizontal="center" vertical="center"/>
    </xf>
    <xf numFmtId="0" fontId="87" fillId="0" borderId="10" xfId="0" applyNumberFormat="1" applyFont="1" applyFill="1" applyBorder="1" applyAlignment="1">
      <alignment horizontal="center" vertical="center" wrapText="1"/>
    </xf>
    <xf numFmtId="9" fontId="87" fillId="0" borderId="10" xfId="0" applyNumberFormat="1" applyFont="1" applyFill="1" applyBorder="1" applyAlignment="1">
      <alignment horizontal="center" vertical="center" wrapText="1"/>
    </xf>
    <xf numFmtId="9" fontId="87"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xf>
    <xf numFmtId="10" fontId="87" fillId="0" borderId="10" xfId="0" applyNumberFormat="1" applyFont="1" applyFill="1" applyBorder="1" applyAlignment="1">
      <alignment horizontal="center" vertical="center"/>
    </xf>
    <xf numFmtId="0" fontId="87" fillId="0" borderId="10" xfId="0" applyFont="1" applyFill="1" applyBorder="1" applyAlignment="1">
      <alignment vertical="center" wrapText="1"/>
    </xf>
    <xf numFmtId="0" fontId="87" fillId="0" borderId="10" xfId="48" applyNumberFormat="1" applyFont="1" applyFill="1" applyBorder="1" applyAlignment="1">
      <alignment horizontal="center" vertical="center" wrapText="1"/>
    </xf>
    <xf numFmtId="9" fontId="87" fillId="0" borderId="10" xfId="54" applyFont="1" applyFill="1" applyBorder="1" applyAlignment="1">
      <alignment horizontal="center" vertical="center" wrapText="1"/>
    </xf>
    <xf numFmtId="0" fontId="87" fillId="0" borderId="0" xfId="0" applyFont="1" applyFill="1" applyAlignment="1">
      <alignment horizontal="center" vertical="center"/>
    </xf>
    <xf numFmtId="0" fontId="87" fillId="0" borderId="0" xfId="0" applyFont="1" applyFill="1" applyAlignment="1">
      <alignment horizontal="center" vertical="center" wrapText="1"/>
    </xf>
    <xf numFmtId="0" fontId="87" fillId="0" borderId="0" xfId="0" applyFont="1" applyAlignment="1">
      <alignment horizontal="center" vertical="center"/>
    </xf>
    <xf numFmtId="0" fontId="13" fillId="0" borderId="10" xfId="0" applyFont="1" applyFill="1" applyBorder="1" applyAlignment="1">
      <alignment horizontal="center" vertical="center" wrapText="1"/>
    </xf>
    <xf numFmtId="0" fontId="88" fillId="0" borderId="0" xfId="0" applyFont="1" applyFill="1" applyAlignment="1">
      <alignment horizontal="center" vertical="center" wrapText="1"/>
    </xf>
    <xf numFmtId="0" fontId="89" fillId="0" borderId="10" xfId="0" applyFont="1" applyFill="1" applyBorder="1" applyAlignment="1">
      <alignment horizontal="center" vertical="center" wrapText="1"/>
    </xf>
    <xf numFmtId="178" fontId="88" fillId="0" borderId="10" xfId="0" applyNumberFormat="1" applyFont="1" applyFill="1" applyBorder="1" applyAlignment="1">
      <alignment horizontal="center" vertical="center"/>
    </xf>
    <xf numFmtId="0" fontId="82" fillId="0" borderId="0" xfId="0" applyFont="1" applyFill="1" applyAlignment="1">
      <alignment horizontal="center" vertical="center"/>
    </xf>
    <xf numFmtId="178" fontId="90" fillId="10" borderId="10" xfId="0" applyNumberFormat="1" applyFont="1" applyFill="1" applyBorder="1" applyAlignment="1">
      <alignment horizontal="center" vertical="center"/>
    </xf>
    <xf numFmtId="178" fontId="91" fillId="0" borderId="10" xfId="0" applyNumberFormat="1" applyFont="1" applyFill="1" applyBorder="1" applyAlignment="1">
      <alignment horizontal="center" vertical="center"/>
    </xf>
    <xf numFmtId="0" fontId="12" fillId="25" borderId="18" xfId="0" applyFont="1" applyFill="1" applyBorder="1" applyAlignment="1">
      <alignment horizontal="center" vertical="center" wrapText="1"/>
    </xf>
    <xf numFmtId="178" fontId="91" fillId="1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178" fontId="91" fillId="0" borderId="15" xfId="0" applyNumberFormat="1" applyFont="1" applyFill="1" applyBorder="1" applyAlignment="1">
      <alignment horizontal="center" vertical="center"/>
    </xf>
    <xf numFmtId="178" fontId="90" fillId="0" borderId="19" xfId="0" applyNumberFormat="1" applyFont="1" applyFill="1" applyBorder="1" applyAlignment="1">
      <alignment horizontal="center" vertical="center"/>
    </xf>
    <xf numFmtId="0" fontId="0" fillId="0" borderId="20" xfId="0" applyBorder="1" applyAlignment="1">
      <alignment horizontal="center" vertical="center"/>
    </xf>
    <xf numFmtId="0" fontId="90" fillId="0" borderId="0" xfId="0" applyFont="1" applyFill="1" applyAlignment="1">
      <alignment horizontal="center" vertical="center"/>
    </xf>
    <xf numFmtId="178" fontId="90" fillId="37" borderId="21" xfId="0" applyNumberFormat="1" applyFont="1" applyFill="1" applyBorder="1" applyAlignment="1">
      <alignment vertical="center"/>
    </xf>
    <xf numFmtId="0" fontId="0" fillId="37" borderId="18" xfId="0" applyFill="1" applyBorder="1" applyAlignment="1">
      <alignment vertical="center"/>
    </xf>
    <xf numFmtId="178" fontId="90" fillId="38" borderId="21" xfId="0" applyNumberFormat="1" applyFont="1" applyFill="1" applyBorder="1" applyAlignment="1">
      <alignment horizontal="center" vertical="center"/>
    </xf>
    <xf numFmtId="0" fontId="0" fillId="38" borderId="18" xfId="0" applyFill="1" applyBorder="1" applyAlignment="1">
      <alignment horizontal="center" vertical="center"/>
    </xf>
    <xf numFmtId="178" fontId="90" fillId="39" borderId="19" xfId="0" applyNumberFormat="1" applyFont="1" applyFill="1" applyBorder="1" applyAlignment="1">
      <alignment horizontal="center" vertical="center"/>
    </xf>
    <xf numFmtId="0" fontId="92" fillId="39" borderId="20" xfId="0" applyFont="1" applyFill="1" applyBorder="1" applyAlignment="1">
      <alignment horizontal="center" vertical="center"/>
    </xf>
    <xf numFmtId="178" fontId="90" fillId="40" borderId="21" xfId="0" applyNumberFormat="1" applyFont="1" applyFill="1" applyBorder="1" applyAlignment="1">
      <alignment horizontal="center" vertical="center"/>
    </xf>
    <xf numFmtId="0" fontId="90" fillId="40" borderId="18" xfId="0" applyFont="1" applyFill="1" applyBorder="1" applyAlignment="1">
      <alignment horizontal="center" vertical="center"/>
    </xf>
    <xf numFmtId="178" fontId="90" fillId="40" borderId="22" xfId="0" applyNumberFormat="1" applyFont="1" applyFill="1" applyBorder="1" applyAlignment="1">
      <alignment horizontal="center" vertical="center"/>
    </xf>
    <xf numFmtId="178" fontId="92" fillId="39" borderId="20" xfId="0" applyNumberFormat="1" applyFont="1" applyFill="1" applyBorder="1" applyAlignment="1">
      <alignment horizontal="center" vertical="center"/>
    </xf>
    <xf numFmtId="178" fontId="90" fillId="0" borderId="20" xfId="0" applyNumberFormat="1" applyFont="1" applyBorder="1" applyAlignment="1">
      <alignment horizontal="center" vertical="center"/>
    </xf>
    <xf numFmtId="178" fontId="90" fillId="37" borderId="22" xfId="0" applyNumberFormat="1" applyFont="1" applyFill="1" applyBorder="1" applyAlignment="1">
      <alignment vertical="center"/>
    </xf>
    <xf numFmtId="178" fontId="90" fillId="38" borderId="22" xfId="0" applyNumberFormat="1" applyFont="1" applyFill="1" applyBorder="1" applyAlignment="1">
      <alignment horizontal="center" vertical="center"/>
    </xf>
    <xf numFmtId="0" fontId="93" fillId="0" borderId="0" xfId="0" applyFont="1" applyAlignment="1">
      <alignment/>
    </xf>
    <xf numFmtId="0" fontId="94" fillId="0" borderId="10" xfId="0"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178" fontId="94" fillId="0" borderId="10" xfId="0" applyNumberFormat="1" applyFont="1" applyFill="1" applyBorder="1" applyAlignment="1">
      <alignment horizontal="center" vertical="center" wrapText="1"/>
    </xf>
    <xf numFmtId="178" fontId="93" fillId="0" borderId="0" xfId="0" applyNumberFormat="1" applyFont="1" applyAlignment="1">
      <alignment/>
    </xf>
    <xf numFmtId="0" fontId="94" fillId="4" borderId="10" xfId="0" applyFont="1" applyFill="1" applyBorder="1" applyAlignment="1">
      <alignment horizontal="center" vertical="center" wrapText="1"/>
    </xf>
    <xf numFmtId="178" fontId="4" fillId="4" borderId="10" xfId="0" applyNumberFormat="1" applyFont="1" applyFill="1" applyBorder="1" applyAlignment="1">
      <alignment horizontal="center" vertical="center" wrapText="1"/>
    </xf>
    <xf numFmtId="178" fontId="94" fillId="4" borderId="10" xfId="0" applyNumberFormat="1" applyFont="1" applyFill="1" applyBorder="1" applyAlignment="1">
      <alignment horizontal="center" vertical="center" wrapText="1"/>
    </xf>
    <xf numFmtId="0" fontId="95" fillId="4" borderId="10" xfId="0" applyFont="1" applyFill="1" applyBorder="1" applyAlignment="1">
      <alignment horizontal="center" vertical="center" wrapText="1"/>
    </xf>
    <xf numFmtId="178" fontId="95" fillId="4" borderId="10" xfId="0" applyNumberFormat="1" applyFont="1" applyFill="1" applyBorder="1" applyAlignment="1">
      <alignment horizontal="center" vertical="center" wrapText="1"/>
    </xf>
    <xf numFmtId="0" fontId="96" fillId="4" borderId="10" xfId="0" applyFont="1" applyFill="1" applyBorder="1" applyAlignment="1">
      <alignment horizontal="center" vertical="center" wrapText="1"/>
    </xf>
    <xf numFmtId="0" fontId="97" fillId="0" borderId="0" xfId="0" applyFont="1" applyAlignment="1">
      <alignment wrapText="1"/>
    </xf>
    <xf numFmtId="0" fontId="2" fillId="37" borderId="10" xfId="0" applyFont="1" applyFill="1" applyBorder="1" applyAlignment="1">
      <alignment horizontal="justify" vertical="center" wrapText="1"/>
    </xf>
    <xf numFmtId="178" fontId="2" fillId="37" borderId="0" xfId="0" applyNumberFormat="1" applyFont="1" applyFill="1" applyAlignment="1">
      <alignment/>
    </xf>
    <xf numFmtId="0" fontId="87" fillId="0" borderId="10" xfId="0" applyFont="1" applyFill="1" applyBorder="1" applyAlignment="1">
      <alignment horizontal="center" vertical="center" wrapText="1"/>
    </xf>
    <xf numFmtId="10" fontId="87" fillId="0" borderId="10" xfId="0" applyNumberFormat="1" applyFont="1" applyFill="1" applyBorder="1" applyAlignment="1">
      <alignment horizontal="center" vertical="center" wrapText="1"/>
    </xf>
    <xf numFmtId="0" fontId="98" fillId="0" borderId="10" xfId="0" applyFont="1" applyFill="1" applyBorder="1" applyAlignment="1">
      <alignment horizontal="center" vertical="center" wrapText="1"/>
    </xf>
    <xf numFmtId="0" fontId="99" fillId="0" borderId="10" xfId="0" applyFont="1" applyFill="1" applyBorder="1" applyAlignment="1">
      <alignment horizontal="center" wrapText="1"/>
    </xf>
    <xf numFmtId="0" fontId="87" fillId="0" borderId="10" xfId="0" applyNumberFormat="1" applyFont="1" applyFill="1" applyBorder="1" applyAlignment="1">
      <alignment horizontal="center" vertical="center"/>
    </xf>
    <xf numFmtId="0" fontId="87" fillId="34" borderId="10" xfId="0" applyFont="1" applyFill="1" applyBorder="1" applyAlignment="1">
      <alignment horizontal="center" vertical="center"/>
    </xf>
    <xf numFmtId="0" fontId="87" fillId="34" borderId="10" xfId="0" applyFont="1" applyFill="1" applyBorder="1" applyAlignment="1">
      <alignment horizontal="center" vertical="center" wrapText="1"/>
    </xf>
    <xf numFmtId="9" fontId="87" fillId="34" borderId="10" xfId="0" applyNumberFormat="1" applyFont="1" applyFill="1" applyBorder="1" applyAlignment="1">
      <alignment horizontal="center" vertical="center"/>
    </xf>
    <xf numFmtId="178" fontId="88" fillId="0" borderId="10" xfId="0" applyNumberFormat="1" applyFont="1" applyFill="1" applyBorder="1" applyAlignment="1">
      <alignment horizontal="center" vertical="center"/>
    </xf>
    <xf numFmtId="0" fontId="94" fillId="4" borderId="10" xfId="0" applyFont="1" applyFill="1" applyBorder="1" applyAlignment="1">
      <alignment horizontal="center" vertical="center" wrapText="1"/>
    </xf>
    <xf numFmtId="178" fontId="94" fillId="4" borderId="10" xfId="0" applyNumberFormat="1"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9" fillId="0" borderId="10" xfId="0" applyFont="1" applyFill="1" applyBorder="1" applyAlignment="1">
      <alignment horizontal="center" vertical="center" wrapText="1"/>
    </xf>
    <xf numFmtId="182" fontId="2" fillId="0" borderId="0" xfId="0" applyNumberFormat="1" applyFont="1" applyFill="1" applyAlignment="1">
      <alignment/>
    </xf>
    <xf numFmtId="178" fontId="2" fillId="0" borderId="16" xfId="48" applyNumberFormat="1" applyFont="1" applyFill="1" applyBorder="1" applyAlignment="1">
      <alignment horizontal="center" vertical="center"/>
    </xf>
    <xf numFmtId="178" fontId="2" fillId="0" borderId="23" xfId="48"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9" fillId="0" borderId="10" xfId="0" applyFont="1" applyFill="1" applyBorder="1" applyAlignment="1">
      <alignment horizontal="center" vertical="center"/>
    </xf>
    <xf numFmtId="0" fontId="2" fillId="37" borderId="10" xfId="0" applyFont="1" applyFill="1" applyBorder="1" applyAlignment="1">
      <alignment horizontal="justify" wrapText="1"/>
    </xf>
    <xf numFmtId="0" fontId="3" fillId="37" borderId="10" xfId="0" applyFont="1" applyFill="1" applyBorder="1" applyAlignment="1">
      <alignment horizontal="justify" vertical="center" wrapText="1"/>
    </xf>
    <xf numFmtId="178" fontId="2" fillId="37" borderId="10" xfId="0" applyNumberFormat="1" applyFont="1" applyFill="1" applyBorder="1" applyAlignment="1">
      <alignment horizontal="justify" vertical="center" wrapText="1"/>
    </xf>
    <xf numFmtId="178" fontId="2" fillId="37" borderId="10" xfId="0" applyNumberFormat="1" applyFont="1" applyFill="1" applyBorder="1" applyAlignment="1">
      <alignment horizontal="justify" wrapText="1"/>
    </xf>
    <xf numFmtId="0" fontId="94" fillId="0" borderId="10" xfId="0" applyFont="1" applyFill="1" applyBorder="1" applyAlignment="1">
      <alignment horizontal="center" vertical="center" wrapText="1"/>
    </xf>
    <xf numFmtId="0" fontId="94" fillId="4" borderId="10" xfId="0" applyFont="1" applyFill="1" applyBorder="1" applyAlignment="1">
      <alignment horizontal="center" vertical="center" wrapText="1"/>
    </xf>
    <xf numFmtId="0" fontId="100" fillId="0" borderId="10" xfId="0" applyFont="1" applyFill="1" applyBorder="1" applyAlignment="1">
      <alignment horizontal="center" vertical="center" wrapText="1"/>
    </xf>
    <xf numFmtId="178" fontId="94" fillId="4" borderId="10" xfId="0" applyNumberFormat="1" applyFont="1" applyFill="1" applyBorder="1" applyAlignment="1">
      <alignment horizontal="center" vertical="center" wrapText="1"/>
    </xf>
    <xf numFmtId="178" fontId="94" fillId="0" borderId="10" xfId="0" applyNumberFormat="1" applyFont="1" applyFill="1" applyBorder="1" applyAlignment="1">
      <alignment horizontal="center" vertical="center" wrapText="1"/>
    </xf>
    <xf numFmtId="0" fontId="100" fillId="4" borderId="10" xfId="0" applyFont="1" applyFill="1" applyBorder="1" applyAlignment="1">
      <alignment horizontal="center" vertical="center" wrapText="1"/>
    </xf>
    <xf numFmtId="0" fontId="5" fillId="0" borderId="10" xfId="0" applyFont="1" applyFill="1" applyBorder="1" applyAlignment="1">
      <alignment horizontal="justify" vertical="center"/>
    </xf>
    <xf numFmtId="178" fontId="5" fillId="0" borderId="10" xfId="0" applyNumberFormat="1" applyFont="1" applyFill="1" applyBorder="1" applyAlignment="1">
      <alignment horizontal="justify" vertical="center"/>
    </xf>
    <xf numFmtId="178" fontId="17" fillId="0" borderId="10" xfId="48" applyNumberFormat="1" applyFont="1" applyBorder="1" applyAlignment="1">
      <alignment vertical="center"/>
    </xf>
    <xf numFmtId="0" fontId="5" fillId="37"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178" fontId="5"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10" borderId="10" xfId="0" applyFont="1" applyFill="1" applyBorder="1" applyAlignment="1">
      <alignment horizontal="center"/>
    </xf>
    <xf numFmtId="0" fontId="12" fillId="0" borderId="0" xfId="0" applyFont="1" applyBorder="1" applyAlignment="1">
      <alignment horizontal="center" vertical="center" wrapText="1"/>
    </xf>
    <xf numFmtId="0" fontId="2" fillId="36" borderId="15" xfId="0" applyFont="1" applyFill="1" applyBorder="1" applyAlignment="1">
      <alignment horizontal="center" vertical="center" wrapText="1"/>
    </xf>
    <xf numFmtId="0" fontId="2" fillId="36" borderId="24" xfId="0" applyFont="1" applyFill="1" applyBorder="1" applyAlignment="1">
      <alignment horizontal="center" vertical="center" wrapText="1"/>
    </xf>
    <xf numFmtId="0" fontId="3" fillId="0" borderId="0" xfId="0" applyFont="1" applyBorder="1" applyAlignment="1">
      <alignment horizontal="center" vertical="center" wrapText="1"/>
    </xf>
    <xf numFmtId="0" fontId="8" fillId="36" borderId="15" xfId="0" applyFont="1" applyFill="1" applyBorder="1" applyAlignment="1">
      <alignment horizontal="center" vertical="center" wrapText="1"/>
    </xf>
    <xf numFmtId="0" fontId="8" fillId="36" borderId="24" xfId="0" applyFont="1" applyFill="1" applyBorder="1" applyAlignment="1">
      <alignment horizontal="center" vertical="center" wrapText="1"/>
    </xf>
    <xf numFmtId="0" fontId="8" fillId="36" borderId="24" xfId="0" applyFont="1" applyFill="1" applyBorder="1" applyAlignment="1">
      <alignment horizontal="center" vertical="center" wrapText="1"/>
    </xf>
    <xf numFmtId="0" fontId="8" fillId="36" borderId="10" xfId="0" applyFont="1" applyFill="1" applyBorder="1" applyAlignment="1">
      <alignment horizontal="center" vertical="center" wrapText="1"/>
    </xf>
    <xf numFmtId="182" fontId="3" fillId="37" borderId="10" xfId="48" applyNumberFormat="1" applyFont="1" applyFill="1" applyBorder="1" applyAlignment="1">
      <alignment vertical="center"/>
    </xf>
    <xf numFmtId="178" fontId="3" fillId="37" borderId="10" xfId="48" applyNumberFormat="1" applyFont="1" applyFill="1" applyBorder="1" applyAlignment="1">
      <alignment vertical="center"/>
    </xf>
    <xf numFmtId="182" fontId="11" fillId="36" borderId="0" xfId="48" applyNumberFormat="1" applyFont="1" applyFill="1" applyBorder="1" applyAlignment="1">
      <alignment horizontal="center" vertical="center"/>
    </xf>
    <xf numFmtId="182" fontId="11" fillId="36" borderId="0" xfId="48" applyNumberFormat="1" applyFont="1" applyFill="1" applyBorder="1" applyAlignment="1">
      <alignment horizontal="center" vertical="center" wrapText="1"/>
    </xf>
    <xf numFmtId="0" fontId="3" fillId="1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10" borderId="0" xfId="0" applyFont="1" applyFill="1" applyBorder="1" applyAlignment="1">
      <alignment horizontal="center"/>
    </xf>
    <xf numFmtId="0" fontId="3" fillId="0" borderId="0" xfId="0" applyFont="1" applyBorder="1" applyAlignment="1">
      <alignment vertical="center"/>
    </xf>
    <xf numFmtId="176" fontId="3" fillId="0" borderId="0" xfId="48" applyNumberFormat="1" applyFont="1" applyBorder="1" applyAlignment="1">
      <alignment vertical="center"/>
    </xf>
    <xf numFmtId="0" fontId="11" fillId="10" borderId="0" xfId="0" applyFont="1" applyFill="1" applyBorder="1" applyAlignment="1">
      <alignment horizontal="center" vertical="center"/>
    </xf>
    <xf numFmtId="178" fontId="3" fillId="0" borderId="0" xfId="50" applyNumberFormat="1" applyFont="1" applyBorder="1" applyAlignment="1">
      <alignment vertical="center"/>
    </xf>
    <xf numFmtId="182" fontId="3" fillId="0" borderId="0" xfId="48" applyNumberFormat="1" applyFont="1" applyFill="1" applyBorder="1" applyAlignment="1">
      <alignment horizontal="center" vertical="center"/>
    </xf>
    <xf numFmtId="182" fontId="3" fillId="0" borderId="0" xfId="48" applyNumberFormat="1" applyFont="1" applyBorder="1" applyAlignment="1">
      <alignment vertical="center"/>
    </xf>
    <xf numFmtId="178" fontId="3" fillId="0" borderId="0" xfId="48" applyNumberFormat="1" applyFont="1" applyFill="1" applyBorder="1" applyAlignment="1">
      <alignment vertical="center"/>
    </xf>
    <xf numFmtId="178" fontId="3" fillId="0" borderId="0" xfId="48" applyNumberFormat="1" applyFont="1" applyBorder="1" applyAlignment="1">
      <alignment vertical="center"/>
    </xf>
    <xf numFmtId="178" fontId="3" fillId="0" borderId="0" xfId="48" applyNumberFormat="1" applyFont="1" applyFill="1" applyBorder="1" applyAlignment="1">
      <alignment horizontal="center" vertical="center"/>
    </xf>
    <xf numFmtId="178" fontId="2" fillId="0" borderId="0" xfId="48" applyNumberFormat="1" applyFont="1" applyFill="1" applyBorder="1" applyAlignment="1">
      <alignment horizontal="center" vertical="center"/>
    </xf>
    <xf numFmtId="182" fontId="3" fillId="0" borderId="0" xfId="48" applyNumberFormat="1" applyFont="1" applyBorder="1" applyAlignment="1">
      <alignment/>
    </xf>
    <xf numFmtId="0" fontId="11" fillId="10" borderId="15" xfId="0" applyFont="1" applyFill="1" applyBorder="1" applyAlignment="1">
      <alignment horizontal="center"/>
    </xf>
    <xf numFmtId="0" fontId="11" fillId="10" borderId="16" xfId="0" applyFont="1" applyFill="1" applyBorder="1" applyAlignment="1">
      <alignment horizontal="center"/>
    </xf>
    <xf numFmtId="0" fontId="11" fillId="10" borderId="12" xfId="0" applyFont="1" applyFill="1" applyBorder="1" applyAlignment="1">
      <alignment horizontal="center"/>
    </xf>
    <xf numFmtId="0" fontId="8" fillId="0" borderId="10" xfId="0" applyFont="1" applyFill="1" applyBorder="1" applyAlignment="1">
      <alignment horizontal="justify" vertical="center" wrapText="1"/>
    </xf>
    <xf numFmtId="0" fontId="8" fillId="36" borderId="25" xfId="0" applyFont="1" applyFill="1" applyBorder="1" applyAlignment="1">
      <alignment horizontal="center" vertical="center" wrapText="1"/>
    </xf>
    <xf numFmtId="0" fontId="8" fillId="36" borderId="26" xfId="0" applyFont="1" applyFill="1" applyBorder="1" applyAlignment="1">
      <alignment horizontal="center" vertical="center" wrapText="1"/>
    </xf>
    <xf numFmtId="0" fontId="6" fillId="10" borderId="15" xfId="45" applyFont="1" applyFill="1" applyBorder="1" applyAlignment="1" applyProtection="1">
      <alignment horizontal="center" vertical="center" wrapText="1"/>
      <protection/>
    </xf>
    <xf numFmtId="0" fontId="6" fillId="10" borderId="25" xfId="45" applyFont="1" applyFill="1" applyBorder="1" applyAlignment="1" applyProtection="1">
      <alignment horizontal="center" vertical="center" wrapText="1"/>
      <protection/>
    </xf>
    <xf numFmtId="0" fontId="6" fillId="10" borderId="24" xfId="45" applyFont="1" applyFill="1" applyBorder="1" applyAlignment="1" applyProtection="1">
      <alignment horizontal="center" vertical="center" wrapText="1"/>
      <protection/>
    </xf>
    <xf numFmtId="178" fontId="88" fillId="0" borderId="10" xfId="0" applyNumberFormat="1" applyFont="1" applyFill="1" applyBorder="1" applyAlignment="1">
      <alignment horizontal="center" vertical="center"/>
    </xf>
    <xf numFmtId="0" fontId="101" fillId="10" borderId="10" xfId="45" applyFont="1" applyFill="1" applyBorder="1" applyAlignment="1" applyProtection="1">
      <alignment horizontal="center" vertical="center" wrapText="1"/>
      <protection/>
    </xf>
    <xf numFmtId="0" fontId="102" fillId="10" borderId="27" xfId="0" applyFont="1" applyFill="1" applyBorder="1" applyAlignment="1">
      <alignment horizontal="center" vertical="center" textRotation="90" wrapText="1"/>
    </xf>
    <xf numFmtId="0" fontId="102" fillId="10" borderId="25" xfId="0" applyFont="1" applyFill="1" applyBorder="1" applyAlignment="1">
      <alignment horizontal="center" vertical="center" textRotation="90" wrapText="1"/>
    </xf>
    <xf numFmtId="0" fontId="4" fillId="10" borderId="15" xfId="45" applyFont="1" applyFill="1" applyBorder="1" applyAlignment="1" applyProtection="1">
      <alignment horizontal="center" vertical="center" wrapText="1"/>
      <protection/>
    </xf>
    <xf numFmtId="0" fontId="4" fillId="10" borderId="25" xfId="45" applyFont="1" applyFill="1" applyBorder="1" applyAlignment="1" applyProtection="1">
      <alignment horizontal="center" vertical="center" wrapText="1"/>
      <protection/>
    </xf>
    <xf numFmtId="0" fontId="4" fillId="10" borderId="24" xfId="45" applyFont="1" applyFill="1" applyBorder="1" applyAlignment="1" applyProtection="1">
      <alignment horizontal="center" vertical="center" wrapText="1"/>
      <protection/>
    </xf>
    <xf numFmtId="0" fontId="91" fillId="0" borderId="0" xfId="0" applyFont="1" applyFill="1" applyAlignment="1">
      <alignment horizontal="center" vertical="center"/>
    </xf>
    <xf numFmtId="0" fontId="5" fillId="10" borderId="15" xfId="45" applyFont="1" applyFill="1" applyBorder="1" applyAlignment="1" applyProtection="1">
      <alignment horizontal="center" vertical="center" wrapText="1"/>
      <protection/>
    </xf>
    <xf numFmtId="0" fontId="5" fillId="10" borderId="25" xfId="45" applyFont="1" applyFill="1" applyBorder="1" applyAlignment="1" applyProtection="1">
      <alignment horizontal="center" vertical="center" wrapText="1"/>
      <protection/>
    </xf>
    <xf numFmtId="0" fontId="5" fillId="10" borderId="24" xfId="45" applyFont="1" applyFill="1" applyBorder="1" applyAlignment="1" applyProtection="1">
      <alignment horizontal="center" vertical="center" wrapText="1"/>
      <protection/>
    </xf>
    <xf numFmtId="0" fontId="12" fillId="25" borderId="21" xfId="0" applyFont="1" applyFill="1" applyBorder="1" applyAlignment="1">
      <alignment horizontal="center" vertical="center" wrapText="1"/>
    </xf>
    <xf numFmtId="0" fontId="0" fillId="25"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91" fillId="37" borderId="10" xfId="0" applyNumberFormat="1" applyFont="1" applyFill="1" applyBorder="1" applyAlignment="1">
      <alignment horizontal="center" vertical="center"/>
    </xf>
    <xf numFmtId="0" fontId="91" fillId="37" borderId="24" xfId="0" applyNumberFormat="1" applyFont="1" applyFill="1" applyBorder="1" applyAlignment="1">
      <alignment horizontal="center" vertical="center"/>
    </xf>
    <xf numFmtId="0" fontId="91" fillId="38" borderId="24" xfId="0" applyNumberFormat="1" applyFont="1" applyFill="1" applyBorder="1" applyAlignment="1">
      <alignment horizontal="center" vertical="center"/>
    </xf>
    <xf numFmtId="0" fontId="91" fillId="12" borderId="24" xfId="0" applyNumberFormat="1" applyFont="1" applyFill="1" applyBorder="1" applyAlignment="1">
      <alignment horizontal="center" vertical="center"/>
    </xf>
    <xf numFmtId="0" fontId="91" fillId="40" borderId="24" xfId="0" applyNumberFormat="1" applyFont="1" applyFill="1" applyBorder="1" applyAlignment="1">
      <alignment horizontal="center" vertical="center"/>
    </xf>
    <xf numFmtId="0" fontId="3" fillId="34" borderId="16" xfId="0" applyFont="1" applyFill="1" applyBorder="1" applyAlignment="1">
      <alignment horizontal="center" vertical="center" wrapText="1"/>
    </xf>
    <xf numFmtId="0" fontId="58" fillId="0" borderId="17" xfId="0" applyFont="1" applyBorder="1" applyAlignment="1">
      <alignment/>
    </xf>
    <xf numFmtId="0" fontId="58" fillId="0" borderId="12" xfId="0" applyFont="1" applyBorder="1" applyAlignment="1">
      <alignment/>
    </xf>
    <xf numFmtId="0" fontId="3" fillId="34" borderId="16"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4" borderId="10"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182" fontId="3" fillId="0" borderId="10" xfId="48" applyNumberFormat="1" applyFont="1" applyFill="1" applyBorder="1" applyAlignment="1">
      <alignment horizontal="center" vertical="center" wrapText="1"/>
    </xf>
    <xf numFmtId="182" fontId="3" fillId="0" borderId="10" xfId="48"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11" fillId="10" borderId="10" xfId="0" applyFont="1" applyFill="1" applyBorder="1" applyAlignment="1">
      <alignment horizontal="center" vertical="center"/>
    </xf>
    <xf numFmtId="0" fontId="3" fillId="10" borderId="10" xfId="0" applyFont="1" applyFill="1" applyBorder="1" applyAlignment="1">
      <alignment horizontal="center" vertical="center"/>
    </xf>
    <xf numFmtId="0" fontId="11" fillId="10" borderId="10" xfId="0" applyFont="1" applyFill="1" applyBorder="1" applyAlignment="1">
      <alignment horizontal="center"/>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0" xfId="0" applyFont="1" applyBorder="1" applyAlignment="1">
      <alignment horizontal="center" vertical="center" wrapText="1"/>
    </xf>
    <xf numFmtId="0" fontId="3" fillId="36" borderId="15" xfId="0" applyFont="1" applyFill="1" applyBorder="1" applyAlignment="1">
      <alignment horizontal="center" vertical="center" wrapText="1"/>
    </xf>
    <xf numFmtId="0" fontId="3" fillId="36" borderId="24"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24" xfId="0" applyFont="1" applyFill="1" applyBorder="1" applyAlignment="1">
      <alignment horizontal="center" vertical="center" wrapText="1"/>
    </xf>
    <xf numFmtId="182" fontId="11" fillId="36" borderId="10" xfId="48" applyNumberFormat="1" applyFont="1" applyFill="1" applyBorder="1" applyAlignment="1">
      <alignment horizontal="center" vertical="center"/>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3" fillId="34" borderId="17"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3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9" xfId="0" applyFont="1" applyBorder="1" applyAlignment="1">
      <alignment horizontal="center" vertical="center" wrapText="1"/>
    </xf>
    <xf numFmtId="0" fontId="8" fillId="36" borderId="15" xfId="0" applyFont="1" applyFill="1" applyBorder="1" applyAlignment="1">
      <alignment horizontal="center" vertical="center" wrapText="1"/>
    </xf>
    <xf numFmtId="0" fontId="8" fillId="36" borderId="24" xfId="0" applyFont="1" applyFill="1" applyBorder="1" applyAlignment="1">
      <alignment horizontal="center" vertical="center" wrapText="1"/>
    </xf>
    <xf numFmtId="0" fontId="8" fillId="36" borderId="10" xfId="0" applyFont="1" applyFill="1" applyBorder="1" applyAlignment="1">
      <alignment horizontal="center" vertical="center"/>
    </xf>
    <xf numFmtId="0" fontId="0" fillId="25" borderId="22" xfId="0" applyFill="1" applyBorder="1" applyAlignment="1">
      <alignment horizontal="center" vertical="center" wrapText="1"/>
    </xf>
    <xf numFmtId="0" fontId="12" fillId="25" borderId="18" xfId="0" applyFont="1" applyFill="1" applyBorder="1" applyAlignment="1">
      <alignment horizontal="center" vertical="center" wrapText="1"/>
    </xf>
    <xf numFmtId="0" fontId="12" fillId="25" borderId="22"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10" borderId="10" xfId="0" applyFont="1" applyFill="1" applyBorder="1" applyAlignment="1">
      <alignment horizontal="center" vertical="center"/>
    </xf>
    <xf numFmtId="0" fontId="8" fillId="37" borderId="16" xfId="0" applyFont="1" applyFill="1" applyBorder="1" applyAlignment="1">
      <alignment horizontal="center" vertical="center" wrapText="1"/>
    </xf>
    <xf numFmtId="0" fontId="8" fillId="37" borderId="17" xfId="0" applyFont="1" applyFill="1" applyBorder="1" applyAlignment="1">
      <alignment horizontal="center" vertical="center" wrapText="1"/>
    </xf>
    <xf numFmtId="0" fontId="8" fillId="37" borderId="12" xfId="0" applyFont="1" applyFill="1" applyBorder="1" applyAlignment="1">
      <alignment horizontal="center" vertical="center" wrapText="1"/>
    </xf>
    <xf numFmtId="0" fontId="79" fillId="35" borderId="15" xfId="0" applyFont="1" applyFill="1" applyBorder="1" applyAlignment="1">
      <alignment horizontal="center" vertical="center" wrapText="1"/>
    </xf>
    <xf numFmtId="0" fontId="79" fillId="35" borderId="24"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11" fillId="10" borderId="17"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8" fillId="10" borderId="16" xfId="0" applyFont="1" applyFill="1" applyBorder="1" applyAlignment="1">
      <alignment horizontal="center" vertical="center"/>
    </xf>
    <xf numFmtId="0" fontId="8" fillId="10" borderId="17" xfId="0" applyFont="1" applyFill="1" applyBorder="1" applyAlignment="1">
      <alignment horizontal="center" vertical="center"/>
    </xf>
    <xf numFmtId="0" fontId="8" fillId="10" borderId="12" xfId="0" applyFont="1" applyFill="1" applyBorder="1" applyAlignment="1">
      <alignment horizontal="center" vertical="center"/>
    </xf>
    <xf numFmtId="0" fontId="11" fillId="0" borderId="10" xfId="0" applyFont="1" applyFill="1" applyBorder="1" applyAlignment="1">
      <alignment horizontal="center" vertical="center" wrapText="1"/>
    </xf>
    <xf numFmtId="0" fontId="8" fillId="36" borderId="10" xfId="48" applyNumberFormat="1" applyFont="1" applyFill="1" applyBorder="1" applyAlignment="1">
      <alignment horizontal="center" vertical="center"/>
    </xf>
    <xf numFmtId="178" fontId="11" fillId="0" borderId="16" xfId="0" applyNumberFormat="1" applyFont="1" applyFill="1" applyBorder="1" applyAlignment="1">
      <alignment horizontal="center" vertical="center" wrapText="1"/>
    </xf>
    <xf numFmtId="178" fontId="11" fillId="0" borderId="17" xfId="0" applyNumberFormat="1" applyFont="1" applyFill="1" applyBorder="1" applyAlignment="1">
      <alignment horizontal="center" vertical="center" wrapText="1"/>
    </xf>
    <xf numFmtId="178" fontId="11" fillId="0" borderId="12" xfId="0" applyNumberFormat="1"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7" xfId="0" applyFont="1" applyBorder="1" applyAlignment="1">
      <alignment horizontal="center" vertical="center" wrapText="1"/>
    </xf>
    <xf numFmtId="0" fontId="8" fillId="10" borderId="16"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178" fontId="3" fillId="0" borderId="16" xfId="0" applyNumberFormat="1" applyFont="1" applyFill="1" applyBorder="1" applyAlignment="1">
      <alignment horizontal="center" vertical="center" wrapText="1"/>
    </xf>
    <xf numFmtId="178" fontId="3" fillId="0" borderId="17" xfId="0" applyNumberFormat="1" applyFont="1" applyFill="1" applyBorder="1" applyAlignment="1">
      <alignment horizontal="center" vertical="center" wrapText="1"/>
    </xf>
    <xf numFmtId="178" fontId="3" fillId="0" borderId="12" xfId="0" applyNumberFormat="1"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2" fillId="0" borderId="16" xfId="48" applyNumberFormat="1" applyFont="1" applyFill="1" applyBorder="1" applyAlignment="1">
      <alignment horizontal="center" vertical="center" wrapText="1"/>
    </xf>
    <xf numFmtId="0" fontId="2" fillId="0" borderId="17" xfId="48" applyNumberFormat="1" applyFont="1" applyFill="1" applyBorder="1" applyAlignment="1">
      <alignment horizontal="center" vertical="center" wrapText="1"/>
    </xf>
    <xf numFmtId="0" fontId="2" fillId="0" borderId="12" xfId="48" applyNumberFormat="1" applyFont="1" applyFill="1" applyBorder="1" applyAlignment="1">
      <alignment horizontal="center" vertical="center" wrapText="1"/>
    </xf>
    <xf numFmtId="0" fontId="8" fillId="10" borderId="10" xfId="0" applyFont="1" applyFill="1" applyBorder="1" applyAlignment="1">
      <alignment horizontal="center"/>
    </xf>
    <xf numFmtId="0" fontId="8" fillId="0" borderId="2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36" borderId="10" xfId="0" applyFont="1" applyFill="1" applyBorder="1" applyAlignment="1">
      <alignment horizontal="center" vertical="center" wrapText="1"/>
    </xf>
    <xf numFmtId="0" fontId="8" fillId="36" borderId="32" xfId="0" applyFont="1" applyFill="1" applyBorder="1" applyAlignment="1">
      <alignment horizontal="center" vertical="center" wrapText="1"/>
    </xf>
    <xf numFmtId="0" fontId="8" fillId="36" borderId="24" xfId="0" applyFont="1" applyFill="1" applyBorder="1" applyAlignment="1">
      <alignment horizontal="center" vertical="center" wrapText="1"/>
    </xf>
    <xf numFmtId="0" fontId="2" fillId="10" borderId="10" xfId="0" applyFont="1" applyFill="1" applyBorder="1" applyAlignment="1">
      <alignment horizontal="center" vertical="center"/>
    </xf>
    <xf numFmtId="178" fontId="8" fillId="0" borderId="10" xfId="48" applyNumberFormat="1" applyFont="1" applyFill="1" applyBorder="1" applyAlignment="1">
      <alignment horizontal="center" vertical="center" wrapText="1"/>
    </xf>
    <xf numFmtId="178" fontId="8" fillId="0" borderId="10" xfId="48" applyNumberFormat="1" applyFont="1" applyFill="1" applyBorder="1" applyAlignment="1">
      <alignment horizontal="center" vertical="center"/>
    </xf>
    <xf numFmtId="0" fontId="79" fillId="35" borderId="10" xfId="0" applyFont="1" applyFill="1" applyBorder="1" applyAlignment="1">
      <alignment horizontal="center" vertical="center" wrapText="1"/>
    </xf>
    <xf numFmtId="0" fontId="103" fillId="35" borderId="15" xfId="0" applyFont="1" applyFill="1" applyBorder="1" applyAlignment="1">
      <alignment horizontal="center" vertical="center" wrapText="1"/>
    </xf>
    <xf numFmtId="0" fontId="103" fillId="35" borderId="25" xfId="0" applyFont="1" applyFill="1" applyBorder="1" applyAlignment="1">
      <alignment horizontal="center" vertical="center" wrapText="1"/>
    </xf>
    <xf numFmtId="0" fontId="103" fillId="35" borderId="24" xfId="0" applyFont="1" applyFill="1" applyBorder="1" applyAlignment="1">
      <alignment horizontal="center" vertical="center" wrapText="1"/>
    </xf>
    <xf numFmtId="0" fontId="79" fillId="35" borderId="25"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36" borderId="10" xfId="0" applyFont="1" applyFill="1" applyBorder="1" applyAlignment="1">
      <alignment horizontal="center"/>
    </xf>
    <xf numFmtId="0" fontId="8" fillId="0" borderId="1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4" fillId="10" borderId="16" xfId="0" applyFont="1" applyFill="1" applyBorder="1" applyAlignment="1">
      <alignment horizontal="center"/>
    </xf>
    <xf numFmtId="0" fontId="14" fillId="10" borderId="17" xfId="0" applyFont="1" applyFill="1" applyBorder="1" applyAlignment="1">
      <alignment horizontal="center"/>
    </xf>
    <xf numFmtId="0" fontId="14" fillId="10" borderId="12" xfId="0" applyFont="1" applyFill="1" applyBorder="1" applyAlignment="1">
      <alignment horizont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8" fillId="0" borderId="10"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182" fontId="2" fillId="0" borderId="16" xfId="48" applyNumberFormat="1" applyFont="1" applyFill="1" applyBorder="1" applyAlignment="1">
      <alignment horizontal="center" vertical="center" wrapText="1"/>
    </xf>
    <xf numFmtId="182" fontId="2" fillId="0" borderId="17" xfId="48" applyNumberFormat="1" applyFont="1" applyFill="1" applyBorder="1" applyAlignment="1">
      <alignment horizontal="center" vertical="center"/>
    </xf>
    <xf numFmtId="182" fontId="2" fillId="0" borderId="12" xfId="48" applyNumberFormat="1" applyFont="1" applyFill="1" applyBorder="1" applyAlignment="1">
      <alignment horizontal="center" vertical="center"/>
    </xf>
    <xf numFmtId="0" fontId="8" fillId="36" borderId="10" xfId="0" applyFont="1" applyFill="1" applyBorder="1" applyAlignment="1">
      <alignment horizontal="center" vertical="center" wrapText="1"/>
    </xf>
    <xf numFmtId="182" fontId="2" fillId="0" borderId="10" xfId="48" applyNumberFormat="1" applyFont="1" applyFill="1" applyBorder="1" applyAlignment="1">
      <alignment horizontal="center" vertical="center" wrapText="1"/>
    </xf>
    <xf numFmtId="182" fontId="2" fillId="0" borderId="10" xfId="48" applyNumberFormat="1" applyFont="1" applyFill="1" applyBorder="1" applyAlignment="1">
      <alignment horizontal="center" vertical="center"/>
    </xf>
    <xf numFmtId="182" fontId="8" fillId="0" borderId="10" xfId="48" applyNumberFormat="1" applyFont="1" applyFill="1" applyBorder="1" applyAlignment="1">
      <alignment horizontal="center" vertical="center"/>
    </xf>
    <xf numFmtId="182" fontId="8" fillId="36" borderId="10" xfId="48" applyNumberFormat="1" applyFont="1" applyFill="1" applyBorder="1" applyAlignment="1">
      <alignment horizontal="center"/>
    </xf>
    <xf numFmtId="0" fontId="2" fillId="0" borderId="10" xfId="48" applyNumberFormat="1" applyFont="1" applyFill="1" applyBorder="1" applyAlignment="1">
      <alignment horizontal="center" vertical="center" wrapText="1"/>
    </xf>
    <xf numFmtId="0" fontId="2" fillId="0" borderId="10" xfId="48" applyNumberFormat="1" applyFont="1" applyFill="1" applyBorder="1" applyAlignment="1">
      <alignment horizontal="center" vertical="center"/>
    </xf>
    <xf numFmtId="182" fontId="11" fillId="33" borderId="10" xfId="48" applyNumberFormat="1" applyFont="1" applyFill="1" applyBorder="1" applyAlignment="1">
      <alignment horizontal="center" vertical="center"/>
    </xf>
    <xf numFmtId="0" fontId="11" fillId="10" borderId="16" xfId="0" applyFont="1" applyFill="1" applyBorder="1" applyAlignment="1">
      <alignment horizontal="center" vertical="center"/>
    </xf>
    <xf numFmtId="0" fontId="11" fillId="10" borderId="17" xfId="0" applyFont="1" applyFill="1" applyBorder="1" applyAlignment="1">
      <alignment horizontal="center" vertical="center"/>
    </xf>
    <xf numFmtId="0" fontId="11" fillId="10" borderId="12" xfId="0" applyFont="1" applyFill="1" applyBorder="1" applyAlignment="1">
      <alignment horizontal="center" vertical="center"/>
    </xf>
    <xf numFmtId="178" fontId="11" fillId="0" borderId="16" xfId="48" applyNumberFormat="1" applyFont="1" applyBorder="1" applyAlignment="1">
      <alignment horizontal="center" vertical="center"/>
    </xf>
    <xf numFmtId="178" fontId="11" fillId="0" borderId="17" xfId="48" applyNumberFormat="1" applyFont="1" applyBorder="1" applyAlignment="1">
      <alignment horizontal="center" vertical="center"/>
    </xf>
    <xf numFmtId="178" fontId="11" fillId="0" borderId="12" xfId="48" applyNumberFormat="1" applyFont="1" applyBorder="1" applyAlignment="1">
      <alignment horizontal="center" vertical="center"/>
    </xf>
    <xf numFmtId="0" fontId="3" fillId="33" borderId="10" xfId="48" applyNumberFormat="1" applyFont="1" applyFill="1" applyBorder="1" applyAlignment="1">
      <alignment horizontal="center" vertical="center" wrapText="1"/>
    </xf>
    <xf numFmtId="0" fontId="3" fillId="33" borderId="10" xfId="48" applyNumberFormat="1" applyFont="1" applyFill="1" applyBorder="1" applyAlignment="1">
      <alignment horizontal="center" vertic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1" fillId="36" borderId="10" xfId="0" applyFont="1" applyFill="1" applyBorder="1" applyAlignment="1">
      <alignment horizontal="center" vertical="center" wrapText="1"/>
    </xf>
    <xf numFmtId="182" fontId="11" fillId="0" borderId="10" xfId="48" applyNumberFormat="1" applyFont="1" applyFill="1" applyBorder="1" applyAlignment="1">
      <alignment horizontal="center" vertical="center"/>
    </xf>
    <xf numFmtId="182" fontId="11" fillId="36" borderId="10" xfId="48" applyNumberFormat="1" applyFont="1" applyFill="1" applyBorder="1" applyAlignment="1">
      <alignment horizontal="center"/>
    </xf>
    <xf numFmtId="0" fontId="3" fillId="0" borderId="10" xfId="0" applyFont="1" applyBorder="1" applyAlignment="1">
      <alignment horizontal="center" vertical="center" wrapText="1"/>
    </xf>
    <xf numFmtId="0" fontId="3" fillId="0" borderId="10" xfId="48" applyNumberFormat="1" applyFont="1" applyFill="1" applyBorder="1" applyAlignment="1">
      <alignment horizontal="center" vertical="center" wrapText="1"/>
    </xf>
    <xf numFmtId="0" fontId="3" fillId="0" borderId="10" xfId="48" applyNumberFormat="1" applyFont="1" applyFill="1" applyBorder="1" applyAlignment="1">
      <alignment horizontal="center" vertical="center"/>
    </xf>
    <xf numFmtId="182" fontId="11" fillId="36" borderId="33" xfId="48" applyNumberFormat="1" applyFont="1" applyFill="1" applyBorder="1" applyAlignment="1">
      <alignment horizontal="center" vertical="center"/>
    </xf>
    <xf numFmtId="182" fontId="11" fillId="36" borderId="34" xfId="48" applyNumberFormat="1" applyFont="1" applyFill="1" applyBorder="1" applyAlignment="1">
      <alignment horizontal="center" vertical="center"/>
    </xf>
    <xf numFmtId="182" fontId="11" fillId="36" borderId="35" xfId="48" applyNumberFormat="1" applyFont="1" applyFill="1" applyBorder="1" applyAlignment="1">
      <alignment horizontal="center" vertical="center"/>
    </xf>
    <xf numFmtId="0" fontId="87" fillId="0" borderId="10"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7" fillId="0" borderId="10" xfId="0" applyFont="1" applyBorder="1" applyAlignment="1">
      <alignment horizontal="center" vertical="center" wrapText="1"/>
    </xf>
    <xf numFmtId="0" fontId="91" fillId="0" borderId="10" xfId="0" applyFont="1" applyFill="1" applyBorder="1" applyAlignment="1">
      <alignment horizontal="center" vertical="center"/>
    </xf>
    <xf numFmtId="0" fontId="104" fillId="0" borderId="10" xfId="0" applyFont="1" applyFill="1" applyBorder="1" applyAlignment="1">
      <alignment horizontal="center" vertical="center" wrapText="1"/>
    </xf>
    <xf numFmtId="0" fontId="91" fillId="25" borderId="16" xfId="0" applyFont="1" applyFill="1" applyBorder="1" applyAlignment="1">
      <alignment horizontal="center" vertical="center" wrapText="1"/>
    </xf>
    <xf numFmtId="0" fontId="0" fillId="25" borderId="12" xfId="0" applyFill="1" applyBorder="1" applyAlignment="1">
      <alignment horizontal="center" vertical="center" wrapText="1"/>
    </xf>
    <xf numFmtId="0" fontId="91" fillId="25" borderId="16" xfId="0" applyFont="1" applyFill="1" applyBorder="1" applyAlignment="1">
      <alignment horizontal="center" vertical="center"/>
    </xf>
    <xf numFmtId="0" fontId="0" fillId="25" borderId="12" xfId="0" applyFill="1" applyBorder="1" applyAlignment="1">
      <alignment horizontal="center" vertical="center"/>
    </xf>
    <xf numFmtId="0" fontId="91" fillId="25" borderId="16" xfId="0" applyFont="1" applyFill="1" applyBorder="1" applyAlignment="1">
      <alignment horizontal="justify" vertical="center"/>
    </xf>
    <xf numFmtId="0" fontId="0" fillId="25" borderId="17" xfId="0" applyFill="1" applyBorder="1" applyAlignment="1">
      <alignment horizontal="justify" vertical="center"/>
    </xf>
    <xf numFmtId="0" fontId="0" fillId="25" borderId="12" xfId="0" applyFill="1" applyBorder="1" applyAlignment="1">
      <alignment horizontal="justify" vertical="center"/>
    </xf>
    <xf numFmtId="0" fontId="4" fillId="0" borderId="15"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178" fontId="4" fillId="0" borderId="15" xfId="0" applyNumberFormat="1" applyFont="1" applyFill="1" applyBorder="1" applyAlignment="1">
      <alignment horizontal="center" vertical="center" wrapText="1"/>
    </xf>
    <xf numFmtId="178" fontId="4" fillId="0" borderId="25" xfId="0" applyNumberFormat="1" applyFont="1" applyFill="1" applyBorder="1" applyAlignment="1">
      <alignment horizontal="center" vertical="center" wrapText="1"/>
    </xf>
    <xf numFmtId="178" fontId="4" fillId="0" borderId="24" xfId="0" applyNumberFormat="1" applyFont="1" applyFill="1" applyBorder="1" applyAlignment="1">
      <alignment horizontal="center" vertical="center" wrapText="1"/>
    </xf>
    <xf numFmtId="0" fontId="97" fillId="4" borderId="10" xfId="0" applyFont="1" applyFill="1" applyBorder="1" applyAlignment="1">
      <alignment horizontal="center" vertical="center" wrapText="1"/>
    </xf>
    <xf numFmtId="0" fontId="97" fillId="0" borderId="10" xfId="0" applyFont="1" applyBorder="1" applyAlignment="1">
      <alignment horizontal="center" vertical="center" wrapText="1"/>
    </xf>
    <xf numFmtId="0" fontId="94" fillId="0" borderId="10" xfId="0" applyFont="1" applyFill="1" applyBorder="1" applyAlignment="1">
      <alignment horizontal="center" vertical="center" wrapText="1"/>
    </xf>
    <xf numFmtId="0" fontId="94" fillId="4" borderId="10" xfId="0" applyFont="1" applyFill="1" applyBorder="1" applyAlignment="1">
      <alignment horizontal="center" vertical="center" wrapText="1"/>
    </xf>
    <xf numFmtId="0" fontId="94" fillId="0" borderId="15" xfId="0" applyFont="1" applyFill="1" applyBorder="1" applyAlignment="1">
      <alignment horizontal="center" vertical="center" wrapText="1"/>
    </xf>
    <xf numFmtId="0" fontId="94" fillId="0" borderId="25" xfId="0" applyFont="1" applyFill="1" applyBorder="1" applyAlignment="1">
      <alignment horizontal="center" vertical="center" wrapText="1"/>
    </xf>
    <xf numFmtId="0" fontId="94" fillId="0" borderId="24" xfId="0" applyFont="1" applyFill="1" applyBorder="1" applyAlignment="1">
      <alignment horizontal="center" vertical="center" wrapText="1"/>
    </xf>
    <xf numFmtId="178" fontId="94" fillId="0" borderId="15" xfId="0" applyNumberFormat="1" applyFont="1" applyFill="1" applyBorder="1" applyAlignment="1">
      <alignment horizontal="center" vertical="center" wrapText="1"/>
    </xf>
    <xf numFmtId="178" fontId="94" fillId="0" borderId="25" xfId="0" applyNumberFormat="1" applyFont="1" applyFill="1" applyBorder="1" applyAlignment="1">
      <alignment horizontal="center" vertical="center" wrapText="1"/>
    </xf>
    <xf numFmtId="178" fontId="94" fillId="0" borderId="24" xfId="0" applyNumberFormat="1" applyFont="1" applyFill="1" applyBorder="1" applyAlignment="1">
      <alignment horizontal="center" vertical="center" wrapText="1"/>
    </xf>
    <xf numFmtId="178" fontId="97" fillId="0" borderId="10" xfId="0" applyNumberFormat="1" applyFont="1" applyBorder="1" applyAlignment="1">
      <alignment horizontal="center" vertical="center" wrapText="1"/>
    </xf>
    <xf numFmtId="178" fontId="94" fillId="4" borderId="10" xfId="0" applyNumberFormat="1" applyFont="1" applyFill="1" applyBorder="1" applyAlignment="1">
      <alignment horizontal="center" vertical="center" wrapText="1"/>
    </xf>
    <xf numFmtId="178" fontId="94" fillId="0" borderId="10" xfId="0" applyNumberFormat="1" applyFont="1" applyFill="1" applyBorder="1" applyAlignment="1">
      <alignment horizontal="center" vertical="center" wrapText="1"/>
    </xf>
    <xf numFmtId="178" fontId="97" fillId="4" borderId="10" xfId="0" applyNumberFormat="1" applyFont="1" applyFill="1" applyBorder="1" applyAlignment="1">
      <alignment horizontal="center" vertical="center" wrapText="1"/>
    </xf>
    <xf numFmtId="0" fontId="100" fillId="4" borderId="10" xfId="0" applyFont="1" applyFill="1" applyBorder="1" applyAlignment="1">
      <alignment horizontal="center" vertical="center" wrapText="1"/>
    </xf>
    <xf numFmtId="0" fontId="100" fillId="0"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I71"/>
  <sheetViews>
    <sheetView zoomScale="55" zoomScaleNormal="55" zoomScaleSheetLayoutView="55" zoomScalePageLayoutView="0" workbookViewId="0" topLeftCell="E1">
      <pane xSplit="1" ySplit="4" topLeftCell="F60" activePane="bottomRight" state="frozen"/>
      <selection pane="topLeft" activeCell="E1" sqref="E1"/>
      <selection pane="topRight" activeCell="F1" sqref="F1"/>
      <selection pane="bottomLeft" activeCell="E5" sqref="E5"/>
      <selection pane="bottomRight" activeCell="F62" sqref="F62"/>
    </sheetView>
  </sheetViews>
  <sheetFormatPr defaultColWidth="11.421875" defaultRowHeight="15"/>
  <cols>
    <col min="1" max="2" width="28.57421875" style="4" hidden="1" customWidth="1"/>
    <col min="3" max="3" width="22.00390625" style="14" hidden="1" customWidth="1"/>
    <col min="4" max="4" width="145.57421875" style="14" hidden="1" customWidth="1"/>
    <col min="5" max="5" width="31.28125" style="14" customWidth="1"/>
    <col min="6" max="6" width="35.421875" style="10" customWidth="1"/>
    <col min="7" max="7" width="46.00390625" style="10" customWidth="1"/>
    <col min="8" max="8" width="36.00390625" style="10" customWidth="1"/>
    <col min="9" max="9" width="18.57421875" style="19" customWidth="1"/>
    <col min="10" max="10" width="21.7109375" style="19" customWidth="1"/>
    <col min="11" max="11" width="17.8515625" style="19" bestFit="1" customWidth="1"/>
    <col min="12" max="12" width="19.57421875" style="19" bestFit="1" customWidth="1"/>
    <col min="13" max="13" width="20.7109375" style="19" bestFit="1" customWidth="1"/>
    <col min="14" max="14" width="20.421875" style="19" customWidth="1"/>
    <col min="15" max="16" width="22.57421875" style="19" customWidth="1"/>
    <col min="17" max="17" width="17.8515625" style="19" bestFit="1" customWidth="1"/>
    <col min="18" max="18" width="20.7109375" style="19" bestFit="1" customWidth="1"/>
    <col min="19" max="19" width="20.8515625" style="19" customWidth="1"/>
    <col min="20" max="20" width="20.28125" style="19" customWidth="1"/>
    <col min="21" max="21" width="17.8515625" style="19" bestFit="1" customWidth="1"/>
    <col min="22" max="22" width="19.57421875" style="19" bestFit="1" customWidth="1"/>
    <col min="23" max="23" width="9.57421875" style="19" customWidth="1"/>
    <col min="24" max="24" width="20.57421875" style="19" customWidth="1"/>
    <col min="25" max="25" width="21.7109375" style="19" customWidth="1"/>
    <col min="26" max="26" width="23.57421875" style="19" customWidth="1"/>
    <col min="27" max="27" width="17.8515625" style="19" bestFit="1" customWidth="1"/>
    <col min="28" max="28" width="9.57421875" style="19" customWidth="1"/>
    <col min="29" max="29" width="18.7109375" style="19" customWidth="1"/>
    <col min="30" max="30" width="19.7109375" style="19" customWidth="1"/>
    <col min="31" max="31" width="20.421875" style="19" customWidth="1"/>
    <col min="32" max="32" width="23.140625" style="19" customWidth="1"/>
    <col min="33" max="33" width="17.140625" style="4" bestFit="1" customWidth="1"/>
    <col min="34" max="34" width="11.421875" style="4" customWidth="1"/>
    <col min="35" max="35" width="17.140625" style="4" bestFit="1" customWidth="1"/>
    <col min="36" max="16384" width="11.421875" style="4" customWidth="1"/>
  </cols>
  <sheetData>
    <row r="1" spans="5:32" ht="36.75" customHeight="1" thickBot="1">
      <c r="E1" s="343" t="s">
        <v>657</v>
      </c>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row>
    <row r="2" spans="5:32" ht="36.75" customHeight="1" thickBot="1">
      <c r="E2" s="347" t="s">
        <v>655</v>
      </c>
      <c r="F2" s="348"/>
      <c r="G2" s="348"/>
      <c r="H2" s="348"/>
      <c r="I2" s="348"/>
      <c r="J2" s="348"/>
      <c r="K2" s="349"/>
      <c r="L2" s="231"/>
      <c r="M2" s="347" t="s">
        <v>653</v>
      </c>
      <c r="N2" s="350"/>
      <c r="O2" s="350"/>
      <c r="P2" s="350"/>
      <c r="Q2" s="350"/>
      <c r="R2" s="350"/>
      <c r="S2" s="350"/>
      <c r="T2" s="350"/>
      <c r="U2" s="351"/>
      <c r="V2" s="347" t="s">
        <v>654</v>
      </c>
      <c r="W2" s="350"/>
      <c r="X2" s="350"/>
      <c r="Y2" s="350"/>
      <c r="Z2" s="350"/>
      <c r="AA2" s="350"/>
      <c r="AB2" s="350"/>
      <c r="AC2" s="350"/>
      <c r="AD2" s="350"/>
      <c r="AE2" s="350"/>
      <c r="AF2" s="351"/>
    </row>
    <row r="3" spans="6:29" ht="30.75" customHeight="1">
      <c r="F3" s="188"/>
      <c r="G3" s="191"/>
      <c r="H3" s="191"/>
      <c r="I3" s="352">
        <v>2012</v>
      </c>
      <c r="J3" s="352"/>
      <c r="K3" s="352"/>
      <c r="L3" s="352"/>
      <c r="M3" s="353"/>
      <c r="N3" s="353"/>
      <c r="O3" s="354">
        <v>2013</v>
      </c>
      <c r="P3" s="354"/>
      <c r="Q3" s="354"/>
      <c r="R3" s="354"/>
      <c r="S3" s="354"/>
      <c r="T3" s="355">
        <v>2014</v>
      </c>
      <c r="U3" s="355"/>
      <c r="V3" s="355"/>
      <c r="W3" s="355"/>
      <c r="X3" s="355"/>
      <c r="Y3" s="356">
        <v>2015</v>
      </c>
      <c r="Z3" s="356"/>
      <c r="AA3" s="356"/>
      <c r="AB3" s="356"/>
      <c r="AC3" s="356"/>
    </row>
    <row r="4" spans="1:32" s="12" customFormat="1" ht="85.5" customHeight="1">
      <c r="A4" s="12" t="s">
        <v>334</v>
      </c>
      <c r="B4" s="12" t="s">
        <v>419</v>
      </c>
      <c r="C4" s="12" t="s">
        <v>332</v>
      </c>
      <c r="D4" s="13" t="s">
        <v>335</v>
      </c>
      <c r="E4" s="11" t="s">
        <v>336</v>
      </c>
      <c r="F4" s="11" t="s">
        <v>122</v>
      </c>
      <c r="G4" s="11" t="s">
        <v>123</v>
      </c>
      <c r="H4" s="11" t="s">
        <v>5</v>
      </c>
      <c r="I4" s="20" t="s">
        <v>3</v>
      </c>
      <c r="J4" s="20" t="s">
        <v>2</v>
      </c>
      <c r="K4" s="20" t="s">
        <v>8</v>
      </c>
      <c r="L4" s="20" t="s">
        <v>652</v>
      </c>
      <c r="M4" s="20" t="s">
        <v>9</v>
      </c>
      <c r="N4" s="20" t="s">
        <v>1</v>
      </c>
      <c r="O4" s="20" t="s">
        <v>3</v>
      </c>
      <c r="P4" s="20" t="s">
        <v>2</v>
      </c>
      <c r="Q4" s="20" t="s">
        <v>8</v>
      </c>
      <c r="R4" s="20" t="s">
        <v>9</v>
      </c>
      <c r="S4" s="20" t="s">
        <v>1</v>
      </c>
      <c r="T4" s="20" t="s">
        <v>3</v>
      </c>
      <c r="U4" s="20" t="s">
        <v>2</v>
      </c>
      <c r="V4" s="20" t="s">
        <v>8</v>
      </c>
      <c r="W4" s="20" t="s">
        <v>9</v>
      </c>
      <c r="X4" s="20" t="s">
        <v>1</v>
      </c>
      <c r="Y4" s="20" t="s">
        <v>3</v>
      </c>
      <c r="Z4" s="20" t="s">
        <v>2</v>
      </c>
      <c r="AA4" s="20" t="s">
        <v>8</v>
      </c>
      <c r="AB4" s="20" t="s">
        <v>9</v>
      </c>
      <c r="AC4" s="20" t="s">
        <v>1</v>
      </c>
      <c r="AD4" s="192" t="s">
        <v>342</v>
      </c>
      <c r="AE4" s="192" t="s">
        <v>416</v>
      </c>
      <c r="AF4" s="192" t="s">
        <v>417</v>
      </c>
    </row>
    <row r="5" spans="1:32" ht="56.25" customHeight="1">
      <c r="A5" s="338" t="s">
        <v>418</v>
      </c>
      <c r="B5" s="338" t="s">
        <v>420</v>
      </c>
      <c r="C5" s="339" t="s">
        <v>333</v>
      </c>
      <c r="D5" s="344" t="s">
        <v>337</v>
      </c>
      <c r="E5" s="337" t="s">
        <v>124</v>
      </c>
      <c r="F5" s="209" t="s">
        <v>131</v>
      </c>
      <c r="G5" s="224" t="s">
        <v>133</v>
      </c>
      <c r="H5" s="209" t="s">
        <v>130</v>
      </c>
      <c r="I5" s="227">
        <f>+SUM('OB 1'!D13:D14)</f>
        <v>0</v>
      </c>
      <c r="J5" s="227">
        <f>+SUM('OB 1'!E13:E14)</f>
        <v>0</v>
      </c>
      <c r="K5" s="227">
        <f>+SUM('OB 1'!F13:F14)</f>
        <v>0</v>
      </c>
      <c r="L5" s="227">
        <f>+SUM('OB 1'!G13:G14)</f>
        <v>200000</v>
      </c>
      <c r="M5" s="227">
        <f>+SUM('OB 1'!H14:H14)</f>
        <v>0</v>
      </c>
      <c r="N5" s="227">
        <f>+SUM('OB 1'!I14:I14)</f>
        <v>0</v>
      </c>
      <c r="O5" s="227">
        <f>+SUM('OB 1'!J14:J14)</f>
        <v>0</v>
      </c>
      <c r="P5" s="227">
        <f>+SUM('OB 1'!K14:K14)</f>
        <v>0</v>
      </c>
      <c r="Q5" s="227">
        <f>+SUM('OB 1'!L14:L14)</f>
        <v>0</v>
      </c>
      <c r="R5" s="227">
        <f>+SUM('OB 1'!M14:M14)</f>
        <v>100000</v>
      </c>
      <c r="S5" s="227">
        <f>+SUM('OB 1'!N14:N14)</f>
        <v>0</v>
      </c>
      <c r="T5" s="227">
        <f>+SUM('OB 1'!O14:O14)</f>
        <v>0</v>
      </c>
      <c r="U5" s="227">
        <f>+SUM('OB 1'!P14:P14)</f>
        <v>0</v>
      </c>
      <c r="V5" s="227">
        <f>+SUM('OB 1'!Q14:Q14)</f>
        <v>0</v>
      </c>
      <c r="W5" s="227">
        <f>+SUM('OB 1'!R14:R14)</f>
        <v>0</v>
      </c>
      <c r="X5" s="227">
        <f>+SUM('OB 1'!S14:S14)</f>
        <v>0</v>
      </c>
      <c r="Y5" s="227">
        <f>+SUM('OB 1'!T14:T14)</f>
        <v>0</v>
      </c>
      <c r="Z5" s="227">
        <f>+SUM('OB 1'!U14:U14)</f>
        <v>0</v>
      </c>
      <c r="AA5" s="227">
        <f>+SUM('OB 1'!V14:V14)</f>
        <v>0</v>
      </c>
      <c r="AB5" s="227">
        <f>+SUM('OB 1'!W14:W14)</f>
        <v>0</v>
      </c>
      <c r="AC5" s="227">
        <f>+SUM('OB 1'!X14:X14)</f>
        <v>0</v>
      </c>
      <c r="AD5" s="227">
        <f>+SUM(I5:AC5)</f>
        <v>300000</v>
      </c>
      <c r="AE5" s="336">
        <f>+SUM(AD5:AD8)</f>
        <v>2096000</v>
      </c>
      <c r="AF5" s="336">
        <f>+AE5+AE9+AE10</f>
        <v>15100203.00123963</v>
      </c>
    </row>
    <row r="6" spans="1:32" ht="52.5" customHeight="1">
      <c r="A6" s="338"/>
      <c r="B6" s="338"/>
      <c r="C6" s="339"/>
      <c r="D6" s="345"/>
      <c r="E6" s="337"/>
      <c r="F6" s="209" t="s">
        <v>131</v>
      </c>
      <c r="G6" s="224" t="s">
        <v>134</v>
      </c>
      <c r="H6" s="209" t="s">
        <v>130</v>
      </c>
      <c r="I6" s="227">
        <f>+SUM('OB 1'!D16:D18)</f>
        <v>0</v>
      </c>
      <c r="J6" s="227">
        <f>+SUM('OB 1'!E16:E18)</f>
        <v>0</v>
      </c>
      <c r="K6" s="227">
        <f>+SUM('OB 1'!F16:F18)</f>
        <v>0</v>
      </c>
      <c r="L6" s="227">
        <f>+SUM('OB 1'!G16:G18)</f>
        <v>60000</v>
      </c>
      <c r="M6" s="227">
        <f>+SUM('OB 1'!H16:H18)</f>
        <v>210000</v>
      </c>
      <c r="N6" s="227">
        <f>+SUM('OB 1'!I16:I18)</f>
        <v>0</v>
      </c>
      <c r="O6" s="227">
        <f>+SUM('OB 1'!J16:J18)</f>
        <v>0</v>
      </c>
      <c r="P6" s="227">
        <f>+SUM('OB 1'!K16:K18)</f>
        <v>0</v>
      </c>
      <c r="Q6" s="227">
        <f>+SUM('OB 1'!L16:L18)</f>
        <v>0</v>
      </c>
      <c r="R6" s="227">
        <f>+SUM('OB 1'!M16:M18)</f>
        <v>180000</v>
      </c>
      <c r="S6" s="227">
        <f>+SUM('OB 1'!N16:N18)</f>
        <v>0</v>
      </c>
      <c r="T6" s="227">
        <f>+SUM('OB 1'!O16:O18)</f>
        <v>0</v>
      </c>
      <c r="U6" s="227">
        <f>+SUM('OB 1'!P16:P18)</f>
        <v>0</v>
      </c>
      <c r="V6" s="227">
        <f>+SUM('OB 1'!Q16:Q18)</f>
        <v>60000</v>
      </c>
      <c r="W6" s="227">
        <f>+SUM('OB 1'!R16:R18)</f>
        <v>0</v>
      </c>
      <c r="X6" s="227">
        <f>+SUM('OB 1'!S16:S18)</f>
        <v>0</v>
      </c>
      <c r="Y6" s="227">
        <f>+SUM('OB 1'!T16:T18)</f>
        <v>0</v>
      </c>
      <c r="Z6" s="227">
        <f>+SUM('OB 1'!U16:U18)</f>
        <v>0</v>
      </c>
      <c r="AA6" s="227">
        <f>+SUM('OB 1'!V16:V18)</f>
        <v>60000</v>
      </c>
      <c r="AB6" s="227">
        <f>+SUM('OB 1'!W16:W18)</f>
        <v>0</v>
      </c>
      <c r="AC6" s="227">
        <f>+SUM('OB 1'!X16:X18)</f>
        <v>0</v>
      </c>
      <c r="AD6" s="227">
        <f aca="true" t="shared" si="0" ref="AD6:AD66">+SUM(I6:AC6)</f>
        <v>570000</v>
      </c>
      <c r="AE6" s="336"/>
      <c r="AF6" s="336"/>
    </row>
    <row r="7" spans="1:32" ht="57.75" customHeight="1">
      <c r="A7" s="338"/>
      <c r="B7" s="338"/>
      <c r="C7" s="339"/>
      <c r="D7" s="345"/>
      <c r="E7" s="337"/>
      <c r="F7" s="209" t="s">
        <v>131</v>
      </c>
      <c r="G7" s="224" t="s">
        <v>135</v>
      </c>
      <c r="H7" s="209" t="s">
        <v>130</v>
      </c>
      <c r="I7" s="227">
        <f>+SUM('OB 1'!D20:D23)</f>
        <v>0</v>
      </c>
      <c r="J7" s="227">
        <f>+SUM('OB 1'!E20:E23)</f>
        <v>0</v>
      </c>
      <c r="K7" s="227">
        <f>+SUM('OB 1'!F20:F23)</f>
        <v>0</v>
      </c>
      <c r="L7" s="227">
        <f>+SUM('OB 1'!G20:G23)</f>
        <v>20000</v>
      </c>
      <c r="M7" s="227">
        <f>+SUM('OB 1'!H20:H23)</f>
        <v>140000</v>
      </c>
      <c r="N7" s="227">
        <f>+SUM('OB 1'!I20:I23)</f>
        <v>0</v>
      </c>
      <c r="O7" s="227">
        <f>+SUM('OB 1'!J20:J23)</f>
        <v>0</v>
      </c>
      <c r="P7" s="227">
        <f>+SUM('OB 1'!K20:K23)</f>
        <v>0</v>
      </c>
      <c r="Q7" s="227">
        <f>+SUM('OB 1'!L20:L23)</f>
        <v>0</v>
      </c>
      <c r="R7" s="227">
        <f>+SUM('OB 1'!M20:M23)</f>
        <v>260000</v>
      </c>
      <c r="S7" s="227">
        <f>+SUM('OB 1'!N20:N23)</f>
        <v>0</v>
      </c>
      <c r="T7" s="227">
        <f>+SUM('OB 1'!O20:O23)</f>
        <v>0</v>
      </c>
      <c r="U7" s="227">
        <f>+SUM('OB 1'!P20:P23)</f>
        <v>0</v>
      </c>
      <c r="V7" s="227">
        <f>+SUM('OB 1'!Q20:Q23)</f>
        <v>200000</v>
      </c>
      <c r="W7" s="227">
        <f>+SUM('OB 1'!R20:R23)</f>
        <v>0</v>
      </c>
      <c r="X7" s="227">
        <f>+SUM('OB 1'!S20:S23)</f>
        <v>0</v>
      </c>
      <c r="Y7" s="227">
        <f>+SUM('OB 1'!T20:T23)</f>
        <v>0</v>
      </c>
      <c r="Z7" s="227">
        <f>+SUM('OB 1'!U20:U23)</f>
        <v>0</v>
      </c>
      <c r="AA7" s="227">
        <f>+SUM('OB 1'!V20:V23)</f>
        <v>200000</v>
      </c>
      <c r="AB7" s="227">
        <f>+SUM('OB 1'!W20:W23)</f>
        <v>0</v>
      </c>
      <c r="AC7" s="227">
        <f>+SUM('OB 1'!X20:X23)</f>
        <v>0</v>
      </c>
      <c r="AD7" s="227">
        <f t="shared" si="0"/>
        <v>820000</v>
      </c>
      <c r="AE7" s="336"/>
      <c r="AF7" s="336"/>
    </row>
    <row r="8" spans="1:32" ht="45" customHeight="1">
      <c r="A8" s="338"/>
      <c r="B8" s="338"/>
      <c r="C8" s="339"/>
      <c r="D8" s="345"/>
      <c r="E8" s="337"/>
      <c r="F8" s="209" t="s">
        <v>131</v>
      </c>
      <c r="G8" s="224" t="s">
        <v>238</v>
      </c>
      <c r="H8" s="209" t="s">
        <v>130</v>
      </c>
      <c r="I8" s="227">
        <f>+SUM('OB 1'!D25:D28)</f>
        <v>0</v>
      </c>
      <c r="J8" s="227">
        <f>+SUM('OB 1'!E25:E28)</f>
        <v>0</v>
      </c>
      <c r="K8" s="227">
        <f>+SUM('OB 1'!F25:F28)</f>
        <v>0</v>
      </c>
      <c r="L8" s="227">
        <f>+SUM('OB 1'!G25:G28)</f>
        <v>0</v>
      </c>
      <c r="M8" s="227">
        <f>+SUM('OB 1'!H25:H28)</f>
        <v>36000</v>
      </c>
      <c r="N8" s="227">
        <f>+SUM('OB 1'!I25:I28)</f>
        <v>0</v>
      </c>
      <c r="O8" s="227">
        <f>+SUM('OB 1'!J25:J28)</f>
        <v>0</v>
      </c>
      <c r="P8" s="227">
        <f>+SUM('OB 1'!K25:K28)</f>
        <v>0</v>
      </c>
      <c r="Q8" s="227">
        <f>+SUM('OB 1'!L25:L28)</f>
        <v>0</v>
      </c>
      <c r="R8" s="227">
        <f>+SUM('OB 1'!M25:M28)</f>
        <v>296000</v>
      </c>
      <c r="S8" s="227">
        <f>+SUM('OB 1'!N25:N28)</f>
        <v>0</v>
      </c>
      <c r="T8" s="227">
        <f>+SUM('OB 1'!O25:O28)</f>
        <v>0</v>
      </c>
      <c r="U8" s="227">
        <f>+SUM('OB 1'!P25:P28)</f>
        <v>0</v>
      </c>
      <c r="V8" s="227">
        <f>+SUM('OB 1'!Q25:Q28)</f>
        <v>56000</v>
      </c>
      <c r="W8" s="227">
        <f>+SUM('OB 1'!R25:R28)</f>
        <v>0</v>
      </c>
      <c r="X8" s="227">
        <f>+SUM('OB 1'!S25:S28)</f>
        <v>0</v>
      </c>
      <c r="Y8" s="227">
        <f>+SUM('OB 1'!T25:T28)</f>
        <v>0</v>
      </c>
      <c r="Z8" s="227">
        <f>+SUM('OB 1'!U25:U28)</f>
        <v>0</v>
      </c>
      <c r="AA8" s="227">
        <f>+SUM('OB 1'!V25:V28)</f>
        <v>18000</v>
      </c>
      <c r="AB8" s="227">
        <f>+SUM('OB 1'!W25:W28)</f>
        <v>0</v>
      </c>
      <c r="AC8" s="227">
        <f>+SUM('OB 1'!X25:X28)</f>
        <v>0</v>
      </c>
      <c r="AD8" s="227">
        <f t="shared" si="0"/>
        <v>406000</v>
      </c>
      <c r="AE8" s="336"/>
      <c r="AF8" s="336"/>
    </row>
    <row r="9" spans="1:32" ht="42.75" customHeight="1">
      <c r="A9" s="338"/>
      <c r="B9" s="338"/>
      <c r="C9" s="339"/>
      <c r="D9" s="345"/>
      <c r="E9" s="337"/>
      <c r="F9" s="209" t="s">
        <v>132</v>
      </c>
      <c r="G9" s="224" t="s">
        <v>136</v>
      </c>
      <c r="H9" s="209" t="s">
        <v>221</v>
      </c>
      <c r="I9" s="227">
        <f>+SUM('OB 1'!D34:D39)</f>
        <v>31200.4</v>
      </c>
      <c r="J9" s="227">
        <f>+SUM('OB 1'!E34:E39)</f>
        <v>0</v>
      </c>
      <c r="K9" s="227">
        <f>+SUM('OB 1'!F34:F39)</f>
        <v>0</v>
      </c>
      <c r="L9" s="227">
        <f>+SUM('OB 1'!G34:G39)</f>
        <v>15000</v>
      </c>
      <c r="M9" s="227">
        <f>+SUM('OB 1'!H34:H39)</f>
        <v>229656</v>
      </c>
      <c r="N9" s="227">
        <f>+SUM('OB 1'!I34:I39)</f>
        <v>0</v>
      </c>
      <c r="O9" s="227">
        <f>+SUM('OB 1'!J34:J39)</f>
        <v>32469</v>
      </c>
      <c r="P9" s="227">
        <f>+SUM('OB 1'!K34:K39)</f>
        <v>0</v>
      </c>
      <c r="Q9" s="227">
        <f>+SUM('OB 1'!L34:L39)</f>
        <v>70000</v>
      </c>
      <c r="R9" s="227">
        <f>+SUM('OB 1'!M34:M39)</f>
        <v>426036</v>
      </c>
      <c r="S9" s="227">
        <f>+SUM('OB 1'!N34:N39)</f>
        <v>0</v>
      </c>
      <c r="T9" s="227">
        <f>+SUM('OB 1'!O34:O39)</f>
        <v>33759</v>
      </c>
      <c r="U9" s="227">
        <f>+SUM('OB 1'!P34:P39)</f>
        <v>0</v>
      </c>
      <c r="V9" s="227">
        <f>+SUM('OB 1'!Q34:Q39)</f>
        <v>152402</v>
      </c>
      <c r="W9" s="227">
        <f>+SUM('OB 1'!R34:R39)</f>
        <v>0</v>
      </c>
      <c r="X9" s="227">
        <f>+SUM('OB 1'!S34:S39)</f>
        <v>0</v>
      </c>
      <c r="Y9" s="227">
        <f>+SUM('OB 1'!T34:T39)</f>
        <v>35071</v>
      </c>
      <c r="Z9" s="227">
        <f>+SUM('OB 1'!U34:U39)</f>
        <v>0</v>
      </c>
      <c r="AA9" s="227">
        <f>+SUM('OB 1'!V34:V39)</f>
        <v>147460</v>
      </c>
      <c r="AB9" s="227">
        <f>+SUM('OB 1'!W34:W39)</f>
        <v>0</v>
      </c>
      <c r="AC9" s="227">
        <f>+SUM('OB 1'!X34:X39)</f>
        <v>0</v>
      </c>
      <c r="AD9" s="227">
        <f t="shared" si="0"/>
        <v>1173053.4</v>
      </c>
      <c r="AE9" s="227">
        <f>+SUM(AD9)</f>
        <v>1173053.4</v>
      </c>
      <c r="AF9" s="336"/>
    </row>
    <row r="10" spans="1:32" ht="39" customHeight="1">
      <c r="A10" s="338"/>
      <c r="B10" s="338"/>
      <c r="C10" s="339"/>
      <c r="D10" s="345"/>
      <c r="E10" s="337"/>
      <c r="F10" s="209" t="s">
        <v>288</v>
      </c>
      <c r="G10" s="224" t="s">
        <v>289</v>
      </c>
      <c r="H10" s="209" t="s">
        <v>15</v>
      </c>
      <c r="I10" s="227">
        <f>+SUM('OB 1'!D45:D47)</f>
        <v>51210</v>
      </c>
      <c r="J10" s="227">
        <f>+SUM('OB 1'!E45:E47)</f>
        <v>0</v>
      </c>
      <c r="K10" s="227">
        <f>+SUM('OB 1'!F45:F47)</f>
        <v>0</v>
      </c>
      <c r="L10" s="227">
        <f>+SUM('OB 1'!G45:G47)</f>
        <v>0</v>
      </c>
      <c r="M10" s="227">
        <f>+SUM('OB 1'!H45:H47)</f>
        <v>3376248.93260098</v>
      </c>
      <c r="N10" s="227">
        <f>+SUM('OB 1'!I45:I47)</f>
        <v>0</v>
      </c>
      <c r="O10" s="227">
        <f>+SUM('OB 1'!J45:J47)</f>
        <v>105061</v>
      </c>
      <c r="P10" s="227">
        <f>+SUM('OB 1'!K45:K47)</f>
        <v>0</v>
      </c>
      <c r="Q10" s="227">
        <f>+SUM('OB 1'!L45:L47)</f>
        <v>0</v>
      </c>
      <c r="R10" s="227">
        <f>+SUM('OB 1'!M45:M47)</f>
        <v>3898970.6449240968</v>
      </c>
      <c r="S10" s="227">
        <f>+SUM('OB 1'!N45:N47)</f>
        <v>0</v>
      </c>
      <c r="T10" s="227">
        <f>+SUM('OB 1'!O45:O47)</f>
        <v>120501</v>
      </c>
      <c r="U10" s="227">
        <f>+SUM('OB 1'!P45:P47)</f>
        <v>0</v>
      </c>
      <c r="V10" s="227">
        <f>+SUM('OB 1'!Q45:Q47)</f>
        <v>262288.0562316329</v>
      </c>
      <c r="W10" s="227">
        <f>+SUM('OB 1'!R45:R47)</f>
        <v>0</v>
      </c>
      <c r="X10" s="227">
        <f>+SUM('OB 1'!S45:S47)</f>
        <v>0</v>
      </c>
      <c r="Y10" s="227">
        <f>+SUM('OB 1'!T45:T47)</f>
        <v>136960</v>
      </c>
      <c r="Z10" s="227">
        <f>+SUM('OB 1'!U45:U47)</f>
        <v>0</v>
      </c>
      <c r="AA10" s="227">
        <f>+SUM('OB 1'!V45:V47)</f>
        <v>114909.96748291931</v>
      </c>
      <c r="AB10" s="227">
        <f>+SUM('OB 1'!W45:W47)</f>
        <v>0</v>
      </c>
      <c r="AC10" s="227">
        <f>+SUM('OB 1'!X45:X47)</f>
        <v>0</v>
      </c>
      <c r="AD10" s="227">
        <f t="shared" si="0"/>
        <v>8066149.601239629</v>
      </c>
      <c r="AE10" s="336">
        <f>+SUM(AD10:AD13)</f>
        <v>11831149.60123963</v>
      </c>
      <c r="AF10" s="336"/>
    </row>
    <row r="11" spans="1:32" ht="50.25" customHeight="1">
      <c r="A11" s="338"/>
      <c r="B11" s="338"/>
      <c r="C11" s="339"/>
      <c r="D11" s="345"/>
      <c r="E11" s="337"/>
      <c r="F11" s="209" t="s">
        <v>288</v>
      </c>
      <c r="G11" s="224" t="s">
        <v>290</v>
      </c>
      <c r="H11" s="209" t="s">
        <v>223</v>
      </c>
      <c r="I11" s="227">
        <f>+SUM('OB 1'!D49:D52)</f>
        <v>0</v>
      </c>
      <c r="J11" s="227">
        <f>+SUM('OB 1'!E49:E52)</f>
        <v>0</v>
      </c>
      <c r="K11" s="227">
        <f>+SUM('OB 1'!F49:F52)</f>
        <v>0</v>
      </c>
      <c r="L11" s="227">
        <f>+SUM('OB 1'!G49:G52)</f>
        <v>0</v>
      </c>
      <c r="M11" s="227">
        <f>+SUM('OB 1'!H49:H52)</f>
        <v>1860000</v>
      </c>
      <c r="N11" s="227">
        <f>+SUM('OB 1'!I49:I52)</f>
        <v>0</v>
      </c>
      <c r="O11" s="227">
        <f>+SUM('OB 1'!J49:J52)</f>
        <v>0</v>
      </c>
      <c r="P11" s="227">
        <f>+SUM('OB 1'!K49:K52)</f>
        <v>0</v>
      </c>
      <c r="Q11" s="227">
        <f>+SUM('OB 1'!L49:L52)</f>
        <v>0</v>
      </c>
      <c r="R11" s="227">
        <f>+SUM('OB 1'!M49:M52)</f>
        <v>1390000</v>
      </c>
      <c r="S11" s="227">
        <f>+SUM('OB 1'!N49:N52)</f>
        <v>0</v>
      </c>
      <c r="T11" s="227">
        <f>+SUM('OB 1'!O49:O52)</f>
        <v>0</v>
      </c>
      <c r="U11" s="227">
        <f>+SUM('OB 1'!P49:P52)</f>
        <v>0</v>
      </c>
      <c r="V11" s="227">
        <f>+SUM('OB 1'!Q49:Q52)</f>
        <v>0</v>
      </c>
      <c r="W11" s="227">
        <f>+SUM('OB 1'!R49:R52)</f>
        <v>0</v>
      </c>
      <c r="X11" s="227">
        <f>+SUM('OB 1'!S49:S52)</f>
        <v>0</v>
      </c>
      <c r="Y11" s="227">
        <f>+SUM('OB 1'!T49:T52)</f>
        <v>0</v>
      </c>
      <c r="Z11" s="227">
        <f>+SUM('OB 1'!U49:U52)</f>
        <v>0</v>
      </c>
      <c r="AA11" s="227">
        <f>+SUM('OB 1'!V49:V52)</f>
        <v>0</v>
      </c>
      <c r="AB11" s="227">
        <f>+SUM('OB 1'!W49:W52)</f>
        <v>0</v>
      </c>
      <c r="AC11" s="227">
        <f>+SUM('OB 1'!X49:X52)</f>
        <v>0</v>
      </c>
      <c r="AD11" s="227">
        <f t="shared" si="0"/>
        <v>3250000</v>
      </c>
      <c r="AE11" s="336"/>
      <c r="AF11" s="336"/>
    </row>
    <row r="12" spans="1:32" ht="54.75" customHeight="1">
      <c r="A12" s="338"/>
      <c r="B12" s="338"/>
      <c r="C12" s="339"/>
      <c r="D12" s="345"/>
      <c r="E12" s="337"/>
      <c r="F12" s="209" t="s">
        <v>288</v>
      </c>
      <c r="G12" s="224" t="s">
        <v>291</v>
      </c>
      <c r="H12" s="209" t="s">
        <v>16</v>
      </c>
      <c r="I12" s="227">
        <f>+SUM('OB 1'!D54:D55)</f>
        <v>0</v>
      </c>
      <c r="J12" s="227">
        <f>+SUM('OB 1'!E54:E55)</f>
        <v>0</v>
      </c>
      <c r="K12" s="227">
        <f>+SUM('OB 1'!F54:F55)</f>
        <v>0</v>
      </c>
      <c r="L12" s="227">
        <f>+SUM('OB 1'!G54:G55)</f>
        <v>0</v>
      </c>
      <c r="M12" s="227">
        <f>+SUM('OB 1'!H54:H55)</f>
        <v>135000</v>
      </c>
      <c r="N12" s="227">
        <f>+SUM('OB 1'!I54:I55)</f>
        <v>0</v>
      </c>
      <c r="O12" s="227">
        <f>+SUM('OB 1'!J54:J55)</f>
        <v>0</v>
      </c>
      <c r="P12" s="227">
        <f>+SUM('OB 1'!K54:K55)</f>
        <v>0</v>
      </c>
      <c r="Q12" s="227">
        <f>+SUM('OB 1'!L54:L55)</f>
        <v>0</v>
      </c>
      <c r="R12" s="227">
        <f>+SUM('OB 1'!M54:M55)</f>
        <v>100000</v>
      </c>
      <c r="S12" s="227">
        <f>+SUM('OB 1'!N54:N55)</f>
        <v>0</v>
      </c>
      <c r="T12" s="227">
        <f>+SUM('OB 1'!O54:O55)</f>
        <v>0</v>
      </c>
      <c r="U12" s="227">
        <f>+SUM('OB 1'!P54:P55)</f>
        <v>0</v>
      </c>
      <c r="V12" s="227">
        <f>+SUM('OB 1'!Q54:Q55)</f>
        <v>0</v>
      </c>
      <c r="W12" s="227">
        <f>+SUM('OB 1'!R54:R55)</f>
        <v>0</v>
      </c>
      <c r="X12" s="227">
        <f>+SUM('OB 1'!S54:S55)</f>
        <v>0</v>
      </c>
      <c r="Y12" s="227">
        <f>+SUM('OB 1'!T54:T55)</f>
        <v>0</v>
      </c>
      <c r="Z12" s="227">
        <f>+SUM('OB 1'!U54:U55)</f>
        <v>0</v>
      </c>
      <c r="AA12" s="227">
        <f>+SUM('OB 1'!V54:V55)</f>
        <v>0</v>
      </c>
      <c r="AB12" s="227">
        <f>+SUM('OB 1'!W54:W55)</f>
        <v>0</v>
      </c>
      <c r="AC12" s="227">
        <f>+SUM('OB 1'!X54:X55)</f>
        <v>0</v>
      </c>
      <c r="AD12" s="227">
        <f t="shared" si="0"/>
        <v>235000</v>
      </c>
      <c r="AE12" s="336"/>
      <c r="AF12" s="336"/>
    </row>
    <row r="13" spans="1:32" ht="69" customHeight="1">
      <c r="A13" s="338"/>
      <c r="B13" s="338"/>
      <c r="C13" s="339"/>
      <c r="D13" s="346"/>
      <c r="E13" s="337"/>
      <c r="F13" s="209" t="s">
        <v>288</v>
      </c>
      <c r="G13" s="224" t="s">
        <v>292</v>
      </c>
      <c r="H13" s="209" t="s">
        <v>17</v>
      </c>
      <c r="I13" s="227">
        <f>+'OB 1'!D57+'OB 1'!D58+'OB 1'!D59</f>
        <v>0</v>
      </c>
      <c r="J13" s="227">
        <f>+'OB 1'!E57+'OB 1'!E58+'OB 1'!E59</f>
        <v>0</v>
      </c>
      <c r="K13" s="227">
        <f>+'OB 1'!F57+'OB 1'!F58+'OB 1'!F59</f>
        <v>0</v>
      </c>
      <c r="L13" s="227">
        <f>+'OB 1'!G57+'OB 1'!G58+'OB 1'!G59</f>
        <v>0</v>
      </c>
      <c r="M13" s="227">
        <f>+'OB 1'!H57+'OB 1'!H58+'OB 1'!H59</f>
        <v>80000</v>
      </c>
      <c r="N13" s="227">
        <f>+'OB 1'!I57+'OB 1'!I58+'OB 1'!I59</f>
        <v>0</v>
      </c>
      <c r="O13" s="227">
        <f>+'OB 1'!J57+'OB 1'!J58+'OB 1'!J59</f>
        <v>0</v>
      </c>
      <c r="P13" s="227">
        <f>+'OB 1'!K57+'OB 1'!K58+'OB 1'!K59</f>
        <v>0</v>
      </c>
      <c r="Q13" s="227">
        <f>+'OB 1'!L57+'OB 1'!L58+'OB 1'!L59</f>
        <v>0</v>
      </c>
      <c r="R13" s="227">
        <f>+'OB 1'!M57+'OB 1'!M58+'OB 1'!M59</f>
        <v>200000</v>
      </c>
      <c r="S13" s="227">
        <f>+'OB 1'!N57+'OB 1'!N58+'OB 1'!N59</f>
        <v>0</v>
      </c>
      <c r="T13" s="227">
        <f>+'OB 1'!O57+'OB 1'!O58+'OB 1'!O59</f>
        <v>0</v>
      </c>
      <c r="U13" s="227">
        <f>+'OB 1'!P57+'OB 1'!P58+'OB 1'!P59</f>
        <v>0</v>
      </c>
      <c r="V13" s="227">
        <f>+'OB 1'!Q57+'OB 1'!Q58+'OB 1'!Q59</f>
        <v>0</v>
      </c>
      <c r="W13" s="227">
        <f>+'OB 1'!R57+'OB 1'!R58+'OB 1'!R59</f>
        <v>0</v>
      </c>
      <c r="X13" s="227">
        <f>+'OB 1'!S57+'OB 1'!S58+'OB 1'!S59</f>
        <v>0</v>
      </c>
      <c r="Y13" s="227">
        <f>+'OB 1'!T57+'OB 1'!T58+'OB 1'!T59</f>
        <v>0</v>
      </c>
      <c r="Z13" s="227">
        <f>+'OB 1'!U57+'OB 1'!U58+'OB 1'!U59</f>
        <v>0</v>
      </c>
      <c r="AA13" s="227">
        <f>+'OB 1'!V57+'OB 1'!V58+'OB 1'!V59</f>
        <v>0</v>
      </c>
      <c r="AB13" s="227">
        <f>+'OB 1'!W57+'OB 1'!W58+'OB 1'!W59</f>
        <v>0</v>
      </c>
      <c r="AC13" s="227">
        <f>+'OB 1'!X57+'OB 1'!X58+'OB 1'!X59</f>
        <v>0</v>
      </c>
      <c r="AD13" s="227">
        <f t="shared" si="0"/>
        <v>280000</v>
      </c>
      <c r="AE13" s="336"/>
      <c r="AF13" s="336"/>
    </row>
    <row r="14" spans="1:32" ht="54.75" customHeight="1">
      <c r="A14" s="338"/>
      <c r="B14" s="338"/>
      <c r="C14" s="339"/>
      <c r="D14" s="344" t="s">
        <v>651</v>
      </c>
      <c r="E14" s="337" t="s">
        <v>125</v>
      </c>
      <c r="F14" s="209" t="s">
        <v>137</v>
      </c>
      <c r="G14" s="209" t="s">
        <v>138</v>
      </c>
      <c r="H14" s="209" t="s">
        <v>232</v>
      </c>
      <c r="I14" s="227">
        <f>+'OB 2'!D13+'OB 2'!D14+'OB 2'!D15+'OB 2'!D16</f>
        <v>0</v>
      </c>
      <c r="J14" s="273">
        <f>+'OB 2'!E13+'OB 2'!E14+'OB 2'!E15+'OB 2'!E16</f>
        <v>0</v>
      </c>
      <c r="K14" s="273">
        <f>+'OB 2'!F13+'OB 2'!F14+'OB 2'!F15+'OB 2'!F16</f>
        <v>0</v>
      </c>
      <c r="L14" s="273">
        <f>+'OB 2'!G13+'OB 2'!G14+'OB 2'!G15+'OB 2'!G16</f>
        <v>180000</v>
      </c>
      <c r="M14" s="273">
        <f>+'OB 2'!H13+'OB 2'!H14+'OB 2'!H15+'OB 2'!H16</f>
        <v>0</v>
      </c>
      <c r="N14" s="273">
        <f>+'OB 2'!I13+'OB 2'!I14+'OB 2'!I15+'OB 2'!I16</f>
        <v>0</v>
      </c>
      <c r="O14" s="273">
        <f>+'OB 2'!J13+'OB 2'!J14+'OB 2'!J15+'OB 2'!J16</f>
        <v>0</v>
      </c>
      <c r="P14" s="273">
        <f>+'OB 2'!K13+'OB 2'!K14+'OB 2'!K15+'OB 2'!K16</f>
        <v>25000</v>
      </c>
      <c r="Q14" s="273">
        <f>+'OB 2'!L13+'OB 2'!L14+'OB 2'!L15+'OB 2'!L16</f>
        <v>0</v>
      </c>
      <c r="R14" s="273">
        <f>+'OB 2'!M13+'OB 2'!M14+'OB 2'!M15+'OB 2'!M16</f>
        <v>91500</v>
      </c>
      <c r="S14" s="273">
        <f>+'OB 2'!N13+'OB 2'!N14+'OB 2'!N15+'OB 2'!N16</f>
        <v>0</v>
      </c>
      <c r="T14" s="273">
        <f>+'OB 2'!O13+'OB 2'!O14+'OB 2'!O15+'OB 2'!O16</f>
        <v>0</v>
      </c>
      <c r="U14" s="273">
        <f>+'OB 2'!P13+'OB 2'!P14+'OB 2'!P15+'OB 2'!P16</f>
        <v>0</v>
      </c>
      <c r="V14" s="273">
        <f>+'OB 2'!Q13+'OB 2'!Q14+'OB 2'!Q15+'OB 2'!Q16</f>
        <v>68500</v>
      </c>
      <c r="W14" s="273">
        <f>+'OB 2'!R13+'OB 2'!R14+'OB 2'!R15+'OB 2'!R16</f>
        <v>0</v>
      </c>
      <c r="X14" s="273">
        <f>+'OB 2'!S13+'OB 2'!S14+'OB 2'!S15+'OB 2'!S16</f>
        <v>0</v>
      </c>
      <c r="Y14" s="273">
        <f>+'OB 2'!T13+'OB 2'!T14+'OB 2'!T15+'OB 2'!T16</f>
        <v>0</v>
      </c>
      <c r="Z14" s="273">
        <f>+'OB 2'!U13+'OB 2'!U14+'OB 2'!U15+'OB 2'!U16</f>
        <v>65000</v>
      </c>
      <c r="AA14" s="273">
        <f>+'OB 2'!V13+'OB 2'!V14+'OB 2'!V15+'OB 2'!V16</f>
        <v>0</v>
      </c>
      <c r="AB14" s="273">
        <f>+'OB 2'!W13+'OB 2'!W14+'OB 2'!W15+'OB 2'!W16</f>
        <v>0</v>
      </c>
      <c r="AC14" s="273">
        <f>+'OB 2'!X13+'OB 2'!X14+'OB 2'!X15+'OB 2'!X16</f>
        <v>0</v>
      </c>
      <c r="AD14" s="227">
        <f t="shared" si="0"/>
        <v>430000</v>
      </c>
      <c r="AE14" s="273">
        <f>+SUM(AD14:AD14)</f>
        <v>430000</v>
      </c>
      <c r="AF14" s="336">
        <f>+AE14+AE15+AE16</f>
        <v>1957000</v>
      </c>
    </row>
    <row r="15" spans="1:32" ht="41.25" customHeight="1">
      <c r="A15" s="338"/>
      <c r="B15" s="338"/>
      <c r="C15" s="339"/>
      <c r="D15" s="345"/>
      <c r="E15" s="337"/>
      <c r="F15" s="209" t="s">
        <v>140</v>
      </c>
      <c r="G15" s="209" t="s">
        <v>139</v>
      </c>
      <c r="H15" s="209" t="s">
        <v>221</v>
      </c>
      <c r="I15" s="227">
        <f>+SUM('OB 2'!D21)</f>
        <v>0</v>
      </c>
      <c r="J15" s="227">
        <f>+SUM('OB 2'!E21)</f>
        <v>0</v>
      </c>
      <c r="K15" s="227">
        <f>+SUM('OB 2'!F21)</f>
        <v>0</v>
      </c>
      <c r="L15" s="227">
        <f>+SUM('OB 2'!G21)</f>
        <v>15000</v>
      </c>
      <c r="M15" s="227">
        <f>+SUM('OB 2'!H21)</f>
        <v>0</v>
      </c>
      <c r="N15" s="227">
        <f>+SUM('OB 2'!I21)</f>
        <v>0</v>
      </c>
      <c r="O15" s="227">
        <f>+SUM('OB 2'!J21)</f>
        <v>0</v>
      </c>
      <c r="P15" s="227">
        <f>+SUM('OB 2'!K21)</f>
        <v>0</v>
      </c>
      <c r="Q15" s="227">
        <f>+SUM('OB 2'!L21)</f>
        <v>0</v>
      </c>
      <c r="R15" s="227">
        <f>+SUM('OB 2'!M21)</f>
        <v>18000</v>
      </c>
      <c r="S15" s="227">
        <f>+SUM('OB 2'!N21)</f>
        <v>0</v>
      </c>
      <c r="T15" s="227">
        <f>+SUM('OB 2'!O21)</f>
        <v>0</v>
      </c>
      <c r="U15" s="227">
        <f>+SUM('OB 2'!P21)</f>
        <v>19000</v>
      </c>
      <c r="V15" s="227">
        <f>+SUM('OB 2'!Q21)</f>
        <v>0</v>
      </c>
      <c r="W15" s="227">
        <f>+SUM('OB 2'!R21)</f>
        <v>0</v>
      </c>
      <c r="X15" s="227">
        <f>+SUM('OB 2'!S21)</f>
        <v>0</v>
      </c>
      <c r="Y15" s="227">
        <f>+SUM('OB 2'!T21)</f>
        <v>0</v>
      </c>
      <c r="Z15" s="227">
        <f>+SUM('OB 2'!U21)</f>
        <v>20000</v>
      </c>
      <c r="AA15" s="227">
        <f>+SUM('OB 2'!V21)</f>
        <v>0</v>
      </c>
      <c r="AB15" s="227">
        <f>+SUM('OB 2'!W21)</f>
        <v>0</v>
      </c>
      <c r="AC15" s="227">
        <f>+SUM('OB 2'!X21)</f>
        <v>0</v>
      </c>
      <c r="AD15" s="227">
        <f t="shared" si="0"/>
        <v>72000</v>
      </c>
      <c r="AE15" s="227">
        <f>+AD15</f>
        <v>72000</v>
      </c>
      <c r="AF15" s="336"/>
    </row>
    <row r="16" spans="1:32" ht="41.25" customHeight="1">
      <c r="A16" s="338"/>
      <c r="B16" s="338"/>
      <c r="C16" s="339"/>
      <c r="D16" s="345"/>
      <c r="E16" s="337"/>
      <c r="F16" s="209" t="s">
        <v>141</v>
      </c>
      <c r="G16" s="209" t="s">
        <v>295</v>
      </c>
      <c r="H16" s="209" t="s">
        <v>15</v>
      </c>
      <c r="I16" s="227">
        <f>+'OB 2'!D25</f>
        <v>0</v>
      </c>
      <c r="J16" s="227">
        <f>+'OB 2'!E25</f>
        <v>0</v>
      </c>
      <c r="K16" s="227">
        <f>+'OB 2'!F25</f>
        <v>0</v>
      </c>
      <c r="L16" s="227">
        <f>+'OB 2'!G25</f>
        <v>0</v>
      </c>
      <c r="M16" s="227">
        <f>+'OB 2'!H25</f>
        <v>20000</v>
      </c>
      <c r="N16" s="227">
        <f>+'OB 2'!I25</f>
        <v>0</v>
      </c>
      <c r="O16" s="227">
        <f>+'OB 2'!J25</f>
        <v>0</v>
      </c>
      <c r="P16" s="227">
        <f>+'OB 2'!K25</f>
        <v>0</v>
      </c>
      <c r="Q16" s="227">
        <f>+'OB 2'!L25</f>
        <v>0</v>
      </c>
      <c r="R16" s="227">
        <f>+'OB 2'!M25</f>
        <v>25000</v>
      </c>
      <c r="S16" s="227">
        <f>+'OB 2'!N25</f>
        <v>0</v>
      </c>
      <c r="T16" s="227">
        <f>+'OB 2'!O25</f>
        <v>0</v>
      </c>
      <c r="U16" s="227">
        <f>+'OB 2'!P25</f>
        <v>0</v>
      </c>
      <c r="V16" s="227">
        <f>+'OB 2'!Q25</f>
        <v>25000</v>
      </c>
      <c r="W16" s="227">
        <f>+'OB 2'!R25</f>
        <v>0</v>
      </c>
      <c r="X16" s="227">
        <f>+'OB 2'!S25</f>
        <v>0</v>
      </c>
      <c r="Y16" s="227">
        <f>+'OB 2'!T25</f>
        <v>0</v>
      </c>
      <c r="Z16" s="227">
        <f>+'OB 2'!U25</f>
        <v>0</v>
      </c>
      <c r="AA16" s="227">
        <f>+'OB 2'!V25</f>
        <v>25000</v>
      </c>
      <c r="AB16" s="227">
        <f>+'OB 2'!W25</f>
        <v>0</v>
      </c>
      <c r="AC16" s="227">
        <f>+'OB 2'!X25</f>
        <v>0</v>
      </c>
      <c r="AD16" s="227">
        <f t="shared" si="0"/>
        <v>95000</v>
      </c>
      <c r="AE16" s="336">
        <f>+SUM(AD16:AD18)</f>
        <v>1455000</v>
      </c>
      <c r="AF16" s="336"/>
    </row>
    <row r="17" spans="1:32" ht="45">
      <c r="A17" s="338"/>
      <c r="B17" s="338"/>
      <c r="C17" s="339"/>
      <c r="D17" s="345"/>
      <c r="E17" s="337"/>
      <c r="F17" s="209" t="s">
        <v>141</v>
      </c>
      <c r="G17" s="209" t="s">
        <v>296</v>
      </c>
      <c r="H17" s="209" t="s">
        <v>223</v>
      </c>
      <c r="I17" s="227">
        <f>+SUM('OB 2'!D27:D28)</f>
        <v>0</v>
      </c>
      <c r="J17" s="227">
        <f>+SUM('OB 2'!E27:E28)</f>
        <v>0</v>
      </c>
      <c r="K17" s="227">
        <f>+SUM('OB 2'!F27:F28)</f>
        <v>0</v>
      </c>
      <c r="L17" s="227">
        <f>+SUM('OB 2'!G27:G28)</f>
        <v>0</v>
      </c>
      <c r="M17" s="227">
        <f>+SUM('OB 2'!H27:H28)</f>
        <v>860000</v>
      </c>
      <c r="N17" s="227">
        <f>+SUM('OB 2'!I27:I28)</f>
        <v>0</v>
      </c>
      <c r="O17" s="227">
        <f>+SUM('OB 2'!J27:J28)</f>
        <v>0</v>
      </c>
      <c r="P17" s="227">
        <f>+SUM('OB 2'!K27:K28)</f>
        <v>0</v>
      </c>
      <c r="Q17" s="227">
        <f>+SUM('OB 2'!L27:L28)</f>
        <v>0</v>
      </c>
      <c r="R17" s="227">
        <f>+SUM('OB 2'!M27:M28)</f>
        <v>250000</v>
      </c>
      <c r="S17" s="227">
        <f>+SUM('OB 2'!N27:N28)</f>
        <v>0</v>
      </c>
      <c r="T17" s="227">
        <f>+SUM('OB 2'!O27:O28)</f>
        <v>0</v>
      </c>
      <c r="U17" s="227">
        <f>+SUM('OB 2'!P27:P28)</f>
        <v>0</v>
      </c>
      <c r="V17" s="227">
        <f>+SUM('OB 2'!Q27:Q28)</f>
        <v>0</v>
      </c>
      <c r="W17" s="227">
        <f>+SUM('OB 2'!R27:R28)</f>
        <v>0</v>
      </c>
      <c r="X17" s="227">
        <f>+SUM('OB 2'!S27:S28)</f>
        <v>0</v>
      </c>
      <c r="Y17" s="227">
        <f>+SUM('OB 2'!T27:T28)</f>
        <v>0</v>
      </c>
      <c r="Z17" s="227">
        <f>+SUM('OB 2'!U27:U28)</f>
        <v>0</v>
      </c>
      <c r="AA17" s="227">
        <f>+SUM('OB 2'!V27:V28)</f>
        <v>0</v>
      </c>
      <c r="AB17" s="227">
        <f>+SUM('OB 2'!W27:W28)</f>
        <v>0</v>
      </c>
      <c r="AC17" s="227">
        <f>+SUM('OB 2'!X27:X28)</f>
        <v>0</v>
      </c>
      <c r="AD17" s="227">
        <f t="shared" si="0"/>
        <v>1110000</v>
      </c>
      <c r="AE17" s="336"/>
      <c r="AF17" s="336"/>
    </row>
    <row r="18" spans="1:32" ht="86.25" customHeight="1">
      <c r="A18" s="338"/>
      <c r="B18" s="338"/>
      <c r="C18" s="339"/>
      <c r="D18" s="346"/>
      <c r="E18" s="337"/>
      <c r="F18" s="209" t="s">
        <v>141</v>
      </c>
      <c r="G18" s="209" t="s">
        <v>297</v>
      </c>
      <c r="H18" s="209" t="s">
        <v>16</v>
      </c>
      <c r="I18" s="227">
        <f>+SUM('OB 2'!D30:D31)</f>
        <v>0</v>
      </c>
      <c r="J18" s="227">
        <f>+SUM('OB 2'!E30:E31)</f>
        <v>0</v>
      </c>
      <c r="K18" s="227">
        <f>+SUM('OB 2'!F30:F31)</f>
        <v>0</v>
      </c>
      <c r="L18" s="227">
        <f>+SUM('OB 2'!G30:G31)</f>
        <v>0</v>
      </c>
      <c r="M18" s="227">
        <f>+SUM('OB 2'!H30:H31)</f>
        <v>200000</v>
      </c>
      <c r="N18" s="227">
        <f>+SUM('OB 2'!I30:I31)</f>
        <v>0</v>
      </c>
      <c r="O18" s="227">
        <f>+SUM('OB 2'!J30:J31)</f>
        <v>0</v>
      </c>
      <c r="P18" s="227">
        <f>+SUM('OB 2'!K30:K31)</f>
        <v>0</v>
      </c>
      <c r="Q18" s="227">
        <f>+SUM('OB 2'!L30:L31)</f>
        <v>0</v>
      </c>
      <c r="R18" s="227">
        <f>+SUM('OB 2'!M30:M31)</f>
        <v>50000</v>
      </c>
      <c r="S18" s="227">
        <f>+SUM('OB 2'!N30:N31)</f>
        <v>0</v>
      </c>
      <c r="T18" s="227">
        <f>+SUM('OB 2'!O30:O31)</f>
        <v>0</v>
      </c>
      <c r="U18" s="227">
        <f>+SUM('OB 2'!P30:P31)</f>
        <v>0</v>
      </c>
      <c r="V18" s="227">
        <f>+SUM('OB 2'!Q30:Q31)</f>
        <v>0</v>
      </c>
      <c r="W18" s="227">
        <f>+SUM('OB 2'!R30:R31)</f>
        <v>0</v>
      </c>
      <c r="X18" s="227">
        <f>+SUM('OB 2'!S30:S31)</f>
        <v>0</v>
      </c>
      <c r="Y18" s="227">
        <f>+SUM('OB 2'!T30:T31)</f>
        <v>0</v>
      </c>
      <c r="Z18" s="227">
        <f>+SUM('OB 2'!U30:U31)</f>
        <v>0</v>
      </c>
      <c r="AA18" s="227">
        <f>+SUM('OB 2'!V30:V31)</f>
        <v>0</v>
      </c>
      <c r="AB18" s="227">
        <f>+SUM('OB 2'!W30:W31)</f>
        <v>0</v>
      </c>
      <c r="AC18" s="227">
        <f>+SUM('OB 2'!X30:X31)</f>
        <v>0</v>
      </c>
      <c r="AD18" s="227">
        <f t="shared" si="0"/>
        <v>250000</v>
      </c>
      <c r="AE18" s="336"/>
      <c r="AF18" s="336"/>
    </row>
    <row r="19" spans="1:32" ht="63" customHeight="1">
      <c r="A19" s="338"/>
      <c r="B19" s="338"/>
      <c r="C19" s="339"/>
      <c r="D19" s="333" t="s">
        <v>338</v>
      </c>
      <c r="E19" s="337" t="s">
        <v>126</v>
      </c>
      <c r="F19" s="209" t="s">
        <v>142</v>
      </c>
      <c r="G19" s="209" t="s">
        <v>143</v>
      </c>
      <c r="H19" s="209" t="s">
        <v>226</v>
      </c>
      <c r="I19" s="227">
        <f>+SUM('OB 3'!D12:D15)</f>
        <v>0</v>
      </c>
      <c r="J19" s="227">
        <f>+SUM('OB 3'!E12:E15)</f>
        <v>0</v>
      </c>
      <c r="K19" s="227">
        <f>+SUM('OB 3'!F12:F15)</f>
        <v>0</v>
      </c>
      <c r="L19" s="227">
        <f>+SUM('OB 3'!G12:G15)</f>
        <v>0</v>
      </c>
      <c r="M19" s="227">
        <f>+SUM('OB 3'!H12:H15)</f>
        <v>500000</v>
      </c>
      <c r="N19" s="227">
        <f>+SUM('OB 3'!I12:I15)</f>
        <v>0</v>
      </c>
      <c r="O19" s="227">
        <f>+SUM('OB 3'!J12:J15)</f>
        <v>0</v>
      </c>
      <c r="P19" s="227">
        <f>+SUM('OB 3'!K12:K15)</f>
        <v>0</v>
      </c>
      <c r="Q19" s="227">
        <f>+SUM('OB 3'!L12:L15)</f>
        <v>0</v>
      </c>
      <c r="R19" s="227">
        <f>+SUM('OB 3'!M12:M15)</f>
        <v>450000</v>
      </c>
      <c r="S19" s="227">
        <f>+SUM('OB 3'!N12:N15)</f>
        <v>0</v>
      </c>
      <c r="T19" s="227">
        <f>+SUM('OB 3'!O12:O15)</f>
        <v>0</v>
      </c>
      <c r="U19" s="227">
        <f>+SUM('OB 3'!P12:P15)</f>
        <v>0</v>
      </c>
      <c r="V19" s="227">
        <f>+SUM('OB 3'!Q12:Q15)</f>
        <v>30000</v>
      </c>
      <c r="W19" s="227">
        <f>+SUM('OB 3'!R12:R15)</f>
        <v>0</v>
      </c>
      <c r="X19" s="227">
        <f>+SUM('OB 3'!S12:S15)</f>
        <v>0</v>
      </c>
      <c r="Y19" s="227">
        <f>+SUM('OB 3'!T12:T15)</f>
        <v>0</v>
      </c>
      <c r="Z19" s="227">
        <f>+SUM('OB 3'!U12:U15)</f>
        <v>0</v>
      </c>
      <c r="AA19" s="227">
        <f>+SUM('OB 3'!V12:V15)</f>
        <v>0</v>
      </c>
      <c r="AB19" s="227">
        <f>+SUM('OB 3'!W12:W15)</f>
        <v>0</v>
      </c>
      <c r="AC19" s="227">
        <f>+SUM('OB 3'!X12:X15)</f>
        <v>0</v>
      </c>
      <c r="AD19" s="227">
        <f t="shared" si="0"/>
        <v>980000</v>
      </c>
      <c r="AE19" s="336">
        <f>+SUM(AD19:AD21)</f>
        <v>2110000</v>
      </c>
      <c r="AF19" s="336">
        <f>+AE19+AE22+AE23+AE24+AE26+AE31+AE33+AE34+AE46</f>
        <v>37872380.79720436</v>
      </c>
    </row>
    <row r="20" spans="1:32" ht="54.75" customHeight="1">
      <c r="A20" s="338"/>
      <c r="B20" s="338"/>
      <c r="C20" s="339"/>
      <c r="D20" s="334"/>
      <c r="E20" s="337"/>
      <c r="F20" s="209" t="s">
        <v>142</v>
      </c>
      <c r="G20" s="209" t="s">
        <v>144</v>
      </c>
      <c r="H20" s="209" t="s">
        <v>226</v>
      </c>
      <c r="I20" s="227">
        <f>+SUM('OB 3'!D17)</f>
        <v>0</v>
      </c>
      <c r="J20" s="227">
        <f>+SUM('OB 3'!E17)</f>
        <v>0</v>
      </c>
      <c r="K20" s="227">
        <f>+SUM('OB 3'!F17)</f>
        <v>0</v>
      </c>
      <c r="L20" s="227">
        <f>+SUM('OB 3'!G17)</f>
        <v>0</v>
      </c>
      <c r="M20" s="227">
        <f>+SUM('OB 3'!H17)</f>
        <v>0</v>
      </c>
      <c r="N20" s="227">
        <f>+SUM('OB 3'!I17)</f>
        <v>0</v>
      </c>
      <c r="O20" s="227">
        <f>+SUM('OB 3'!J17)</f>
        <v>0</v>
      </c>
      <c r="P20" s="227">
        <f>+SUM('OB 3'!K17)</f>
        <v>0</v>
      </c>
      <c r="Q20" s="227">
        <f>+SUM('OB 3'!L17)</f>
        <v>0</v>
      </c>
      <c r="R20" s="227">
        <f>+SUM('OB 3'!M17)</f>
        <v>480000</v>
      </c>
      <c r="S20" s="227">
        <f>+SUM('OB 3'!N17)</f>
        <v>0</v>
      </c>
      <c r="T20" s="227">
        <f>+SUM('OB 3'!O17)</f>
        <v>0</v>
      </c>
      <c r="U20" s="227">
        <f>+SUM('OB 3'!P17)</f>
        <v>0</v>
      </c>
      <c r="V20" s="227">
        <f>+SUM('OB 3'!Q17)</f>
        <v>0</v>
      </c>
      <c r="W20" s="227">
        <f>+SUM('OB 3'!R17)</f>
        <v>0</v>
      </c>
      <c r="X20" s="227">
        <f>+SUM('OB 3'!S17)</f>
        <v>0</v>
      </c>
      <c r="Y20" s="227">
        <f>+SUM('OB 3'!T17)</f>
        <v>0</v>
      </c>
      <c r="Z20" s="227">
        <f>+SUM('OB 3'!U17)</f>
        <v>0</v>
      </c>
      <c r="AA20" s="227">
        <f>+SUM('OB 3'!V17)</f>
        <v>0</v>
      </c>
      <c r="AB20" s="227">
        <f>+SUM('OB 3'!W17)</f>
        <v>0</v>
      </c>
      <c r="AC20" s="227">
        <f>+SUM('OB 3'!X17)</f>
        <v>0</v>
      </c>
      <c r="AD20" s="227">
        <f t="shared" si="0"/>
        <v>480000</v>
      </c>
      <c r="AE20" s="336"/>
      <c r="AF20" s="336"/>
    </row>
    <row r="21" spans="1:32" ht="62.25" customHeight="1">
      <c r="A21" s="338"/>
      <c r="B21" s="338"/>
      <c r="C21" s="339"/>
      <c r="D21" s="334"/>
      <c r="E21" s="337"/>
      <c r="F21" s="209" t="s">
        <v>142</v>
      </c>
      <c r="G21" s="209" t="s">
        <v>145</v>
      </c>
      <c r="H21" s="209" t="s">
        <v>226</v>
      </c>
      <c r="I21" s="227">
        <f>+SUM('OB 3'!D19)</f>
        <v>0</v>
      </c>
      <c r="J21" s="227">
        <f>+SUM('OB 3'!E19)</f>
        <v>0</v>
      </c>
      <c r="K21" s="227">
        <f>+SUM('OB 3'!F19)</f>
        <v>0</v>
      </c>
      <c r="L21" s="227">
        <f>+SUM('OB 3'!G19)</f>
        <v>0</v>
      </c>
      <c r="M21" s="227">
        <f>+SUM('OB 3'!H19)</f>
        <v>0</v>
      </c>
      <c r="N21" s="227">
        <f>+SUM('OB 3'!I19)</f>
        <v>0</v>
      </c>
      <c r="O21" s="227">
        <f>+SUM('OB 3'!J19)</f>
        <v>0</v>
      </c>
      <c r="P21" s="227">
        <f>+SUM('OB 3'!K19)</f>
        <v>0</v>
      </c>
      <c r="Q21" s="227">
        <f>+SUM('OB 3'!L19)</f>
        <v>0</v>
      </c>
      <c r="R21" s="227">
        <f>+SUM('OB 3'!M19)</f>
        <v>650000</v>
      </c>
      <c r="S21" s="227">
        <f>+SUM('OB 3'!N19)</f>
        <v>0</v>
      </c>
      <c r="T21" s="227">
        <f>+SUM('OB 3'!O19)</f>
        <v>0</v>
      </c>
      <c r="U21" s="227">
        <f>+SUM('OB 3'!P19)</f>
        <v>0</v>
      </c>
      <c r="V21" s="227">
        <f>+SUM('OB 3'!Q19)</f>
        <v>0</v>
      </c>
      <c r="W21" s="227">
        <f>+SUM('OB 3'!R19)</f>
        <v>0</v>
      </c>
      <c r="X21" s="227">
        <f>+SUM('OB 3'!S19)</f>
        <v>0</v>
      </c>
      <c r="Y21" s="227">
        <f>+SUM('OB 3'!T19)</f>
        <v>0</v>
      </c>
      <c r="Z21" s="227">
        <f>+SUM('OB 3'!U19)</f>
        <v>0</v>
      </c>
      <c r="AA21" s="227">
        <f>+SUM('OB 3'!V19)</f>
        <v>0</v>
      </c>
      <c r="AB21" s="227">
        <f>+SUM('OB 3'!W19)</f>
        <v>0</v>
      </c>
      <c r="AC21" s="227">
        <f>+SUM('OB 3'!X19)</f>
        <v>0</v>
      </c>
      <c r="AD21" s="227">
        <f t="shared" si="0"/>
        <v>650000</v>
      </c>
      <c r="AE21" s="336"/>
      <c r="AF21" s="336"/>
    </row>
    <row r="22" spans="1:32" ht="58.5" customHeight="1">
      <c r="A22" s="338"/>
      <c r="B22" s="338"/>
      <c r="C22" s="339"/>
      <c r="D22" s="334"/>
      <c r="E22" s="337"/>
      <c r="F22" s="209" t="s">
        <v>146</v>
      </c>
      <c r="G22" s="209" t="s">
        <v>147</v>
      </c>
      <c r="H22" s="209" t="s">
        <v>19</v>
      </c>
      <c r="I22" s="227">
        <f>+SUM('OB 3'!D23:D25)</f>
        <v>40000</v>
      </c>
      <c r="J22" s="227">
        <f>+SUM('OB 3'!E23:E25)</f>
        <v>30837</v>
      </c>
      <c r="K22" s="227">
        <f>+SUM('OB 3'!F23:F25)</f>
        <v>0</v>
      </c>
      <c r="L22" s="227">
        <f>+SUM('OB 3'!G23:G25)</f>
        <v>20000</v>
      </c>
      <c r="M22" s="227">
        <f>+SUM('OB 3'!H23:H25)</f>
        <v>0</v>
      </c>
      <c r="N22" s="227">
        <f>+SUM('OB 3'!I23:I25)</f>
        <v>0</v>
      </c>
      <c r="O22" s="227">
        <f>+SUM('OB 3'!J23:J25)</f>
        <v>41626</v>
      </c>
      <c r="P22" s="227">
        <f>+SUM('OB 3'!K23:K25)</f>
        <v>71506</v>
      </c>
      <c r="Q22" s="227">
        <f>+SUM('OB 3'!L23:L25)</f>
        <v>25000</v>
      </c>
      <c r="R22" s="227">
        <f>+SUM('OB 3'!M23:M25)</f>
        <v>40441.289848</v>
      </c>
      <c r="S22" s="227">
        <f>+SUM('OB 3'!N23:N25)</f>
        <v>0</v>
      </c>
      <c r="T22" s="227">
        <f>+SUM('OB 3'!O23:O25)</f>
        <v>43280</v>
      </c>
      <c r="U22" s="227">
        <f>+SUM('OB 3'!P23:P25)</f>
        <v>33769</v>
      </c>
      <c r="V22" s="227">
        <f>+SUM('OB 3'!Q23:Q25)</f>
        <v>105000</v>
      </c>
      <c r="W22" s="227">
        <f>+SUM('OB 3'!R23:R25)</f>
        <v>0</v>
      </c>
      <c r="X22" s="227">
        <f>+SUM('OB 3'!S23:S25)</f>
        <v>0</v>
      </c>
      <c r="Y22" s="227">
        <f>+SUM('OB 3'!T23:T25)</f>
        <v>44963</v>
      </c>
      <c r="Z22" s="227">
        <f>+SUM('OB 3'!U23:U25)</f>
        <v>56103</v>
      </c>
      <c r="AA22" s="227">
        <f>+SUM('OB 3'!V23:V25)</f>
        <v>70000</v>
      </c>
      <c r="AB22" s="227">
        <f>+SUM('OB 3'!W23:W25)</f>
        <v>0</v>
      </c>
      <c r="AC22" s="227">
        <f>+SUM('OB 3'!X23:X25)</f>
        <v>0</v>
      </c>
      <c r="AD22" s="227">
        <f t="shared" si="0"/>
        <v>622525.289848</v>
      </c>
      <c r="AE22" s="227">
        <f>+AD22</f>
        <v>622525.289848</v>
      </c>
      <c r="AF22" s="336"/>
    </row>
    <row r="23" spans="1:32" ht="51" customHeight="1">
      <c r="A23" s="338"/>
      <c r="B23" s="338"/>
      <c r="C23" s="339"/>
      <c r="D23" s="334"/>
      <c r="E23" s="337"/>
      <c r="F23" s="209" t="s">
        <v>148</v>
      </c>
      <c r="G23" s="209" t="s">
        <v>149</v>
      </c>
      <c r="H23" s="209" t="s">
        <v>221</v>
      </c>
      <c r="I23" s="227">
        <f>+SUM('OB 3'!D29:D31)</f>
        <v>0</v>
      </c>
      <c r="J23" s="227">
        <f>+SUM('OB 3'!E29:E31)</f>
        <v>0</v>
      </c>
      <c r="K23" s="227">
        <f>+SUM('OB 3'!F29:F31)</f>
        <v>0</v>
      </c>
      <c r="L23" s="227">
        <f>+SUM('OB 3'!G29:G31)</f>
        <v>38000</v>
      </c>
      <c r="M23" s="227">
        <f>+SUM('OB 3'!H29:H31)</f>
        <v>0</v>
      </c>
      <c r="N23" s="227">
        <f>+SUM('OB 3'!I29:I31)</f>
        <v>0</v>
      </c>
      <c r="O23" s="227">
        <f>+SUM('OB 3'!J29:J31)</f>
        <v>0</v>
      </c>
      <c r="P23" s="227">
        <f>+SUM('OB 3'!K29:K31)</f>
        <v>10000</v>
      </c>
      <c r="Q23" s="227">
        <f>+SUM('OB 3'!L29:L31)</f>
        <v>35000</v>
      </c>
      <c r="R23" s="227">
        <f>+SUM('OB 3'!M29:M31)</f>
        <v>0</v>
      </c>
      <c r="S23" s="227">
        <f>+SUM('OB 3'!N29:N31)</f>
        <v>0</v>
      </c>
      <c r="T23" s="227">
        <f>+SUM('OB 3'!O29:O31)</f>
        <v>0</v>
      </c>
      <c r="U23" s="227">
        <f>+SUM('OB 3'!P29:P31)</f>
        <v>0</v>
      </c>
      <c r="V23" s="227">
        <f>+SUM('OB 3'!Q29:Q31)</f>
        <v>35000</v>
      </c>
      <c r="W23" s="227">
        <f>+SUM('OB 3'!R29:R31)</f>
        <v>0</v>
      </c>
      <c r="X23" s="227">
        <f>+SUM('OB 3'!S29:S31)</f>
        <v>0</v>
      </c>
      <c r="Y23" s="227">
        <f>+SUM('OB 3'!T29:T31)</f>
        <v>0</v>
      </c>
      <c r="Z23" s="227">
        <f>+SUM('OB 3'!U29:U31)</f>
        <v>0</v>
      </c>
      <c r="AA23" s="227">
        <f>+SUM('OB 3'!V29:V31)</f>
        <v>20000</v>
      </c>
      <c r="AB23" s="227">
        <f>+SUM('OB 3'!W29:W31)</f>
        <v>0</v>
      </c>
      <c r="AC23" s="227">
        <f>+SUM('OB 3'!X29:X31)</f>
        <v>0</v>
      </c>
      <c r="AD23" s="227">
        <f t="shared" si="0"/>
        <v>138000</v>
      </c>
      <c r="AE23" s="227">
        <f>+AD23</f>
        <v>138000</v>
      </c>
      <c r="AF23" s="336"/>
    </row>
    <row r="24" spans="1:32" ht="52.5" customHeight="1">
      <c r="A24" s="338"/>
      <c r="B24" s="338"/>
      <c r="C24" s="339"/>
      <c r="D24" s="334"/>
      <c r="E24" s="337"/>
      <c r="F24" s="209" t="s">
        <v>190</v>
      </c>
      <c r="G24" s="209" t="s">
        <v>191</v>
      </c>
      <c r="H24" s="209" t="s">
        <v>14</v>
      </c>
      <c r="I24" s="227">
        <f>+SUM('OB 3'!D35:D39)</f>
        <v>15000</v>
      </c>
      <c r="J24" s="227">
        <f>+SUM('OB 3'!E35:E39)</f>
        <v>50000</v>
      </c>
      <c r="K24" s="227">
        <f>+SUM('OB 3'!F35:F39)</f>
        <v>260000</v>
      </c>
      <c r="L24" s="227">
        <f>+SUM('OB 3'!G35:G39)</f>
        <v>0</v>
      </c>
      <c r="M24" s="227">
        <f>+SUM('OB 3'!H35:H39)</f>
        <v>0</v>
      </c>
      <c r="N24" s="227">
        <f>+SUM('OB 3'!I35:I39)</f>
        <v>0</v>
      </c>
      <c r="O24" s="227">
        <f>+SUM('OB 3'!J35:J39)</f>
        <v>0</v>
      </c>
      <c r="P24" s="227">
        <f>+SUM('OB 3'!K35:K39)</f>
        <v>67033</v>
      </c>
      <c r="Q24" s="227">
        <f>+SUM('OB 3'!L35:L39)</f>
        <v>0</v>
      </c>
      <c r="R24" s="227">
        <f>+SUM('OB 3'!M35:M39)</f>
        <v>0</v>
      </c>
      <c r="S24" s="227">
        <f>+SUM('OB 3'!N35:N39)</f>
        <v>0</v>
      </c>
      <c r="T24" s="227">
        <f>+SUM('OB 3'!O35:O39)</f>
        <v>0</v>
      </c>
      <c r="U24" s="227">
        <f>+SUM('OB 3'!P35:P39)</f>
        <v>54100</v>
      </c>
      <c r="V24" s="227">
        <f>+SUM('OB 3'!Q35:Q39)</f>
        <v>17000</v>
      </c>
      <c r="W24" s="227">
        <f>+SUM('OB 3'!R35:R39)</f>
        <v>0</v>
      </c>
      <c r="X24" s="227">
        <f>+SUM('OB 3'!S35:S39)</f>
        <v>0</v>
      </c>
      <c r="Y24" s="227">
        <f>+SUM('OB 3'!T35:T39)</f>
        <v>0</v>
      </c>
      <c r="Z24" s="227">
        <f>+SUM('OB 3'!U35:U39)</f>
        <v>73203</v>
      </c>
      <c r="AA24" s="227">
        <f>+SUM('OB 3'!V35:V39)</f>
        <v>0</v>
      </c>
      <c r="AB24" s="227">
        <f>+SUM('OB 3'!W35:W39)</f>
        <v>0</v>
      </c>
      <c r="AC24" s="227">
        <f>+SUM('OB 3'!X35:X39)</f>
        <v>0</v>
      </c>
      <c r="AD24" s="227">
        <f t="shared" si="0"/>
        <v>536336</v>
      </c>
      <c r="AE24" s="336">
        <f>+SUM(AD24:AD25)</f>
        <v>1724587</v>
      </c>
      <c r="AF24" s="336"/>
    </row>
    <row r="25" spans="1:32" ht="46.5" customHeight="1">
      <c r="A25" s="338"/>
      <c r="B25" s="338"/>
      <c r="C25" s="339"/>
      <c r="D25" s="334"/>
      <c r="E25" s="337"/>
      <c r="F25" s="209" t="s">
        <v>190</v>
      </c>
      <c r="G25" s="209" t="s">
        <v>192</v>
      </c>
      <c r="H25" s="209" t="s">
        <v>14</v>
      </c>
      <c r="I25" s="227">
        <f>+SUM('OB 3'!D41)</f>
        <v>328292</v>
      </c>
      <c r="J25" s="227">
        <f>+SUM('OB 3'!E41)</f>
        <v>0</v>
      </c>
      <c r="K25" s="227">
        <f>+SUM('OB 3'!F41)</f>
        <v>0</v>
      </c>
      <c r="L25" s="227">
        <f>+SUM('OB 3'!G41)</f>
        <v>0</v>
      </c>
      <c r="M25" s="227">
        <f>+SUM('OB 3'!H41)</f>
        <v>0</v>
      </c>
      <c r="N25" s="227">
        <f>+SUM('OB 3'!I41)</f>
        <v>0</v>
      </c>
      <c r="O25" s="227">
        <f>+SUM('OB 3'!J41)</f>
        <v>272785</v>
      </c>
      <c r="P25" s="227">
        <f>+SUM('OB 3'!K41)</f>
        <v>0</v>
      </c>
      <c r="Q25" s="227">
        <f>+SUM('OB 3'!L41)</f>
        <v>0</v>
      </c>
      <c r="R25" s="227">
        <f>+SUM('OB 3'!M41)</f>
        <v>0</v>
      </c>
      <c r="S25" s="227">
        <f>+SUM('OB 3'!N41)</f>
        <v>0</v>
      </c>
      <c r="T25" s="227">
        <f>+SUM('OB 3'!O41)</f>
        <v>288340</v>
      </c>
      <c r="U25" s="227">
        <f>+SUM('OB 3'!P41)</f>
        <v>0</v>
      </c>
      <c r="V25" s="227">
        <f>+SUM('OB 3'!Q41)</f>
        <v>0</v>
      </c>
      <c r="W25" s="227">
        <f>+SUM('OB 3'!R41)</f>
        <v>0</v>
      </c>
      <c r="X25" s="227">
        <f>+SUM('OB 3'!S41)</f>
        <v>0</v>
      </c>
      <c r="Y25" s="227">
        <f>+SUM('OB 3'!T41)</f>
        <v>298834</v>
      </c>
      <c r="Z25" s="227">
        <f>+SUM('OB 3'!U41)</f>
        <v>0</v>
      </c>
      <c r="AA25" s="227">
        <f>+SUM('OB 3'!V41)</f>
        <v>0</v>
      </c>
      <c r="AB25" s="227">
        <f>+SUM('OB 3'!W41)</f>
        <v>0</v>
      </c>
      <c r="AC25" s="227">
        <f>+SUM('OB 3'!X41)</f>
        <v>0</v>
      </c>
      <c r="AD25" s="227">
        <f t="shared" si="0"/>
        <v>1188251</v>
      </c>
      <c r="AE25" s="336"/>
      <c r="AF25" s="336"/>
    </row>
    <row r="26" spans="1:32" ht="88.5" customHeight="1">
      <c r="A26" s="338"/>
      <c r="B26" s="338"/>
      <c r="C26" s="339"/>
      <c r="D26" s="334"/>
      <c r="E26" s="337"/>
      <c r="F26" s="209" t="s">
        <v>198</v>
      </c>
      <c r="G26" s="209" t="s">
        <v>193</v>
      </c>
      <c r="H26" s="209" t="s">
        <v>329</v>
      </c>
      <c r="I26" s="227">
        <f>+SUM('OB 3'!D45:D46)</f>
        <v>0</v>
      </c>
      <c r="J26" s="227">
        <f>+SUM('OB 3'!E45:E46)</f>
        <v>60000</v>
      </c>
      <c r="K26" s="227">
        <f>+SUM('OB 3'!F45:F46)</f>
        <v>0</v>
      </c>
      <c r="L26" s="227">
        <f>+SUM('OB 3'!G45:G46)</f>
        <v>0</v>
      </c>
      <c r="M26" s="227">
        <f>+SUM('OB 3'!H45:H46)</f>
        <v>0</v>
      </c>
      <c r="N26" s="227">
        <f>+SUM('OB 3'!I45:I46)</f>
        <v>0</v>
      </c>
      <c r="O26" s="227">
        <f>+SUM('OB 3'!J45:J46)</f>
        <v>0</v>
      </c>
      <c r="P26" s="227">
        <f>+SUM('OB 3'!K45:K46)</f>
        <v>30000</v>
      </c>
      <c r="Q26" s="227">
        <f>+SUM('OB 3'!L45:L46)</f>
        <v>0</v>
      </c>
      <c r="R26" s="227">
        <f>+SUM('OB 3'!M45:M46)</f>
        <v>0</v>
      </c>
      <c r="S26" s="227">
        <f>+SUM('OB 3'!N45:N46)</f>
        <v>0</v>
      </c>
      <c r="T26" s="227">
        <f>+SUM('OB 3'!O45:O46)</f>
        <v>0</v>
      </c>
      <c r="U26" s="227">
        <f>+SUM('OB 3'!P45:P46)</f>
        <v>30000</v>
      </c>
      <c r="V26" s="227">
        <f>+SUM('OB 3'!Q45:Q46)</f>
        <v>0</v>
      </c>
      <c r="W26" s="227">
        <f>+SUM('OB 3'!R45:R46)</f>
        <v>0</v>
      </c>
      <c r="X26" s="227">
        <f>+SUM('OB 3'!S45:S46)</f>
        <v>0</v>
      </c>
      <c r="Y26" s="227">
        <f>+SUM('OB 3'!T45:T46)</f>
        <v>0</v>
      </c>
      <c r="Z26" s="227">
        <f>+SUM('OB 3'!U45:U46)</f>
        <v>30000</v>
      </c>
      <c r="AA26" s="227">
        <f>+SUM('OB 3'!V45:V46)</f>
        <v>0</v>
      </c>
      <c r="AB26" s="227">
        <f>+SUM('OB 3'!W45:W46)</f>
        <v>0</v>
      </c>
      <c r="AC26" s="227">
        <f>+SUM('OB 3'!X45:X46)</f>
        <v>0</v>
      </c>
      <c r="AD26" s="227">
        <f t="shared" si="0"/>
        <v>150000</v>
      </c>
      <c r="AE26" s="336">
        <f>+SUM(AD26:AD30)</f>
        <v>4207449.24895733</v>
      </c>
      <c r="AF26" s="336"/>
    </row>
    <row r="27" spans="1:32" ht="60">
      <c r="A27" s="338"/>
      <c r="B27" s="338"/>
      <c r="C27" s="339"/>
      <c r="D27" s="334"/>
      <c r="E27" s="337"/>
      <c r="F27" s="209" t="s">
        <v>198</v>
      </c>
      <c r="G27" s="209" t="s">
        <v>194</v>
      </c>
      <c r="H27" s="209" t="s">
        <v>329</v>
      </c>
      <c r="I27" s="227">
        <f>+SUM('OB 3'!D48:D52)</f>
        <v>0</v>
      </c>
      <c r="J27" s="227">
        <f>+SUM('OB 3'!E48:E52)</f>
        <v>9848.579</v>
      </c>
      <c r="K27" s="227">
        <f>+SUM('OB 3'!F48:F52)</f>
        <v>58000</v>
      </c>
      <c r="L27" s="227">
        <f>+SUM('OB 3'!G48:G52)</f>
        <v>0</v>
      </c>
      <c r="M27" s="227">
        <f>+SUM('OB 3'!H48:H52)</f>
        <v>37498</v>
      </c>
      <c r="N27" s="227">
        <f>+SUM('OB 3'!I48:I52)</f>
        <v>0</v>
      </c>
      <c r="O27" s="227">
        <f>+SUM('OB 3'!J48:J52)</f>
        <v>0</v>
      </c>
      <c r="P27" s="227">
        <f>+SUM('OB 3'!K48:K52)</f>
        <v>85000</v>
      </c>
      <c r="Q27" s="227">
        <f>+SUM('OB 3'!L48:L52)</f>
        <v>30000</v>
      </c>
      <c r="R27" s="227">
        <f>+SUM('OB 3'!M48:M52)</f>
        <v>0</v>
      </c>
      <c r="S27" s="227">
        <f>+SUM('OB 3'!N48:N52)</f>
        <v>0</v>
      </c>
      <c r="T27" s="227">
        <f>+SUM('OB 3'!O48:O52)</f>
        <v>0</v>
      </c>
      <c r="U27" s="227">
        <f>+SUM('OB 3'!P48:P52)</f>
        <v>0</v>
      </c>
      <c r="V27" s="227">
        <f>+SUM('OB 3'!Q48:Q52)</f>
        <v>123000</v>
      </c>
      <c r="W27" s="227">
        <f>+SUM('OB 3'!R48:R52)</f>
        <v>0</v>
      </c>
      <c r="X27" s="227">
        <f>+SUM('OB 3'!S48:S52)</f>
        <v>0</v>
      </c>
      <c r="Y27" s="227">
        <f>+SUM('OB 3'!T48:T52)</f>
        <v>36305.93805132853</v>
      </c>
      <c r="Z27" s="227">
        <f>+SUM('OB 3'!U48:U52)</f>
        <v>78000</v>
      </c>
      <c r="AA27" s="227">
        <f>+SUM('OB 3'!V48:V52)</f>
        <v>40000</v>
      </c>
      <c r="AB27" s="227">
        <f>+SUM('OB 3'!W48:W52)</f>
        <v>0</v>
      </c>
      <c r="AC27" s="227">
        <f>+SUM('OB 3'!X48:X52)</f>
        <v>0</v>
      </c>
      <c r="AD27" s="227">
        <f t="shared" si="0"/>
        <v>497652.51705132856</v>
      </c>
      <c r="AE27" s="336"/>
      <c r="AF27" s="336"/>
    </row>
    <row r="28" spans="1:32" ht="60">
      <c r="A28" s="338"/>
      <c r="B28" s="338"/>
      <c r="C28" s="339"/>
      <c r="D28" s="334"/>
      <c r="E28" s="337"/>
      <c r="F28" s="209" t="s">
        <v>198</v>
      </c>
      <c r="G28" s="209" t="s">
        <v>195</v>
      </c>
      <c r="H28" s="209" t="s">
        <v>329</v>
      </c>
      <c r="I28" s="227">
        <f>+SUM('OB 3'!D54:D58)</f>
        <v>119139</v>
      </c>
      <c r="J28" s="227">
        <f>+SUM('OB 3'!E54:E58)</f>
        <v>185000</v>
      </c>
      <c r="K28" s="227">
        <f>+SUM('OB 3'!F54:F58)</f>
        <v>20000</v>
      </c>
      <c r="L28" s="227">
        <f>+SUM('OB 3'!G54:G58)</f>
        <v>0</v>
      </c>
      <c r="M28" s="227">
        <f>+SUM('OB 3'!H54:H58)</f>
        <v>0</v>
      </c>
      <c r="N28" s="227">
        <f>+SUM('OB 3'!I54:I58)</f>
        <v>763079</v>
      </c>
      <c r="O28" s="227">
        <f>+SUM('OB 3'!J54:J58)</f>
        <v>144066</v>
      </c>
      <c r="P28" s="227">
        <f>+SUM('OB 3'!K54:K58)</f>
        <v>192522</v>
      </c>
      <c r="Q28" s="227">
        <f>+SUM('OB 3'!L54:L58)</f>
        <v>0</v>
      </c>
      <c r="R28" s="227">
        <f>+SUM('OB 3'!M54:M58)</f>
        <v>0</v>
      </c>
      <c r="S28" s="227">
        <f>+SUM('OB 3'!N54:N58)</f>
        <v>885301</v>
      </c>
      <c r="T28" s="227">
        <f>+SUM('OB 3'!O54:O58)</f>
        <v>148200</v>
      </c>
      <c r="U28" s="227">
        <f>+SUM('OB 3'!P54:P58)</f>
        <v>200171</v>
      </c>
      <c r="V28" s="227">
        <f>+SUM('OB 3'!Q54:Q58)</f>
        <v>0</v>
      </c>
      <c r="W28" s="227">
        <f>+SUM('OB 3'!R54:R58)</f>
        <v>0</v>
      </c>
      <c r="X28" s="227">
        <f>+SUM('OB 3'!S54:S58)</f>
        <v>128036</v>
      </c>
      <c r="Y28" s="227">
        <f>+SUM('OB 3'!T54:T58)</f>
        <v>152407</v>
      </c>
      <c r="Z28" s="227">
        <f>+SUM('OB 3'!U54:U58)</f>
        <v>207952</v>
      </c>
      <c r="AA28" s="227">
        <f>+SUM('OB 3'!V54:V58)</f>
        <v>0</v>
      </c>
      <c r="AB28" s="227">
        <f>+SUM('OB 3'!W54:W58)</f>
        <v>0</v>
      </c>
      <c r="AC28" s="227">
        <f>+SUM('OB 3'!X54:X58)</f>
        <v>69206</v>
      </c>
      <c r="AD28" s="227">
        <f t="shared" si="0"/>
        <v>3215079</v>
      </c>
      <c r="AE28" s="336"/>
      <c r="AF28" s="336"/>
    </row>
    <row r="29" spans="1:32" ht="60">
      <c r="A29" s="338"/>
      <c r="B29" s="338"/>
      <c r="C29" s="339"/>
      <c r="D29" s="334"/>
      <c r="E29" s="337"/>
      <c r="F29" s="209" t="s">
        <v>198</v>
      </c>
      <c r="G29" s="209" t="s">
        <v>196</v>
      </c>
      <c r="H29" s="209" t="s">
        <v>329</v>
      </c>
      <c r="I29" s="227">
        <f>+SUM('OB 3'!D60)</f>
        <v>0</v>
      </c>
      <c r="J29" s="227">
        <f>+SUM('OB 3'!E60)</f>
        <v>0</v>
      </c>
      <c r="K29" s="227">
        <f>+SUM('OB 3'!F60)</f>
        <v>0</v>
      </c>
      <c r="L29" s="227">
        <f>+SUM('OB 3'!G60)</f>
        <v>13000</v>
      </c>
      <c r="M29" s="227">
        <f>+SUM('OB 3'!H60)</f>
        <v>0</v>
      </c>
      <c r="N29" s="227">
        <f>+SUM('OB 3'!I60)</f>
        <v>0</v>
      </c>
      <c r="O29" s="227">
        <f>+SUM('OB 3'!J60)</f>
        <v>30039.893448085524</v>
      </c>
      <c r="P29" s="227">
        <f>+SUM('OB 3'!K60)</f>
        <v>0</v>
      </c>
      <c r="Q29" s="227">
        <f>+SUM('OB 3'!L60)</f>
        <v>0</v>
      </c>
      <c r="R29" s="227">
        <f>+SUM('OB 3'!M60)</f>
        <v>0</v>
      </c>
      <c r="S29" s="227">
        <f>+SUM('OB 3'!N60)</f>
        <v>0</v>
      </c>
      <c r="T29" s="227">
        <f>+SUM('OB 3'!O60)</f>
        <v>30000</v>
      </c>
      <c r="U29" s="227">
        <f>+SUM('OB 3'!P60)</f>
        <v>0</v>
      </c>
      <c r="V29" s="227">
        <f>+SUM('OB 3'!Q60)</f>
        <v>1873.83845791593</v>
      </c>
      <c r="W29" s="227">
        <f>+SUM('OB 3'!R60)</f>
        <v>0</v>
      </c>
      <c r="X29" s="227">
        <f>+SUM('OB 3'!S60)</f>
        <v>0</v>
      </c>
      <c r="Y29" s="227">
        <f>+SUM('OB 3'!T60)</f>
        <v>15000</v>
      </c>
      <c r="Z29" s="227">
        <f>+SUM('OB 3'!U60)</f>
        <v>0</v>
      </c>
      <c r="AA29" s="227">
        <f>+SUM('OB 3'!V60)</f>
        <v>0</v>
      </c>
      <c r="AB29" s="227">
        <f>+SUM('OB 3'!W60)</f>
        <v>0</v>
      </c>
      <c r="AC29" s="227">
        <f>+SUM('OB 3'!X60)</f>
        <v>0</v>
      </c>
      <c r="AD29" s="227">
        <f t="shared" si="0"/>
        <v>89913.73190600146</v>
      </c>
      <c r="AE29" s="336"/>
      <c r="AF29" s="336"/>
    </row>
    <row r="30" spans="1:32" ht="73.5" customHeight="1">
      <c r="A30" s="338"/>
      <c r="B30" s="338"/>
      <c r="C30" s="339"/>
      <c r="D30" s="334"/>
      <c r="E30" s="337"/>
      <c r="F30" s="209" t="s">
        <v>198</v>
      </c>
      <c r="G30" s="209" t="s">
        <v>197</v>
      </c>
      <c r="H30" s="209" t="s">
        <v>329</v>
      </c>
      <c r="I30" s="227">
        <f>+SUM('OB 3'!D62)</f>
        <v>0</v>
      </c>
      <c r="J30" s="227">
        <f>+SUM('OB 3'!E62)</f>
        <v>60000</v>
      </c>
      <c r="K30" s="227">
        <f>+SUM('OB 3'!F62)</f>
        <v>0</v>
      </c>
      <c r="L30" s="227">
        <f>+SUM('OB 3'!G62)</f>
        <v>0</v>
      </c>
      <c r="M30" s="227">
        <f>+SUM('OB 3'!H62)</f>
        <v>0</v>
      </c>
      <c r="N30" s="227">
        <f>+SUM('OB 3'!I62)</f>
        <v>0</v>
      </c>
      <c r="O30" s="227">
        <f>+SUM('OB 3'!J62)</f>
        <v>0</v>
      </c>
      <c r="P30" s="227">
        <f>+SUM('OB 3'!K62)</f>
        <v>62440</v>
      </c>
      <c r="Q30" s="227">
        <f>+SUM('OB 3'!L62)</f>
        <v>0</v>
      </c>
      <c r="R30" s="227">
        <f>+SUM('OB 3'!M62)</f>
        <v>0</v>
      </c>
      <c r="S30" s="227">
        <f>+SUM('OB 3'!N62)</f>
        <v>0</v>
      </c>
      <c r="T30" s="227">
        <f>+SUM('OB 3'!O62)</f>
        <v>0</v>
      </c>
      <c r="U30" s="227">
        <f>+SUM('OB 3'!P62)</f>
        <v>64920</v>
      </c>
      <c r="V30" s="227">
        <f>+SUM('OB 3'!Q62)</f>
        <v>0</v>
      </c>
      <c r="W30" s="227">
        <f>+SUM('OB 3'!R62)</f>
        <v>0</v>
      </c>
      <c r="X30" s="227">
        <f>+SUM('OB 3'!S62)</f>
        <v>0</v>
      </c>
      <c r="Y30" s="227">
        <f>+SUM('OB 3'!T62)</f>
        <v>0</v>
      </c>
      <c r="Z30" s="227">
        <f>+SUM('OB 3'!U62)</f>
        <v>67444</v>
      </c>
      <c r="AA30" s="227">
        <f>+SUM('OB 3'!V62)</f>
        <v>0</v>
      </c>
      <c r="AB30" s="227">
        <f>+SUM('OB 3'!W62)</f>
        <v>0</v>
      </c>
      <c r="AC30" s="227">
        <f>+SUM('OB 3'!X62)</f>
        <v>0</v>
      </c>
      <c r="AD30" s="227">
        <f t="shared" si="0"/>
        <v>254804</v>
      </c>
      <c r="AE30" s="336"/>
      <c r="AF30" s="336"/>
    </row>
    <row r="31" spans="1:32" ht="48.75" customHeight="1">
      <c r="A31" s="338"/>
      <c r="B31" s="338"/>
      <c r="C31" s="339"/>
      <c r="D31" s="334"/>
      <c r="E31" s="337"/>
      <c r="F31" s="209" t="s">
        <v>298</v>
      </c>
      <c r="G31" s="209" t="s">
        <v>319</v>
      </c>
      <c r="H31" s="209" t="s">
        <v>229</v>
      </c>
      <c r="I31" s="227">
        <f>+SUM('OB 3'!D66:D67)</f>
        <v>0</v>
      </c>
      <c r="J31" s="227">
        <f>+SUM('OB 3'!E66:E67)</f>
        <v>0</v>
      </c>
      <c r="K31" s="227">
        <f>+SUM('OB 3'!F66:F67)</f>
        <v>49526.378</v>
      </c>
      <c r="L31" s="227">
        <f>+SUM('OB 3'!G66:G67)</f>
        <v>30000.38</v>
      </c>
      <c r="M31" s="227">
        <f>+SUM('OB 3'!H66:H67)</f>
        <v>0</v>
      </c>
      <c r="N31" s="227">
        <f>+SUM('OB 3'!I66:I67)</f>
        <v>0</v>
      </c>
      <c r="O31" s="227">
        <f>+SUM('OB 3'!J66:J67)</f>
        <v>0</v>
      </c>
      <c r="P31" s="227">
        <f>+SUM('OB 3'!K66:K67)</f>
        <v>30000</v>
      </c>
      <c r="Q31" s="227">
        <f>+SUM('OB 3'!L66:L67)</f>
        <v>0</v>
      </c>
      <c r="R31" s="227">
        <f>+SUM('OB 3'!M66:M67)</f>
        <v>0</v>
      </c>
      <c r="S31" s="227">
        <f>+SUM('OB 3'!N66:N67)</f>
        <v>0</v>
      </c>
      <c r="T31" s="227">
        <f>+SUM('OB 3'!O66:O67)</f>
        <v>0</v>
      </c>
      <c r="U31" s="227">
        <f>+SUM('OB 3'!P66:P67)</f>
        <v>30000</v>
      </c>
      <c r="V31" s="227">
        <f>+SUM('OB 3'!Q66:Q67)</f>
        <v>0</v>
      </c>
      <c r="W31" s="227">
        <f>+SUM('OB 3'!R66:R67)</f>
        <v>0</v>
      </c>
      <c r="X31" s="227">
        <f>+SUM('OB 3'!S66:S67)</f>
        <v>0</v>
      </c>
      <c r="Y31" s="227">
        <f>+SUM('OB 3'!T66:T67)</f>
        <v>0</v>
      </c>
      <c r="Z31" s="227">
        <f>+SUM('OB 3'!U66:U67)</f>
        <v>20000</v>
      </c>
      <c r="AA31" s="227">
        <f>+SUM('OB 3'!V66:V67)</f>
        <v>0</v>
      </c>
      <c r="AB31" s="227">
        <f>+SUM('OB 3'!W66:W67)</f>
        <v>0</v>
      </c>
      <c r="AC31" s="227">
        <f>+SUM('OB 3'!X66:X67)</f>
        <v>0</v>
      </c>
      <c r="AD31" s="227">
        <f t="shared" si="0"/>
        <v>159526.758</v>
      </c>
      <c r="AE31" s="336">
        <f>+SUM(AD31:AD32)</f>
        <v>14481702.758</v>
      </c>
      <c r="AF31" s="336"/>
    </row>
    <row r="32" spans="1:32" s="9" customFormat="1" ht="48.75" customHeight="1">
      <c r="A32" s="338"/>
      <c r="B32" s="338"/>
      <c r="C32" s="339"/>
      <c r="D32" s="334"/>
      <c r="E32" s="337"/>
      <c r="F32" s="209" t="s">
        <v>298</v>
      </c>
      <c r="G32" s="209" t="s">
        <v>320</v>
      </c>
      <c r="H32" s="209" t="s">
        <v>229</v>
      </c>
      <c r="I32" s="227">
        <f>+SUM('OB 3'!D69)</f>
        <v>122023</v>
      </c>
      <c r="J32" s="227">
        <f>+SUM('OB 3'!E69)</f>
        <v>1887748</v>
      </c>
      <c r="K32" s="227">
        <f>+SUM('OB 3'!F69)</f>
        <v>0</v>
      </c>
      <c r="L32" s="227">
        <f>+SUM('OB 3'!G69)</f>
        <v>0</v>
      </c>
      <c r="M32" s="227">
        <f>+SUM('OB 3'!H69)</f>
        <v>0</v>
      </c>
      <c r="N32" s="227">
        <f>+SUM('OB 3'!I69)</f>
        <v>1327029</v>
      </c>
      <c r="O32" s="227">
        <f>+SUM('OB 3'!J69)</f>
        <v>126759</v>
      </c>
      <c r="P32" s="227">
        <f>+SUM('OB 3'!K69)</f>
        <v>2007354</v>
      </c>
      <c r="Q32" s="227">
        <f>+SUM('OB 3'!L69)</f>
        <v>0</v>
      </c>
      <c r="R32" s="227">
        <f>+SUM('OB 3'!M69)</f>
        <v>0</v>
      </c>
      <c r="S32" s="227">
        <f>+SUM('OB 3'!N69)</f>
        <v>1361636</v>
      </c>
      <c r="T32" s="227">
        <f>+SUM('OB 3'!O69)</f>
        <v>131505</v>
      </c>
      <c r="U32" s="227">
        <f>+SUM('OB 3'!P69)</f>
        <v>2126883</v>
      </c>
      <c r="V32" s="227">
        <f>+SUM('OB 3'!Q69)</f>
        <v>0</v>
      </c>
      <c r="W32" s="227">
        <f>+SUM('OB 3'!R69)</f>
        <v>0</v>
      </c>
      <c r="X32" s="227">
        <f>+SUM('OB 3'!S69)</f>
        <v>1401545</v>
      </c>
      <c r="Y32" s="227">
        <f>+SUM('OB 3'!T69)</f>
        <v>136308</v>
      </c>
      <c r="Z32" s="227">
        <f>+SUM('OB 3'!U69)</f>
        <v>2251571</v>
      </c>
      <c r="AA32" s="227">
        <f>+SUM('OB 3'!V69)</f>
        <v>0</v>
      </c>
      <c r="AB32" s="227">
        <f>+SUM('OB 3'!W69)</f>
        <v>0</v>
      </c>
      <c r="AC32" s="227">
        <f>+SUM('OB 3'!X69)</f>
        <v>1441815</v>
      </c>
      <c r="AD32" s="227">
        <f t="shared" si="0"/>
        <v>14322176</v>
      </c>
      <c r="AE32" s="336"/>
      <c r="AF32" s="336"/>
    </row>
    <row r="33" spans="1:32" ht="72.75" customHeight="1">
      <c r="A33" s="338"/>
      <c r="B33" s="338"/>
      <c r="C33" s="339"/>
      <c r="D33" s="334"/>
      <c r="E33" s="337"/>
      <c r="F33" s="209" t="s">
        <v>299</v>
      </c>
      <c r="G33" s="209" t="s">
        <v>321</v>
      </c>
      <c r="H33" s="209" t="s">
        <v>229</v>
      </c>
      <c r="I33" s="227">
        <f>+SUM('OB 3'!D73:D73)</f>
        <v>0</v>
      </c>
      <c r="J33" s="227">
        <f>+SUM('OB 3'!E73:E73)</f>
        <v>165727</v>
      </c>
      <c r="K33" s="227">
        <f>+SUM('OB 3'!F73:F73)</f>
        <v>0</v>
      </c>
      <c r="L33" s="227">
        <f>+SUM('OB 3'!G73:G73)</f>
        <v>0</v>
      </c>
      <c r="M33" s="227">
        <f>+SUM('OB 3'!H73:H73)</f>
        <v>260000</v>
      </c>
      <c r="N33" s="227">
        <f>+SUM('OB 3'!I73:I73)</f>
        <v>0</v>
      </c>
      <c r="O33" s="227">
        <f>+SUM('OB 3'!J73:J73)</f>
        <v>0</v>
      </c>
      <c r="P33" s="227">
        <f>+SUM('OB 3'!K73:K73)</f>
        <v>167962</v>
      </c>
      <c r="Q33" s="227">
        <f>+SUM('OB 3'!L73:L73)</f>
        <v>0</v>
      </c>
      <c r="R33" s="227">
        <f>+SUM('OB 3'!M73:M73)</f>
        <v>220000</v>
      </c>
      <c r="S33" s="227">
        <f>+SUM('OB 3'!N73:N73)</f>
        <v>0</v>
      </c>
      <c r="T33" s="227">
        <f>+SUM('OB 3'!O73:O73)</f>
        <v>0</v>
      </c>
      <c r="U33" s="227">
        <f>+SUM('OB 3'!P73:P73)</f>
        <v>189645</v>
      </c>
      <c r="V33" s="227">
        <f>+SUM('OB 3'!Q73:Q73)</f>
        <v>50000</v>
      </c>
      <c r="W33" s="227">
        <f>+SUM('OB 3'!R73:R73)</f>
        <v>0</v>
      </c>
      <c r="X33" s="227">
        <f>+SUM('OB 3'!S73:S73)</f>
        <v>0</v>
      </c>
      <c r="Y33" s="227">
        <f>+SUM('OB 3'!T73:T73)</f>
        <v>0</v>
      </c>
      <c r="Z33" s="227">
        <f>+SUM('OB 3'!U73:U73)</f>
        <v>201885</v>
      </c>
      <c r="AA33" s="227">
        <f>+SUM('OB 3'!V73:V73)</f>
        <v>50000</v>
      </c>
      <c r="AB33" s="227">
        <f>+SUM('OB 3'!W73:W73)</f>
        <v>0</v>
      </c>
      <c r="AC33" s="227">
        <f>+SUM('OB 3'!X73:X73)</f>
        <v>0</v>
      </c>
      <c r="AD33" s="227">
        <f t="shared" si="0"/>
        <v>1305219</v>
      </c>
      <c r="AE33" s="227">
        <f>+AD33</f>
        <v>1305219</v>
      </c>
      <c r="AF33" s="336"/>
    </row>
    <row r="34" spans="1:32" ht="142.5" customHeight="1">
      <c r="A34" s="338"/>
      <c r="B34" s="338"/>
      <c r="C34" s="339"/>
      <c r="D34" s="334"/>
      <c r="E34" s="337"/>
      <c r="F34" s="209" t="s">
        <v>300</v>
      </c>
      <c r="G34" s="209" t="s">
        <v>301</v>
      </c>
      <c r="H34" s="209" t="s">
        <v>231</v>
      </c>
      <c r="I34" s="227">
        <f>+'OB 3'!D77</f>
        <v>0</v>
      </c>
      <c r="J34" s="227">
        <f>+'OB 3'!E77</f>
        <v>0</v>
      </c>
      <c r="K34" s="227">
        <f>+'OB 3'!F77</f>
        <v>0</v>
      </c>
      <c r="L34" s="227">
        <f>+'OB 3'!G77</f>
        <v>14500</v>
      </c>
      <c r="M34" s="227">
        <f>+'OB 3'!H77</f>
        <v>20000</v>
      </c>
      <c r="N34" s="227">
        <f>+'OB 3'!I77</f>
        <v>0</v>
      </c>
      <c r="O34" s="227">
        <f>+'OB 3'!J77</f>
        <v>0</v>
      </c>
      <c r="P34" s="227">
        <f>+'OB 3'!K77</f>
        <v>30000</v>
      </c>
      <c r="Q34" s="227">
        <f>+'OB 3'!L77</f>
        <v>0</v>
      </c>
      <c r="R34" s="227">
        <f>+'OB 3'!M77</f>
        <v>0</v>
      </c>
      <c r="S34" s="227">
        <f>+'OB 3'!N77</f>
        <v>0</v>
      </c>
      <c r="T34" s="227">
        <f>+'OB 3'!O77</f>
        <v>0</v>
      </c>
      <c r="U34" s="227">
        <f>+'OB 3'!P77</f>
        <v>30000</v>
      </c>
      <c r="V34" s="227">
        <f>+'OB 3'!Q77</f>
        <v>0</v>
      </c>
      <c r="W34" s="227">
        <f>+'OB 3'!R77</f>
        <v>0</v>
      </c>
      <c r="X34" s="227">
        <f>+'OB 3'!S77</f>
        <v>0</v>
      </c>
      <c r="Y34" s="227">
        <f>+'OB 3'!T77</f>
        <v>0</v>
      </c>
      <c r="Z34" s="227">
        <f>+'OB 3'!U77</f>
        <v>30000</v>
      </c>
      <c r="AA34" s="227">
        <f>+'OB 3'!V77</f>
        <v>0</v>
      </c>
      <c r="AB34" s="227">
        <f>+'OB 3'!W77</f>
        <v>0</v>
      </c>
      <c r="AC34" s="227">
        <f>+'OB 3'!X77</f>
        <v>0</v>
      </c>
      <c r="AD34" s="227">
        <f t="shared" si="0"/>
        <v>124500</v>
      </c>
      <c r="AE34" s="336">
        <f>+SUM(AD34:AD45)</f>
        <v>2418758.3078906704</v>
      </c>
      <c r="AF34" s="336"/>
    </row>
    <row r="35" spans="1:32" ht="148.5" customHeight="1">
      <c r="A35" s="338"/>
      <c r="B35" s="338"/>
      <c r="C35" s="339"/>
      <c r="D35" s="334"/>
      <c r="E35" s="337"/>
      <c r="F35" s="209" t="s">
        <v>300</v>
      </c>
      <c r="G35" s="209" t="s">
        <v>409</v>
      </c>
      <c r="H35" s="209" t="s">
        <v>231</v>
      </c>
      <c r="I35" s="227">
        <f>+SUM('OB 3'!D79:D81)</f>
        <v>70000</v>
      </c>
      <c r="J35" s="227">
        <f>+SUM('OB 3'!E79:E81)</f>
        <v>40000</v>
      </c>
      <c r="K35" s="227">
        <f>+SUM('OB 3'!F79:F81)</f>
        <v>0</v>
      </c>
      <c r="L35" s="227">
        <f>+SUM('OB 3'!G79:G81)</f>
        <v>0</v>
      </c>
      <c r="M35" s="227">
        <f>+SUM('OB 3'!H79:H81)</f>
        <v>0</v>
      </c>
      <c r="N35" s="227">
        <f>+SUM('OB 3'!I79:I81)</f>
        <v>0</v>
      </c>
      <c r="O35" s="227">
        <f>+SUM('OB 3'!J79:J81)</f>
        <v>72846</v>
      </c>
      <c r="P35" s="227">
        <f>+SUM('OB 3'!K79:K81)</f>
        <v>41626</v>
      </c>
      <c r="Q35" s="227">
        <f>+SUM('OB 3'!L79:L81)</f>
        <v>0</v>
      </c>
      <c r="R35" s="227">
        <f>+SUM('OB 3'!M79:M81)</f>
        <v>0</v>
      </c>
      <c r="S35" s="227">
        <f>+SUM('OB 3'!N79:N81)</f>
        <v>0</v>
      </c>
      <c r="T35" s="227">
        <f>+SUM('OB 3'!O79:O81)</f>
        <v>75740</v>
      </c>
      <c r="U35" s="227">
        <f>+SUM('OB 3'!P79:P81)</f>
        <v>43820</v>
      </c>
      <c r="V35" s="227">
        <f>+SUM('OB 3'!Q79:Q81)</f>
        <v>0</v>
      </c>
      <c r="W35" s="227">
        <f>+SUM('OB 3'!R79:R81)</f>
        <v>0</v>
      </c>
      <c r="X35" s="227">
        <f>+SUM('OB 3'!S79:S81)</f>
        <v>0</v>
      </c>
      <c r="Y35" s="227">
        <f>+SUM('OB 3'!T79:T81)</f>
        <v>78685</v>
      </c>
      <c r="Z35" s="227">
        <f>+SUM('OB 3'!U79:U81)</f>
        <v>44962</v>
      </c>
      <c r="AA35" s="227">
        <f>+SUM('OB 3'!V79:V81)</f>
        <v>0</v>
      </c>
      <c r="AB35" s="227">
        <f>+SUM('OB 3'!W79:W81)</f>
        <v>0</v>
      </c>
      <c r="AC35" s="227">
        <f>+SUM('OB 3'!X79:X81)</f>
        <v>0</v>
      </c>
      <c r="AD35" s="227">
        <f t="shared" si="0"/>
        <v>467679</v>
      </c>
      <c r="AE35" s="336"/>
      <c r="AF35" s="336"/>
    </row>
    <row r="36" spans="1:32" ht="140.25" customHeight="1">
      <c r="A36" s="338"/>
      <c r="B36" s="338"/>
      <c r="C36" s="339"/>
      <c r="D36" s="334"/>
      <c r="E36" s="337"/>
      <c r="F36" s="209" t="s">
        <v>300</v>
      </c>
      <c r="G36" s="209" t="s">
        <v>302</v>
      </c>
      <c r="H36" s="209" t="s">
        <v>231</v>
      </c>
      <c r="I36" s="227">
        <f>+SUM('OB 3'!D83:D83)</f>
        <v>0</v>
      </c>
      <c r="J36" s="227">
        <f>+SUM('OB 3'!E83:E83)</f>
        <v>0</v>
      </c>
      <c r="K36" s="227">
        <f>+SUM('OB 3'!F83:F83)</f>
        <v>0</v>
      </c>
      <c r="L36" s="227">
        <f>+SUM('OB 3'!G83:G83)</f>
        <v>19999.93499999994</v>
      </c>
      <c r="M36" s="227">
        <f>+SUM('OB 3'!H83:H83)</f>
        <v>0</v>
      </c>
      <c r="N36" s="227">
        <f>+SUM('OB 3'!I83:I83)</f>
        <v>0</v>
      </c>
      <c r="O36" s="227">
        <f>+SUM('OB 3'!J83:J83)</f>
        <v>0</v>
      </c>
      <c r="P36" s="227">
        <f>+SUM('OB 3'!K83:K83)</f>
        <v>20000</v>
      </c>
      <c r="Q36" s="227">
        <f>+SUM('OB 3'!L83:L83)</f>
        <v>0</v>
      </c>
      <c r="R36" s="227">
        <f>+SUM('OB 3'!M83:M83)</f>
        <v>0</v>
      </c>
      <c r="S36" s="227">
        <f>+SUM('OB 3'!N83:N83)</f>
        <v>0</v>
      </c>
      <c r="T36" s="227">
        <f>+SUM('OB 3'!O83:O83)</f>
        <v>0</v>
      </c>
      <c r="U36" s="227">
        <f>+SUM('OB 3'!P83:P83)</f>
        <v>20000</v>
      </c>
      <c r="V36" s="227">
        <f>+SUM('OB 3'!Q83:Q83)</f>
        <v>0</v>
      </c>
      <c r="W36" s="227">
        <f>+SUM('OB 3'!R83:R83)</f>
        <v>0</v>
      </c>
      <c r="X36" s="227">
        <f>+SUM('OB 3'!S83:S83)</f>
        <v>0</v>
      </c>
      <c r="Y36" s="227">
        <f>+SUM('OB 3'!T83:T83)</f>
        <v>0</v>
      </c>
      <c r="Z36" s="227">
        <f>+SUM('OB 3'!U83:U83)</f>
        <v>20000</v>
      </c>
      <c r="AA36" s="227">
        <f>+SUM('OB 3'!V83:V83)</f>
        <v>0</v>
      </c>
      <c r="AB36" s="227">
        <f>+SUM('OB 3'!W83:W83)</f>
        <v>0</v>
      </c>
      <c r="AC36" s="227">
        <f>+SUM('OB 3'!X83:X83)</f>
        <v>0</v>
      </c>
      <c r="AD36" s="227">
        <f t="shared" si="0"/>
        <v>79999.93499999994</v>
      </c>
      <c r="AE36" s="336"/>
      <c r="AF36" s="336"/>
    </row>
    <row r="37" spans="1:32" ht="133.5" customHeight="1">
      <c r="A37" s="338"/>
      <c r="B37" s="338"/>
      <c r="C37" s="339"/>
      <c r="D37" s="334"/>
      <c r="E37" s="337"/>
      <c r="F37" s="209" t="s">
        <v>300</v>
      </c>
      <c r="G37" s="209" t="s">
        <v>410</v>
      </c>
      <c r="H37" s="209" t="s">
        <v>231</v>
      </c>
      <c r="I37" s="227">
        <f>+SUM('OB 3'!D85:D85)</f>
        <v>20000</v>
      </c>
      <c r="J37" s="227">
        <f>+SUM('OB 3'!E85:E85)</f>
        <v>60000</v>
      </c>
      <c r="K37" s="227">
        <f>+SUM('OB 3'!F85:F85)</f>
        <v>0</v>
      </c>
      <c r="L37" s="227">
        <f>+SUM('OB 3'!G85:G85)</f>
        <v>0</v>
      </c>
      <c r="M37" s="227">
        <f>+SUM('OB 3'!H85:H85)</f>
        <v>0</v>
      </c>
      <c r="N37" s="227">
        <f>+SUM('OB 3'!I85:I85)</f>
        <v>0</v>
      </c>
      <c r="O37" s="227">
        <f>+SUM('OB 3'!J85:J85)</f>
        <v>20813</v>
      </c>
      <c r="P37" s="227">
        <f>+SUM('OB 3'!K85:K85)</f>
        <v>62440</v>
      </c>
      <c r="Q37" s="227">
        <f>+SUM('OB 3'!L85:L85)</f>
        <v>0</v>
      </c>
      <c r="R37" s="227">
        <f>+SUM('OB 3'!M85:M85)</f>
        <v>0</v>
      </c>
      <c r="S37" s="227">
        <f>+SUM('OB 3'!N85:N85)</f>
        <v>0</v>
      </c>
      <c r="T37" s="227">
        <f>+SUM('OB 3'!O85:O85)</f>
        <v>21640</v>
      </c>
      <c r="U37" s="227">
        <f>+SUM('OB 3'!P85:P85)</f>
        <v>64920</v>
      </c>
      <c r="V37" s="227">
        <f>+SUM('OB 3'!Q85:Q85)</f>
        <v>0</v>
      </c>
      <c r="W37" s="227">
        <f>+SUM('OB 3'!R85:R85)</f>
        <v>0</v>
      </c>
      <c r="X37" s="227">
        <f>+SUM('OB 3'!S85:S85)</f>
        <v>0</v>
      </c>
      <c r="Y37" s="227">
        <f>+SUM('OB 3'!T85:T85)</f>
        <v>22481</v>
      </c>
      <c r="Z37" s="227">
        <f>+SUM('OB 3'!U85:U85)</f>
        <v>67444</v>
      </c>
      <c r="AA37" s="227">
        <f>+SUM('OB 3'!V85:V85)</f>
        <v>0</v>
      </c>
      <c r="AB37" s="227">
        <f>+SUM('OB 3'!W85:W85)</f>
        <v>0</v>
      </c>
      <c r="AC37" s="227">
        <f>+SUM('OB 3'!X85:X85)</f>
        <v>0</v>
      </c>
      <c r="AD37" s="227">
        <f t="shared" si="0"/>
        <v>339738</v>
      </c>
      <c r="AE37" s="336"/>
      <c r="AF37" s="336"/>
    </row>
    <row r="38" spans="1:32" ht="142.5" customHeight="1">
      <c r="A38" s="338"/>
      <c r="B38" s="338"/>
      <c r="C38" s="339"/>
      <c r="D38" s="334"/>
      <c r="E38" s="337"/>
      <c r="F38" s="209" t="s">
        <v>300</v>
      </c>
      <c r="G38" s="209" t="s">
        <v>411</v>
      </c>
      <c r="H38" s="209" t="s">
        <v>231</v>
      </c>
      <c r="I38" s="227">
        <f>+SUM('OB 3'!D87:D87)</f>
        <v>0</v>
      </c>
      <c r="J38" s="227">
        <f>+SUM('OB 3'!E87:E87)</f>
        <v>22000</v>
      </c>
      <c r="K38" s="227">
        <f>+SUM('OB 3'!F87:F87)</f>
        <v>0</v>
      </c>
      <c r="L38" s="227">
        <f>+SUM('OB 3'!G87:G87)</f>
        <v>0</v>
      </c>
      <c r="M38" s="227">
        <f>+SUM('OB 3'!H87:H87)</f>
        <v>0</v>
      </c>
      <c r="N38" s="227">
        <f>+SUM('OB 3'!I87:I87)</f>
        <v>0</v>
      </c>
      <c r="O38" s="227">
        <f>+SUM('OB 3'!J87:J87)</f>
        <v>0</v>
      </c>
      <c r="P38" s="227">
        <f>+SUM('OB 3'!K87:K87)</f>
        <v>22895</v>
      </c>
      <c r="Q38" s="227">
        <f>+SUM('OB 3'!L87:L87)</f>
        <v>0</v>
      </c>
      <c r="R38" s="227">
        <f>+SUM('OB 3'!M87:M87)</f>
        <v>0</v>
      </c>
      <c r="S38" s="227">
        <f>+SUM('OB 3'!N87:N87)</f>
        <v>0</v>
      </c>
      <c r="T38" s="227">
        <f>+SUM('OB 3'!O87:O87)</f>
        <v>0</v>
      </c>
      <c r="U38" s="227">
        <f>+SUM('OB 3'!P87:P87)</f>
        <v>23804</v>
      </c>
      <c r="V38" s="227">
        <f>+SUM('OB 3'!Q87:Q87)</f>
        <v>0</v>
      </c>
      <c r="W38" s="227">
        <f>+SUM('OB 3'!R87:R87)</f>
        <v>0</v>
      </c>
      <c r="X38" s="227">
        <f>+SUM('OB 3'!S87:S87)</f>
        <v>0</v>
      </c>
      <c r="Y38" s="227">
        <f>+SUM('OB 3'!T87:T87)</f>
        <v>0</v>
      </c>
      <c r="Z38" s="227">
        <f>+SUM('OB 3'!U87:U87)</f>
        <v>24729</v>
      </c>
      <c r="AA38" s="227">
        <f>+SUM('OB 3'!V87:V87)</f>
        <v>0</v>
      </c>
      <c r="AB38" s="227">
        <f>+SUM('OB 3'!W87:W87)</f>
        <v>0</v>
      </c>
      <c r="AC38" s="227">
        <f>+SUM('OB 3'!X87:X87)</f>
        <v>0</v>
      </c>
      <c r="AD38" s="227">
        <f t="shared" si="0"/>
        <v>93428</v>
      </c>
      <c r="AE38" s="336"/>
      <c r="AF38" s="336"/>
    </row>
    <row r="39" spans="1:32" ht="125.25" customHeight="1">
      <c r="A39" s="338"/>
      <c r="B39" s="338"/>
      <c r="C39" s="339"/>
      <c r="D39" s="334"/>
      <c r="E39" s="337"/>
      <c r="F39" s="209" t="s">
        <v>300</v>
      </c>
      <c r="G39" s="209" t="s">
        <v>303</v>
      </c>
      <c r="H39" s="209" t="s">
        <v>231</v>
      </c>
      <c r="I39" s="227">
        <f>+SUM('OB 3'!D89)</f>
        <v>20000</v>
      </c>
      <c r="J39" s="227">
        <f>+SUM('OB 3'!E89)</f>
        <v>0</v>
      </c>
      <c r="K39" s="227">
        <f>+SUM('OB 3'!F89)</f>
        <v>0</v>
      </c>
      <c r="L39" s="227">
        <f>+SUM('OB 3'!G89)</f>
        <v>0</v>
      </c>
      <c r="M39" s="227">
        <f>+SUM('OB 3'!H89)</f>
        <v>0</v>
      </c>
      <c r="N39" s="227">
        <f>+SUM('OB 3'!I89)</f>
        <v>0</v>
      </c>
      <c r="O39" s="227">
        <f>+SUM('OB 3'!J89)</f>
        <v>20813</v>
      </c>
      <c r="P39" s="227">
        <f>+SUM('OB 3'!K89)</f>
        <v>0</v>
      </c>
      <c r="Q39" s="227">
        <f>+SUM('OB 3'!L89)</f>
        <v>0</v>
      </c>
      <c r="R39" s="227">
        <f>+SUM('OB 3'!M89)</f>
        <v>0</v>
      </c>
      <c r="S39" s="227">
        <f>+SUM('OB 3'!N89)</f>
        <v>0</v>
      </c>
      <c r="T39" s="227">
        <f>+SUM('OB 3'!O89)</f>
        <v>21640</v>
      </c>
      <c r="U39" s="227">
        <f>+SUM('OB 3'!P89)</f>
        <v>0</v>
      </c>
      <c r="V39" s="227">
        <f>+SUM('OB 3'!Q89)</f>
        <v>0</v>
      </c>
      <c r="W39" s="227">
        <f>+SUM('OB 3'!R89)</f>
        <v>0</v>
      </c>
      <c r="X39" s="227">
        <f>+SUM('OB 3'!S89)</f>
        <v>0</v>
      </c>
      <c r="Y39" s="227">
        <f>+SUM('OB 3'!T89)</f>
        <v>22481</v>
      </c>
      <c r="Z39" s="227">
        <f>+SUM('OB 3'!U89)</f>
        <v>0</v>
      </c>
      <c r="AA39" s="227">
        <f>+SUM('OB 3'!V89)</f>
        <v>0</v>
      </c>
      <c r="AB39" s="227">
        <f>+SUM('OB 3'!W89)</f>
        <v>0</v>
      </c>
      <c r="AC39" s="227">
        <f>+SUM('OB 3'!X89)</f>
        <v>0</v>
      </c>
      <c r="AD39" s="227">
        <f t="shared" si="0"/>
        <v>84934</v>
      </c>
      <c r="AE39" s="336"/>
      <c r="AF39" s="336"/>
    </row>
    <row r="40" spans="1:32" ht="133.5" customHeight="1">
      <c r="A40" s="338"/>
      <c r="B40" s="338"/>
      <c r="C40" s="339"/>
      <c r="D40" s="334"/>
      <c r="E40" s="337"/>
      <c r="F40" s="209" t="s">
        <v>300</v>
      </c>
      <c r="G40" s="209" t="s">
        <v>322</v>
      </c>
      <c r="H40" s="209" t="s">
        <v>231</v>
      </c>
      <c r="I40" s="227">
        <f>+SUM('OB 3'!D91)</f>
        <v>0</v>
      </c>
      <c r="J40" s="227">
        <f>+SUM('OB 3'!E91)</f>
        <v>20000</v>
      </c>
      <c r="K40" s="227">
        <f>+SUM('OB 3'!F91)</f>
        <v>0</v>
      </c>
      <c r="L40" s="227">
        <f>+SUM('OB 3'!G91)</f>
        <v>0</v>
      </c>
      <c r="M40" s="227">
        <f>+SUM('OB 3'!H91)</f>
        <v>0</v>
      </c>
      <c r="N40" s="227">
        <f>+SUM('OB 3'!I91)</f>
        <v>0</v>
      </c>
      <c r="O40" s="227">
        <f>+SUM('OB 3'!J91)</f>
        <v>0</v>
      </c>
      <c r="P40" s="227">
        <f>+SUM('OB 3'!K91)</f>
        <v>20813</v>
      </c>
      <c r="Q40" s="227">
        <f>+SUM('OB 3'!L91)</f>
        <v>0</v>
      </c>
      <c r="R40" s="227">
        <f>+SUM('OB 3'!M91)</f>
        <v>0</v>
      </c>
      <c r="S40" s="227">
        <f>+SUM('OB 3'!N91)</f>
        <v>0</v>
      </c>
      <c r="T40" s="227">
        <f>+SUM('OB 3'!O91)</f>
        <v>0</v>
      </c>
      <c r="U40" s="227">
        <f>+SUM('OB 3'!P91)</f>
        <v>21640</v>
      </c>
      <c r="V40" s="227">
        <f>+SUM('OB 3'!Q91)</f>
        <v>0</v>
      </c>
      <c r="W40" s="227">
        <f>+SUM('OB 3'!R91)</f>
        <v>0</v>
      </c>
      <c r="X40" s="227">
        <f>+SUM('OB 3'!S91)</f>
        <v>0</v>
      </c>
      <c r="Y40" s="227">
        <f>+SUM('OB 3'!T91)</f>
        <v>0</v>
      </c>
      <c r="Z40" s="227">
        <f>+SUM('OB 3'!U91)</f>
        <v>22481</v>
      </c>
      <c r="AA40" s="227">
        <f>+SUM('OB 3'!V91)</f>
        <v>0</v>
      </c>
      <c r="AB40" s="227">
        <f>+SUM('OB 3'!W91)</f>
        <v>0</v>
      </c>
      <c r="AC40" s="227">
        <f>+SUM('OB 3'!X91)</f>
        <v>0</v>
      </c>
      <c r="AD40" s="227">
        <f t="shared" si="0"/>
        <v>84934</v>
      </c>
      <c r="AE40" s="336"/>
      <c r="AF40" s="336"/>
    </row>
    <row r="41" spans="1:32" ht="133.5" customHeight="1">
      <c r="A41" s="338"/>
      <c r="B41" s="338"/>
      <c r="C41" s="339"/>
      <c r="D41" s="334"/>
      <c r="E41" s="337"/>
      <c r="F41" s="209" t="s">
        <v>300</v>
      </c>
      <c r="G41" s="209" t="s">
        <v>412</v>
      </c>
      <c r="H41" s="209" t="s">
        <v>231</v>
      </c>
      <c r="I41" s="227">
        <f>+SUM('OB 3'!D93:D93)</f>
        <v>226290</v>
      </c>
      <c r="J41" s="227">
        <f>+SUM('OB 3'!E93:E93)</f>
        <v>0</v>
      </c>
      <c r="K41" s="227">
        <f>+SUM('OB 3'!F93:F93)</f>
        <v>0</v>
      </c>
      <c r="L41" s="227">
        <f>+SUM('OB 3'!G93:G93)</f>
        <v>0</v>
      </c>
      <c r="M41" s="227">
        <f>+SUM('OB 3'!H93:H93)</f>
        <v>0</v>
      </c>
      <c r="N41" s="227">
        <f>+SUM('OB 3'!I93:I93)</f>
        <v>0</v>
      </c>
      <c r="O41" s="227">
        <f>+SUM('OB 3'!J93:J93)</f>
        <v>249467</v>
      </c>
      <c r="P41" s="227">
        <f>+SUM('OB 3'!K93:K93)</f>
        <v>0</v>
      </c>
      <c r="Q41" s="227">
        <f>+SUM('OB 3'!L93:L93)</f>
        <v>0</v>
      </c>
      <c r="R41" s="227">
        <f>+SUM('OB 3'!M93:M93)</f>
        <v>0</v>
      </c>
      <c r="S41" s="227">
        <f>+SUM('OB 3'!N93:N93)</f>
        <v>0</v>
      </c>
      <c r="T41" s="227">
        <f>+SUM('OB 3'!O93:O93)</f>
        <v>131239</v>
      </c>
      <c r="U41" s="227">
        <f>+SUM('OB 3'!P93:P93)</f>
        <v>0</v>
      </c>
      <c r="V41" s="227">
        <f>+SUM('OB 3'!Q93:Q93)</f>
        <v>0</v>
      </c>
      <c r="W41" s="227">
        <f>+SUM('OB 3'!R93:R93)</f>
        <v>0</v>
      </c>
      <c r="X41" s="227">
        <f>+SUM('OB 3'!S93:S93)</f>
        <v>0</v>
      </c>
      <c r="Y41" s="227">
        <f>+SUM('OB 3'!T93:T93)</f>
        <v>127138</v>
      </c>
      <c r="Z41" s="227">
        <f>+SUM('OB 3'!U93:U93)</f>
        <v>0</v>
      </c>
      <c r="AA41" s="227">
        <f>+SUM('OB 3'!V93:V93)</f>
        <v>0</v>
      </c>
      <c r="AB41" s="227">
        <f>+SUM('OB 3'!W93:W93)</f>
        <v>0</v>
      </c>
      <c r="AC41" s="227">
        <f>+SUM('OB 3'!X93:X93)</f>
        <v>0</v>
      </c>
      <c r="AD41" s="227">
        <f t="shared" si="0"/>
        <v>734134</v>
      </c>
      <c r="AE41" s="336"/>
      <c r="AF41" s="336"/>
    </row>
    <row r="42" spans="1:32" ht="146.25" customHeight="1">
      <c r="A42" s="338"/>
      <c r="B42" s="338"/>
      <c r="C42" s="339"/>
      <c r="D42" s="334"/>
      <c r="E42" s="337"/>
      <c r="F42" s="209" t="s">
        <v>300</v>
      </c>
      <c r="G42" s="209" t="s">
        <v>413</v>
      </c>
      <c r="H42" s="209" t="s">
        <v>231</v>
      </c>
      <c r="I42" s="227">
        <f>+'OB 3'!D95</f>
        <v>0</v>
      </c>
      <c r="J42" s="227">
        <f>+'OB 3'!E95</f>
        <v>5000</v>
      </c>
      <c r="K42" s="227">
        <f>+'OB 3'!F95</f>
        <v>0</v>
      </c>
      <c r="L42" s="227">
        <f>+'OB 3'!G95</f>
        <v>6000</v>
      </c>
      <c r="M42" s="227">
        <f>+'OB 3'!H95</f>
        <v>0</v>
      </c>
      <c r="N42" s="227">
        <f>+'OB 3'!I95</f>
        <v>0</v>
      </c>
      <c r="O42" s="227">
        <f>+'OB 3'!J95</f>
        <v>0</v>
      </c>
      <c r="P42" s="227">
        <f>+'OB 3'!K95</f>
        <v>11000</v>
      </c>
      <c r="Q42" s="227">
        <f>+'OB 3'!L95</f>
        <v>0</v>
      </c>
      <c r="R42" s="227">
        <f>+'OB 3'!M95</f>
        <v>0</v>
      </c>
      <c r="S42" s="227">
        <f>+'OB 3'!N95</f>
        <v>0</v>
      </c>
      <c r="T42" s="227">
        <f>+'OB 3'!O95</f>
        <v>0</v>
      </c>
      <c r="U42" s="227">
        <f>+'OB 3'!P95</f>
        <v>11500</v>
      </c>
      <c r="V42" s="227">
        <f>+'OB 3'!Q95</f>
        <v>0</v>
      </c>
      <c r="W42" s="227">
        <f>+'OB 3'!R95</f>
        <v>0</v>
      </c>
      <c r="X42" s="227">
        <f>+'OB 3'!S95</f>
        <v>0</v>
      </c>
      <c r="Y42" s="227">
        <f>+'OB 3'!T95</f>
        <v>0</v>
      </c>
      <c r="Z42" s="227">
        <f>+'OB 3'!U95</f>
        <v>12000</v>
      </c>
      <c r="AA42" s="227">
        <f>+'OB 3'!V95</f>
        <v>0</v>
      </c>
      <c r="AB42" s="227">
        <f>+'OB 3'!W95</f>
        <v>0</v>
      </c>
      <c r="AC42" s="227">
        <f>+'OB 3'!X95</f>
        <v>0</v>
      </c>
      <c r="AD42" s="227">
        <f t="shared" si="0"/>
        <v>45500</v>
      </c>
      <c r="AE42" s="336"/>
      <c r="AF42" s="336"/>
    </row>
    <row r="43" spans="1:32" ht="129" customHeight="1">
      <c r="A43" s="338"/>
      <c r="B43" s="338"/>
      <c r="C43" s="339"/>
      <c r="D43" s="334"/>
      <c r="E43" s="337"/>
      <c r="F43" s="209" t="s">
        <v>300</v>
      </c>
      <c r="G43" s="209" t="s">
        <v>348</v>
      </c>
      <c r="H43" s="209" t="s">
        <v>231</v>
      </c>
      <c r="I43" s="227">
        <f>+SUM('OB 3'!D97)</f>
        <v>30000</v>
      </c>
      <c r="J43" s="227">
        <f>+SUM('OB 3'!E97)</f>
        <v>0</v>
      </c>
      <c r="K43" s="227">
        <f>+SUM('OB 3'!F97)</f>
        <v>0</v>
      </c>
      <c r="L43" s="227">
        <f>+SUM('OB 3'!G97)</f>
        <v>0</v>
      </c>
      <c r="M43" s="227">
        <f>+SUM('OB 3'!H97)</f>
        <v>0</v>
      </c>
      <c r="N43" s="227">
        <f>+SUM('OB 3'!I97)</f>
        <v>0</v>
      </c>
      <c r="O43" s="227">
        <f>+SUM('OB 3'!J97)</f>
        <v>31220</v>
      </c>
      <c r="P43" s="227">
        <f>+SUM('OB 3'!K97)</f>
        <v>0</v>
      </c>
      <c r="Q43" s="227">
        <f>+SUM('OB 3'!L97)</f>
        <v>0</v>
      </c>
      <c r="R43" s="227">
        <f>+SUM('OB 3'!M97)</f>
        <v>0</v>
      </c>
      <c r="S43" s="227">
        <f>+SUM('OB 3'!N97)</f>
        <v>0</v>
      </c>
      <c r="T43" s="227">
        <f>+SUM('OB 3'!O97)</f>
        <v>32460</v>
      </c>
      <c r="U43" s="227">
        <f>+SUM('OB 3'!P97)</f>
        <v>0</v>
      </c>
      <c r="V43" s="227">
        <f>+SUM('OB 3'!Q97)</f>
        <v>0</v>
      </c>
      <c r="W43" s="227">
        <f>+SUM('OB 3'!R97)</f>
        <v>0</v>
      </c>
      <c r="X43" s="227">
        <f>+SUM('OB 3'!S97)</f>
        <v>0</v>
      </c>
      <c r="Y43" s="227">
        <f>+SUM('OB 3'!T97)</f>
        <v>33722</v>
      </c>
      <c r="Z43" s="227">
        <f>+SUM('OB 3'!U97)</f>
        <v>0</v>
      </c>
      <c r="AA43" s="227">
        <f>+SUM('OB 3'!V97)</f>
        <v>0</v>
      </c>
      <c r="AB43" s="227">
        <f>+SUM('OB 3'!W97)</f>
        <v>0</v>
      </c>
      <c r="AC43" s="227">
        <f>+SUM('OB 3'!X97)</f>
        <v>0</v>
      </c>
      <c r="AD43" s="227">
        <f t="shared" si="0"/>
        <v>127402</v>
      </c>
      <c r="AE43" s="336"/>
      <c r="AF43" s="336"/>
    </row>
    <row r="44" spans="1:32" ht="137.25" customHeight="1">
      <c r="A44" s="338"/>
      <c r="B44" s="338"/>
      <c r="C44" s="339"/>
      <c r="D44" s="334"/>
      <c r="E44" s="337"/>
      <c r="F44" s="209" t="s">
        <v>300</v>
      </c>
      <c r="G44" s="209" t="s">
        <v>414</v>
      </c>
      <c r="H44" s="209" t="s">
        <v>231</v>
      </c>
      <c r="I44" s="227">
        <f>+SUM('OB 3'!D99)</f>
        <v>30000</v>
      </c>
      <c r="J44" s="227">
        <f>+SUM('OB 3'!E99)</f>
        <v>0</v>
      </c>
      <c r="K44" s="227">
        <f>+SUM('OB 3'!F99)</f>
        <v>0</v>
      </c>
      <c r="L44" s="227">
        <f>+SUM('OB 3'!G99)</f>
        <v>0</v>
      </c>
      <c r="M44" s="227">
        <f>+SUM('OB 3'!H99)</f>
        <v>0</v>
      </c>
      <c r="N44" s="227">
        <f>+SUM('OB 3'!I99)</f>
        <v>0</v>
      </c>
      <c r="O44" s="227">
        <f>+SUM('OB 3'!J99)</f>
        <v>31220</v>
      </c>
      <c r="P44" s="227">
        <f>+SUM('OB 3'!K99)</f>
        <v>0</v>
      </c>
      <c r="Q44" s="227">
        <f>+SUM('OB 3'!L99)</f>
        <v>0</v>
      </c>
      <c r="R44" s="227">
        <f>+SUM('OB 3'!M99)</f>
        <v>0</v>
      </c>
      <c r="S44" s="227">
        <f>+SUM('OB 3'!N99)</f>
        <v>0</v>
      </c>
      <c r="T44" s="227">
        <f>+SUM('OB 3'!O99)</f>
        <v>32460</v>
      </c>
      <c r="U44" s="227">
        <f>+SUM('OB 3'!P99)</f>
        <v>0</v>
      </c>
      <c r="V44" s="227">
        <f>+SUM('OB 3'!Q99)</f>
        <v>0</v>
      </c>
      <c r="W44" s="227">
        <f>+SUM('OB 3'!R99)</f>
        <v>0</v>
      </c>
      <c r="X44" s="227">
        <f>+SUM('OB 3'!S99)</f>
        <v>0</v>
      </c>
      <c r="Y44" s="227">
        <f>+SUM('OB 3'!T99)</f>
        <v>33722</v>
      </c>
      <c r="Z44" s="227">
        <f>+SUM('OB 3'!U99)</f>
        <v>0</v>
      </c>
      <c r="AA44" s="227">
        <f>+SUM('OB 3'!V99)</f>
        <v>0</v>
      </c>
      <c r="AB44" s="227">
        <f>+SUM('OB 3'!W99)</f>
        <v>0</v>
      </c>
      <c r="AC44" s="227">
        <f>+SUM('OB 3'!X99)</f>
        <v>0</v>
      </c>
      <c r="AD44" s="227">
        <f t="shared" si="0"/>
        <v>127402</v>
      </c>
      <c r="AE44" s="336"/>
      <c r="AF44" s="336"/>
    </row>
    <row r="45" spans="1:32" ht="129.75" customHeight="1">
      <c r="A45" s="338"/>
      <c r="B45" s="338"/>
      <c r="C45" s="339"/>
      <c r="D45" s="334"/>
      <c r="E45" s="337"/>
      <c r="F45" s="209" t="s">
        <v>300</v>
      </c>
      <c r="G45" s="209" t="s">
        <v>349</v>
      </c>
      <c r="H45" s="209" t="s">
        <v>231</v>
      </c>
      <c r="I45" s="227">
        <f>+SUM('OB 3'!D101)</f>
        <v>0</v>
      </c>
      <c r="J45" s="227">
        <f>+SUM('OB 3'!E101)</f>
        <v>0</v>
      </c>
      <c r="K45" s="227">
        <f>+SUM('OB 3'!F101)</f>
        <v>0</v>
      </c>
      <c r="L45" s="227">
        <f>+SUM('OB 3'!G101)</f>
        <v>29500</v>
      </c>
      <c r="M45" s="227">
        <f>+SUM('OB 3'!H101)</f>
        <v>0</v>
      </c>
      <c r="N45" s="227">
        <f>+SUM('OB 3'!I101)</f>
        <v>0</v>
      </c>
      <c r="O45" s="227">
        <f>+SUM('OB 3'!J101)</f>
        <v>0</v>
      </c>
      <c r="P45" s="227">
        <f>+SUM('OB 3'!K101)</f>
        <v>0</v>
      </c>
      <c r="Q45" s="227">
        <f>+SUM('OB 3'!L101)</f>
        <v>25607.372890670435</v>
      </c>
      <c r="R45" s="227">
        <f>+SUM('OB 3'!M101)</f>
        <v>0</v>
      </c>
      <c r="S45" s="227">
        <f>+SUM('OB 3'!N101)</f>
        <v>0</v>
      </c>
      <c r="T45" s="227">
        <f>+SUM('OB 3'!O101)</f>
        <v>0</v>
      </c>
      <c r="U45" s="227">
        <f>+SUM('OB 3'!P101)</f>
        <v>27000</v>
      </c>
      <c r="V45" s="227">
        <f>+SUM('OB 3'!Q101)</f>
        <v>0</v>
      </c>
      <c r="W45" s="227">
        <f>+SUM('OB 3'!R101)</f>
        <v>0</v>
      </c>
      <c r="X45" s="227">
        <f>+SUM('OB 3'!S101)</f>
        <v>0</v>
      </c>
      <c r="Y45" s="227">
        <f>+SUM('OB 3'!T101)</f>
        <v>0</v>
      </c>
      <c r="Z45" s="227">
        <f>+SUM('OB 3'!U101)</f>
        <v>27000</v>
      </c>
      <c r="AA45" s="227">
        <f>+SUM('OB 3'!V101)</f>
        <v>0</v>
      </c>
      <c r="AB45" s="227">
        <f>+SUM('OB 3'!W101)</f>
        <v>0</v>
      </c>
      <c r="AC45" s="227">
        <f>+SUM('OB 3'!X101)</f>
        <v>0</v>
      </c>
      <c r="AD45" s="227">
        <f t="shared" si="0"/>
        <v>109107.37289067043</v>
      </c>
      <c r="AE45" s="336"/>
      <c r="AF45" s="336"/>
    </row>
    <row r="46" spans="1:32" ht="71.25" customHeight="1">
      <c r="A46" s="338"/>
      <c r="B46" s="338"/>
      <c r="C46" s="339"/>
      <c r="D46" s="334"/>
      <c r="E46" s="337"/>
      <c r="F46" s="209" t="s">
        <v>304</v>
      </c>
      <c r="G46" s="209" t="s">
        <v>310</v>
      </c>
      <c r="H46" s="209" t="s">
        <v>15</v>
      </c>
      <c r="I46" s="227">
        <f>+SUM('OB 3'!D105:D110)</f>
        <v>350000</v>
      </c>
      <c r="J46" s="227">
        <f>+SUM('OB 3'!E105:E110)</f>
        <v>0</v>
      </c>
      <c r="K46" s="227">
        <f>+SUM('OB 3'!F105:F110)</f>
        <v>0</v>
      </c>
      <c r="L46" s="227">
        <f>+SUM('OB 3'!G105:G110)</f>
        <v>0</v>
      </c>
      <c r="M46" s="227">
        <f>+SUM('OB 3'!H105:H110)</f>
        <v>1172416.3108669901</v>
      </c>
      <c r="N46" s="227">
        <f>+SUM('OB 3'!I105:I110)</f>
        <v>0</v>
      </c>
      <c r="O46" s="227">
        <f>+SUM('OB 3'!J105:J110)</f>
        <v>364231</v>
      </c>
      <c r="P46" s="227">
        <f>+SUM('OB 3'!K105:K110)</f>
        <v>0</v>
      </c>
      <c r="Q46" s="227">
        <f>+SUM('OB 3'!L105:L110)</f>
        <v>0</v>
      </c>
      <c r="R46" s="227">
        <f>+SUM('OB 3'!M105:M110)</f>
        <v>1838788.88164137</v>
      </c>
      <c r="S46" s="227">
        <f>+SUM('OB 3'!N105:N110)</f>
        <v>0</v>
      </c>
      <c r="T46" s="227">
        <f>+SUM('OB 3'!O105:O110)</f>
        <v>378702</v>
      </c>
      <c r="U46" s="227">
        <f>+SUM('OB 3'!P105:P110)</f>
        <v>0</v>
      </c>
      <c r="V46" s="227">
        <f>+SUM('OB 3'!Q105:Q110)</f>
        <v>240000</v>
      </c>
      <c r="W46" s="227">
        <f>+SUM('OB 3'!R105:R110)</f>
        <v>0</v>
      </c>
      <c r="X46" s="227">
        <f>+SUM('OB 3'!S105:S110)</f>
        <v>0</v>
      </c>
      <c r="Y46" s="227">
        <f>+SUM('OB 3'!T105:T110)</f>
        <v>393424</v>
      </c>
      <c r="Z46" s="227">
        <f>+SUM('OB 3'!U105:U110)</f>
        <v>0</v>
      </c>
      <c r="AA46" s="227">
        <f>+SUM('OB 3'!V105:V110)</f>
        <v>235000</v>
      </c>
      <c r="AB46" s="227">
        <f>+SUM('OB 3'!W105:W110)</f>
        <v>0</v>
      </c>
      <c r="AC46" s="227">
        <f>+SUM('OB 3'!X105:X110)</f>
        <v>0</v>
      </c>
      <c r="AD46" s="227">
        <f t="shared" si="0"/>
        <v>4972562.19250836</v>
      </c>
      <c r="AE46" s="336">
        <f>+SUM(AD46:AD48)</f>
        <v>10864139.19250836</v>
      </c>
      <c r="AF46" s="336"/>
    </row>
    <row r="47" spans="1:32" ht="73.5" customHeight="1">
      <c r="A47" s="338"/>
      <c r="B47" s="338"/>
      <c r="C47" s="339"/>
      <c r="D47" s="334"/>
      <c r="E47" s="337"/>
      <c r="F47" s="209" t="s">
        <v>304</v>
      </c>
      <c r="G47" s="209" t="s">
        <v>311</v>
      </c>
      <c r="H47" s="209" t="s">
        <v>223</v>
      </c>
      <c r="I47" s="227">
        <f>+SUM('OB 3'!D112:D115)</f>
        <v>66000</v>
      </c>
      <c r="J47" s="227">
        <f>+SUM('OB 3'!E112:E115)</f>
        <v>552484</v>
      </c>
      <c r="K47" s="227">
        <f>+SUM('OB 3'!F112:F115)</f>
        <v>0</v>
      </c>
      <c r="L47" s="227">
        <f>+SUM('OB 3'!G112:G115)</f>
        <v>380000</v>
      </c>
      <c r="M47" s="227">
        <f>+SUM('OB 3'!H112:H115)</f>
        <v>110000</v>
      </c>
      <c r="N47" s="227">
        <f>+SUM('OB 3'!I112:I115)</f>
        <v>0</v>
      </c>
      <c r="O47" s="227">
        <f>+SUM('OB 3'!J112:J115)</f>
        <v>68684</v>
      </c>
      <c r="P47" s="227">
        <f>+SUM('OB 3'!K112:K115)</f>
        <v>593473</v>
      </c>
      <c r="Q47" s="227">
        <f>+SUM('OB 3'!L112:L115)</f>
        <v>0</v>
      </c>
      <c r="R47" s="227">
        <f>+SUM('OB 3'!M112:M115)</f>
        <v>730000</v>
      </c>
      <c r="S47" s="227">
        <f>+SUM('OB 3'!N112:N115)</f>
        <v>0</v>
      </c>
      <c r="T47" s="227">
        <f>+SUM('OB 3'!O112:O115)</f>
        <v>71412</v>
      </c>
      <c r="U47" s="227">
        <f>+SUM('OB 3'!P112:P115)</f>
        <v>633233</v>
      </c>
      <c r="V47" s="227">
        <f>+SUM('OB 3'!Q112:Q115)</f>
        <v>70000</v>
      </c>
      <c r="W47" s="227">
        <f>+SUM('OB 3'!R112:R115)</f>
        <v>0</v>
      </c>
      <c r="X47" s="227">
        <f>+SUM('OB 3'!S112:S115)</f>
        <v>0</v>
      </c>
      <c r="Y47" s="227">
        <f>+SUM('OB 3'!T112:T115)</f>
        <v>74188</v>
      </c>
      <c r="Z47" s="227">
        <f>+SUM('OB 3'!U112:U115)</f>
        <v>680962</v>
      </c>
      <c r="AA47" s="227">
        <f>+SUM('OB 3'!V112:V115)</f>
        <v>60000</v>
      </c>
      <c r="AB47" s="227">
        <f>+SUM('OB 3'!W112:W115)</f>
        <v>0</v>
      </c>
      <c r="AC47" s="227">
        <f>+SUM('OB 3'!X112:X115)</f>
        <v>0</v>
      </c>
      <c r="AD47" s="227">
        <f t="shared" si="0"/>
        <v>4090436</v>
      </c>
      <c r="AE47" s="336"/>
      <c r="AF47" s="336"/>
    </row>
    <row r="48" spans="1:32" ht="73.5" customHeight="1">
      <c r="A48" s="338"/>
      <c r="B48" s="338"/>
      <c r="C48" s="339"/>
      <c r="D48" s="335"/>
      <c r="E48" s="337"/>
      <c r="F48" s="209" t="s">
        <v>304</v>
      </c>
      <c r="G48" s="209" t="s">
        <v>318</v>
      </c>
      <c r="H48" s="209" t="s">
        <v>16</v>
      </c>
      <c r="I48" s="227">
        <f>+SUM('OB 3'!D117:D124)</f>
        <v>0</v>
      </c>
      <c r="J48" s="227">
        <f>+SUM('OB 3'!E117:E124)</f>
        <v>110000</v>
      </c>
      <c r="K48" s="227">
        <f>+SUM('OB 3'!F117:F124)</f>
        <v>0</v>
      </c>
      <c r="L48" s="227">
        <f>+SUM('OB 3'!G117:G124)</f>
        <v>0</v>
      </c>
      <c r="M48" s="227">
        <f>+SUM('OB 3'!H117:H124)</f>
        <v>893000</v>
      </c>
      <c r="N48" s="227">
        <f>+SUM('OB 3'!I117:I124)</f>
        <v>0</v>
      </c>
      <c r="O48" s="227">
        <f>+SUM('OB 3'!J117:J124)</f>
        <v>0</v>
      </c>
      <c r="P48" s="227">
        <f>+SUM('OB 3'!K117:K124)</f>
        <v>115473</v>
      </c>
      <c r="Q48" s="227">
        <f>+SUM('OB 3'!L117:L124)</f>
        <v>0</v>
      </c>
      <c r="R48" s="227">
        <f>+SUM('OB 3'!M117:M124)</f>
        <v>380000</v>
      </c>
      <c r="S48" s="227">
        <f>+SUM('OB 3'!N117:N124)</f>
        <v>0</v>
      </c>
      <c r="T48" s="227">
        <f>+SUM('OB 3'!O117:O124)</f>
        <v>0</v>
      </c>
      <c r="U48" s="227">
        <f>+SUM('OB 3'!P117:P124)</f>
        <v>119021</v>
      </c>
      <c r="V48" s="227">
        <f>+SUM('OB 3'!Q117:Q124)</f>
        <v>30000</v>
      </c>
      <c r="W48" s="227">
        <f>+SUM('OB 3'!R117:R124)</f>
        <v>0</v>
      </c>
      <c r="X48" s="227">
        <f>+SUM('OB 3'!S117:S124)</f>
        <v>0</v>
      </c>
      <c r="Y48" s="227">
        <f>+SUM('OB 3'!T117:T124)</f>
        <v>0</v>
      </c>
      <c r="Z48" s="227">
        <f>+SUM('OB 3'!U117:U124)</f>
        <v>123647</v>
      </c>
      <c r="AA48" s="227">
        <f>+SUM('OB 3'!V117:V124)</f>
        <v>30000</v>
      </c>
      <c r="AB48" s="227">
        <f>+SUM('OB 3'!W117:W124)</f>
        <v>0</v>
      </c>
      <c r="AC48" s="227">
        <f>+SUM('OB 3'!X117:X124)</f>
        <v>0</v>
      </c>
      <c r="AD48" s="227">
        <f t="shared" si="0"/>
        <v>1801141</v>
      </c>
      <c r="AE48" s="336"/>
      <c r="AF48" s="336"/>
    </row>
    <row r="49" spans="1:33" ht="103.5" customHeight="1">
      <c r="A49" s="338"/>
      <c r="B49" s="338"/>
      <c r="C49" s="339"/>
      <c r="D49" s="340" t="s">
        <v>339</v>
      </c>
      <c r="E49" s="337" t="s">
        <v>127</v>
      </c>
      <c r="F49" s="209" t="s">
        <v>152</v>
      </c>
      <c r="G49" s="209" t="s">
        <v>153</v>
      </c>
      <c r="H49" s="209" t="s">
        <v>227</v>
      </c>
      <c r="I49" s="227">
        <f>+SUM('OB 4'!D12:D21)</f>
        <v>0</v>
      </c>
      <c r="J49" s="227">
        <f>+SUM('OB 4'!E12:E21)</f>
        <v>137785</v>
      </c>
      <c r="K49" s="227">
        <f>+SUM('OB 4'!F12:F21)</f>
        <v>0</v>
      </c>
      <c r="L49" s="227">
        <f>+SUM('OB 4'!G12:G21)</f>
        <v>0</v>
      </c>
      <c r="M49" s="227">
        <f>+SUM('OB 4'!H12:H21)</f>
        <v>60000</v>
      </c>
      <c r="N49" s="227">
        <f>+SUM('OB 4'!I12:I21)</f>
        <v>0</v>
      </c>
      <c r="O49" s="227">
        <f>+SUM('OB 4'!J12:J21)</f>
        <v>0</v>
      </c>
      <c r="P49" s="227">
        <f>+SUM('OB 4'!K12:K21)</f>
        <v>161541.40151450317</v>
      </c>
      <c r="Q49" s="227">
        <f>+SUM('OB 4'!L12:L21)</f>
        <v>0</v>
      </c>
      <c r="R49" s="227">
        <f>+SUM('OB 4'!M12:M21)</f>
        <v>40000</v>
      </c>
      <c r="S49" s="227">
        <f>+SUM('OB 4'!N12:N21)</f>
        <v>0</v>
      </c>
      <c r="T49" s="227">
        <f>+SUM('OB 4'!O12:O21)</f>
        <v>10333.326156670228</v>
      </c>
      <c r="U49" s="227">
        <f>+SUM('OB 4'!P12:P21)</f>
        <v>334940</v>
      </c>
      <c r="V49" s="227">
        <f>+SUM('OB 4'!Q12:Q21)</f>
        <v>222000</v>
      </c>
      <c r="W49" s="227">
        <f>+SUM('OB 4'!R12:R21)</f>
        <v>0</v>
      </c>
      <c r="X49" s="227">
        <f>+SUM('OB 4'!S12:S21)</f>
        <v>0</v>
      </c>
      <c r="Y49" s="227">
        <f>+SUM('OB 4'!T12:T21)</f>
        <v>0</v>
      </c>
      <c r="Z49" s="227">
        <f>+SUM('OB 4'!U12:U21)</f>
        <v>208223.91402383335</v>
      </c>
      <c r="AA49" s="227">
        <f>+SUM('OB 4'!V12:V21)</f>
        <v>0</v>
      </c>
      <c r="AB49" s="227">
        <f>+SUM('OB 4'!W12:W21)</f>
        <v>0</v>
      </c>
      <c r="AC49" s="227">
        <f>+SUM('OB 4'!X12:X21)</f>
        <v>0</v>
      </c>
      <c r="AD49" s="227">
        <f t="shared" si="0"/>
        <v>1174823.6416950068</v>
      </c>
      <c r="AE49" s="336">
        <f>+SUM(AD49:AD51)</f>
        <v>1658036.6416950068</v>
      </c>
      <c r="AF49" s="336">
        <f>+AE52+AE49</f>
        <v>3458271.6416950068</v>
      </c>
      <c r="AG49" s="185"/>
    </row>
    <row r="50" spans="1:35" ht="84.75" customHeight="1">
      <c r="A50" s="338"/>
      <c r="B50" s="338"/>
      <c r="C50" s="339"/>
      <c r="D50" s="341"/>
      <c r="E50" s="337"/>
      <c r="F50" s="209" t="s">
        <v>152</v>
      </c>
      <c r="G50" s="209" t="s">
        <v>154</v>
      </c>
      <c r="H50" s="209" t="s">
        <v>227</v>
      </c>
      <c r="I50" s="227">
        <f>+SUM('OB 4'!D23:D24)</f>
        <v>0</v>
      </c>
      <c r="J50" s="227">
        <f>+SUM('OB 4'!E23:E24)</f>
        <v>40318</v>
      </c>
      <c r="K50" s="227">
        <f>+SUM('OB 4'!F23:F24)</f>
        <v>0</v>
      </c>
      <c r="L50" s="227">
        <f>+SUM('OB 4'!G23:G24)</f>
        <v>6111</v>
      </c>
      <c r="M50" s="227">
        <f>+SUM('OB 4'!H23:H24)</f>
        <v>40000</v>
      </c>
      <c r="N50" s="227">
        <f>+SUM('OB 4'!I23:I24)</f>
        <v>0</v>
      </c>
      <c r="O50" s="227">
        <f>+SUM('OB 4'!J23:J24)</f>
        <v>0</v>
      </c>
      <c r="P50" s="227">
        <f>+SUM('OB 4'!K23:K24)</f>
        <v>40317</v>
      </c>
      <c r="Q50" s="227">
        <f>+SUM('OB 4'!L23:L24)</f>
        <v>0</v>
      </c>
      <c r="R50" s="227">
        <f>+SUM('OB 4'!M23:M24)</f>
        <v>50000</v>
      </c>
      <c r="S50" s="227">
        <f>+SUM('OB 4'!N23:N24)</f>
        <v>0</v>
      </c>
      <c r="T50" s="227">
        <f>+SUM('OB 4'!O23:O24)</f>
        <v>0</v>
      </c>
      <c r="U50" s="227">
        <f>+SUM('OB 4'!P23:P24)</f>
        <v>40595</v>
      </c>
      <c r="V50" s="227">
        <f>+SUM('OB 4'!Q23:Q24)</f>
        <v>50000</v>
      </c>
      <c r="W50" s="227">
        <f>+SUM('OB 4'!R23:R24)</f>
        <v>0</v>
      </c>
      <c r="X50" s="227">
        <f>+SUM('OB 4'!S23:S24)</f>
        <v>0</v>
      </c>
      <c r="Y50" s="227">
        <f>+SUM('OB 4'!T23:T24)</f>
        <v>0</v>
      </c>
      <c r="Z50" s="227">
        <f>+SUM('OB 4'!U23:U24)</f>
        <v>40872</v>
      </c>
      <c r="AA50" s="227">
        <f>+SUM('OB 4'!V23:V24)</f>
        <v>0</v>
      </c>
      <c r="AB50" s="227">
        <f>+SUM('OB 4'!W23:W24)</f>
        <v>0</v>
      </c>
      <c r="AC50" s="227">
        <f>+SUM('OB 4'!X23:X24)</f>
        <v>0</v>
      </c>
      <c r="AD50" s="227">
        <f t="shared" si="0"/>
        <v>308213</v>
      </c>
      <c r="AE50" s="336"/>
      <c r="AF50" s="336"/>
      <c r="AI50" s="185"/>
    </row>
    <row r="51" spans="1:32" ht="60">
      <c r="A51" s="338"/>
      <c r="B51" s="338"/>
      <c r="C51" s="339"/>
      <c r="D51" s="341"/>
      <c r="E51" s="337"/>
      <c r="F51" s="209" t="s">
        <v>152</v>
      </c>
      <c r="G51" s="209" t="s">
        <v>155</v>
      </c>
      <c r="H51" s="209" t="s">
        <v>227</v>
      </c>
      <c r="I51" s="227">
        <f>+SUM('OB 4'!D26:D30)</f>
        <v>0</v>
      </c>
      <c r="J51" s="227">
        <f>+SUM('OB 4'!E26:E30)</f>
        <v>0</v>
      </c>
      <c r="K51" s="227">
        <f>+SUM('OB 4'!F26:F30)</f>
        <v>0</v>
      </c>
      <c r="L51" s="227">
        <f>+SUM('OB 4'!G26:G30)</f>
        <v>0</v>
      </c>
      <c r="M51" s="227">
        <f>+SUM('OB 4'!H26:H30)</f>
        <v>0</v>
      </c>
      <c r="N51" s="227">
        <f>+SUM('OB 4'!I26:I30)</f>
        <v>0</v>
      </c>
      <c r="O51" s="227">
        <f>+SUM('OB 4'!J26:J30)</f>
        <v>0</v>
      </c>
      <c r="P51" s="227">
        <f>+SUM('OB 4'!K26:K30)</f>
        <v>0</v>
      </c>
      <c r="Q51" s="227">
        <f>+SUM('OB 4'!L26:L30)</f>
        <v>0</v>
      </c>
      <c r="R51" s="227">
        <f>+SUM('OB 4'!M26:M30)</f>
        <v>100000</v>
      </c>
      <c r="S51" s="227">
        <f>+SUM('OB 4'!N26:N30)</f>
        <v>0</v>
      </c>
      <c r="T51" s="227">
        <f>+SUM('OB 4'!O26:O30)</f>
        <v>0</v>
      </c>
      <c r="U51" s="227">
        <f>+SUM('OB 4'!P26:P30)</f>
        <v>0</v>
      </c>
      <c r="V51" s="227">
        <f>+SUM('OB 4'!Q26:Q30)</f>
        <v>75000</v>
      </c>
      <c r="W51" s="227">
        <f>+SUM('OB 4'!R26:R30)</f>
        <v>0</v>
      </c>
      <c r="X51" s="227">
        <f>+SUM('OB 4'!S26:S30)</f>
        <v>0</v>
      </c>
      <c r="Y51" s="227">
        <f>+SUM('OB 4'!T26:T30)</f>
        <v>0</v>
      </c>
      <c r="Z51" s="227">
        <f>+SUM('OB 4'!U26:U30)</f>
        <v>0</v>
      </c>
      <c r="AA51" s="227">
        <f>+SUM('OB 4'!V26:V30)</f>
        <v>0</v>
      </c>
      <c r="AB51" s="227">
        <f>+SUM('OB 4'!W26:W30)</f>
        <v>0</v>
      </c>
      <c r="AC51" s="227">
        <f>+SUM('OB 4'!X26:X30)</f>
        <v>0</v>
      </c>
      <c r="AD51" s="227">
        <f t="shared" si="0"/>
        <v>175000</v>
      </c>
      <c r="AE51" s="336"/>
      <c r="AF51" s="336"/>
    </row>
    <row r="52" spans="1:32" ht="60">
      <c r="A52" s="338"/>
      <c r="B52" s="338"/>
      <c r="C52" s="339"/>
      <c r="D52" s="341"/>
      <c r="E52" s="337"/>
      <c r="F52" s="209" t="s">
        <v>156</v>
      </c>
      <c r="G52" s="209" t="s">
        <v>323</v>
      </c>
      <c r="H52" s="209" t="s">
        <v>227</v>
      </c>
      <c r="I52" s="227">
        <f>+SUM('OB 4'!D34)</f>
        <v>0</v>
      </c>
      <c r="J52" s="227">
        <f>+SUM('OB 4'!E34)</f>
        <v>124200</v>
      </c>
      <c r="K52" s="227">
        <f>+SUM('OB 4'!F34)</f>
        <v>0</v>
      </c>
      <c r="L52" s="227">
        <f>+SUM('OB 4'!G34)</f>
        <v>0</v>
      </c>
      <c r="M52" s="227">
        <f>+SUM('OB 4'!H34)</f>
        <v>0</v>
      </c>
      <c r="N52" s="227">
        <f>+SUM('OB 4'!I34)</f>
        <v>0</v>
      </c>
      <c r="O52" s="227">
        <f>+SUM('OB 4'!J34)</f>
        <v>0</v>
      </c>
      <c r="P52" s="227">
        <f>+SUM('OB 4'!K34)</f>
        <v>129250</v>
      </c>
      <c r="Q52" s="227">
        <f>+SUM('OB 4'!L34)</f>
        <v>0</v>
      </c>
      <c r="R52" s="227">
        <f>+SUM('OB 4'!M34)</f>
        <v>0</v>
      </c>
      <c r="S52" s="227">
        <f>+SUM('OB 4'!N34)</f>
        <v>0</v>
      </c>
      <c r="T52" s="227">
        <f>+SUM('OB 4'!O34)</f>
        <v>0</v>
      </c>
      <c r="U52" s="227">
        <f>+SUM('OB 4'!P34)</f>
        <v>134385</v>
      </c>
      <c r="V52" s="227">
        <f>+SUM('OB 4'!Q34)</f>
        <v>0</v>
      </c>
      <c r="W52" s="227">
        <f>+SUM('OB 4'!R34)</f>
        <v>0</v>
      </c>
      <c r="X52" s="227">
        <f>+SUM('OB 4'!S34)</f>
        <v>0</v>
      </c>
      <c r="Y52" s="227">
        <f>+SUM('OB 4'!T34)</f>
        <v>0</v>
      </c>
      <c r="Z52" s="227">
        <f>+SUM('OB 4'!U34)</f>
        <v>139609</v>
      </c>
      <c r="AA52" s="227">
        <f>+SUM('OB 4'!V34)</f>
        <v>0</v>
      </c>
      <c r="AB52" s="227">
        <f>+SUM('OB 4'!W34)</f>
        <v>0</v>
      </c>
      <c r="AC52" s="227">
        <f>+SUM('OB 4'!X34)</f>
        <v>0</v>
      </c>
      <c r="AD52" s="227">
        <f t="shared" si="0"/>
        <v>527444</v>
      </c>
      <c r="AE52" s="336">
        <f>+SUM(AD52:AD53)</f>
        <v>1800235</v>
      </c>
      <c r="AF52" s="336"/>
    </row>
    <row r="53" spans="1:32" ht="60">
      <c r="A53" s="338"/>
      <c r="B53" s="338"/>
      <c r="C53" s="339"/>
      <c r="D53" s="342"/>
      <c r="E53" s="337"/>
      <c r="F53" s="209" t="s">
        <v>156</v>
      </c>
      <c r="G53" s="209" t="s">
        <v>325</v>
      </c>
      <c r="H53" s="209" t="s">
        <v>16</v>
      </c>
      <c r="I53" s="227">
        <f>+SUM('OB 4'!D36:D38)</f>
        <v>0</v>
      </c>
      <c r="J53" s="227">
        <f>+SUM('OB 4'!E36:E38)</f>
        <v>140270</v>
      </c>
      <c r="K53" s="227">
        <f>+SUM('OB 4'!F36:F38)</f>
        <v>0</v>
      </c>
      <c r="L53" s="227">
        <f>+SUM('OB 4'!G36:G38)</f>
        <v>0</v>
      </c>
      <c r="M53" s="227">
        <f>+SUM('OB 4'!H36:H38)</f>
        <v>180000</v>
      </c>
      <c r="N53" s="227">
        <f>+SUM('OB 4'!I36:I38)</f>
        <v>0</v>
      </c>
      <c r="O53" s="227">
        <f>+SUM('OB 4'!J36:J38)</f>
        <v>0</v>
      </c>
      <c r="P53" s="227">
        <f>+SUM('OB 4'!K36:K38)</f>
        <v>149461</v>
      </c>
      <c r="Q53" s="227">
        <f>+SUM('OB 4'!L36:L38)</f>
        <v>0</v>
      </c>
      <c r="R53" s="227">
        <f>+SUM('OB 4'!M36:M38)</f>
        <v>480000</v>
      </c>
      <c r="S53" s="227">
        <f>+SUM('OB 4'!N36:N38)</f>
        <v>0</v>
      </c>
      <c r="T53" s="227">
        <f>+SUM('OB 4'!O36:O38)</f>
        <v>0</v>
      </c>
      <c r="U53" s="227">
        <f>+SUM('OB 4'!P36:P38)</f>
        <v>157353</v>
      </c>
      <c r="V53" s="227">
        <f>+SUM('OB 4'!Q36:Q38)</f>
        <v>0</v>
      </c>
      <c r="W53" s="227">
        <f>+SUM('OB 4'!R36:R38)</f>
        <v>0</v>
      </c>
      <c r="X53" s="227">
        <f>+SUM('OB 4'!S36:S38)</f>
        <v>0</v>
      </c>
      <c r="Y53" s="227">
        <f>+SUM('OB 4'!T36:T38)</f>
        <v>0</v>
      </c>
      <c r="Z53" s="227">
        <f>+SUM('OB 4'!U36:U38)</f>
        <v>165707</v>
      </c>
      <c r="AA53" s="227">
        <f>+SUM('OB 4'!V36:V38)</f>
        <v>0</v>
      </c>
      <c r="AB53" s="227">
        <f>+SUM('OB 4'!W36:W38)</f>
        <v>0</v>
      </c>
      <c r="AC53" s="227">
        <f>+SUM('OB 4'!X36:X38)</f>
        <v>0</v>
      </c>
      <c r="AD53" s="227">
        <f t="shared" si="0"/>
        <v>1272791</v>
      </c>
      <c r="AE53" s="336"/>
      <c r="AF53" s="336"/>
    </row>
    <row r="54" spans="1:32" ht="54" customHeight="1">
      <c r="A54" s="338"/>
      <c r="B54" s="338"/>
      <c r="C54" s="339"/>
      <c r="D54" s="340" t="s">
        <v>340</v>
      </c>
      <c r="E54" s="337" t="s">
        <v>128</v>
      </c>
      <c r="F54" s="209" t="s">
        <v>159</v>
      </c>
      <c r="G54" s="209" t="s">
        <v>163</v>
      </c>
      <c r="H54" s="209" t="s">
        <v>235</v>
      </c>
      <c r="I54" s="227">
        <f>+SUM(OB5!D11)</f>
        <v>0</v>
      </c>
      <c r="J54" s="227">
        <f>+SUM(OB5!E11)</f>
        <v>0</v>
      </c>
      <c r="K54" s="227">
        <f>+SUM(OB5!F11)</f>
        <v>0</v>
      </c>
      <c r="L54" s="227">
        <f>+SUM(OB5!G11)</f>
        <v>0</v>
      </c>
      <c r="M54" s="227">
        <f>+SUM(OB5!H11)</f>
        <v>50000</v>
      </c>
      <c r="N54" s="227">
        <f>+SUM(OB5!I11)</f>
        <v>0</v>
      </c>
      <c r="O54" s="227">
        <f>+SUM(OB5!J11)</f>
        <v>0</v>
      </c>
      <c r="P54" s="227">
        <f>+SUM(OB5!K11)</f>
        <v>0</v>
      </c>
      <c r="Q54" s="227">
        <f>+SUM(OB5!L11)</f>
        <v>0</v>
      </c>
      <c r="R54" s="227">
        <f>+SUM(OB5!M11)</f>
        <v>0</v>
      </c>
      <c r="S54" s="227">
        <f>+SUM(OB5!N11)</f>
        <v>0</v>
      </c>
      <c r="T54" s="227">
        <f>+SUM(OB5!O11)</f>
        <v>0</v>
      </c>
      <c r="U54" s="227">
        <f>+SUM(OB5!P11)</f>
        <v>0</v>
      </c>
      <c r="V54" s="227">
        <f>+SUM(OB5!Q11)</f>
        <v>0</v>
      </c>
      <c r="W54" s="227">
        <f>+SUM(OB5!R11)</f>
        <v>0</v>
      </c>
      <c r="X54" s="227">
        <f>+SUM(OB5!S11)</f>
        <v>0</v>
      </c>
      <c r="Y54" s="227">
        <f>+SUM(OB5!T11)</f>
        <v>0</v>
      </c>
      <c r="Z54" s="227">
        <f>+SUM(OB5!U11)</f>
        <v>0</v>
      </c>
      <c r="AA54" s="227">
        <f>+SUM(OB5!V11)</f>
        <v>0</v>
      </c>
      <c r="AB54" s="227">
        <f>+SUM(OB5!W11)</f>
        <v>0</v>
      </c>
      <c r="AC54" s="227">
        <f>+SUM(OB5!X11)</f>
        <v>0</v>
      </c>
      <c r="AD54" s="227">
        <f t="shared" si="0"/>
        <v>50000</v>
      </c>
      <c r="AE54" s="336">
        <f>+SUM(AD54:AD57)</f>
        <v>896075.00000019</v>
      </c>
      <c r="AF54" s="336">
        <f>+AE54+AE58+AE59+AE61</f>
        <v>1870670.86500019</v>
      </c>
    </row>
    <row r="55" spans="1:32" ht="58.5" customHeight="1">
      <c r="A55" s="338"/>
      <c r="B55" s="338"/>
      <c r="C55" s="339"/>
      <c r="D55" s="341"/>
      <c r="E55" s="337"/>
      <c r="F55" s="209" t="s">
        <v>159</v>
      </c>
      <c r="G55" s="209" t="s">
        <v>164</v>
      </c>
      <c r="H55" s="209" t="s">
        <v>235</v>
      </c>
      <c r="I55" s="227">
        <f>+SUM(OB5!D13:D17)</f>
        <v>130000</v>
      </c>
      <c r="J55" s="227">
        <f>+SUM(OB5!E13:E17)</f>
        <v>0</v>
      </c>
      <c r="K55" s="227">
        <f>+SUM(OB5!F13:F17)</f>
        <v>0</v>
      </c>
      <c r="L55" s="227">
        <f>+SUM(OB5!G13:G17)</f>
        <v>20000</v>
      </c>
      <c r="M55" s="227">
        <f>+SUM(OB5!H13:H17)</f>
        <v>10000</v>
      </c>
      <c r="N55" s="227">
        <f>+SUM(OB5!I13:I17)</f>
        <v>0</v>
      </c>
      <c r="O55" s="227">
        <f>+SUM(OB5!J13:J17)</f>
        <v>135285</v>
      </c>
      <c r="P55" s="227">
        <f>+SUM(OB5!K13:K17)</f>
        <v>0</v>
      </c>
      <c r="Q55" s="227">
        <f>+SUM(OB5!L13:L17)</f>
        <v>0</v>
      </c>
      <c r="R55" s="227">
        <f>+SUM(OB5!M13:M17)</f>
        <v>29000.00000018999</v>
      </c>
      <c r="S55" s="227">
        <f>+SUM(OB5!N13:N17)</f>
        <v>0</v>
      </c>
      <c r="T55" s="227">
        <f>+SUM(OB5!O13:O17)</f>
        <v>140660</v>
      </c>
      <c r="U55" s="227">
        <f>+SUM(OB5!P13:P17)</f>
        <v>0</v>
      </c>
      <c r="V55" s="227">
        <f>+SUM(OB5!Q13:Q17)</f>
        <v>85000</v>
      </c>
      <c r="W55" s="227">
        <f>+SUM(OB5!R13:R17)</f>
        <v>0</v>
      </c>
      <c r="X55" s="227">
        <f>+SUM(OB5!S13:S17)</f>
        <v>0</v>
      </c>
      <c r="Y55" s="227">
        <f>+SUM(OB5!T13:T17)</f>
        <v>146130</v>
      </c>
      <c r="Z55" s="227">
        <f>+SUM(OB5!U13:U17)</f>
        <v>0</v>
      </c>
      <c r="AA55" s="227">
        <f>+SUM(OB5!V13:V17)</f>
        <v>0</v>
      </c>
      <c r="AB55" s="227">
        <f>+SUM(OB5!W13:W17)</f>
        <v>0</v>
      </c>
      <c r="AC55" s="227">
        <f>+SUM(OB5!X13:X17)</f>
        <v>0</v>
      </c>
      <c r="AD55" s="227">
        <f t="shared" si="0"/>
        <v>696075.00000019</v>
      </c>
      <c r="AE55" s="336"/>
      <c r="AF55" s="336"/>
    </row>
    <row r="56" spans="1:32" ht="50.25" customHeight="1">
      <c r="A56" s="338"/>
      <c r="B56" s="338"/>
      <c r="C56" s="339"/>
      <c r="D56" s="341"/>
      <c r="E56" s="337"/>
      <c r="F56" s="209" t="s">
        <v>159</v>
      </c>
      <c r="G56" s="209" t="s">
        <v>165</v>
      </c>
      <c r="H56" s="209" t="s">
        <v>235</v>
      </c>
      <c r="I56" s="227">
        <f>+SUM(OB5!D19:D20)</f>
        <v>0</v>
      </c>
      <c r="J56" s="227">
        <f>+SUM(OB5!E19:E20)</f>
        <v>0</v>
      </c>
      <c r="K56" s="227">
        <f>+SUM(OB5!F19:F20)</f>
        <v>0</v>
      </c>
      <c r="L56" s="227">
        <f>+SUM(OB5!G19:G20)</f>
        <v>0</v>
      </c>
      <c r="M56" s="227">
        <f>+SUM(OB5!H19:H20)</f>
        <v>10000</v>
      </c>
      <c r="N56" s="227">
        <f>+SUM(OB5!I19:I20)</f>
        <v>0</v>
      </c>
      <c r="O56" s="227">
        <f>+SUM(OB5!J19:J20)</f>
        <v>0</v>
      </c>
      <c r="P56" s="227">
        <f>+SUM(OB5!K19:K20)</f>
        <v>0</v>
      </c>
      <c r="Q56" s="227">
        <f>+SUM(OB5!L19:L20)</f>
        <v>0</v>
      </c>
      <c r="R56" s="227">
        <f>+SUM(OB5!M19:M20)</f>
        <v>90000</v>
      </c>
      <c r="S56" s="227">
        <f>+SUM(OB5!N19:N20)</f>
        <v>0</v>
      </c>
      <c r="T56" s="227">
        <f>+SUM(OB5!O19:O20)</f>
        <v>0</v>
      </c>
      <c r="U56" s="227">
        <f>+SUM(OB5!P19:P20)</f>
        <v>0</v>
      </c>
      <c r="V56" s="227">
        <f>+SUM(OB5!Q19:Q20)</f>
        <v>0</v>
      </c>
      <c r="W56" s="227">
        <f>+SUM(OB5!R19:R20)</f>
        <v>0</v>
      </c>
      <c r="X56" s="227">
        <f>+SUM(OB5!S19:S20)</f>
        <v>0</v>
      </c>
      <c r="Y56" s="227">
        <f>+SUM(OB5!T19:T20)</f>
        <v>0</v>
      </c>
      <c r="Z56" s="227">
        <f>+SUM(OB5!U19:U20)</f>
        <v>0</v>
      </c>
      <c r="AA56" s="227">
        <f>+SUM(OB5!V19:V20)</f>
        <v>0</v>
      </c>
      <c r="AB56" s="227">
        <f>+SUM(OB5!W19:W20)</f>
        <v>0</v>
      </c>
      <c r="AC56" s="227">
        <f>+SUM(OB5!X19:X20)</f>
        <v>0</v>
      </c>
      <c r="AD56" s="227">
        <f t="shared" si="0"/>
        <v>100000</v>
      </c>
      <c r="AE56" s="336"/>
      <c r="AF56" s="336"/>
    </row>
    <row r="57" spans="1:32" ht="52.5" customHeight="1">
      <c r="A57" s="338"/>
      <c r="B57" s="338"/>
      <c r="C57" s="339"/>
      <c r="D57" s="341"/>
      <c r="E57" s="337"/>
      <c r="F57" s="209" t="s">
        <v>159</v>
      </c>
      <c r="G57" s="209" t="s">
        <v>166</v>
      </c>
      <c r="H57" s="209" t="s">
        <v>235</v>
      </c>
      <c r="I57" s="227">
        <f>+SUM(OB5!D22:D24)</f>
        <v>0</v>
      </c>
      <c r="J57" s="227">
        <f>+SUM(OB5!E22:E24)</f>
        <v>0</v>
      </c>
      <c r="K57" s="227">
        <f>+SUM(OB5!F22:F24)</f>
        <v>0</v>
      </c>
      <c r="L57" s="227">
        <f>+SUM(OB5!G22:G24)</f>
        <v>0</v>
      </c>
      <c r="M57" s="227">
        <f>+SUM(OB5!H22:H24)</f>
        <v>30000</v>
      </c>
      <c r="N57" s="227">
        <f>+SUM(OB5!I22:I24)</f>
        <v>0</v>
      </c>
      <c r="O57" s="227">
        <f>+SUM(OB5!J22:J24)</f>
        <v>0</v>
      </c>
      <c r="P57" s="227">
        <f>+SUM(OB5!K22:K24)</f>
        <v>0</v>
      </c>
      <c r="Q57" s="227">
        <f>+SUM(OB5!L22:L24)</f>
        <v>0</v>
      </c>
      <c r="R57" s="227">
        <f>+SUM(OB5!M22:M24)</f>
        <v>15000</v>
      </c>
      <c r="S57" s="227">
        <f>+SUM(OB5!N22:N24)</f>
        <v>0</v>
      </c>
      <c r="T57" s="227">
        <f>+SUM(OB5!O22:O24)</f>
        <v>0</v>
      </c>
      <c r="U57" s="227">
        <f>+SUM(OB5!P22:P24)</f>
        <v>3074.8531453292817</v>
      </c>
      <c r="V57" s="227">
        <f>+SUM(OB5!Q22:Q24)</f>
        <v>1925.1468546707183</v>
      </c>
      <c r="W57" s="227">
        <f>+SUM(OB5!R22:R24)</f>
        <v>0</v>
      </c>
      <c r="X57" s="227">
        <f>+SUM(OB5!S22:S24)</f>
        <v>0</v>
      </c>
      <c r="Y57" s="227">
        <f>+SUM(OB5!T22:T24)</f>
        <v>0</v>
      </c>
      <c r="Z57" s="227">
        <f>+SUM(OB5!U22:U24)</f>
        <v>0</v>
      </c>
      <c r="AA57" s="227">
        <f>+SUM(OB5!V22:V24)</f>
        <v>0</v>
      </c>
      <c r="AB57" s="227">
        <f>+SUM(OB5!W22:W24)</f>
        <v>0</v>
      </c>
      <c r="AC57" s="227">
        <f>+SUM(OB5!X22:X24)</f>
        <v>0</v>
      </c>
      <c r="AD57" s="227">
        <f t="shared" si="0"/>
        <v>50000</v>
      </c>
      <c r="AE57" s="336"/>
      <c r="AF57" s="336"/>
    </row>
    <row r="58" spans="1:32" ht="76.5" customHeight="1">
      <c r="A58" s="338"/>
      <c r="B58" s="338"/>
      <c r="C58" s="339"/>
      <c r="D58" s="341"/>
      <c r="E58" s="337"/>
      <c r="F58" s="209" t="s">
        <v>160</v>
      </c>
      <c r="G58" s="209" t="s">
        <v>167</v>
      </c>
      <c r="H58" s="209" t="s">
        <v>221</v>
      </c>
      <c r="I58" s="227">
        <f>+SUM(OB5!D27)</f>
        <v>0</v>
      </c>
      <c r="J58" s="227">
        <f>+SUM(OB5!E27)</f>
        <v>0</v>
      </c>
      <c r="K58" s="227">
        <f>+SUM(OB5!F27)</f>
        <v>0</v>
      </c>
      <c r="L58" s="227">
        <f>+SUM(OB5!G27)</f>
        <v>0</v>
      </c>
      <c r="M58" s="227">
        <f>+SUM(OB5!H27)</f>
        <v>0</v>
      </c>
      <c r="N58" s="227">
        <f>+SUM(OB5!I27)</f>
        <v>0</v>
      </c>
      <c r="O58" s="227">
        <f>+SUM(OB5!J27)</f>
        <v>0</v>
      </c>
      <c r="P58" s="227">
        <f>+SUM(OB5!K27)</f>
        <v>0</v>
      </c>
      <c r="Q58" s="227">
        <f>+SUM(OB5!L27)</f>
        <v>0</v>
      </c>
      <c r="R58" s="227">
        <f>+SUM(OB5!M27)</f>
        <v>20000</v>
      </c>
      <c r="S58" s="227">
        <f>+SUM(OB5!N27)</f>
        <v>0</v>
      </c>
      <c r="T58" s="227">
        <f>+SUM(OB5!O27)</f>
        <v>0</v>
      </c>
      <c r="U58" s="227">
        <f>+SUM(OB5!P27)</f>
        <v>0</v>
      </c>
      <c r="V58" s="227">
        <f>+SUM(OB5!Q27)</f>
        <v>0</v>
      </c>
      <c r="W58" s="227">
        <f>+SUM(OB5!R27)</f>
        <v>0</v>
      </c>
      <c r="X58" s="227">
        <f>+SUM(OB5!S27)</f>
        <v>0</v>
      </c>
      <c r="Y58" s="227">
        <f>+SUM(OB5!T27)</f>
        <v>0</v>
      </c>
      <c r="Z58" s="227">
        <f>+SUM(OB5!U27)</f>
        <v>0</v>
      </c>
      <c r="AA58" s="227">
        <f>+SUM(OB5!V27)</f>
        <v>0</v>
      </c>
      <c r="AB58" s="227">
        <f>+SUM(OB5!W27)</f>
        <v>0</v>
      </c>
      <c r="AC58" s="227">
        <f>+SUM(OB5!X27)</f>
        <v>0</v>
      </c>
      <c r="AD58" s="227">
        <f t="shared" si="0"/>
        <v>20000</v>
      </c>
      <c r="AE58" s="227">
        <f>+SUM(AD58)</f>
        <v>20000</v>
      </c>
      <c r="AF58" s="336"/>
    </row>
    <row r="59" spans="1:32" ht="67.5" customHeight="1">
      <c r="A59" s="338"/>
      <c r="B59" s="338"/>
      <c r="C59" s="339"/>
      <c r="D59" s="341"/>
      <c r="E59" s="337"/>
      <c r="F59" s="209" t="s">
        <v>161</v>
      </c>
      <c r="G59" s="209" t="s">
        <v>168</v>
      </c>
      <c r="H59" s="209" t="s">
        <v>224</v>
      </c>
      <c r="I59" s="227">
        <f>+SUM(OB5!D30:D32)</f>
        <v>9524</v>
      </c>
      <c r="J59" s="227">
        <f>+SUM(OB5!E30:E32)</f>
        <v>0</v>
      </c>
      <c r="K59" s="227">
        <f>+SUM(OB5!F30:F32)</f>
        <v>0</v>
      </c>
      <c r="L59" s="227">
        <f>+SUM(OB5!G30:G32)</f>
        <v>0</v>
      </c>
      <c r="M59" s="227">
        <f>+SUM(OB5!H30:H32)</f>
        <v>20000</v>
      </c>
      <c r="N59" s="227">
        <f>+SUM(OB5!I30:I32)</f>
        <v>0</v>
      </c>
      <c r="O59" s="227">
        <f>+SUM(OB5!J30:J32)</f>
        <v>10499</v>
      </c>
      <c r="P59" s="227">
        <f>+SUM(OB5!K30:K32)</f>
        <v>0</v>
      </c>
      <c r="Q59" s="227">
        <f>+SUM(OB5!L30:L32)</f>
        <v>0</v>
      </c>
      <c r="R59" s="227">
        <f>+SUM(OB5!M30:M32)</f>
        <v>15000</v>
      </c>
      <c r="S59" s="227">
        <f>+SUM(OB5!N30:N32)</f>
        <v>0</v>
      </c>
      <c r="T59" s="227">
        <f>+SUM(OB5!O30:O32)</f>
        <v>5524</v>
      </c>
      <c r="U59" s="227">
        <f>+SUM(OB5!P30:P32)</f>
        <v>0</v>
      </c>
      <c r="V59" s="227">
        <f>+SUM(OB5!Q30:Q32)</f>
        <v>0</v>
      </c>
      <c r="W59" s="227">
        <f>+SUM(OB5!R30:R32)</f>
        <v>0</v>
      </c>
      <c r="X59" s="227">
        <f>+SUM(OB5!S30:S32)</f>
        <v>0</v>
      </c>
      <c r="Y59" s="227">
        <f>+SUM(OB5!T30:T32)</f>
        <v>5531</v>
      </c>
      <c r="Z59" s="227">
        <f>+SUM(OB5!U30:U32)</f>
        <v>0</v>
      </c>
      <c r="AA59" s="227">
        <f>+SUM(OB5!V30:V32)</f>
        <v>0</v>
      </c>
      <c r="AB59" s="227">
        <f>+SUM(OB5!W30:W32)</f>
        <v>0</v>
      </c>
      <c r="AC59" s="227">
        <f>+SUM(OB5!X30:X32)</f>
        <v>0</v>
      </c>
      <c r="AD59" s="227">
        <f t="shared" si="0"/>
        <v>66078</v>
      </c>
      <c r="AE59" s="336">
        <f>+SUM(AD59:AD60)</f>
        <v>524596</v>
      </c>
      <c r="AF59" s="336"/>
    </row>
    <row r="60" spans="1:32" ht="73.5" customHeight="1">
      <c r="A60" s="338"/>
      <c r="B60" s="338"/>
      <c r="C60" s="339"/>
      <c r="D60" s="341"/>
      <c r="E60" s="337"/>
      <c r="F60" s="209" t="s">
        <v>161</v>
      </c>
      <c r="G60" s="209" t="s">
        <v>169</v>
      </c>
      <c r="H60" s="209" t="s">
        <v>228</v>
      </c>
      <c r="I60" s="227">
        <f>+SUM(OB5!D34:D35)</f>
        <v>97144</v>
      </c>
      <c r="J60" s="227">
        <f>+SUM(OB5!E34:E35)</f>
        <v>23128</v>
      </c>
      <c r="K60" s="227">
        <f>+SUM(OB5!F34:F35)</f>
        <v>0</v>
      </c>
      <c r="L60" s="227">
        <f>+SUM(OB5!G34:G35)</f>
        <v>0</v>
      </c>
      <c r="M60" s="227">
        <f>+SUM(OB5!H34:H35)</f>
        <v>0</v>
      </c>
      <c r="N60" s="227">
        <f>+SUM(OB5!I34:I35)</f>
        <v>0</v>
      </c>
      <c r="O60" s="227">
        <f>+SUM(OB5!J34:J35)</f>
        <v>104622</v>
      </c>
      <c r="P60" s="227">
        <f>+SUM(OB5!K34:K35)</f>
        <v>23630</v>
      </c>
      <c r="Q60" s="227">
        <f>+SUM(OB5!L34:L35)</f>
        <v>0</v>
      </c>
      <c r="R60" s="227">
        <f>+SUM(OB5!M34:M35)</f>
        <v>0</v>
      </c>
      <c r="S60" s="227">
        <f>+SUM(OB5!N34:N35)</f>
        <v>0</v>
      </c>
      <c r="T60" s="227">
        <f>+SUM(OB5!O34:O35)</f>
        <v>76421</v>
      </c>
      <c r="U60" s="227">
        <f>+SUM(OB5!P34:P35)</f>
        <v>25327</v>
      </c>
      <c r="V60" s="227">
        <f>+SUM(OB5!Q34:Q35)</f>
        <v>0</v>
      </c>
      <c r="W60" s="227">
        <f>+SUM(OB5!R34:R35)</f>
        <v>0</v>
      </c>
      <c r="X60" s="227">
        <f>+SUM(OB5!S34:S35)</f>
        <v>0</v>
      </c>
      <c r="Y60" s="227">
        <f>+SUM(OB5!T34:T35)</f>
        <v>81168</v>
      </c>
      <c r="Z60" s="227">
        <f>+SUM(OB5!U34:U35)</f>
        <v>27078</v>
      </c>
      <c r="AA60" s="227">
        <f>+SUM(OB5!V34:V35)</f>
        <v>0</v>
      </c>
      <c r="AB60" s="227">
        <f>+SUM(OB5!W34:W35)</f>
        <v>0</v>
      </c>
      <c r="AC60" s="227">
        <f>+SUM(OB5!X34:X35)</f>
        <v>0</v>
      </c>
      <c r="AD60" s="227">
        <f t="shared" si="0"/>
        <v>458518</v>
      </c>
      <c r="AE60" s="336"/>
      <c r="AF60" s="336"/>
    </row>
    <row r="61" spans="1:32" ht="73.5" customHeight="1">
      <c r="A61" s="338"/>
      <c r="B61" s="338"/>
      <c r="C61" s="339"/>
      <c r="D61" s="341"/>
      <c r="E61" s="337"/>
      <c r="F61" s="209" t="s">
        <v>162</v>
      </c>
      <c r="G61" s="209" t="s">
        <v>326</v>
      </c>
      <c r="H61" s="209" t="s">
        <v>16</v>
      </c>
      <c r="I61" s="227">
        <f>+SUM(OB5!D39:D41)</f>
        <v>0</v>
      </c>
      <c r="J61" s="227">
        <f>+SUM(OB5!E39:E41)</f>
        <v>0</v>
      </c>
      <c r="K61" s="227">
        <f>+SUM(OB5!F39:F41)</f>
        <v>0</v>
      </c>
      <c r="L61" s="227">
        <f>+SUM(OB5!G39:G41)</f>
        <v>0</v>
      </c>
      <c r="M61" s="227">
        <f>+SUM(OB5!H39:H41)</f>
        <v>29999.865</v>
      </c>
      <c r="N61" s="227">
        <f>+SUM(OB5!I39:I41)</f>
        <v>0</v>
      </c>
      <c r="O61" s="227">
        <f>+SUM(OB5!J39:J41)</f>
        <v>0</v>
      </c>
      <c r="P61" s="227">
        <f>+SUM(OB5!K39:K41)</f>
        <v>0</v>
      </c>
      <c r="Q61" s="227">
        <f>+SUM(OB5!L39:L41)</f>
        <v>0</v>
      </c>
      <c r="R61" s="227">
        <f>+SUM(OB5!M39:M41)</f>
        <v>210000</v>
      </c>
      <c r="S61" s="227">
        <f>+SUM(OB5!N39:N41)</f>
        <v>0</v>
      </c>
      <c r="T61" s="227">
        <f>+SUM(OB5!O39:O41)</f>
        <v>0</v>
      </c>
      <c r="U61" s="227">
        <f>+SUM(OB5!P39:P41)</f>
        <v>0</v>
      </c>
      <c r="V61" s="227">
        <f>+SUM(OB5!Q39:Q41)</f>
        <v>0</v>
      </c>
      <c r="W61" s="227">
        <f>+SUM(OB5!R39:R41)</f>
        <v>0</v>
      </c>
      <c r="X61" s="227">
        <f>+SUM(OB5!S39:S41)</f>
        <v>0</v>
      </c>
      <c r="Y61" s="227">
        <f>+SUM(OB5!T39:T41)</f>
        <v>0</v>
      </c>
      <c r="Z61" s="227">
        <f>+SUM(OB5!U39:U41)</f>
        <v>0</v>
      </c>
      <c r="AA61" s="227">
        <f>+SUM(OB5!V39:V41)</f>
        <v>0</v>
      </c>
      <c r="AB61" s="227">
        <f>+SUM(OB5!W39:W41)</f>
        <v>0</v>
      </c>
      <c r="AC61" s="227">
        <f>+SUM(OB5!X39:X41)</f>
        <v>0</v>
      </c>
      <c r="AD61" s="227">
        <f t="shared" si="0"/>
        <v>239999.865</v>
      </c>
      <c r="AE61" s="336">
        <f>+SUM(AD61:AD62)</f>
        <v>429999.865</v>
      </c>
      <c r="AF61" s="336"/>
    </row>
    <row r="62" spans="1:32" ht="58.5" customHeight="1">
      <c r="A62" s="338"/>
      <c r="B62" s="338"/>
      <c r="C62" s="339"/>
      <c r="D62" s="342"/>
      <c r="E62" s="337"/>
      <c r="F62" s="209" t="s">
        <v>162</v>
      </c>
      <c r="G62" s="209" t="s">
        <v>327</v>
      </c>
      <c r="H62" s="209" t="s">
        <v>17</v>
      </c>
      <c r="I62" s="227">
        <f>+SUM(OB5!D43:D44)</f>
        <v>0</v>
      </c>
      <c r="J62" s="227">
        <f>+SUM(OB5!E43:E44)</f>
        <v>0</v>
      </c>
      <c r="K62" s="227">
        <f>+SUM(OB5!F43:F44)</f>
        <v>0</v>
      </c>
      <c r="L62" s="227">
        <f>+SUM(OB5!G43:G44)</f>
        <v>0</v>
      </c>
      <c r="M62" s="227">
        <f>+SUM(OB5!H43:H44)</f>
        <v>140000</v>
      </c>
      <c r="N62" s="227">
        <f>+SUM(OB5!I43:I44)</f>
        <v>0</v>
      </c>
      <c r="O62" s="227">
        <f>+SUM(OB5!J43:J44)</f>
        <v>0</v>
      </c>
      <c r="P62" s="227">
        <f>+SUM(OB5!K43:K44)</f>
        <v>0</v>
      </c>
      <c r="Q62" s="227">
        <f>+SUM(OB5!L43:L44)</f>
        <v>0</v>
      </c>
      <c r="R62" s="227">
        <f>+SUM(OB5!M43:M44)</f>
        <v>50000</v>
      </c>
      <c r="S62" s="227">
        <f>+SUM(OB5!N43:N44)</f>
        <v>0</v>
      </c>
      <c r="T62" s="227">
        <f>+SUM(OB5!O43:O44)</f>
        <v>0</v>
      </c>
      <c r="U62" s="227">
        <f>+SUM(OB5!P43:P44)</f>
        <v>0</v>
      </c>
      <c r="V62" s="227">
        <f>+SUM(OB5!Q43:Q44)</f>
        <v>0</v>
      </c>
      <c r="W62" s="227">
        <f>+SUM(OB5!R43:R44)</f>
        <v>0</v>
      </c>
      <c r="X62" s="227">
        <f>+SUM(OB5!S43:S44)</f>
        <v>0</v>
      </c>
      <c r="Y62" s="227">
        <f>+SUM(OB5!T43:T44)</f>
        <v>0</v>
      </c>
      <c r="Z62" s="227">
        <f>+SUM(OB5!U43:U44)</f>
        <v>0</v>
      </c>
      <c r="AA62" s="227">
        <f>+SUM(OB5!V43:V44)</f>
        <v>0</v>
      </c>
      <c r="AB62" s="227">
        <f>+SUM(OB5!W43:W44)</f>
        <v>0</v>
      </c>
      <c r="AC62" s="227">
        <f>+SUM(OB5!X43:X44)</f>
        <v>0</v>
      </c>
      <c r="AD62" s="227">
        <f t="shared" si="0"/>
        <v>190000</v>
      </c>
      <c r="AE62" s="336"/>
      <c r="AF62" s="336"/>
    </row>
    <row r="63" spans="1:32" ht="60" customHeight="1">
      <c r="A63" s="338"/>
      <c r="B63" s="338"/>
      <c r="C63" s="339"/>
      <c r="D63" s="340" t="s">
        <v>341</v>
      </c>
      <c r="E63" s="337" t="s">
        <v>129</v>
      </c>
      <c r="F63" s="209" t="s">
        <v>171</v>
      </c>
      <c r="G63" s="209" t="s">
        <v>174</v>
      </c>
      <c r="H63" s="209" t="s">
        <v>236</v>
      </c>
      <c r="I63" s="227">
        <f>+SUM('OB 6'!D12:D13)</f>
        <v>0</v>
      </c>
      <c r="J63" s="227">
        <f>+SUM('OB 6'!E12:E13)</f>
        <v>0</v>
      </c>
      <c r="K63" s="227">
        <f>+SUM('OB 6'!F12:F13)</f>
        <v>0</v>
      </c>
      <c r="L63" s="227">
        <f>+SUM('OB 6'!G12:G13)</f>
        <v>0</v>
      </c>
      <c r="M63" s="227">
        <f>+SUM('OB 6'!H12:H13)</f>
        <v>56000</v>
      </c>
      <c r="N63" s="227">
        <f>+SUM('OB 6'!I12:I13)</f>
        <v>0</v>
      </c>
      <c r="O63" s="227">
        <f>+SUM('OB 6'!J12:J13)</f>
        <v>0</v>
      </c>
      <c r="P63" s="227">
        <f>+SUM('OB 6'!K12:K13)</f>
        <v>0</v>
      </c>
      <c r="Q63" s="227">
        <f>+SUM('OB 6'!L12:L13)</f>
        <v>0</v>
      </c>
      <c r="R63" s="227">
        <f>+SUM('OB 6'!M12:M13)</f>
        <v>57000</v>
      </c>
      <c r="S63" s="227">
        <f>+SUM('OB 6'!N12:N13)</f>
        <v>0</v>
      </c>
      <c r="T63" s="227">
        <f>+SUM('OB 6'!O12:O13)</f>
        <v>0</v>
      </c>
      <c r="U63" s="227">
        <f>+SUM('OB 6'!P12:P13)</f>
        <v>0</v>
      </c>
      <c r="V63" s="227">
        <f>+SUM('OB 6'!Q12:Q13)</f>
        <v>53000</v>
      </c>
      <c r="W63" s="227">
        <f>+SUM('OB 6'!R12:R13)</f>
        <v>0</v>
      </c>
      <c r="X63" s="227">
        <f>+SUM('OB 6'!S12:S13)</f>
        <v>0</v>
      </c>
      <c r="Y63" s="227">
        <f>+SUM('OB 6'!T12:T13)</f>
        <v>0</v>
      </c>
      <c r="Z63" s="227">
        <f>+SUM('OB 6'!U12:U13)</f>
        <v>0</v>
      </c>
      <c r="AA63" s="227">
        <f>+SUM('OB 6'!V12:V13)</f>
        <v>38000</v>
      </c>
      <c r="AB63" s="227">
        <f>+SUM('OB 6'!W12:W13)</f>
        <v>0</v>
      </c>
      <c r="AC63" s="227">
        <f>+SUM('OB 6'!X12:X13)</f>
        <v>0</v>
      </c>
      <c r="AD63" s="227">
        <f t="shared" si="0"/>
        <v>204000</v>
      </c>
      <c r="AE63" s="336">
        <f>+SUM(AD63:AD65)</f>
        <v>2519460.4824032094</v>
      </c>
      <c r="AF63" s="336">
        <f>+AE63+AE66+AE69</f>
        <v>3500927.4824032094</v>
      </c>
    </row>
    <row r="64" spans="1:32" ht="57.75" customHeight="1">
      <c r="A64" s="338"/>
      <c r="B64" s="338"/>
      <c r="C64" s="339"/>
      <c r="D64" s="341"/>
      <c r="E64" s="337"/>
      <c r="F64" s="209" t="s">
        <v>171</v>
      </c>
      <c r="G64" s="209" t="s">
        <v>175</v>
      </c>
      <c r="H64" s="209" t="s">
        <v>20</v>
      </c>
      <c r="I64" s="227">
        <f>+SUM('OB 6'!D15:D22)</f>
        <v>336000</v>
      </c>
      <c r="J64" s="227">
        <f>+SUM('OB 6'!E15:E22)</f>
        <v>180000</v>
      </c>
      <c r="K64" s="227">
        <f>+SUM('OB 6'!F15:F22)</f>
        <v>0</v>
      </c>
      <c r="L64" s="227">
        <f>+SUM('OB 6'!G15:G22)</f>
        <v>0</v>
      </c>
      <c r="M64" s="227">
        <f>+SUM('OB 6'!H15:H22)</f>
        <v>122000</v>
      </c>
      <c r="N64" s="227">
        <f>+SUM('OB 6'!I15:I22)</f>
        <v>0</v>
      </c>
      <c r="O64" s="227">
        <f>+SUM('OB 6'!J15:J22)</f>
        <v>349752</v>
      </c>
      <c r="P64" s="227">
        <f>+SUM('OB 6'!K15:K22)</f>
        <v>31220</v>
      </c>
      <c r="Q64" s="227">
        <f>+SUM('OB 6'!L15:L22)</f>
        <v>0</v>
      </c>
      <c r="R64" s="227">
        <f>+SUM('OB 6'!M15:M22)</f>
        <v>40000</v>
      </c>
      <c r="S64" s="227">
        <f>+SUM('OB 6'!N15:N22)</f>
        <v>0</v>
      </c>
      <c r="T64" s="227">
        <f>+SUM('OB 6'!O15:O22)</f>
        <v>363554</v>
      </c>
      <c r="U64" s="227">
        <f>+SUM('OB 6'!P15:P22)</f>
        <v>32460</v>
      </c>
      <c r="V64" s="227">
        <f>+SUM('OB 6'!Q15:Q22)</f>
        <v>30000</v>
      </c>
      <c r="W64" s="227">
        <f>+SUM('OB 6'!R15:R22)</f>
        <v>0</v>
      </c>
      <c r="X64" s="227">
        <f>+SUM('OB 6'!S15:S22)</f>
        <v>0</v>
      </c>
      <c r="Y64" s="227">
        <f>+SUM('OB 6'!T15:T22)</f>
        <v>377687</v>
      </c>
      <c r="Z64" s="227">
        <f>+SUM('OB 6'!U15:U22)</f>
        <v>33722</v>
      </c>
      <c r="AA64" s="227">
        <f>+SUM('OB 6'!V15:V22)</f>
        <v>10156.482403209433</v>
      </c>
      <c r="AB64" s="227">
        <f>+SUM('OB 6'!W15:W22)</f>
        <v>0</v>
      </c>
      <c r="AC64" s="227">
        <f>+SUM('OB 6'!X15:X22)</f>
        <v>0</v>
      </c>
      <c r="AD64" s="227">
        <f t="shared" si="0"/>
        <v>1906551.4824032094</v>
      </c>
      <c r="AE64" s="336"/>
      <c r="AF64" s="336"/>
    </row>
    <row r="65" spans="1:32" ht="82.5" customHeight="1">
      <c r="A65" s="338"/>
      <c r="B65" s="338"/>
      <c r="C65" s="339"/>
      <c r="D65" s="341"/>
      <c r="E65" s="337"/>
      <c r="F65" s="209" t="s">
        <v>171</v>
      </c>
      <c r="G65" s="209" t="s">
        <v>178</v>
      </c>
      <c r="H65" s="209" t="s">
        <v>20</v>
      </c>
      <c r="I65" s="227">
        <f>+SUM('OB 6'!D24:D25)</f>
        <v>28000</v>
      </c>
      <c r="J65" s="227">
        <f>+SUM('OB 6'!E24:E25)</f>
        <v>0</v>
      </c>
      <c r="K65" s="227">
        <f>+SUM('OB 6'!F24:F25)</f>
        <v>0</v>
      </c>
      <c r="L65" s="227">
        <f>+SUM('OB 6'!G24:G25)</f>
        <v>0</v>
      </c>
      <c r="M65" s="227">
        <f>+SUM('OB 6'!H24:H25)</f>
        <v>60000</v>
      </c>
      <c r="N65" s="227">
        <f>+SUM('OB 6'!I24:I25)</f>
        <v>0</v>
      </c>
      <c r="O65" s="227">
        <f>+SUM('OB 6'!J24:J25)</f>
        <v>29139</v>
      </c>
      <c r="P65" s="227">
        <f>+SUM('OB 6'!K24:K25)</f>
        <v>0</v>
      </c>
      <c r="Q65" s="227">
        <f>+SUM('OB 6'!L24:L25)</f>
        <v>0</v>
      </c>
      <c r="R65" s="227">
        <f>+SUM('OB 6'!M24:M25)</f>
        <v>170000</v>
      </c>
      <c r="S65" s="227">
        <f>+SUM('OB 6'!N24:N26)</f>
        <v>0</v>
      </c>
      <c r="T65" s="227">
        <f>+SUM('OB 6'!O24:O26)</f>
        <v>30296</v>
      </c>
      <c r="U65" s="227">
        <f>+SUM('OB 6'!P24:P26)</f>
        <v>0</v>
      </c>
      <c r="V65" s="227">
        <f>+SUM('OB 6'!Q24:Q26)</f>
        <v>30000</v>
      </c>
      <c r="W65" s="227">
        <f>+SUM('OB 6'!R24:R26)</f>
        <v>0</v>
      </c>
      <c r="X65" s="227">
        <f>+SUM('OB 6'!S24:S26)</f>
        <v>0</v>
      </c>
      <c r="Y65" s="227">
        <f>+SUM('OB 6'!T24:T26)</f>
        <v>31474</v>
      </c>
      <c r="Z65" s="227">
        <f>+SUM('OB 6'!U24:U26)</f>
        <v>0</v>
      </c>
      <c r="AA65" s="227">
        <f>+SUM('OB 6'!V24:V26)</f>
        <v>30000</v>
      </c>
      <c r="AB65" s="227">
        <f>+SUM('OB 6'!W24:W26)</f>
        <v>0</v>
      </c>
      <c r="AC65" s="227">
        <f>+SUM('OB 6'!X24:X26)</f>
        <v>0</v>
      </c>
      <c r="AD65" s="227">
        <f t="shared" si="0"/>
        <v>408909</v>
      </c>
      <c r="AE65" s="336"/>
      <c r="AF65" s="336"/>
    </row>
    <row r="66" spans="1:32" ht="39" customHeight="1">
      <c r="A66" s="338"/>
      <c r="B66" s="338"/>
      <c r="C66" s="339"/>
      <c r="D66" s="341"/>
      <c r="E66" s="337"/>
      <c r="F66" s="209" t="s">
        <v>172</v>
      </c>
      <c r="G66" s="209" t="s">
        <v>179</v>
      </c>
      <c r="H66" s="209" t="s">
        <v>222</v>
      </c>
      <c r="I66" s="227">
        <f>+SUM('OB 6'!D29:D31)</f>
        <v>10000</v>
      </c>
      <c r="J66" s="227">
        <f>+SUM('OB 6'!E29:E31)</f>
        <v>60000</v>
      </c>
      <c r="K66" s="227">
        <f>+SUM('OB 6'!F29:F31)</f>
        <v>0</v>
      </c>
      <c r="L66" s="227">
        <f>+SUM('OB 6'!G29:G31)</f>
        <v>0</v>
      </c>
      <c r="M66" s="227">
        <f>+SUM('OB 6'!H29:H31)</f>
        <v>66000</v>
      </c>
      <c r="N66" s="227">
        <f>+SUM('OB 6'!I29:I31)</f>
        <v>0</v>
      </c>
      <c r="O66" s="227">
        <f>+SUM('OB 6'!J29:J31)</f>
        <v>25406</v>
      </c>
      <c r="P66" s="227">
        <f>+SUM('OB 6'!K29:K31)</f>
        <v>0</v>
      </c>
      <c r="Q66" s="227">
        <f>+SUM('OB 6'!L29:L31)</f>
        <v>66000</v>
      </c>
      <c r="R66" s="227">
        <f>+SUM('OB 6'!M29:M31)</f>
        <v>0</v>
      </c>
      <c r="S66" s="227">
        <f>+SUM('OB 6'!N29:N31)</f>
        <v>0</v>
      </c>
      <c r="T66" s="227">
        <f>+SUM('OB 6'!O29:O31)</f>
        <v>25820</v>
      </c>
      <c r="U66" s="227">
        <f>+SUM('OB 6'!P29:P31)</f>
        <v>0</v>
      </c>
      <c r="V66" s="227">
        <f>+SUM('OB 6'!Q29:Q31)</f>
        <v>36000</v>
      </c>
      <c r="W66" s="227">
        <f>+SUM('OB 6'!R29:R31)</f>
        <v>0</v>
      </c>
      <c r="X66" s="227">
        <f>+SUM('OB 6'!S29:S31)</f>
        <v>0</v>
      </c>
      <c r="Y66" s="227">
        <f>+SUM('OB 6'!T29:T31)</f>
        <v>26241</v>
      </c>
      <c r="Z66" s="227">
        <f>+SUM('OB 6'!U29:U31)</f>
        <v>6000</v>
      </c>
      <c r="AA66" s="227">
        <f>+SUM('OB 6'!V29:V31)</f>
        <v>0</v>
      </c>
      <c r="AB66" s="227">
        <f>+SUM('OB 6'!W29:W31)</f>
        <v>0</v>
      </c>
      <c r="AC66" s="227">
        <f>+SUM('OB 6'!X29:X31)</f>
        <v>0</v>
      </c>
      <c r="AD66" s="227">
        <f t="shared" si="0"/>
        <v>321467</v>
      </c>
      <c r="AE66" s="336">
        <f>+SUM(AD66:AD68)</f>
        <v>661467</v>
      </c>
      <c r="AF66" s="336"/>
    </row>
    <row r="67" spans="1:32" ht="69" customHeight="1">
      <c r="A67" s="338"/>
      <c r="B67" s="338"/>
      <c r="C67" s="339"/>
      <c r="D67" s="341"/>
      <c r="E67" s="337"/>
      <c r="F67" s="209" t="s">
        <v>172</v>
      </c>
      <c r="G67" s="209" t="s">
        <v>180</v>
      </c>
      <c r="H67" s="209" t="s">
        <v>222</v>
      </c>
      <c r="I67" s="227">
        <f>+SUM('OB 6'!D33:D36)</f>
        <v>60000</v>
      </c>
      <c r="J67" s="227">
        <f>+SUM('OB 6'!E33:E36)</f>
        <v>0</v>
      </c>
      <c r="K67" s="227">
        <f>+SUM('OB 6'!F33:F36)</f>
        <v>0</v>
      </c>
      <c r="L67" s="227">
        <f>+SUM('OB 6'!G33:G36)</f>
        <v>0</v>
      </c>
      <c r="M67" s="227">
        <f>+SUM('OB 6'!H33:H36)</f>
        <v>170000</v>
      </c>
      <c r="N67" s="227">
        <f>+SUM('OB 6'!I33:I36)</f>
        <v>0</v>
      </c>
      <c r="O67" s="227">
        <f>+SUM('OB 6'!J33:J36)</f>
        <v>0</v>
      </c>
      <c r="P67" s="227">
        <f>+SUM('OB 6'!K33:K36)</f>
        <v>0</v>
      </c>
      <c r="Q67" s="227">
        <f>+SUM('OB 6'!L33:L36)</f>
        <v>30000</v>
      </c>
      <c r="R67" s="227">
        <f>+SUM('OB 6'!M33:M36)</f>
        <v>0</v>
      </c>
      <c r="S67" s="227">
        <f>+SUM('OB 6'!N33:N36)</f>
        <v>0</v>
      </c>
      <c r="T67" s="227">
        <f>+SUM('OB 6'!O33:O36)</f>
        <v>0</v>
      </c>
      <c r="U67" s="227">
        <f>+SUM('OB 6'!P33:P36)</f>
        <v>0</v>
      </c>
      <c r="V67" s="227">
        <f>+SUM('OB 6'!Q33:Q36)</f>
        <v>15000</v>
      </c>
      <c r="W67" s="227">
        <f>+SUM('OB 6'!R33:R36)</f>
        <v>0</v>
      </c>
      <c r="X67" s="227">
        <f>+SUM('OB 6'!S33:S36)</f>
        <v>0</v>
      </c>
      <c r="Y67" s="227">
        <f>+SUM('OB 6'!T33:T36)</f>
        <v>0</v>
      </c>
      <c r="Z67" s="227">
        <f>+SUM('OB 6'!U33:U36)</f>
        <v>0</v>
      </c>
      <c r="AA67" s="227">
        <f>+SUM('OB 6'!V33:V36)</f>
        <v>0</v>
      </c>
      <c r="AB67" s="227">
        <f>+SUM('OB 6'!W33:W36)</f>
        <v>0</v>
      </c>
      <c r="AC67" s="227">
        <f>+SUM('OB 6'!X33:X36)</f>
        <v>0</v>
      </c>
      <c r="AD67" s="227">
        <f>+SUM(I67:AC67)</f>
        <v>275000</v>
      </c>
      <c r="AE67" s="336"/>
      <c r="AF67" s="336"/>
    </row>
    <row r="68" spans="1:32" ht="69.75" customHeight="1">
      <c r="A68" s="338"/>
      <c r="B68" s="338"/>
      <c r="C68" s="339"/>
      <c r="D68" s="341"/>
      <c r="E68" s="337"/>
      <c r="F68" s="209" t="s">
        <v>172</v>
      </c>
      <c r="G68" s="209" t="s">
        <v>181</v>
      </c>
      <c r="H68" s="209" t="s">
        <v>222</v>
      </c>
      <c r="I68" s="227">
        <f>+SUM('OB 6'!D38)</f>
        <v>0</v>
      </c>
      <c r="J68" s="227">
        <f>+SUM('OB 6'!E38)</f>
        <v>0</v>
      </c>
      <c r="K68" s="227">
        <f>+SUM('OB 6'!F38)</f>
        <v>0</v>
      </c>
      <c r="L68" s="227">
        <f>+SUM('OB 6'!G38)</f>
        <v>0</v>
      </c>
      <c r="M68" s="227">
        <f>+SUM('OB 6'!H38)</f>
        <v>0</v>
      </c>
      <c r="N68" s="227">
        <f>+SUM('OB 6'!I38)</f>
        <v>0</v>
      </c>
      <c r="O68" s="227">
        <f>+SUM('OB 6'!J38)</f>
        <v>0</v>
      </c>
      <c r="P68" s="227">
        <f>+SUM('OB 6'!K38)</f>
        <v>0</v>
      </c>
      <c r="Q68" s="227">
        <f>+SUM('OB 6'!L38)</f>
        <v>0</v>
      </c>
      <c r="R68" s="227">
        <f>+SUM('OB 6'!M38)</f>
        <v>40000</v>
      </c>
      <c r="S68" s="227">
        <f>+SUM('OB 6'!N38)</f>
        <v>0</v>
      </c>
      <c r="T68" s="227">
        <f>+SUM('OB 6'!O38)</f>
        <v>0</v>
      </c>
      <c r="U68" s="227">
        <f>+SUM('OB 6'!P38)</f>
        <v>0</v>
      </c>
      <c r="V68" s="227">
        <f>+SUM('OB 6'!Q38)</f>
        <v>15000</v>
      </c>
      <c r="W68" s="227">
        <f>+SUM('OB 6'!R38)</f>
        <v>0</v>
      </c>
      <c r="X68" s="227">
        <f>+SUM('OB 6'!S38)</f>
        <v>0</v>
      </c>
      <c r="Y68" s="227">
        <f>+SUM('OB 6'!T38)</f>
        <v>0</v>
      </c>
      <c r="Z68" s="227">
        <f>+SUM('OB 6'!U38)</f>
        <v>0</v>
      </c>
      <c r="AA68" s="227">
        <f>+SUM('OB 6'!V38)</f>
        <v>10000</v>
      </c>
      <c r="AB68" s="227">
        <f>+SUM('OB 6'!W38)</f>
        <v>0</v>
      </c>
      <c r="AC68" s="227">
        <f>+SUM('OB 6'!X38)</f>
        <v>0</v>
      </c>
      <c r="AD68" s="227">
        <f>+SUM(I68:AC68)</f>
        <v>65000</v>
      </c>
      <c r="AE68" s="336"/>
      <c r="AF68" s="336"/>
    </row>
    <row r="69" spans="1:32" ht="45">
      <c r="A69" s="338"/>
      <c r="B69" s="338"/>
      <c r="C69" s="339"/>
      <c r="D69" s="342"/>
      <c r="E69" s="337"/>
      <c r="F69" s="209" t="s">
        <v>173</v>
      </c>
      <c r="G69" s="209" t="s">
        <v>328</v>
      </c>
      <c r="H69" s="209" t="s">
        <v>16</v>
      </c>
      <c r="I69" s="227">
        <f>+SUM('OB 6'!D42:D43)</f>
        <v>0</v>
      </c>
      <c r="J69" s="227">
        <f>+SUM('OB 6'!E42:E43)</f>
        <v>0</v>
      </c>
      <c r="K69" s="227">
        <f>+SUM('OB 6'!F42:F43)</f>
        <v>0</v>
      </c>
      <c r="L69" s="227">
        <f>+SUM('OB 6'!G42:G43)</f>
        <v>0</v>
      </c>
      <c r="M69" s="227">
        <f>+SUM('OB 6'!H42:H43)</f>
        <v>130000</v>
      </c>
      <c r="N69" s="227">
        <f>+SUM('OB 6'!I42:I43)</f>
        <v>0</v>
      </c>
      <c r="O69" s="227">
        <f>+SUM('OB 6'!J42:J43)</f>
        <v>0</v>
      </c>
      <c r="P69" s="227">
        <f>+SUM('OB 6'!K42:K43)</f>
        <v>0</v>
      </c>
      <c r="Q69" s="227">
        <f>+SUM('OB 6'!L42:L43)</f>
        <v>0</v>
      </c>
      <c r="R69" s="227">
        <f>+SUM('OB 6'!M42:M43)</f>
        <v>190000</v>
      </c>
      <c r="S69" s="227">
        <f>+SUM('OB 6'!N42:N43)</f>
        <v>0</v>
      </c>
      <c r="T69" s="227">
        <f>+SUM('OB 6'!O42:O43)</f>
        <v>0</v>
      </c>
      <c r="U69" s="227">
        <f>+SUM('OB 6'!P42:P43)</f>
        <v>0</v>
      </c>
      <c r="V69" s="227">
        <f>+SUM('OB 6'!Q42:Q43)</f>
        <v>0</v>
      </c>
      <c r="W69" s="227">
        <f>+SUM('OB 6'!R42:R43)</f>
        <v>0</v>
      </c>
      <c r="X69" s="227">
        <f>+SUM('OB 6'!S42:S43)</f>
        <v>0</v>
      </c>
      <c r="Y69" s="227">
        <f>+SUM('OB 6'!T42:T43)</f>
        <v>0</v>
      </c>
      <c r="Z69" s="227">
        <f>+SUM('OB 6'!U42:U43)</f>
        <v>0</v>
      </c>
      <c r="AA69" s="227">
        <f>+SUM('OB 6'!V42:V43)</f>
        <v>0</v>
      </c>
      <c r="AB69" s="227">
        <f>+SUM('OB 6'!W42:W43)</f>
        <v>0</v>
      </c>
      <c r="AC69" s="227">
        <f>+SUM('OB 6'!X42:X43)</f>
        <v>0</v>
      </c>
      <c r="AD69" s="227">
        <f>+SUM(I69:AC69)</f>
        <v>320000</v>
      </c>
      <c r="AE69" s="227">
        <f>+SUM(AD69)</f>
        <v>320000</v>
      </c>
      <c r="AF69" s="336"/>
    </row>
    <row r="70" spans="5:32" ht="80.25" customHeight="1" thickBot="1">
      <c r="E70" s="228" t="s">
        <v>658</v>
      </c>
      <c r="F70" s="225"/>
      <c r="G70" s="225"/>
      <c r="H70" s="225"/>
      <c r="I70" s="234">
        <f aca="true" t="shared" si="1" ref="I70:N70">+SUM(I5:I69)</f>
        <v>2189822.4</v>
      </c>
      <c r="J70" s="234">
        <f t="shared" si="1"/>
        <v>3964345.579</v>
      </c>
      <c r="K70" s="234">
        <f t="shared" si="1"/>
        <v>387526.378</v>
      </c>
      <c r="L70" s="234">
        <f t="shared" si="1"/>
        <v>1067111.315</v>
      </c>
      <c r="M70" s="234">
        <f t="shared" si="1"/>
        <v>11313819.108467972</v>
      </c>
      <c r="N70" s="234">
        <f t="shared" si="1"/>
        <v>2090108</v>
      </c>
      <c r="O70" s="234">
        <f aca="true" t="shared" si="2" ref="O70:AD70">+SUM(O5:O69)</f>
        <v>2266802.8934480855</v>
      </c>
      <c r="P70" s="234">
        <f t="shared" si="2"/>
        <v>4201956.401514503</v>
      </c>
      <c r="Q70" s="234">
        <f t="shared" si="2"/>
        <v>281607.37289067043</v>
      </c>
      <c r="R70" s="234">
        <f t="shared" si="2"/>
        <v>13670736.816413656</v>
      </c>
      <c r="S70" s="234">
        <f t="shared" si="2"/>
        <v>2246937</v>
      </c>
      <c r="T70" s="230">
        <f t="shared" si="2"/>
        <v>2213486.32615667</v>
      </c>
      <c r="U70" s="230">
        <f t="shared" si="2"/>
        <v>4471560.853145329</v>
      </c>
      <c r="V70" s="230">
        <f t="shared" si="2"/>
        <v>2138989.0415442195</v>
      </c>
      <c r="W70" s="230">
        <f t="shared" si="2"/>
        <v>0</v>
      </c>
      <c r="X70" s="230">
        <f t="shared" si="2"/>
        <v>1529581</v>
      </c>
      <c r="Y70" s="234">
        <f t="shared" si="2"/>
        <v>2309920.9380513285</v>
      </c>
      <c r="Z70" s="234">
        <f t="shared" si="2"/>
        <v>4745594.914023833</v>
      </c>
      <c r="AA70" s="234">
        <f t="shared" si="2"/>
        <v>1158526.4498861288</v>
      </c>
      <c r="AB70" s="234">
        <f t="shared" si="2"/>
        <v>0</v>
      </c>
      <c r="AC70" s="234">
        <f t="shared" si="2"/>
        <v>1511021</v>
      </c>
      <c r="AD70" s="232">
        <f t="shared" si="2"/>
        <v>63759453.7875424</v>
      </c>
      <c r="AE70" s="229">
        <f>SUM(AE5:AE69)</f>
        <v>63759453.7875424</v>
      </c>
      <c r="AF70" s="229">
        <f>+AF63+AF54+AF49+AF19+AF14+AF5</f>
        <v>63759453.787542395</v>
      </c>
    </row>
    <row r="71" spans="5:32" ht="51.75" customHeight="1" thickBot="1">
      <c r="E71" s="237" t="s">
        <v>656</v>
      </c>
      <c r="I71" s="238"/>
      <c r="J71" s="239"/>
      <c r="K71" s="239"/>
      <c r="L71" s="239"/>
      <c r="M71" s="239"/>
      <c r="N71" s="249">
        <f>+I70+J70+K70+L70+M70+N70</f>
        <v>21012732.780467972</v>
      </c>
      <c r="O71" s="240"/>
      <c r="P71" s="241"/>
      <c r="Q71" s="241"/>
      <c r="R71" s="241"/>
      <c r="S71" s="250">
        <f>+O70+P70+Q70+R70+S70</f>
        <v>22668040.484266914</v>
      </c>
      <c r="T71" s="242"/>
      <c r="U71" s="243"/>
      <c r="V71" s="243"/>
      <c r="W71" s="243"/>
      <c r="X71" s="247">
        <f>+T70+U70+V70+W70+X70</f>
        <v>10353617.220846219</v>
      </c>
      <c r="Y71" s="244"/>
      <c r="Z71" s="245"/>
      <c r="AA71" s="245"/>
      <c r="AB71" s="245"/>
      <c r="AC71" s="246">
        <f>+Y70+Z70+AA70+AC70</f>
        <v>9725063.30196129</v>
      </c>
      <c r="AD71" s="235"/>
      <c r="AE71" s="236"/>
      <c r="AF71" s="248">
        <f>+AC71+X71+S71+N71</f>
        <v>63759453.787542395</v>
      </c>
    </row>
  </sheetData>
  <sheetProtection sheet="1" objects="1" scenarios="1" selectLockedCells="1" selectUnlockedCells="1"/>
  <mergeCells count="45">
    <mergeCell ref="E2:K2"/>
    <mergeCell ref="M2:U2"/>
    <mergeCell ref="V2:AF2"/>
    <mergeCell ref="I3:N3"/>
    <mergeCell ref="O3:S3"/>
    <mergeCell ref="T3:X3"/>
    <mergeCell ref="Y3:AC3"/>
    <mergeCell ref="E1:AF1"/>
    <mergeCell ref="B5:B69"/>
    <mergeCell ref="D14:D18"/>
    <mergeCell ref="D5:D13"/>
    <mergeCell ref="AE66:AE68"/>
    <mergeCell ref="AF5:AF13"/>
    <mergeCell ref="AF14:AF18"/>
    <mergeCell ref="AF19:AF48"/>
    <mergeCell ref="AF49:AF53"/>
    <mergeCell ref="AF54:AF62"/>
    <mergeCell ref="A5:A69"/>
    <mergeCell ref="C5:C69"/>
    <mergeCell ref="E63:E69"/>
    <mergeCell ref="E19:E48"/>
    <mergeCell ref="E54:E62"/>
    <mergeCell ref="E5:E13"/>
    <mergeCell ref="E14:E18"/>
    <mergeCell ref="D63:D69"/>
    <mergeCell ref="D54:D62"/>
    <mergeCell ref="D49:D53"/>
    <mergeCell ref="AE31:AE32"/>
    <mergeCell ref="AF63:AF69"/>
    <mergeCell ref="AE54:AE57"/>
    <mergeCell ref="AE34:AE45"/>
    <mergeCell ref="AE46:AE48"/>
    <mergeCell ref="AE49:AE51"/>
    <mergeCell ref="AE52:AE53"/>
    <mergeCell ref="AE59:AE60"/>
    <mergeCell ref="D19:D48"/>
    <mergeCell ref="AE61:AE62"/>
    <mergeCell ref="AE63:AE65"/>
    <mergeCell ref="E49:E53"/>
    <mergeCell ref="AE5:AE8"/>
    <mergeCell ref="AE10:AE13"/>
    <mergeCell ref="AE16:AE18"/>
    <mergeCell ref="AE19:AE21"/>
    <mergeCell ref="AE24:AE25"/>
    <mergeCell ref="AE26:AE30"/>
  </mergeCells>
  <hyperlinks>
    <hyperlink ref="E5:E13" location="'OB 1'!A1" display="1. Establecer un modelo de desarrollo rural sostenible denominado “Ruralidad productiva e incluyente”, acorde con el estado evolutivo actual de los productores agropecuarios. "/>
    <hyperlink ref="E14:E18" location="'OB 2'!A1" display="2. Consolidar “Monterrey puerto petrolero sostenible”, como estrategia de desarrollo económico local."/>
    <hyperlink ref="E19:E48" location="'OB 3'!A1" display="3. Establecer un modelo de convivencia urbano-rural, denominado “Monterrey Vive”."/>
    <hyperlink ref="E49:E53" location="'OB 4'!A1" display="4. Establecer una estrategia de fortalecimiento del sistema educativo municipal denominada “Monterrey enclave educativo para el desarrollo humano integral”  "/>
    <hyperlink ref="E54:E62" location="OB5!A1" display="5. Fortalecer el sistema económico municipal a partir de la implementación de la estrategia “Monterrey destino turístico, sostenible y competitivo” como alternativa de desarrollo local."/>
    <hyperlink ref="E63:E69" location="'OB 6'!A1" display="6. Establecer un modelo de fortalecimiento institucional en el municipio de Monterrey denominado “Administración y gobernabilidad para todos”"/>
  </hyperlinks>
  <printOptions horizontalCentered="1" verticalCentered="1"/>
  <pageMargins left="0.2362204724409449" right="0.2362204724409449" top="0.7480314960629921" bottom="0.7480314960629921" header="0.31496062992125984" footer="0.31496062992125984"/>
  <pageSetup fitToHeight="7" horizontalDpi="600" verticalDpi="600" orientation="landscape" paperSize="3" scale="65" r:id="rId1"/>
</worksheet>
</file>

<file path=xl/worksheets/sheet10.xml><?xml version="1.0" encoding="utf-8"?>
<worksheet xmlns="http://schemas.openxmlformats.org/spreadsheetml/2006/main" xmlns:r="http://schemas.openxmlformats.org/officeDocument/2006/relationships">
  <dimension ref="A1:N76"/>
  <sheetViews>
    <sheetView zoomScale="85" zoomScaleNormal="85" zoomScalePageLayoutView="0" workbookViewId="0" topLeftCell="B1">
      <selection activeCell="C2" sqref="C2:C3"/>
    </sheetView>
  </sheetViews>
  <sheetFormatPr defaultColWidth="11.421875" defaultRowHeight="15"/>
  <cols>
    <col min="1" max="1" width="15.140625" style="251" customWidth="1"/>
    <col min="2" max="2" width="23.8515625" style="251" customWidth="1"/>
    <col min="3" max="3" width="28.140625" style="251" customWidth="1"/>
    <col min="4" max="5" width="23.7109375" style="251" customWidth="1"/>
    <col min="6" max="6" width="28.57421875" style="251" customWidth="1"/>
    <col min="7" max="10" width="10.421875" style="251" bestFit="1" customWidth="1"/>
    <col min="11" max="11" width="13.00390625" style="251" customWidth="1"/>
    <col min="12" max="12" width="12.57421875" style="251" bestFit="1" customWidth="1"/>
    <col min="13" max="14" width="12.57421875" style="255" customWidth="1"/>
    <col min="15" max="16384" width="11.421875" style="251" customWidth="1"/>
  </cols>
  <sheetData>
    <row r="1" spans="1:14" ht="36">
      <c r="A1" s="259" t="s">
        <v>336</v>
      </c>
      <c r="B1" s="259" t="s">
        <v>122</v>
      </c>
      <c r="C1" s="259" t="s">
        <v>123</v>
      </c>
      <c r="D1" s="259" t="s">
        <v>679</v>
      </c>
      <c r="E1" s="259" t="s">
        <v>680</v>
      </c>
      <c r="F1" s="259" t="s">
        <v>677</v>
      </c>
      <c r="G1" s="259">
        <v>2012</v>
      </c>
      <c r="H1" s="259">
        <v>2013</v>
      </c>
      <c r="I1" s="259">
        <v>2014</v>
      </c>
      <c r="J1" s="259">
        <v>2015</v>
      </c>
      <c r="K1" s="259" t="s">
        <v>678</v>
      </c>
      <c r="L1" s="259" t="s">
        <v>659</v>
      </c>
      <c r="M1" s="260" t="s">
        <v>661</v>
      </c>
      <c r="N1" s="260" t="s">
        <v>660</v>
      </c>
    </row>
    <row r="2" spans="1:14" ht="67.5">
      <c r="A2" s="575" t="s">
        <v>124</v>
      </c>
      <c r="B2" s="578" t="s">
        <v>131</v>
      </c>
      <c r="C2" s="568" t="s">
        <v>133</v>
      </c>
      <c r="D2" s="293"/>
      <c r="E2" s="293"/>
      <c r="F2" s="293" t="s">
        <v>429</v>
      </c>
      <c r="G2" s="295">
        <v>200000</v>
      </c>
      <c r="H2" s="294">
        <v>0</v>
      </c>
      <c r="I2" s="294">
        <v>0</v>
      </c>
      <c r="J2" s="294">
        <v>0</v>
      </c>
      <c r="K2" s="294">
        <f>+SUM(G2:J2)</f>
        <v>200000</v>
      </c>
      <c r="L2" s="571">
        <f>+SUM(K2:K3)</f>
        <v>300000</v>
      </c>
      <c r="M2" s="581">
        <f>+SUM(L2:L14)</f>
        <v>2096000</v>
      </c>
      <c r="N2" s="584">
        <f>+M2+M15+M16</f>
        <v>15100203.00123963</v>
      </c>
    </row>
    <row r="3" spans="1:14" ht="56.25">
      <c r="A3" s="575"/>
      <c r="B3" s="579"/>
      <c r="C3" s="570"/>
      <c r="D3" s="293"/>
      <c r="E3" s="293"/>
      <c r="F3" s="293" t="s">
        <v>458</v>
      </c>
      <c r="G3" s="294">
        <v>0</v>
      </c>
      <c r="H3" s="294">
        <v>100000</v>
      </c>
      <c r="I3" s="294">
        <v>0</v>
      </c>
      <c r="J3" s="294">
        <v>0</v>
      </c>
      <c r="K3" s="294">
        <f>+SUM(G3:J3)</f>
        <v>100000</v>
      </c>
      <c r="L3" s="573"/>
      <c r="M3" s="582"/>
      <c r="N3" s="584"/>
    </row>
    <row r="4" spans="1:14" ht="56.25">
      <c r="A4" s="575"/>
      <c r="B4" s="579"/>
      <c r="C4" s="568" t="s">
        <v>134</v>
      </c>
      <c r="D4" s="296"/>
      <c r="E4" s="296"/>
      <c r="F4" s="296" t="s">
        <v>89</v>
      </c>
      <c r="G4" s="298">
        <f>+SUM('OB 1'!D16:I16)</f>
        <v>210000</v>
      </c>
      <c r="H4" s="298">
        <f>+SUM('OB 1'!J16:N16)</f>
        <v>40000</v>
      </c>
      <c r="I4" s="298">
        <f>+SUM('OB 1'!O16:S16)</f>
        <v>0</v>
      </c>
      <c r="J4" s="298">
        <f>+SUM('OB 1'!T16:X16)</f>
        <v>0</v>
      </c>
      <c r="K4" s="294">
        <f aca="true" t="shared" si="0" ref="K4:K14">+SUM(G4:J4)</f>
        <v>250000</v>
      </c>
      <c r="L4" s="571">
        <f>+SUM(K4:K6)</f>
        <v>570000</v>
      </c>
      <c r="M4" s="582"/>
      <c r="N4" s="584"/>
    </row>
    <row r="5" spans="1:14" ht="67.5">
      <c r="A5" s="575"/>
      <c r="B5" s="579"/>
      <c r="C5" s="569"/>
      <c r="D5" s="297"/>
      <c r="E5" s="297"/>
      <c r="F5" s="297" t="s">
        <v>41</v>
      </c>
      <c r="G5" s="298">
        <f>+SUM('OB 1'!D17:I17)</f>
        <v>60000</v>
      </c>
      <c r="H5" s="298">
        <f>+SUM('OB 1'!J17:N17)</f>
        <v>60000</v>
      </c>
      <c r="I5" s="298">
        <f>+SUM('OB 1'!O17:S17)</f>
        <v>60000</v>
      </c>
      <c r="J5" s="298">
        <f>+SUM('OB 1'!T17:X17)</f>
        <v>60000</v>
      </c>
      <c r="K5" s="294">
        <f t="shared" si="0"/>
        <v>240000</v>
      </c>
      <c r="L5" s="572"/>
      <c r="M5" s="582"/>
      <c r="N5" s="584"/>
    </row>
    <row r="6" spans="1:14" ht="90">
      <c r="A6" s="575"/>
      <c r="B6" s="579"/>
      <c r="C6" s="570"/>
      <c r="D6" s="297"/>
      <c r="E6" s="297"/>
      <c r="F6" s="297" t="s">
        <v>90</v>
      </c>
      <c r="G6" s="298">
        <f>+SUM('OB 1'!D18:I18)</f>
        <v>0</v>
      </c>
      <c r="H6" s="298">
        <f>+SUM('OB 1'!J18:N18)</f>
        <v>80000</v>
      </c>
      <c r="I6" s="298">
        <f>+SUM('OB 1'!O18:S18)</f>
        <v>0</v>
      </c>
      <c r="J6" s="298">
        <f>+SUM('OB 1'!T18:X18)</f>
        <v>0</v>
      </c>
      <c r="K6" s="294">
        <f t="shared" si="0"/>
        <v>80000</v>
      </c>
      <c r="L6" s="573"/>
      <c r="M6" s="582"/>
      <c r="N6" s="584"/>
    </row>
    <row r="7" spans="1:14" ht="45">
      <c r="A7" s="575"/>
      <c r="B7" s="579"/>
      <c r="C7" s="568" t="s">
        <v>135</v>
      </c>
      <c r="D7" s="297"/>
      <c r="E7" s="297"/>
      <c r="F7" s="297" t="s">
        <v>40</v>
      </c>
      <c r="G7" s="298">
        <f>+SUM('OB 1'!D20:I20)</f>
        <v>20000</v>
      </c>
      <c r="H7" s="298">
        <f>+SUM('OB 1'!J20:N20)</f>
        <v>0</v>
      </c>
      <c r="I7" s="298">
        <f>+SUM('OB 1'!O20:S20)</f>
        <v>0</v>
      </c>
      <c r="J7" s="298">
        <f>+SUM('OB 1'!T20:X20)</f>
        <v>0</v>
      </c>
      <c r="K7" s="294">
        <f t="shared" si="0"/>
        <v>20000</v>
      </c>
      <c r="L7" s="571">
        <f>+SUM(K7:K10)</f>
        <v>820000</v>
      </c>
      <c r="M7" s="582"/>
      <c r="N7" s="584"/>
    </row>
    <row r="8" spans="1:14" ht="78.75">
      <c r="A8" s="575"/>
      <c r="B8" s="579"/>
      <c r="C8" s="569"/>
      <c r="D8" s="297"/>
      <c r="E8" s="297"/>
      <c r="F8" s="297" t="s">
        <v>91</v>
      </c>
      <c r="G8" s="298">
        <f>+SUM('OB 1'!D21:I21)</f>
        <v>80000</v>
      </c>
      <c r="H8" s="298">
        <f>+SUM('OB 1'!J21:N21)</f>
        <v>200000</v>
      </c>
      <c r="I8" s="298">
        <f>+SUM('OB 1'!O21:S21)</f>
        <v>200000</v>
      </c>
      <c r="J8" s="298">
        <f>+SUM('OB 1'!T21:X21)</f>
        <v>200000</v>
      </c>
      <c r="K8" s="294">
        <f t="shared" si="0"/>
        <v>680000</v>
      </c>
      <c r="L8" s="572"/>
      <c r="M8" s="582"/>
      <c r="N8" s="584"/>
    </row>
    <row r="9" spans="1:14" ht="67.5">
      <c r="A9" s="575"/>
      <c r="B9" s="579"/>
      <c r="C9" s="569"/>
      <c r="D9" s="297"/>
      <c r="E9" s="297"/>
      <c r="F9" s="297" t="s">
        <v>39</v>
      </c>
      <c r="G9" s="298">
        <f>+SUM('OB 1'!D22:I22)</f>
        <v>45000</v>
      </c>
      <c r="H9" s="298">
        <f>+SUM('OB 1'!J22:N22)</f>
        <v>0</v>
      </c>
      <c r="I9" s="298">
        <f>+SUM('OB 1'!O22:S22)</f>
        <v>0</v>
      </c>
      <c r="J9" s="298">
        <f>+SUM('OB 1'!T22:X22)</f>
        <v>0</v>
      </c>
      <c r="K9" s="294">
        <f t="shared" si="0"/>
        <v>45000</v>
      </c>
      <c r="L9" s="572"/>
      <c r="M9" s="582"/>
      <c r="N9" s="584"/>
    </row>
    <row r="10" spans="1:14" ht="45">
      <c r="A10" s="575"/>
      <c r="B10" s="579"/>
      <c r="C10" s="570"/>
      <c r="D10" s="297"/>
      <c r="E10" s="297"/>
      <c r="F10" s="297" t="s">
        <v>27</v>
      </c>
      <c r="G10" s="298">
        <f>+SUM('OB 1'!D23:I23)</f>
        <v>15000</v>
      </c>
      <c r="H10" s="298">
        <f>+SUM('OB 1'!J23:N23)</f>
        <v>60000</v>
      </c>
      <c r="I10" s="298">
        <f>+SUM('OB 1'!O23:S23)</f>
        <v>0</v>
      </c>
      <c r="J10" s="298">
        <f>+SUM('OB 1'!T23:X23)</f>
        <v>0</v>
      </c>
      <c r="K10" s="294">
        <f t="shared" si="0"/>
        <v>75000</v>
      </c>
      <c r="L10" s="573"/>
      <c r="M10" s="582"/>
      <c r="N10" s="584"/>
    </row>
    <row r="11" spans="1:14" ht="56.25">
      <c r="A11" s="575"/>
      <c r="B11" s="579"/>
      <c r="C11" s="568" t="s">
        <v>238</v>
      </c>
      <c r="D11" s="297"/>
      <c r="E11" s="297"/>
      <c r="F11" s="297" t="s">
        <v>28</v>
      </c>
      <c r="G11" s="298">
        <f>+SUM('OB 1'!D25:I25)</f>
        <v>0</v>
      </c>
      <c r="H11" s="298">
        <f>+SUM('OB 1'!J25:N25)</f>
        <v>40000</v>
      </c>
      <c r="I11" s="298">
        <f>+SUM('OB 1'!O25:S25)</f>
        <v>0</v>
      </c>
      <c r="J11" s="298">
        <f>+SUM('OB 1'!T25:X25)</f>
        <v>0</v>
      </c>
      <c r="K11" s="294">
        <f t="shared" si="0"/>
        <v>40000</v>
      </c>
      <c r="L11" s="571">
        <f>+SUM(K11:K14)</f>
        <v>406000</v>
      </c>
      <c r="M11" s="582"/>
      <c r="N11" s="584"/>
    </row>
    <row r="12" spans="1:14" ht="56.25">
      <c r="A12" s="575"/>
      <c r="B12" s="579"/>
      <c r="C12" s="569"/>
      <c r="D12" s="297"/>
      <c r="E12" s="297"/>
      <c r="F12" s="297" t="s">
        <v>37</v>
      </c>
      <c r="G12" s="298">
        <f>+SUM('OB 1'!D26:I26)</f>
        <v>36000</v>
      </c>
      <c r="H12" s="298">
        <f>+SUM('OB 1'!J26:N26)</f>
        <v>36000</v>
      </c>
      <c r="I12" s="298">
        <f>+SUM('OB 1'!O26:S26)</f>
        <v>36000</v>
      </c>
      <c r="J12" s="298">
        <f>+SUM('OB 1'!T26:X26)</f>
        <v>18000</v>
      </c>
      <c r="K12" s="294">
        <f t="shared" si="0"/>
        <v>126000</v>
      </c>
      <c r="L12" s="572"/>
      <c r="M12" s="582"/>
      <c r="N12" s="584"/>
    </row>
    <row r="13" spans="1:14" ht="56.25">
      <c r="A13" s="575"/>
      <c r="B13" s="579"/>
      <c r="C13" s="569"/>
      <c r="D13" s="297"/>
      <c r="E13" s="297"/>
      <c r="F13" s="297" t="s">
        <v>36</v>
      </c>
      <c r="G13" s="298">
        <f>+SUM('OB 1'!D27:I27)</f>
        <v>0</v>
      </c>
      <c r="H13" s="298">
        <f>+SUM('OB 1'!J27:N27)</f>
        <v>20000</v>
      </c>
      <c r="I13" s="298">
        <f>+SUM('OB 1'!O27:S27)</f>
        <v>20000</v>
      </c>
      <c r="J13" s="298">
        <f>+SUM('OB 1'!T27:X27)</f>
        <v>0</v>
      </c>
      <c r="K13" s="294">
        <f t="shared" si="0"/>
        <v>40000</v>
      </c>
      <c r="L13" s="572"/>
      <c r="M13" s="582"/>
      <c r="N13" s="584"/>
    </row>
    <row r="14" spans="1:14" ht="33.75">
      <c r="A14" s="575"/>
      <c r="B14" s="580"/>
      <c r="C14" s="570"/>
      <c r="D14" s="297"/>
      <c r="E14" s="297"/>
      <c r="F14" s="297" t="s">
        <v>255</v>
      </c>
      <c r="G14" s="298">
        <f>+SUM('OB 1'!D28:I28)</f>
        <v>0</v>
      </c>
      <c r="H14" s="298">
        <f>+SUM('OB 1'!J28:N28)</f>
        <v>200000</v>
      </c>
      <c r="I14" s="298">
        <f>+SUM('OB 1'!O28:S28)</f>
        <v>0</v>
      </c>
      <c r="J14" s="298">
        <f>+SUM('OB 1'!T28:X28)</f>
        <v>0</v>
      </c>
      <c r="K14" s="294">
        <f t="shared" si="0"/>
        <v>200000</v>
      </c>
      <c r="L14" s="573"/>
      <c r="M14" s="583"/>
      <c r="N14" s="584"/>
    </row>
    <row r="15" spans="1:14" ht="36">
      <c r="A15" s="575"/>
      <c r="B15" s="252" t="s">
        <v>132</v>
      </c>
      <c r="C15" s="233" t="s">
        <v>136</v>
      </c>
      <c r="D15" s="233"/>
      <c r="E15" s="233"/>
      <c r="F15" s="233"/>
      <c r="G15" s="233"/>
      <c r="H15" s="233"/>
      <c r="I15" s="233"/>
      <c r="J15" s="233"/>
      <c r="K15" s="233"/>
      <c r="L15" s="253">
        <f>+'Estructura Gral PDM'!AD9</f>
        <v>1173053.4</v>
      </c>
      <c r="M15" s="254">
        <f>+L15</f>
        <v>1173053.4</v>
      </c>
      <c r="N15" s="584"/>
    </row>
    <row r="16" spans="1:14" ht="12">
      <c r="A16" s="575"/>
      <c r="B16" s="576" t="s">
        <v>288</v>
      </c>
      <c r="C16" s="233" t="s">
        <v>289</v>
      </c>
      <c r="D16" s="233"/>
      <c r="E16" s="233"/>
      <c r="F16" s="233"/>
      <c r="G16" s="233"/>
      <c r="H16" s="233"/>
      <c r="I16" s="233"/>
      <c r="J16" s="233"/>
      <c r="K16" s="233"/>
      <c r="L16" s="253">
        <f>+'Estructura Gral PDM'!AD10</f>
        <v>8066149.601239629</v>
      </c>
      <c r="M16" s="586">
        <f>+SUM(L16:L19)</f>
        <v>11831149.60123963</v>
      </c>
      <c r="N16" s="584"/>
    </row>
    <row r="17" spans="1:14" ht="36">
      <c r="A17" s="575"/>
      <c r="B17" s="576"/>
      <c r="C17" s="233" t="s">
        <v>290</v>
      </c>
      <c r="D17" s="233"/>
      <c r="E17" s="233"/>
      <c r="F17" s="233"/>
      <c r="G17" s="233"/>
      <c r="H17" s="233"/>
      <c r="I17" s="233"/>
      <c r="J17" s="233"/>
      <c r="K17" s="233"/>
      <c r="L17" s="253">
        <f>+'Estructura Gral PDM'!AD11</f>
        <v>3250000</v>
      </c>
      <c r="M17" s="586"/>
      <c r="N17" s="584"/>
    </row>
    <row r="18" spans="1:14" ht="24">
      <c r="A18" s="575"/>
      <c r="B18" s="576"/>
      <c r="C18" s="233" t="s">
        <v>291</v>
      </c>
      <c r="D18" s="233"/>
      <c r="E18" s="233"/>
      <c r="F18" s="233"/>
      <c r="G18" s="233"/>
      <c r="H18" s="233"/>
      <c r="I18" s="233"/>
      <c r="J18" s="233"/>
      <c r="K18" s="233"/>
      <c r="L18" s="253">
        <f>+'Estructura Gral PDM'!AD12</f>
        <v>235000</v>
      </c>
      <c r="M18" s="586"/>
      <c r="N18" s="584"/>
    </row>
    <row r="19" spans="1:14" ht="24">
      <c r="A19" s="575"/>
      <c r="B19" s="576"/>
      <c r="C19" s="233" t="s">
        <v>292</v>
      </c>
      <c r="D19" s="233"/>
      <c r="E19" s="233"/>
      <c r="F19" s="233"/>
      <c r="G19" s="233"/>
      <c r="H19" s="233"/>
      <c r="I19" s="233"/>
      <c r="J19" s="233"/>
      <c r="K19" s="233"/>
      <c r="L19" s="253">
        <f>+'Estructura Gral PDM'!AD13</f>
        <v>280000</v>
      </c>
      <c r="M19" s="586"/>
      <c r="N19" s="584"/>
    </row>
    <row r="20" spans="1:14" ht="24">
      <c r="A20" s="574" t="s">
        <v>125</v>
      </c>
      <c r="B20" s="274" t="s">
        <v>137</v>
      </c>
      <c r="C20" s="256" t="s">
        <v>138</v>
      </c>
      <c r="D20" s="288"/>
      <c r="E20" s="288"/>
      <c r="F20" s="288"/>
      <c r="G20" s="288"/>
      <c r="H20" s="288"/>
      <c r="I20" s="288"/>
      <c r="J20" s="288"/>
      <c r="K20" s="288"/>
      <c r="L20" s="257">
        <f>+'Estructura Gral PDM'!AD14</f>
        <v>430000</v>
      </c>
      <c r="M20" s="275">
        <f>+SUM(L20:L20)</f>
        <v>430000</v>
      </c>
      <c r="N20" s="587">
        <f>+M20+M21+M22</f>
        <v>1957000</v>
      </c>
    </row>
    <row r="21" spans="1:14" ht="24">
      <c r="A21" s="574"/>
      <c r="B21" s="256" t="s">
        <v>140</v>
      </c>
      <c r="C21" s="256" t="s">
        <v>139</v>
      </c>
      <c r="D21" s="288"/>
      <c r="E21" s="288"/>
      <c r="F21" s="288"/>
      <c r="G21" s="288"/>
      <c r="H21" s="288"/>
      <c r="I21" s="288"/>
      <c r="J21" s="288"/>
      <c r="K21" s="288"/>
      <c r="L21" s="257">
        <f>+'Estructura Gral PDM'!AD15</f>
        <v>72000</v>
      </c>
      <c r="M21" s="258">
        <f>+L21</f>
        <v>72000</v>
      </c>
      <c r="N21" s="587"/>
    </row>
    <row r="22" spans="1:14" ht="24">
      <c r="A22" s="574"/>
      <c r="B22" s="577" t="s">
        <v>141</v>
      </c>
      <c r="C22" s="256" t="s">
        <v>295</v>
      </c>
      <c r="D22" s="288"/>
      <c r="E22" s="288"/>
      <c r="F22" s="288"/>
      <c r="G22" s="288"/>
      <c r="H22" s="288"/>
      <c r="I22" s="288"/>
      <c r="J22" s="288"/>
      <c r="K22" s="288"/>
      <c r="L22" s="257">
        <f>+'Estructura Gral PDM'!AD16</f>
        <v>95000</v>
      </c>
      <c r="M22" s="585">
        <f>+SUM(L22:L24)</f>
        <v>1455000</v>
      </c>
      <c r="N22" s="587"/>
    </row>
    <row r="23" spans="1:14" ht="12">
      <c r="A23" s="574"/>
      <c r="B23" s="577"/>
      <c r="C23" s="256" t="s">
        <v>296</v>
      </c>
      <c r="D23" s="288"/>
      <c r="E23" s="288"/>
      <c r="F23" s="288"/>
      <c r="G23" s="288"/>
      <c r="H23" s="288"/>
      <c r="I23" s="288"/>
      <c r="J23" s="288"/>
      <c r="K23" s="288"/>
      <c r="L23" s="257">
        <f>+'Estructura Gral PDM'!AD17</f>
        <v>1110000</v>
      </c>
      <c r="M23" s="585"/>
      <c r="N23" s="587"/>
    </row>
    <row r="24" spans="1:14" ht="24">
      <c r="A24" s="574"/>
      <c r="B24" s="577"/>
      <c r="C24" s="256" t="s">
        <v>297</v>
      </c>
      <c r="D24" s="288"/>
      <c r="E24" s="288"/>
      <c r="F24" s="288"/>
      <c r="G24" s="288"/>
      <c r="H24" s="288"/>
      <c r="I24" s="288"/>
      <c r="J24" s="288"/>
      <c r="K24" s="288"/>
      <c r="L24" s="257">
        <f>+'Estructura Gral PDM'!AD18</f>
        <v>250000</v>
      </c>
      <c r="M24" s="585"/>
      <c r="N24" s="587"/>
    </row>
    <row r="25" spans="1:14" ht="12">
      <c r="A25" s="575" t="s">
        <v>126</v>
      </c>
      <c r="B25" s="576" t="s">
        <v>142</v>
      </c>
      <c r="C25" s="252" t="s">
        <v>143</v>
      </c>
      <c r="D25" s="287"/>
      <c r="E25" s="287"/>
      <c r="F25" s="287"/>
      <c r="G25" s="287"/>
      <c r="H25" s="287"/>
      <c r="I25" s="287"/>
      <c r="J25" s="287"/>
      <c r="K25" s="287"/>
      <c r="L25" s="253">
        <f>+'Estructura Gral PDM'!AD19</f>
        <v>980000</v>
      </c>
      <c r="M25" s="586">
        <f>+SUM(L25:L27)</f>
        <v>2110000</v>
      </c>
      <c r="N25" s="584">
        <f>+M25+M28+M29+M30+M32+M37+M39+M40+M52</f>
        <v>37872380.79720436</v>
      </c>
    </row>
    <row r="26" spans="1:14" ht="24">
      <c r="A26" s="575"/>
      <c r="B26" s="576"/>
      <c r="C26" s="252" t="s">
        <v>144</v>
      </c>
      <c r="D26" s="287"/>
      <c r="E26" s="287"/>
      <c r="F26" s="287"/>
      <c r="G26" s="287"/>
      <c r="H26" s="287"/>
      <c r="I26" s="287"/>
      <c r="J26" s="287"/>
      <c r="K26" s="287"/>
      <c r="L26" s="253">
        <f>+'Estructura Gral PDM'!AD20</f>
        <v>480000</v>
      </c>
      <c r="M26" s="586"/>
      <c r="N26" s="584"/>
    </row>
    <row r="27" spans="1:14" ht="36">
      <c r="A27" s="575"/>
      <c r="B27" s="576"/>
      <c r="C27" s="252" t="s">
        <v>145</v>
      </c>
      <c r="D27" s="287"/>
      <c r="E27" s="287"/>
      <c r="F27" s="287"/>
      <c r="G27" s="287"/>
      <c r="H27" s="287"/>
      <c r="I27" s="287"/>
      <c r="J27" s="287"/>
      <c r="K27" s="287"/>
      <c r="L27" s="253">
        <f>+'Estructura Gral PDM'!AD21</f>
        <v>650000</v>
      </c>
      <c r="M27" s="586"/>
      <c r="N27" s="584"/>
    </row>
    <row r="28" spans="1:14" ht="36">
      <c r="A28" s="575"/>
      <c r="B28" s="252" t="s">
        <v>146</v>
      </c>
      <c r="C28" s="252" t="s">
        <v>147</v>
      </c>
      <c r="D28" s="287"/>
      <c r="E28" s="287"/>
      <c r="F28" s="287"/>
      <c r="G28" s="287"/>
      <c r="H28" s="287"/>
      <c r="I28" s="287"/>
      <c r="J28" s="287"/>
      <c r="K28" s="287"/>
      <c r="L28" s="253">
        <f>+'Estructura Gral PDM'!AD22</f>
        <v>622525.289848</v>
      </c>
      <c r="M28" s="254">
        <f>+L28</f>
        <v>622525.289848</v>
      </c>
      <c r="N28" s="584"/>
    </row>
    <row r="29" spans="1:14" ht="24">
      <c r="A29" s="575"/>
      <c r="B29" s="252" t="s">
        <v>148</v>
      </c>
      <c r="C29" s="252" t="s">
        <v>149</v>
      </c>
      <c r="D29" s="287"/>
      <c r="E29" s="287"/>
      <c r="F29" s="287"/>
      <c r="G29" s="287"/>
      <c r="H29" s="287"/>
      <c r="I29" s="287"/>
      <c r="J29" s="287"/>
      <c r="K29" s="287"/>
      <c r="L29" s="253">
        <f>+'Estructura Gral PDM'!AD23</f>
        <v>138000</v>
      </c>
      <c r="M29" s="254">
        <f>+L29</f>
        <v>138000</v>
      </c>
      <c r="N29" s="584"/>
    </row>
    <row r="30" spans="1:14" ht="12">
      <c r="A30" s="575"/>
      <c r="B30" s="576" t="s">
        <v>190</v>
      </c>
      <c r="C30" s="252" t="s">
        <v>191</v>
      </c>
      <c r="D30" s="287"/>
      <c r="E30" s="287"/>
      <c r="F30" s="287"/>
      <c r="G30" s="287"/>
      <c r="H30" s="287"/>
      <c r="I30" s="287"/>
      <c r="J30" s="287"/>
      <c r="K30" s="287"/>
      <c r="L30" s="253">
        <f>+'Estructura Gral PDM'!AD24</f>
        <v>536336</v>
      </c>
      <c r="M30" s="586">
        <f>+L30+L31</f>
        <v>1724587</v>
      </c>
      <c r="N30" s="584"/>
    </row>
    <row r="31" spans="1:14" ht="24">
      <c r="A31" s="575"/>
      <c r="B31" s="576"/>
      <c r="C31" s="252" t="s">
        <v>192</v>
      </c>
      <c r="D31" s="287"/>
      <c r="E31" s="287"/>
      <c r="F31" s="287"/>
      <c r="G31" s="287"/>
      <c r="H31" s="287"/>
      <c r="I31" s="287"/>
      <c r="J31" s="287"/>
      <c r="K31" s="287"/>
      <c r="L31" s="253">
        <f>+'Estructura Gral PDM'!AD25</f>
        <v>1188251</v>
      </c>
      <c r="M31" s="586"/>
      <c r="N31" s="584"/>
    </row>
    <row r="32" spans="1:14" ht="24">
      <c r="A32" s="575"/>
      <c r="B32" s="576" t="s">
        <v>198</v>
      </c>
      <c r="C32" s="252" t="s">
        <v>193</v>
      </c>
      <c r="D32" s="287"/>
      <c r="E32" s="287"/>
      <c r="F32" s="287"/>
      <c r="G32" s="287"/>
      <c r="H32" s="287"/>
      <c r="I32" s="287"/>
      <c r="J32" s="287"/>
      <c r="K32" s="287"/>
      <c r="L32" s="253">
        <f>+'Estructura Gral PDM'!AD26</f>
        <v>150000</v>
      </c>
      <c r="M32" s="586">
        <f>+L32+L33+L34+L35+L36</f>
        <v>4207449.24895733</v>
      </c>
      <c r="N32" s="584"/>
    </row>
    <row r="33" spans="1:14" ht="36">
      <c r="A33" s="575"/>
      <c r="B33" s="576"/>
      <c r="C33" s="252" t="s">
        <v>194</v>
      </c>
      <c r="D33" s="287"/>
      <c r="E33" s="287"/>
      <c r="F33" s="287"/>
      <c r="G33" s="287"/>
      <c r="H33" s="287"/>
      <c r="I33" s="287"/>
      <c r="J33" s="287"/>
      <c r="K33" s="287"/>
      <c r="L33" s="253">
        <f>+'Estructura Gral PDM'!AD27</f>
        <v>497652.51705132856</v>
      </c>
      <c r="M33" s="586"/>
      <c r="N33" s="584"/>
    </row>
    <row r="34" spans="1:14" ht="48">
      <c r="A34" s="575"/>
      <c r="B34" s="576"/>
      <c r="C34" s="252" t="s">
        <v>195</v>
      </c>
      <c r="D34" s="287"/>
      <c r="E34" s="287"/>
      <c r="F34" s="287"/>
      <c r="G34" s="287"/>
      <c r="H34" s="287"/>
      <c r="I34" s="287"/>
      <c r="J34" s="287"/>
      <c r="K34" s="287"/>
      <c r="L34" s="253">
        <f>+'Estructura Gral PDM'!AD28</f>
        <v>3215079</v>
      </c>
      <c r="M34" s="586"/>
      <c r="N34" s="584"/>
    </row>
    <row r="35" spans="1:14" ht="24">
      <c r="A35" s="575"/>
      <c r="B35" s="576"/>
      <c r="C35" s="252" t="s">
        <v>196</v>
      </c>
      <c r="D35" s="287"/>
      <c r="E35" s="287"/>
      <c r="F35" s="287"/>
      <c r="G35" s="287"/>
      <c r="H35" s="287"/>
      <c r="I35" s="287"/>
      <c r="J35" s="287"/>
      <c r="K35" s="287"/>
      <c r="L35" s="253">
        <f>+'Estructura Gral PDM'!AD29</f>
        <v>89913.73190600146</v>
      </c>
      <c r="M35" s="586"/>
      <c r="N35" s="584"/>
    </row>
    <row r="36" spans="1:14" ht="24">
      <c r="A36" s="575"/>
      <c r="B36" s="576"/>
      <c r="C36" s="252" t="s">
        <v>197</v>
      </c>
      <c r="D36" s="287"/>
      <c r="E36" s="287"/>
      <c r="F36" s="287"/>
      <c r="G36" s="287"/>
      <c r="H36" s="287"/>
      <c r="I36" s="287"/>
      <c r="J36" s="287"/>
      <c r="K36" s="287"/>
      <c r="L36" s="253">
        <f>+'Estructura Gral PDM'!AD30</f>
        <v>254804</v>
      </c>
      <c r="M36" s="586"/>
      <c r="N36" s="584"/>
    </row>
    <row r="37" spans="1:14" ht="12">
      <c r="A37" s="575"/>
      <c r="B37" s="576" t="s">
        <v>298</v>
      </c>
      <c r="C37" s="252" t="s">
        <v>319</v>
      </c>
      <c r="D37" s="287"/>
      <c r="E37" s="287"/>
      <c r="F37" s="287"/>
      <c r="G37" s="287"/>
      <c r="H37" s="287"/>
      <c r="I37" s="287"/>
      <c r="J37" s="287"/>
      <c r="K37" s="287"/>
      <c r="L37" s="253">
        <f>+'Estructura Gral PDM'!AD31</f>
        <v>159526.758</v>
      </c>
      <c r="M37" s="586">
        <f>+L37+L38</f>
        <v>14481702.758</v>
      </c>
      <c r="N37" s="584"/>
    </row>
    <row r="38" spans="1:14" ht="24">
      <c r="A38" s="575"/>
      <c r="B38" s="576"/>
      <c r="C38" s="252" t="s">
        <v>320</v>
      </c>
      <c r="D38" s="287"/>
      <c r="E38" s="287"/>
      <c r="F38" s="287"/>
      <c r="G38" s="287"/>
      <c r="H38" s="287"/>
      <c r="I38" s="287"/>
      <c r="J38" s="287"/>
      <c r="K38" s="287"/>
      <c r="L38" s="253">
        <f>+'Estructura Gral PDM'!AD32</f>
        <v>14322176</v>
      </c>
      <c r="M38" s="586"/>
      <c r="N38" s="584"/>
    </row>
    <row r="39" spans="1:14" ht="36">
      <c r="A39" s="575"/>
      <c r="B39" s="252" t="s">
        <v>299</v>
      </c>
      <c r="C39" s="252" t="s">
        <v>321</v>
      </c>
      <c r="D39" s="287"/>
      <c r="E39" s="287"/>
      <c r="F39" s="287"/>
      <c r="G39" s="287"/>
      <c r="H39" s="287"/>
      <c r="I39" s="287"/>
      <c r="J39" s="287"/>
      <c r="K39" s="287"/>
      <c r="L39" s="253">
        <f>+'Estructura Gral PDM'!AD33</f>
        <v>1305219</v>
      </c>
      <c r="M39" s="254">
        <f>+L39</f>
        <v>1305219</v>
      </c>
      <c r="N39" s="584"/>
    </row>
    <row r="40" spans="1:14" ht="12">
      <c r="A40" s="575"/>
      <c r="B40" s="576" t="s">
        <v>300</v>
      </c>
      <c r="C40" s="252" t="s">
        <v>301</v>
      </c>
      <c r="D40" s="287"/>
      <c r="E40" s="287"/>
      <c r="F40" s="287"/>
      <c r="G40" s="287"/>
      <c r="H40" s="287"/>
      <c r="I40" s="287"/>
      <c r="J40" s="287"/>
      <c r="K40" s="287"/>
      <c r="L40" s="253">
        <f>+'Estructura Gral PDM'!AD34</f>
        <v>124500</v>
      </c>
      <c r="M40" s="586">
        <f>+SUM(L40:L51)</f>
        <v>2418758.3078906704</v>
      </c>
      <c r="N40" s="584"/>
    </row>
    <row r="41" spans="1:14" ht="36">
      <c r="A41" s="575"/>
      <c r="B41" s="576"/>
      <c r="C41" s="252" t="s">
        <v>409</v>
      </c>
      <c r="D41" s="287"/>
      <c r="E41" s="287"/>
      <c r="F41" s="287"/>
      <c r="G41" s="287"/>
      <c r="H41" s="287"/>
      <c r="I41" s="287"/>
      <c r="J41" s="287"/>
      <c r="K41" s="287"/>
      <c r="L41" s="253">
        <f>+'Estructura Gral PDM'!AD35</f>
        <v>467679</v>
      </c>
      <c r="M41" s="586"/>
      <c r="N41" s="584"/>
    </row>
    <row r="42" spans="1:14" ht="36">
      <c r="A42" s="575"/>
      <c r="B42" s="576"/>
      <c r="C42" s="252" t="s">
        <v>302</v>
      </c>
      <c r="D42" s="287"/>
      <c r="E42" s="287"/>
      <c r="F42" s="287"/>
      <c r="G42" s="287"/>
      <c r="H42" s="287"/>
      <c r="I42" s="287"/>
      <c r="J42" s="287"/>
      <c r="K42" s="287"/>
      <c r="L42" s="253">
        <f>+'Estructura Gral PDM'!AD36</f>
        <v>79999.93499999994</v>
      </c>
      <c r="M42" s="586"/>
      <c r="N42" s="584"/>
    </row>
    <row r="43" spans="1:14" ht="24">
      <c r="A43" s="575"/>
      <c r="B43" s="576"/>
      <c r="C43" s="252" t="s">
        <v>410</v>
      </c>
      <c r="D43" s="287"/>
      <c r="E43" s="287"/>
      <c r="F43" s="287"/>
      <c r="G43" s="287"/>
      <c r="H43" s="287"/>
      <c r="I43" s="287"/>
      <c r="J43" s="287"/>
      <c r="K43" s="287"/>
      <c r="L43" s="253">
        <f>+'Estructura Gral PDM'!AD37</f>
        <v>339738</v>
      </c>
      <c r="M43" s="586"/>
      <c r="N43" s="584"/>
    </row>
    <row r="44" spans="1:14" ht="24">
      <c r="A44" s="575"/>
      <c r="B44" s="576"/>
      <c r="C44" s="252" t="s">
        <v>411</v>
      </c>
      <c r="D44" s="287"/>
      <c r="E44" s="287"/>
      <c r="F44" s="287"/>
      <c r="G44" s="287"/>
      <c r="H44" s="287"/>
      <c r="I44" s="287"/>
      <c r="J44" s="287"/>
      <c r="K44" s="287"/>
      <c r="L44" s="253">
        <f>+'Estructura Gral PDM'!AD38</f>
        <v>93428</v>
      </c>
      <c r="M44" s="586"/>
      <c r="N44" s="584"/>
    </row>
    <row r="45" spans="1:14" ht="24">
      <c r="A45" s="575"/>
      <c r="B45" s="576"/>
      <c r="C45" s="252" t="s">
        <v>303</v>
      </c>
      <c r="D45" s="287"/>
      <c r="E45" s="287"/>
      <c r="F45" s="287"/>
      <c r="G45" s="287"/>
      <c r="H45" s="287"/>
      <c r="I45" s="287"/>
      <c r="J45" s="287"/>
      <c r="K45" s="287"/>
      <c r="L45" s="253">
        <f>+'Estructura Gral PDM'!AD39</f>
        <v>84934</v>
      </c>
      <c r="M45" s="586"/>
      <c r="N45" s="584"/>
    </row>
    <row r="46" spans="1:14" ht="24">
      <c r="A46" s="575"/>
      <c r="B46" s="576"/>
      <c r="C46" s="252" t="s">
        <v>322</v>
      </c>
      <c r="D46" s="287"/>
      <c r="E46" s="287"/>
      <c r="F46" s="287"/>
      <c r="G46" s="287"/>
      <c r="H46" s="287"/>
      <c r="I46" s="287"/>
      <c r="J46" s="287"/>
      <c r="K46" s="287"/>
      <c r="L46" s="253">
        <f>+'Estructura Gral PDM'!AD40</f>
        <v>84934</v>
      </c>
      <c r="M46" s="586"/>
      <c r="N46" s="584"/>
    </row>
    <row r="47" spans="1:14" ht="24">
      <c r="A47" s="575"/>
      <c r="B47" s="576"/>
      <c r="C47" s="252" t="s">
        <v>412</v>
      </c>
      <c r="D47" s="287"/>
      <c r="E47" s="287"/>
      <c r="F47" s="287"/>
      <c r="G47" s="287"/>
      <c r="H47" s="287"/>
      <c r="I47" s="287"/>
      <c r="J47" s="287"/>
      <c r="K47" s="287"/>
      <c r="L47" s="253">
        <f>+'Estructura Gral PDM'!AD41</f>
        <v>734134</v>
      </c>
      <c r="M47" s="586"/>
      <c r="N47" s="584"/>
    </row>
    <row r="48" spans="1:14" ht="24">
      <c r="A48" s="575"/>
      <c r="B48" s="576"/>
      <c r="C48" s="252" t="s">
        <v>413</v>
      </c>
      <c r="D48" s="287"/>
      <c r="E48" s="287"/>
      <c r="F48" s="287"/>
      <c r="G48" s="287"/>
      <c r="H48" s="287"/>
      <c r="I48" s="287"/>
      <c r="J48" s="287"/>
      <c r="K48" s="287"/>
      <c r="L48" s="253">
        <f>+'Estructura Gral PDM'!AD42</f>
        <v>45500</v>
      </c>
      <c r="M48" s="586"/>
      <c r="N48" s="584"/>
    </row>
    <row r="49" spans="1:14" ht="12">
      <c r="A49" s="575"/>
      <c r="B49" s="576"/>
      <c r="C49" s="252" t="s">
        <v>348</v>
      </c>
      <c r="D49" s="287"/>
      <c r="E49" s="287"/>
      <c r="F49" s="287"/>
      <c r="G49" s="287"/>
      <c r="H49" s="287"/>
      <c r="I49" s="287"/>
      <c r="J49" s="287"/>
      <c r="K49" s="287"/>
      <c r="L49" s="253">
        <f>+'Estructura Gral PDM'!AD43</f>
        <v>127402</v>
      </c>
      <c r="M49" s="586"/>
      <c r="N49" s="584"/>
    </row>
    <row r="50" spans="1:14" ht="24">
      <c r="A50" s="575"/>
      <c r="B50" s="576"/>
      <c r="C50" s="252" t="s">
        <v>414</v>
      </c>
      <c r="D50" s="287"/>
      <c r="E50" s="287"/>
      <c r="F50" s="287"/>
      <c r="G50" s="287"/>
      <c r="H50" s="287"/>
      <c r="I50" s="287"/>
      <c r="J50" s="287"/>
      <c r="K50" s="287"/>
      <c r="L50" s="253">
        <f>+'Estructura Gral PDM'!AD44</f>
        <v>127402</v>
      </c>
      <c r="M50" s="586"/>
      <c r="N50" s="584"/>
    </row>
    <row r="51" spans="1:14" ht="24">
      <c r="A51" s="575"/>
      <c r="B51" s="576"/>
      <c r="C51" s="252" t="s">
        <v>349</v>
      </c>
      <c r="D51" s="287"/>
      <c r="E51" s="287"/>
      <c r="F51" s="287"/>
      <c r="G51" s="287"/>
      <c r="H51" s="287"/>
      <c r="I51" s="287"/>
      <c r="J51" s="287"/>
      <c r="K51" s="287"/>
      <c r="L51" s="253">
        <f>+'Estructura Gral PDM'!AD45</f>
        <v>109107.37289067043</v>
      </c>
      <c r="M51" s="586"/>
      <c r="N51" s="584"/>
    </row>
    <row r="52" spans="1:14" ht="24">
      <c r="A52" s="575"/>
      <c r="B52" s="576" t="s">
        <v>304</v>
      </c>
      <c r="C52" s="252" t="s">
        <v>310</v>
      </c>
      <c r="D52" s="287"/>
      <c r="E52" s="287"/>
      <c r="F52" s="287"/>
      <c r="G52" s="287"/>
      <c r="H52" s="287"/>
      <c r="I52" s="287"/>
      <c r="J52" s="287"/>
      <c r="K52" s="287"/>
      <c r="L52" s="253">
        <f>+'Estructura Gral PDM'!AD46</f>
        <v>4972562.19250836</v>
      </c>
      <c r="M52" s="586">
        <f>+SUM(L52:L54)</f>
        <v>10864139.19250836</v>
      </c>
      <c r="N52" s="584"/>
    </row>
    <row r="53" spans="1:14" ht="36">
      <c r="A53" s="575"/>
      <c r="B53" s="576"/>
      <c r="C53" s="252" t="s">
        <v>311</v>
      </c>
      <c r="D53" s="287"/>
      <c r="E53" s="287"/>
      <c r="F53" s="287"/>
      <c r="G53" s="287"/>
      <c r="H53" s="287"/>
      <c r="I53" s="287"/>
      <c r="J53" s="287"/>
      <c r="K53" s="287"/>
      <c r="L53" s="253">
        <f>+'Estructura Gral PDM'!AD47</f>
        <v>4090436</v>
      </c>
      <c r="M53" s="586"/>
      <c r="N53" s="584"/>
    </row>
    <row r="54" spans="1:14" ht="24">
      <c r="A54" s="575"/>
      <c r="B54" s="576"/>
      <c r="C54" s="252" t="s">
        <v>318</v>
      </c>
      <c r="D54" s="287"/>
      <c r="E54" s="287"/>
      <c r="F54" s="287"/>
      <c r="G54" s="287"/>
      <c r="H54" s="287"/>
      <c r="I54" s="287"/>
      <c r="J54" s="287"/>
      <c r="K54" s="287"/>
      <c r="L54" s="253">
        <f>+'Estructura Gral PDM'!AD48</f>
        <v>1801141</v>
      </c>
      <c r="M54" s="586"/>
      <c r="N54" s="584"/>
    </row>
    <row r="55" spans="1:14" ht="36">
      <c r="A55" s="574" t="s">
        <v>127</v>
      </c>
      <c r="B55" s="577" t="s">
        <v>152</v>
      </c>
      <c r="C55" s="256" t="s">
        <v>153</v>
      </c>
      <c r="D55" s="288"/>
      <c r="E55" s="288"/>
      <c r="F55" s="288"/>
      <c r="G55" s="288"/>
      <c r="H55" s="288"/>
      <c r="I55" s="288"/>
      <c r="J55" s="288"/>
      <c r="K55" s="288"/>
      <c r="L55" s="257">
        <f>+'Estructura Gral PDM'!AD49</f>
        <v>1174823.6416950068</v>
      </c>
      <c r="M55" s="585">
        <f>+L55+L56+L57</f>
        <v>1658036.6416950068</v>
      </c>
      <c r="N55" s="587">
        <f>+M55+M58</f>
        <v>3458271.6416950068</v>
      </c>
    </row>
    <row r="56" spans="1:14" ht="24">
      <c r="A56" s="574"/>
      <c r="B56" s="577"/>
      <c r="C56" s="256" t="s">
        <v>154</v>
      </c>
      <c r="D56" s="288"/>
      <c r="E56" s="288"/>
      <c r="F56" s="288"/>
      <c r="G56" s="288"/>
      <c r="H56" s="288"/>
      <c r="I56" s="288"/>
      <c r="J56" s="288"/>
      <c r="K56" s="288"/>
      <c r="L56" s="257">
        <f>+'Estructura Gral PDM'!AD50</f>
        <v>308213</v>
      </c>
      <c r="M56" s="585"/>
      <c r="N56" s="587"/>
    </row>
    <row r="57" spans="1:14" ht="36">
      <c r="A57" s="574"/>
      <c r="B57" s="577"/>
      <c r="C57" s="256" t="s">
        <v>155</v>
      </c>
      <c r="D57" s="288"/>
      <c r="E57" s="288"/>
      <c r="F57" s="288"/>
      <c r="G57" s="288"/>
      <c r="H57" s="288"/>
      <c r="I57" s="288"/>
      <c r="J57" s="288"/>
      <c r="K57" s="288"/>
      <c r="L57" s="257">
        <f>+'Estructura Gral PDM'!AD51</f>
        <v>175000</v>
      </c>
      <c r="M57" s="585"/>
      <c r="N57" s="587"/>
    </row>
    <row r="58" spans="1:14" ht="24">
      <c r="A58" s="574"/>
      <c r="B58" s="577" t="s">
        <v>156</v>
      </c>
      <c r="C58" s="256" t="s">
        <v>323</v>
      </c>
      <c r="D58" s="288"/>
      <c r="E58" s="288"/>
      <c r="F58" s="288"/>
      <c r="G58" s="288"/>
      <c r="H58" s="288"/>
      <c r="I58" s="288"/>
      <c r="J58" s="288"/>
      <c r="K58" s="288"/>
      <c r="L58" s="257">
        <f>+'Estructura Gral PDM'!AD52</f>
        <v>527444</v>
      </c>
      <c r="M58" s="585">
        <f>+L58+L59</f>
        <v>1800235</v>
      </c>
      <c r="N58" s="587"/>
    </row>
    <row r="59" spans="1:14" ht="36">
      <c r="A59" s="574"/>
      <c r="B59" s="577"/>
      <c r="C59" s="256" t="s">
        <v>325</v>
      </c>
      <c r="D59" s="288"/>
      <c r="E59" s="288"/>
      <c r="F59" s="288"/>
      <c r="G59" s="288"/>
      <c r="H59" s="288"/>
      <c r="I59" s="288"/>
      <c r="J59" s="288"/>
      <c r="K59" s="288"/>
      <c r="L59" s="257">
        <f>+'Estructura Gral PDM'!AD53</f>
        <v>1272791</v>
      </c>
      <c r="M59" s="585"/>
      <c r="N59" s="587"/>
    </row>
    <row r="60" spans="1:14" ht="36">
      <c r="A60" s="575" t="s">
        <v>128</v>
      </c>
      <c r="B60" s="576" t="s">
        <v>159</v>
      </c>
      <c r="C60" s="252" t="s">
        <v>163</v>
      </c>
      <c r="D60" s="287"/>
      <c r="E60" s="287"/>
      <c r="F60" s="287"/>
      <c r="G60" s="287"/>
      <c r="H60" s="287"/>
      <c r="I60" s="287"/>
      <c r="J60" s="287"/>
      <c r="K60" s="287"/>
      <c r="L60" s="253">
        <f>+'Estructura Gral PDM'!AD54</f>
        <v>50000</v>
      </c>
      <c r="M60" s="586">
        <f>+L60+L61+L62+L63</f>
        <v>896075.00000019</v>
      </c>
      <c r="N60" s="584">
        <f>+M60+M64+M65+M67</f>
        <v>1870670.86500019</v>
      </c>
    </row>
    <row r="61" spans="1:14" ht="24">
      <c r="A61" s="575"/>
      <c r="B61" s="576"/>
      <c r="C61" s="252" t="s">
        <v>164</v>
      </c>
      <c r="D61" s="287"/>
      <c r="E61" s="287"/>
      <c r="F61" s="287"/>
      <c r="G61" s="287"/>
      <c r="H61" s="287"/>
      <c r="I61" s="287"/>
      <c r="J61" s="287"/>
      <c r="K61" s="287"/>
      <c r="L61" s="253">
        <f>+'Estructura Gral PDM'!AD55</f>
        <v>696075.00000019</v>
      </c>
      <c r="M61" s="586"/>
      <c r="N61" s="584"/>
    </row>
    <row r="62" spans="1:14" ht="24">
      <c r="A62" s="575"/>
      <c r="B62" s="576"/>
      <c r="C62" s="252" t="s">
        <v>165</v>
      </c>
      <c r="D62" s="287"/>
      <c r="E62" s="287"/>
      <c r="F62" s="287"/>
      <c r="G62" s="287"/>
      <c r="H62" s="287"/>
      <c r="I62" s="287"/>
      <c r="J62" s="287"/>
      <c r="K62" s="287"/>
      <c r="L62" s="253">
        <f>+'Estructura Gral PDM'!AD56</f>
        <v>100000</v>
      </c>
      <c r="M62" s="586"/>
      <c r="N62" s="584"/>
    </row>
    <row r="63" spans="1:14" ht="24">
      <c r="A63" s="575"/>
      <c r="B63" s="576"/>
      <c r="C63" s="252" t="s">
        <v>166</v>
      </c>
      <c r="D63" s="287"/>
      <c r="E63" s="287"/>
      <c r="F63" s="287"/>
      <c r="G63" s="287"/>
      <c r="H63" s="287"/>
      <c r="I63" s="287"/>
      <c r="J63" s="287"/>
      <c r="K63" s="287"/>
      <c r="L63" s="253">
        <f>+'Estructura Gral PDM'!AD57</f>
        <v>50000</v>
      </c>
      <c r="M63" s="586"/>
      <c r="N63" s="584"/>
    </row>
    <row r="64" spans="1:14" ht="24">
      <c r="A64" s="575"/>
      <c r="B64" s="252" t="s">
        <v>160</v>
      </c>
      <c r="C64" s="252" t="s">
        <v>167</v>
      </c>
      <c r="D64" s="287"/>
      <c r="E64" s="287"/>
      <c r="F64" s="287"/>
      <c r="G64" s="287"/>
      <c r="H64" s="287"/>
      <c r="I64" s="287"/>
      <c r="J64" s="287"/>
      <c r="K64" s="287"/>
      <c r="L64" s="253">
        <f>+'Estructura Gral PDM'!AD58</f>
        <v>20000</v>
      </c>
      <c r="M64" s="254">
        <f>+L64</f>
        <v>20000</v>
      </c>
      <c r="N64" s="584"/>
    </row>
    <row r="65" spans="1:14" ht="36">
      <c r="A65" s="575"/>
      <c r="B65" s="576" t="s">
        <v>161</v>
      </c>
      <c r="C65" s="252" t="s">
        <v>168</v>
      </c>
      <c r="D65" s="287"/>
      <c r="E65" s="287"/>
      <c r="F65" s="287"/>
      <c r="G65" s="287"/>
      <c r="H65" s="287"/>
      <c r="I65" s="287"/>
      <c r="J65" s="287"/>
      <c r="K65" s="287"/>
      <c r="L65" s="253">
        <f>+'Estructura Gral PDM'!AD59</f>
        <v>66078</v>
      </c>
      <c r="M65" s="586">
        <f>+L65+L66</f>
        <v>524596</v>
      </c>
      <c r="N65" s="584"/>
    </row>
    <row r="66" spans="1:14" ht="24">
      <c r="A66" s="575"/>
      <c r="B66" s="576"/>
      <c r="C66" s="252" t="s">
        <v>169</v>
      </c>
      <c r="D66" s="287"/>
      <c r="E66" s="287"/>
      <c r="F66" s="287"/>
      <c r="G66" s="287"/>
      <c r="H66" s="287"/>
      <c r="I66" s="287"/>
      <c r="J66" s="287"/>
      <c r="K66" s="287"/>
      <c r="L66" s="253">
        <f>+'Estructura Gral PDM'!AD60</f>
        <v>458518</v>
      </c>
      <c r="M66" s="586"/>
      <c r="N66" s="584"/>
    </row>
    <row r="67" spans="1:14" ht="12">
      <c r="A67" s="575"/>
      <c r="B67" s="576" t="s">
        <v>162</v>
      </c>
      <c r="C67" s="252" t="s">
        <v>326</v>
      </c>
      <c r="D67" s="287"/>
      <c r="E67" s="287"/>
      <c r="F67" s="287"/>
      <c r="G67" s="287"/>
      <c r="H67" s="287"/>
      <c r="I67" s="287"/>
      <c r="J67" s="287"/>
      <c r="K67" s="287"/>
      <c r="L67" s="253">
        <f>+'Estructura Gral PDM'!AD61</f>
        <v>239999.865</v>
      </c>
      <c r="M67" s="586">
        <f>+L67+L68</f>
        <v>429999.865</v>
      </c>
      <c r="N67" s="584"/>
    </row>
    <row r="68" spans="1:14" ht="24">
      <c r="A68" s="575"/>
      <c r="B68" s="576"/>
      <c r="C68" s="252" t="s">
        <v>327</v>
      </c>
      <c r="D68" s="287"/>
      <c r="E68" s="287"/>
      <c r="F68" s="287"/>
      <c r="G68" s="287"/>
      <c r="H68" s="287"/>
      <c r="I68" s="287"/>
      <c r="J68" s="287"/>
      <c r="K68" s="287"/>
      <c r="L68" s="253">
        <f>+'Estructura Gral PDM'!AD62</f>
        <v>190000</v>
      </c>
      <c r="M68" s="586"/>
      <c r="N68" s="584"/>
    </row>
    <row r="69" spans="1:14" ht="36">
      <c r="A69" s="574" t="s">
        <v>129</v>
      </c>
      <c r="B69" s="577" t="s">
        <v>171</v>
      </c>
      <c r="C69" s="256" t="s">
        <v>174</v>
      </c>
      <c r="D69" s="288"/>
      <c r="E69" s="288"/>
      <c r="F69" s="288"/>
      <c r="G69" s="288"/>
      <c r="H69" s="288"/>
      <c r="I69" s="288"/>
      <c r="J69" s="288"/>
      <c r="K69" s="288"/>
      <c r="L69" s="257">
        <f>+'Estructura Gral PDM'!AD63</f>
        <v>204000</v>
      </c>
      <c r="M69" s="585">
        <f>+L69+L70+L71</f>
        <v>2519460.4824032094</v>
      </c>
      <c r="N69" s="587">
        <f>+M69+M72+M75</f>
        <v>3500927.4824032094</v>
      </c>
    </row>
    <row r="70" spans="1:14" ht="36">
      <c r="A70" s="574"/>
      <c r="B70" s="577"/>
      <c r="C70" s="256" t="s">
        <v>175</v>
      </c>
      <c r="D70" s="288"/>
      <c r="E70" s="288"/>
      <c r="F70" s="288"/>
      <c r="G70" s="288"/>
      <c r="H70" s="288"/>
      <c r="I70" s="288"/>
      <c r="J70" s="288"/>
      <c r="K70" s="288"/>
      <c r="L70" s="257">
        <f>+'Estructura Gral PDM'!AD64</f>
        <v>1906551.4824032094</v>
      </c>
      <c r="M70" s="585"/>
      <c r="N70" s="587"/>
    </row>
    <row r="71" spans="1:14" ht="24">
      <c r="A71" s="574"/>
      <c r="B71" s="577"/>
      <c r="C71" s="256" t="s">
        <v>178</v>
      </c>
      <c r="D71" s="288"/>
      <c r="E71" s="288"/>
      <c r="F71" s="288"/>
      <c r="G71" s="288"/>
      <c r="H71" s="288"/>
      <c r="I71" s="288"/>
      <c r="J71" s="288"/>
      <c r="K71" s="288"/>
      <c r="L71" s="257">
        <f>+'Estructura Gral PDM'!AD65</f>
        <v>408909</v>
      </c>
      <c r="M71" s="585"/>
      <c r="N71" s="587"/>
    </row>
    <row r="72" spans="1:14" ht="24">
      <c r="A72" s="574"/>
      <c r="B72" s="577" t="s">
        <v>172</v>
      </c>
      <c r="C72" s="256" t="s">
        <v>179</v>
      </c>
      <c r="D72" s="288"/>
      <c r="E72" s="288"/>
      <c r="F72" s="288"/>
      <c r="G72" s="288"/>
      <c r="H72" s="288"/>
      <c r="I72" s="288"/>
      <c r="J72" s="288"/>
      <c r="K72" s="288"/>
      <c r="L72" s="257">
        <f>+'Estructura Gral PDM'!AD66</f>
        <v>321467</v>
      </c>
      <c r="M72" s="585">
        <f>+L72+L73+L74</f>
        <v>661467</v>
      </c>
      <c r="N72" s="587"/>
    </row>
    <row r="73" spans="1:14" ht="36">
      <c r="A73" s="574"/>
      <c r="B73" s="577"/>
      <c r="C73" s="256" t="s">
        <v>180</v>
      </c>
      <c r="D73" s="288"/>
      <c r="E73" s="288"/>
      <c r="F73" s="288"/>
      <c r="G73" s="288"/>
      <c r="H73" s="288"/>
      <c r="I73" s="288"/>
      <c r="J73" s="288"/>
      <c r="K73" s="288"/>
      <c r="L73" s="257">
        <f>+'Estructura Gral PDM'!AD67</f>
        <v>275000</v>
      </c>
      <c r="M73" s="585"/>
      <c r="N73" s="587"/>
    </row>
    <row r="74" spans="1:14" ht="24">
      <c r="A74" s="574"/>
      <c r="B74" s="577"/>
      <c r="C74" s="256" t="s">
        <v>181</v>
      </c>
      <c r="D74" s="288"/>
      <c r="E74" s="288"/>
      <c r="F74" s="288"/>
      <c r="G74" s="288"/>
      <c r="H74" s="288"/>
      <c r="I74" s="288"/>
      <c r="J74" s="288"/>
      <c r="K74" s="288"/>
      <c r="L74" s="257">
        <f>+'Estructura Gral PDM'!AD68</f>
        <v>65000</v>
      </c>
      <c r="M74" s="585"/>
      <c r="N74" s="587"/>
    </row>
    <row r="75" spans="1:14" ht="24">
      <c r="A75" s="574"/>
      <c r="B75" s="256" t="s">
        <v>173</v>
      </c>
      <c r="C75" s="256" t="s">
        <v>328</v>
      </c>
      <c r="D75" s="288"/>
      <c r="E75" s="288"/>
      <c r="F75" s="288"/>
      <c r="G75" s="288"/>
      <c r="H75" s="288"/>
      <c r="I75" s="288"/>
      <c r="J75" s="288"/>
      <c r="K75" s="288"/>
      <c r="L75" s="257">
        <f>+'Estructura Gral PDM'!AD69</f>
        <v>320000</v>
      </c>
      <c r="M75" s="258">
        <f>+L75</f>
        <v>320000</v>
      </c>
      <c r="N75" s="587"/>
    </row>
    <row r="76" spans="12:14" ht="12">
      <c r="L76" s="255"/>
      <c r="N76" s="255">
        <f>+SUM(N2:N75)</f>
        <v>63759453.787542395</v>
      </c>
    </row>
  </sheetData>
  <sheetProtection password="D0B1" sheet="1" objects="1" scenarios="1" selectLockedCells="1" selectUnlockedCells="1"/>
  <autoFilter ref="A1:N76"/>
  <mergeCells count="52">
    <mergeCell ref="M72:M74"/>
    <mergeCell ref="N20:N24"/>
    <mergeCell ref="N25:N54"/>
    <mergeCell ref="N55:N59"/>
    <mergeCell ref="N60:N68"/>
    <mergeCell ref="N69:N75"/>
    <mergeCell ref="M55:M57"/>
    <mergeCell ref="M58:M59"/>
    <mergeCell ref="M60:M63"/>
    <mergeCell ref="M65:M66"/>
    <mergeCell ref="B69:B71"/>
    <mergeCell ref="B72:B74"/>
    <mergeCell ref="B67:B68"/>
    <mergeCell ref="M16:M19"/>
    <mergeCell ref="M67:M68"/>
    <mergeCell ref="M69:M71"/>
    <mergeCell ref="M25:M27"/>
    <mergeCell ref="M30:M31"/>
    <mergeCell ref="M32:M36"/>
    <mergeCell ref="M37:M38"/>
    <mergeCell ref="M40:M51"/>
    <mergeCell ref="M52:M54"/>
    <mergeCell ref="B52:B54"/>
    <mergeCell ref="B55:B57"/>
    <mergeCell ref="B58:B59"/>
    <mergeCell ref="B40:B51"/>
    <mergeCell ref="C2:C3"/>
    <mergeCell ref="B2:B14"/>
    <mergeCell ref="M2:M14"/>
    <mergeCell ref="N2:N19"/>
    <mergeCell ref="M22:M24"/>
    <mergeCell ref="L2:L3"/>
    <mergeCell ref="C4:C6"/>
    <mergeCell ref="L4:L6"/>
    <mergeCell ref="C7:C10"/>
    <mergeCell ref="L7:L10"/>
    <mergeCell ref="A69:A75"/>
    <mergeCell ref="B16:B19"/>
    <mergeCell ref="B22:B24"/>
    <mergeCell ref="B25:B27"/>
    <mergeCell ref="B30:B31"/>
    <mergeCell ref="A2:A19"/>
    <mergeCell ref="A20:A24"/>
    <mergeCell ref="A25:A54"/>
    <mergeCell ref="B32:B36"/>
    <mergeCell ref="B37:B38"/>
    <mergeCell ref="C11:C14"/>
    <mergeCell ref="L11:L14"/>
    <mergeCell ref="A55:A59"/>
    <mergeCell ref="A60:A68"/>
    <mergeCell ref="B60:B63"/>
    <mergeCell ref="B65:B66"/>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B2" sqref="B2:B5"/>
    </sheetView>
  </sheetViews>
  <sheetFormatPr defaultColWidth="11.421875" defaultRowHeight="15"/>
  <cols>
    <col min="1" max="1" width="15.140625" style="251" customWidth="1"/>
    <col min="2" max="2" width="23.8515625" style="251" customWidth="1"/>
    <col min="3" max="3" width="45.8515625" style="251" customWidth="1"/>
    <col min="4" max="4" width="18.28125" style="262" customWidth="1"/>
    <col min="5" max="5" width="12.57421875" style="251" bestFit="1" customWidth="1"/>
    <col min="6" max="7" width="12.57421875" style="255" customWidth="1"/>
    <col min="8" max="16384" width="11.421875" style="251" customWidth="1"/>
  </cols>
  <sheetData>
    <row r="1" spans="1:7" ht="36">
      <c r="A1" s="259" t="s">
        <v>336</v>
      </c>
      <c r="B1" s="259" t="s">
        <v>122</v>
      </c>
      <c r="C1" s="259" t="s">
        <v>123</v>
      </c>
      <c r="D1" s="261" t="s">
        <v>5</v>
      </c>
      <c r="E1" s="259" t="s">
        <v>659</v>
      </c>
      <c r="F1" s="260" t="s">
        <v>661</v>
      </c>
      <c r="G1" s="260" t="s">
        <v>660</v>
      </c>
    </row>
    <row r="2" spans="1:7" ht="12">
      <c r="A2" s="575" t="s">
        <v>124</v>
      </c>
      <c r="B2" s="576" t="s">
        <v>131</v>
      </c>
      <c r="C2" s="233" t="s">
        <v>133</v>
      </c>
      <c r="D2" s="589" t="s">
        <v>130</v>
      </c>
      <c r="E2" s="253">
        <f>+'Estructura Gral PDM'!AD5</f>
        <v>300000</v>
      </c>
      <c r="F2" s="586">
        <f>+SUM(E2:E5)</f>
        <v>2096000</v>
      </c>
      <c r="G2" s="584">
        <f>+F2+F6+F7</f>
        <v>15100203.00123963</v>
      </c>
    </row>
    <row r="3" spans="1:7" ht="12">
      <c r="A3" s="575"/>
      <c r="B3" s="576"/>
      <c r="C3" s="233" t="s">
        <v>134</v>
      </c>
      <c r="D3" s="589"/>
      <c r="E3" s="253">
        <f>+'Estructura Gral PDM'!AD6</f>
        <v>570000</v>
      </c>
      <c r="F3" s="586"/>
      <c r="G3" s="584"/>
    </row>
    <row r="4" spans="1:7" ht="12">
      <c r="A4" s="575"/>
      <c r="B4" s="576"/>
      <c r="C4" s="233" t="s">
        <v>135</v>
      </c>
      <c r="D4" s="589"/>
      <c r="E4" s="253">
        <f>+'Estructura Gral PDM'!AD7</f>
        <v>820000</v>
      </c>
      <c r="F4" s="586"/>
      <c r="G4" s="584"/>
    </row>
    <row r="5" spans="1:7" ht="24">
      <c r="A5" s="575"/>
      <c r="B5" s="576"/>
      <c r="C5" s="233" t="s">
        <v>238</v>
      </c>
      <c r="D5" s="589"/>
      <c r="E5" s="253">
        <f>+'Estructura Gral PDM'!AD8</f>
        <v>406000</v>
      </c>
      <c r="F5" s="586"/>
      <c r="G5" s="584"/>
    </row>
    <row r="6" spans="1:7" ht="33.75">
      <c r="A6" s="575"/>
      <c r="B6" s="287" t="s">
        <v>132</v>
      </c>
      <c r="C6" s="233" t="s">
        <v>136</v>
      </c>
      <c r="D6" s="289" t="s">
        <v>221</v>
      </c>
      <c r="E6" s="253">
        <f>+'Estructura Gral PDM'!AD9</f>
        <v>1173053.4</v>
      </c>
      <c r="F6" s="291">
        <f>+E6</f>
        <v>1173053.4</v>
      </c>
      <c r="G6" s="584"/>
    </row>
    <row r="7" spans="1:7" ht="22.5">
      <c r="A7" s="575"/>
      <c r="B7" s="576" t="s">
        <v>288</v>
      </c>
      <c r="C7" s="233" t="s">
        <v>289</v>
      </c>
      <c r="D7" s="289" t="s">
        <v>15</v>
      </c>
      <c r="E7" s="253">
        <f>+'Estructura Gral PDM'!AD10</f>
        <v>8066149.601239629</v>
      </c>
      <c r="F7" s="586">
        <f>+SUM(E7:E10)</f>
        <v>11831149.60123963</v>
      </c>
      <c r="G7" s="584"/>
    </row>
    <row r="8" spans="1:7" ht="33.75">
      <c r="A8" s="575"/>
      <c r="B8" s="576"/>
      <c r="C8" s="233" t="s">
        <v>290</v>
      </c>
      <c r="D8" s="289" t="s">
        <v>223</v>
      </c>
      <c r="E8" s="253">
        <f>+'Estructura Gral PDM'!AD11</f>
        <v>3250000</v>
      </c>
      <c r="F8" s="586"/>
      <c r="G8" s="584"/>
    </row>
    <row r="9" spans="1:7" ht="33.75">
      <c r="A9" s="575"/>
      <c r="B9" s="576"/>
      <c r="C9" s="233" t="s">
        <v>291</v>
      </c>
      <c r="D9" s="289" t="s">
        <v>16</v>
      </c>
      <c r="E9" s="253">
        <f>+'Estructura Gral PDM'!AD12</f>
        <v>235000</v>
      </c>
      <c r="F9" s="586"/>
      <c r="G9" s="584"/>
    </row>
    <row r="10" spans="1:7" ht="24">
      <c r="A10" s="575"/>
      <c r="B10" s="576"/>
      <c r="C10" s="233" t="s">
        <v>292</v>
      </c>
      <c r="D10" s="289" t="s">
        <v>17</v>
      </c>
      <c r="E10" s="253">
        <f>+'Estructura Gral PDM'!AD13</f>
        <v>280000</v>
      </c>
      <c r="F10" s="586"/>
      <c r="G10" s="584"/>
    </row>
    <row r="11" spans="1:7" ht="22.5" customHeight="1">
      <c r="A11" s="574" t="s">
        <v>125</v>
      </c>
      <c r="B11" s="288" t="s">
        <v>137</v>
      </c>
      <c r="C11" s="288" t="s">
        <v>138</v>
      </c>
      <c r="D11" s="292" t="s">
        <v>232</v>
      </c>
      <c r="E11" s="257">
        <f>+'Estructura Gral PDM'!AD14</f>
        <v>430000</v>
      </c>
      <c r="F11" s="290">
        <f>+SUM(E11:E11)</f>
        <v>430000</v>
      </c>
      <c r="G11" s="587">
        <f>+F11+F12+F13</f>
        <v>1957000</v>
      </c>
    </row>
    <row r="12" spans="1:7" ht="33.75">
      <c r="A12" s="574"/>
      <c r="B12" s="288" t="s">
        <v>140</v>
      </c>
      <c r="C12" s="288" t="s">
        <v>139</v>
      </c>
      <c r="D12" s="292" t="s">
        <v>221</v>
      </c>
      <c r="E12" s="257">
        <f>+'Estructura Gral PDM'!AD15</f>
        <v>72000</v>
      </c>
      <c r="F12" s="290">
        <f>+E12</f>
        <v>72000</v>
      </c>
      <c r="G12" s="587"/>
    </row>
    <row r="13" spans="1:7" ht="22.5">
      <c r="A13" s="574"/>
      <c r="B13" s="577" t="s">
        <v>141</v>
      </c>
      <c r="C13" s="288" t="s">
        <v>295</v>
      </c>
      <c r="D13" s="292" t="s">
        <v>15</v>
      </c>
      <c r="E13" s="257">
        <f>+'Estructura Gral PDM'!AD16</f>
        <v>95000</v>
      </c>
      <c r="F13" s="585">
        <f>+SUM(E13:E15)</f>
        <v>1455000</v>
      </c>
      <c r="G13" s="587"/>
    </row>
    <row r="14" spans="1:7" ht="33.75">
      <c r="A14" s="574"/>
      <c r="B14" s="577"/>
      <c r="C14" s="288" t="s">
        <v>296</v>
      </c>
      <c r="D14" s="292" t="s">
        <v>223</v>
      </c>
      <c r="E14" s="257">
        <f>+'Estructura Gral PDM'!AD17</f>
        <v>1110000</v>
      </c>
      <c r="F14" s="585"/>
      <c r="G14" s="587"/>
    </row>
    <row r="15" spans="1:7" ht="33.75">
      <c r="A15" s="574"/>
      <c r="B15" s="577"/>
      <c r="C15" s="288" t="s">
        <v>297</v>
      </c>
      <c r="D15" s="292" t="s">
        <v>16</v>
      </c>
      <c r="E15" s="257">
        <f>+'Estructura Gral PDM'!AD18</f>
        <v>250000</v>
      </c>
      <c r="F15" s="585"/>
      <c r="G15" s="587"/>
    </row>
    <row r="16" spans="1:7" ht="12">
      <c r="A16" s="575" t="s">
        <v>126</v>
      </c>
      <c r="B16" s="576" t="s">
        <v>142</v>
      </c>
      <c r="C16" s="287" t="s">
        <v>143</v>
      </c>
      <c r="D16" s="589" t="s">
        <v>226</v>
      </c>
      <c r="E16" s="253">
        <f>+'Estructura Gral PDM'!AD19</f>
        <v>980000</v>
      </c>
      <c r="F16" s="586">
        <f>+SUM(E16:E18)</f>
        <v>2110000</v>
      </c>
      <c r="G16" s="584">
        <f>+F16+F19+F20+F21+F23+F28+F30+F31+F43</f>
        <v>37872380.79720436</v>
      </c>
    </row>
    <row r="17" spans="1:7" ht="12">
      <c r="A17" s="575"/>
      <c r="B17" s="576"/>
      <c r="C17" s="287" t="s">
        <v>144</v>
      </c>
      <c r="D17" s="589"/>
      <c r="E17" s="253">
        <f>+'Estructura Gral PDM'!AD20</f>
        <v>480000</v>
      </c>
      <c r="F17" s="586"/>
      <c r="G17" s="584"/>
    </row>
    <row r="18" spans="1:7" ht="24">
      <c r="A18" s="575"/>
      <c r="B18" s="576"/>
      <c r="C18" s="287" t="s">
        <v>145</v>
      </c>
      <c r="D18" s="589"/>
      <c r="E18" s="253">
        <f>+'Estructura Gral PDM'!AD21</f>
        <v>650000</v>
      </c>
      <c r="F18" s="586"/>
      <c r="G18" s="584"/>
    </row>
    <row r="19" spans="1:7" ht="45">
      <c r="A19" s="575"/>
      <c r="B19" s="287" t="s">
        <v>146</v>
      </c>
      <c r="C19" s="287" t="s">
        <v>147</v>
      </c>
      <c r="D19" s="289" t="s">
        <v>19</v>
      </c>
      <c r="E19" s="253">
        <f>+'Estructura Gral PDM'!AD22</f>
        <v>622525.289848</v>
      </c>
      <c r="F19" s="291">
        <f>+E19</f>
        <v>622525.289848</v>
      </c>
      <c r="G19" s="584"/>
    </row>
    <row r="20" spans="1:7" ht="33.75">
      <c r="A20" s="575"/>
      <c r="B20" s="287" t="s">
        <v>148</v>
      </c>
      <c r="C20" s="287" t="s">
        <v>149</v>
      </c>
      <c r="D20" s="289" t="s">
        <v>221</v>
      </c>
      <c r="E20" s="253">
        <f>+'Estructura Gral PDM'!AD23</f>
        <v>138000</v>
      </c>
      <c r="F20" s="291">
        <f>+E20</f>
        <v>138000</v>
      </c>
      <c r="G20" s="584"/>
    </row>
    <row r="21" spans="1:7" ht="12">
      <c r="A21" s="575"/>
      <c r="B21" s="576" t="s">
        <v>190</v>
      </c>
      <c r="C21" s="287" t="s">
        <v>191</v>
      </c>
      <c r="D21" s="589" t="s">
        <v>14</v>
      </c>
      <c r="E21" s="253">
        <f>+'Estructura Gral PDM'!AD24</f>
        <v>536336</v>
      </c>
      <c r="F21" s="586">
        <f>+E21+E22</f>
        <v>1724587</v>
      </c>
      <c r="G21" s="584"/>
    </row>
    <row r="22" spans="1:7" ht="12">
      <c r="A22" s="575"/>
      <c r="B22" s="576"/>
      <c r="C22" s="287" t="s">
        <v>192</v>
      </c>
      <c r="D22" s="589"/>
      <c r="E22" s="253">
        <f>+'Estructura Gral PDM'!AD25</f>
        <v>1188251</v>
      </c>
      <c r="F22" s="586"/>
      <c r="G22" s="584"/>
    </row>
    <row r="23" spans="1:7" ht="12">
      <c r="A23" s="575"/>
      <c r="B23" s="576" t="s">
        <v>198</v>
      </c>
      <c r="C23" s="287" t="s">
        <v>193</v>
      </c>
      <c r="D23" s="589" t="s">
        <v>329</v>
      </c>
      <c r="E23" s="253">
        <f>+'Estructura Gral PDM'!AD26</f>
        <v>150000</v>
      </c>
      <c r="F23" s="586">
        <f>+E23+E24+E25+E26+E27</f>
        <v>4207449.24895733</v>
      </c>
      <c r="G23" s="584"/>
    </row>
    <row r="24" spans="1:7" ht="24">
      <c r="A24" s="575"/>
      <c r="B24" s="576"/>
      <c r="C24" s="287" t="s">
        <v>194</v>
      </c>
      <c r="D24" s="589"/>
      <c r="E24" s="253">
        <f>+'Estructura Gral PDM'!AD27</f>
        <v>497652.51705132856</v>
      </c>
      <c r="F24" s="586"/>
      <c r="G24" s="584"/>
    </row>
    <row r="25" spans="1:7" ht="24">
      <c r="A25" s="575"/>
      <c r="B25" s="576"/>
      <c r="C25" s="287" t="s">
        <v>195</v>
      </c>
      <c r="D25" s="589"/>
      <c r="E25" s="253">
        <f>+'Estructura Gral PDM'!AD28</f>
        <v>3215079</v>
      </c>
      <c r="F25" s="586"/>
      <c r="G25" s="584"/>
    </row>
    <row r="26" spans="1:7" ht="12">
      <c r="A26" s="575"/>
      <c r="B26" s="576"/>
      <c r="C26" s="287" t="s">
        <v>196</v>
      </c>
      <c r="D26" s="589"/>
      <c r="E26" s="253">
        <f>+'Estructura Gral PDM'!AD29</f>
        <v>89913.73190600146</v>
      </c>
      <c r="F26" s="586"/>
      <c r="G26" s="584"/>
    </row>
    <row r="27" spans="1:7" ht="24">
      <c r="A27" s="575"/>
      <c r="B27" s="576"/>
      <c r="C27" s="287" t="s">
        <v>197</v>
      </c>
      <c r="D27" s="589"/>
      <c r="E27" s="253">
        <f>+'Estructura Gral PDM'!AD30</f>
        <v>254804</v>
      </c>
      <c r="F27" s="586"/>
      <c r="G27" s="584"/>
    </row>
    <row r="28" spans="1:7" ht="12">
      <c r="A28" s="575"/>
      <c r="B28" s="576" t="s">
        <v>298</v>
      </c>
      <c r="C28" s="287" t="s">
        <v>319</v>
      </c>
      <c r="D28" s="589" t="s">
        <v>229</v>
      </c>
      <c r="E28" s="253">
        <f>+'Estructura Gral PDM'!AD31</f>
        <v>159526.758</v>
      </c>
      <c r="F28" s="586">
        <f>+E28+E29</f>
        <v>14481702.758</v>
      </c>
      <c r="G28" s="584"/>
    </row>
    <row r="29" spans="1:7" ht="12">
      <c r="A29" s="575"/>
      <c r="B29" s="576"/>
      <c r="C29" s="287" t="s">
        <v>320</v>
      </c>
      <c r="D29" s="589"/>
      <c r="E29" s="253">
        <f>+'Estructura Gral PDM'!AD32</f>
        <v>14322176</v>
      </c>
      <c r="F29" s="586"/>
      <c r="G29" s="584"/>
    </row>
    <row r="30" spans="1:7" ht="36">
      <c r="A30" s="575"/>
      <c r="B30" s="287" t="s">
        <v>299</v>
      </c>
      <c r="C30" s="287" t="s">
        <v>321</v>
      </c>
      <c r="D30" s="589"/>
      <c r="E30" s="253">
        <f>+'Estructura Gral PDM'!AD33</f>
        <v>1305219</v>
      </c>
      <c r="F30" s="291">
        <f>+E30</f>
        <v>1305219</v>
      </c>
      <c r="G30" s="584"/>
    </row>
    <row r="31" spans="1:7" ht="12">
      <c r="A31" s="575"/>
      <c r="B31" s="576" t="s">
        <v>300</v>
      </c>
      <c r="C31" s="287" t="s">
        <v>301</v>
      </c>
      <c r="D31" s="589" t="s">
        <v>231</v>
      </c>
      <c r="E31" s="253">
        <f>+'Estructura Gral PDM'!AD34</f>
        <v>124500</v>
      </c>
      <c r="F31" s="586">
        <f>+SUM(E31:E42)</f>
        <v>2418758.3078906704</v>
      </c>
      <c r="G31" s="584"/>
    </row>
    <row r="32" spans="1:7" ht="24">
      <c r="A32" s="575"/>
      <c r="B32" s="576"/>
      <c r="C32" s="287" t="s">
        <v>409</v>
      </c>
      <c r="D32" s="589"/>
      <c r="E32" s="253">
        <f>+'Estructura Gral PDM'!AD35</f>
        <v>467679</v>
      </c>
      <c r="F32" s="586"/>
      <c r="G32" s="584"/>
    </row>
    <row r="33" spans="1:7" ht="24">
      <c r="A33" s="575"/>
      <c r="B33" s="576"/>
      <c r="C33" s="287" t="s">
        <v>302</v>
      </c>
      <c r="D33" s="589"/>
      <c r="E33" s="253">
        <f>+'Estructura Gral PDM'!AD36</f>
        <v>79999.93499999994</v>
      </c>
      <c r="F33" s="586"/>
      <c r="G33" s="584"/>
    </row>
    <row r="34" spans="1:7" ht="12">
      <c r="A34" s="575"/>
      <c r="B34" s="576"/>
      <c r="C34" s="287" t="s">
        <v>410</v>
      </c>
      <c r="D34" s="589"/>
      <c r="E34" s="253">
        <f>+'Estructura Gral PDM'!AD37</f>
        <v>339738</v>
      </c>
      <c r="F34" s="586"/>
      <c r="G34" s="584"/>
    </row>
    <row r="35" spans="1:7" ht="12">
      <c r="A35" s="575"/>
      <c r="B35" s="576"/>
      <c r="C35" s="287" t="s">
        <v>411</v>
      </c>
      <c r="D35" s="589"/>
      <c r="E35" s="253">
        <f>+'Estructura Gral PDM'!AD38</f>
        <v>93428</v>
      </c>
      <c r="F35" s="586"/>
      <c r="G35" s="584"/>
    </row>
    <row r="36" spans="1:7" ht="24">
      <c r="A36" s="575"/>
      <c r="B36" s="576"/>
      <c r="C36" s="287" t="s">
        <v>303</v>
      </c>
      <c r="D36" s="589"/>
      <c r="E36" s="253">
        <f>+'Estructura Gral PDM'!AD39</f>
        <v>84934</v>
      </c>
      <c r="F36" s="586"/>
      <c r="G36" s="584"/>
    </row>
    <row r="37" spans="1:7" ht="12">
      <c r="A37" s="575"/>
      <c r="B37" s="576"/>
      <c r="C37" s="287" t="s">
        <v>322</v>
      </c>
      <c r="D37" s="589"/>
      <c r="E37" s="253">
        <f>+'Estructura Gral PDM'!AD40</f>
        <v>84934</v>
      </c>
      <c r="F37" s="586"/>
      <c r="G37" s="584"/>
    </row>
    <row r="38" spans="1:7" ht="24">
      <c r="A38" s="575"/>
      <c r="B38" s="576"/>
      <c r="C38" s="287" t="s">
        <v>412</v>
      </c>
      <c r="D38" s="589"/>
      <c r="E38" s="253">
        <f>+'Estructura Gral PDM'!AD41</f>
        <v>734134</v>
      </c>
      <c r="F38" s="586"/>
      <c r="G38" s="584"/>
    </row>
    <row r="39" spans="1:7" ht="12">
      <c r="A39" s="575"/>
      <c r="B39" s="576"/>
      <c r="C39" s="287" t="s">
        <v>413</v>
      </c>
      <c r="D39" s="589"/>
      <c r="E39" s="253">
        <f>+'Estructura Gral PDM'!AD42</f>
        <v>45500</v>
      </c>
      <c r="F39" s="586"/>
      <c r="G39" s="584"/>
    </row>
    <row r="40" spans="1:7" ht="12">
      <c r="A40" s="575"/>
      <c r="B40" s="576"/>
      <c r="C40" s="287" t="s">
        <v>348</v>
      </c>
      <c r="D40" s="589"/>
      <c r="E40" s="253">
        <f>+'Estructura Gral PDM'!AD43</f>
        <v>127402</v>
      </c>
      <c r="F40" s="586"/>
      <c r="G40" s="584"/>
    </row>
    <row r="41" spans="1:7" ht="12">
      <c r="A41" s="575"/>
      <c r="B41" s="576"/>
      <c r="C41" s="287" t="s">
        <v>414</v>
      </c>
      <c r="D41" s="589"/>
      <c r="E41" s="253">
        <f>+'Estructura Gral PDM'!AD44</f>
        <v>127402</v>
      </c>
      <c r="F41" s="586"/>
      <c r="G41" s="584"/>
    </row>
    <row r="42" spans="1:7" ht="12">
      <c r="A42" s="575"/>
      <c r="B42" s="576"/>
      <c r="C42" s="287" t="s">
        <v>349</v>
      </c>
      <c r="D42" s="589"/>
      <c r="E42" s="253">
        <f>+'Estructura Gral PDM'!AD45</f>
        <v>109107.37289067043</v>
      </c>
      <c r="F42" s="586"/>
      <c r="G42" s="584"/>
    </row>
    <row r="43" spans="1:7" ht="24">
      <c r="A43" s="575"/>
      <c r="B43" s="576" t="s">
        <v>304</v>
      </c>
      <c r="C43" s="287" t="s">
        <v>310</v>
      </c>
      <c r="D43" s="289" t="s">
        <v>15</v>
      </c>
      <c r="E43" s="253">
        <f>+'Estructura Gral PDM'!AD46</f>
        <v>4972562.19250836</v>
      </c>
      <c r="F43" s="586">
        <f>+SUM(E43:E45)</f>
        <v>10864139.19250836</v>
      </c>
      <c r="G43" s="584"/>
    </row>
    <row r="44" spans="1:7" ht="33.75">
      <c r="A44" s="575"/>
      <c r="B44" s="576"/>
      <c r="C44" s="287" t="s">
        <v>311</v>
      </c>
      <c r="D44" s="289" t="s">
        <v>223</v>
      </c>
      <c r="E44" s="253">
        <f>+'Estructura Gral PDM'!AD47</f>
        <v>4090436</v>
      </c>
      <c r="F44" s="586"/>
      <c r="G44" s="584"/>
    </row>
    <row r="45" spans="1:7" ht="33.75">
      <c r="A45" s="575"/>
      <c r="B45" s="576"/>
      <c r="C45" s="287" t="s">
        <v>318</v>
      </c>
      <c r="D45" s="289" t="s">
        <v>16</v>
      </c>
      <c r="E45" s="253">
        <f>+'Estructura Gral PDM'!AD48</f>
        <v>1801141</v>
      </c>
      <c r="F45" s="586"/>
      <c r="G45" s="584"/>
    </row>
    <row r="46" spans="1:7" ht="24">
      <c r="A46" s="574" t="s">
        <v>127</v>
      </c>
      <c r="B46" s="577" t="s">
        <v>152</v>
      </c>
      <c r="C46" s="288" t="s">
        <v>153</v>
      </c>
      <c r="D46" s="588" t="s">
        <v>227</v>
      </c>
      <c r="E46" s="257">
        <f>+'Estructura Gral PDM'!AD49</f>
        <v>1174823.6416950068</v>
      </c>
      <c r="F46" s="585">
        <f>+E46+E47+E48</f>
        <v>1658036.6416950068</v>
      </c>
      <c r="G46" s="587">
        <f>+F46+F49</f>
        <v>3458271.6416950068</v>
      </c>
    </row>
    <row r="47" spans="1:7" ht="12">
      <c r="A47" s="574"/>
      <c r="B47" s="577"/>
      <c r="C47" s="288" t="s">
        <v>154</v>
      </c>
      <c r="D47" s="588"/>
      <c r="E47" s="257">
        <f>+'Estructura Gral PDM'!AD50</f>
        <v>308213</v>
      </c>
      <c r="F47" s="585"/>
      <c r="G47" s="587"/>
    </row>
    <row r="48" spans="1:7" ht="24">
      <c r="A48" s="574"/>
      <c r="B48" s="577"/>
      <c r="C48" s="288" t="s">
        <v>155</v>
      </c>
      <c r="D48" s="588"/>
      <c r="E48" s="257">
        <f>+'Estructura Gral PDM'!AD51</f>
        <v>175000</v>
      </c>
      <c r="F48" s="585"/>
      <c r="G48" s="587"/>
    </row>
    <row r="49" spans="1:7" ht="12">
      <c r="A49" s="574"/>
      <c r="B49" s="577" t="s">
        <v>156</v>
      </c>
      <c r="C49" s="288" t="s">
        <v>323</v>
      </c>
      <c r="D49" s="588"/>
      <c r="E49" s="257">
        <f>+'Estructura Gral PDM'!AD52</f>
        <v>527444</v>
      </c>
      <c r="F49" s="585">
        <f>+E49+E50</f>
        <v>1800235</v>
      </c>
      <c r="G49" s="587"/>
    </row>
    <row r="50" spans="1:7" ht="33.75">
      <c r="A50" s="574"/>
      <c r="B50" s="577"/>
      <c r="C50" s="288" t="s">
        <v>325</v>
      </c>
      <c r="D50" s="292" t="s">
        <v>16</v>
      </c>
      <c r="E50" s="257">
        <f>+'Estructura Gral PDM'!AD53</f>
        <v>1272791</v>
      </c>
      <c r="F50" s="585"/>
      <c r="G50" s="587"/>
    </row>
    <row r="51" spans="1:7" ht="24">
      <c r="A51" s="575" t="s">
        <v>128</v>
      </c>
      <c r="B51" s="576" t="s">
        <v>159</v>
      </c>
      <c r="C51" s="287" t="s">
        <v>163</v>
      </c>
      <c r="D51" s="589" t="s">
        <v>235</v>
      </c>
      <c r="E51" s="253">
        <f>+'Estructura Gral PDM'!AD54</f>
        <v>50000</v>
      </c>
      <c r="F51" s="586">
        <f>+E51+E52+E53+E54</f>
        <v>896075.00000019</v>
      </c>
      <c r="G51" s="584">
        <f>+F51+F55+F56+F58</f>
        <v>1870670.86500019</v>
      </c>
    </row>
    <row r="52" spans="1:7" ht="12">
      <c r="A52" s="575"/>
      <c r="B52" s="576"/>
      <c r="C52" s="287" t="s">
        <v>164</v>
      </c>
      <c r="D52" s="589"/>
      <c r="E52" s="253">
        <f>+'Estructura Gral PDM'!AD55</f>
        <v>696075.00000019</v>
      </c>
      <c r="F52" s="586"/>
      <c r="G52" s="584"/>
    </row>
    <row r="53" spans="1:7" ht="24">
      <c r="A53" s="575"/>
      <c r="B53" s="576"/>
      <c r="C53" s="287" t="s">
        <v>165</v>
      </c>
      <c r="D53" s="589"/>
      <c r="E53" s="253">
        <f>+'Estructura Gral PDM'!AD56</f>
        <v>100000</v>
      </c>
      <c r="F53" s="586"/>
      <c r="G53" s="584"/>
    </row>
    <row r="54" spans="1:7" ht="12">
      <c r="A54" s="575"/>
      <c r="B54" s="576"/>
      <c r="C54" s="287" t="s">
        <v>166</v>
      </c>
      <c r="D54" s="589"/>
      <c r="E54" s="253">
        <f>+'Estructura Gral PDM'!AD57</f>
        <v>50000</v>
      </c>
      <c r="F54" s="586"/>
      <c r="G54" s="584"/>
    </row>
    <row r="55" spans="1:7" ht="33.75">
      <c r="A55" s="575"/>
      <c r="B55" s="287" t="s">
        <v>160</v>
      </c>
      <c r="C55" s="287" t="s">
        <v>167</v>
      </c>
      <c r="D55" s="289" t="s">
        <v>221</v>
      </c>
      <c r="E55" s="253">
        <f>+'Estructura Gral PDM'!AD58</f>
        <v>20000</v>
      </c>
      <c r="F55" s="291">
        <f>+E55</f>
        <v>20000</v>
      </c>
      <c r="G55" s="584"/>
    </row>
    <row r="56" spans="1:7" ht="33.75">
      <c r="A56" s="575"/>
      <c r="B56" s="576" t="s">
        <v>161</v>
      </c>
      <c r="C56" s="287" t="s">
        <v>168</v>
      </c>
      <c r="D56" s="289" t="s">
        <v>224</v>
      </c>
      <c r="E56" s="253">
        <f>+'Estructura Gral PDM'!AD59</f>
        <v>66078</v>
      </c>
      <c r="F56" s="586">
        <f>+E56+E57</f>
        <v>524596</v>
      </c>
      <c r="G56" s="584"/>
    </row>
    <row r="57" spans="1:7" ht="22.5">
      <c r="A57" s="575"/>
      <c r="B57" s="576"/>
      <c r="C57" s="287" t="s">
        <v>169</v>
      </c>
      <c r="D57" s="289" t="s">
        <v>228</v>
      </c>
      <c r="E57" s="253">
        <f>+'Estructura Gral PDM'!AD60</f>
        <v>458518</v>
      </c>
      <c r="F57" s="586"/>
      <c r="G57" s="584"/>
    </row>
    <row r="58" spans="1:7" ht="33.75">
      <c r="A58" s="575"/>
      <c r="B58" s="576" t="s">
        <v>162</v>
      </c>
      <c r="C58" s="287" t="s">
        <v>326</v>
      </c>
      <c r="D58" s="289" t="s">
        <v>16</v>
      </c>
      <c r="E58" s="253">
        <f>+'Estructura Gral PDM'!AD61</f>
        <v>239999.865</v>
      </c>
      <c r="F58" s="586">
        <f>+E58+E59</f>
        <v>429999.865</v>
      </c>
      <c r="G58" s="584"/>
    </row>
    <row r="59" spans="1:7" ht="24">
      <c r="A59" s="575"/>
      <c r="B59" s="576"/>
      <c r="C59" s="287" t="s">
        <v>327</v>
      </c>
      <c r="D59" s="289" t="s">
        <v>17</v>
      </c>
      <c r="E59" s="253">
        <f>+'Estructura Gral PDM'!AD62</f>
        <v>190000</v>
      </c>
      <c r="F59" s="586"/>
      <c r="G59" s="584"/>
    </row>
    <row r="60" spans="1:7" ht="24">
      <c r="A60" s="574" t="s">
        <v>129</v>
      </c>
      <c r="B60" s="577" t="s">
        <v>171</v>
      </c>
      <c r="C60" s="288" t="s">
        <v>174</v>
      </c>
      <c r="D60" s="292" t="s">
        <v>236</v>
      </c>
      <c r="E60" s="257">
        <f>+'Estructura Gral PDM'!AD63</f>
        <v>204000</v>
      </c>
      <c r="F60" s="585">
        <f>+E60+E61+E62</f>
        <v>2519460.4824032094</v>
      </c>
      <c r="G60" s="587">
        <f>+F60+F63+F66</f>
        <v>3500927.4824032094</v>
      </c>
    </row>
    <row r="61" spans="1:7" ht="24">
      <c r="A61" s="574"/>
      <c r="B61" s="577"/>
      <c r="C61" s="288" t="s">
        <v>175</v>
      </c>
      <c r="D61" s="588" t="s">
        <v>20</v>
      </c>
      <c r="E61" s="257">
        <f>+'Estructura Gral PDM'!AD64</f>
        <v>1906551.4824032094</v>
      </c>
      <c r="F61" s="585"/>
      <c r="G61" s="587"/>
    </row>
    <row r="62" spans="1:7" ht="24">
      <c r="A62" s="574"/>
      <c r="B62" s="577"/>
      <c r="C62" s="288" t="s">
        <v>178</v>
      </c>
      <c r="D62" s="588"/>
      <c r="E62" s="257">
        <f>+'Estructura Gral PDM'!AD65</f>
        <v>408909</v>
      </c>
      <c r="F62" s="585"/>
      <c r="G62" s="587"/>
    </row>
    <row r="63" spans="1:7" ht="12">
      <c r="A63" s="574"/>
      <c r="B63" s="577" t="s">
        <v>172</v>
      </c>
      <c r="C63" s="288" t="s">
        <v>179</v>
      </c>
      <c r="D63" s="588" t="s">
        <v>222</v>
      </c>
      <c r="E63" s="257">
        <f>+'Estructura Gral PDM'!AD66</f>
        <v>321467</v>
      </c>
      <c r="F63" s="585">
        <f>+E63+E64+E65</f>
        <v>661467</v>
      </c>
      <c r="G63" s="587"/>
    </row>
    <row r="64" spans="1:7" ht="24">
      <c r="A64" s="574"/>
      <c r="B64" s="577"/>
      <c r="C64" s="288" t="s">
        <v>180</v>
      </c>
      <c r="D64" s="588"/>
      <c r="E64" s="257">
        <f>+'Estructura Gral PDM'!AD67</f>
        <v>275000</v>
      </c>
      <c r="F64" s="585"/>
      <c r="G64" s="587"/>
    </row>
    <row r="65" spans="1:7" ht="24">
      <c r="A65" s="574"/>
      <c r="B65" s="577"/>
      <c r="C65" s="288" t="s">
        <v>181</v>
      </c>
      <c r="D65" s="588"/>
      <c r="E65" s="257">
        <f>+'Estructura Gral PDM'!AD68</f>
        <v>65000</v>
      </c>
      <c r="F65" s="585"/>
      <c r="G65" s="587"/>
    </row>
    <row r="66" spans="1:7" ht="33.75">
      <c r="A66" s="574"/>
      <c r="B66" s="288" t="s">
        <v>173</v>
      </c>
      <c r="C66" s="288" t="s">
        <v>328</v>
      </c>
      <c r="D66" s="292" t="s">
        <v>16</v>
      </c>
      <c r="E66" s="257">
        <f>+'Estructura Gral PDM'!AD69</f>
        <v>320000</v>
      </c>
      <c r="F66" s="290">
        <f>+E66</f>
        <v>320000</v>
      </c>
      <c r="G66" s="587"/>
    </row>
    <row r="67" spans="5:7" ht="12">
      <c r="E67" s="255"/>
      <c r="G67" s="255">
        <f>+SUM(G2:G66)</f>
        <v>63759453.787542395</v>
      </c>
    </row>
  </sheetData>
  <sheetProtection password="D0B1" sheet="1" objects="1" scenarios="1" selectLockedCells="1" selectUnlockedCells="1"/>
  <autoFilter ref="A1:G67"/>
  <mergeCells count="54">
    <mergeCell ref="A2:A10"/>
    <mergeCell ref="B2:B5"/>
    <mergeCell ref="D2:D5"/>
    <mergeCell ref="F2:F5"/>
    <mergeCell ref="G2:G10"/>
    <mergeCell ref="B7:B10"/>
    <mergeCell ref="F7:F10"/>
    <mergeCell ref="A11:A15"/>
    <mergeCell ref="G11:G15"/>
    <mergeCell ref="B13:B15"/>
    <mergeCell ref="F13:F15"/>
    <mergeCell ref="A16:A45"/>
    <mergeCell ref="B16:B18"/>
    <mergeCell ref="D16:D18"/>
    <mergeCell ref="F16:F18"/>
    <mergeCell ref="G16:G45"/>
    <mergeCell ref="B21:B22"/>
    <mergeCell ref="D21:D22"/>
    <mergeCell ref="F21:F22"/>
    <mergeCell ref="B23:B27"/>
    <mergeCell ref="D23:D27"/>
    <mergeCell ref="F23:F27"/>
    <mergeCell ref="B28:B29"/>
    <mergeCell ref="D28:D30"/>
    <mergeCell ref="F28:F29"/>
    <mergeCell ref="B31:B42"/>
    <mergeCell ref="D31:D42"/>
    <mergeCell ref="F31:F42"/>
    <mergeCell ref="B43:B45"/>
    <mergeCell ref="F43:F45"/>
    <mergeCell ref="A46:A50"/>
    <mergeCell ref="B46:B48"/>
    <mergeCell ref="D46:D49"/>
    <mergeCell ref="F46:F48"/>
    <mergeCell ref="G46:G50"/>
    <mergeCell ref="B49:B50"/>
    <mergeCell ref="F49:F50"/>
    <mergeCell ref="A51:A59"/>
    <mergeCell ref="B51:B54"/>
    <mergeCell ref="D51:D54"/>
    <mergeCell ref="F51:F54"/>
    <mergeCell ref="G51:G59"/>
    <mergeCell ref="B56:B57"/>
    <mergeCell ref="F56:F57"/>
    <mergeCell ref="B58:B59"/>
    <mergeCell ref="F58:F59"/>
    <mergeCell ref="A60:A66"/>
    <mergeCell ref="B60:B62"/>
    <mergeCell ref="F60:F62"/>
    <mergeCell ref="G60:G66"/>
    <mergeCell ref="D61:D62"/>
    <mergeCell ref="B63:B65"/>
    <mergeCell ref="D63:D65"/>
    <mergeCell ref="F63:F6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V64"/>
  <sheetViews>
    <sheetView view="pageBreakPreview" zoomScale="73" zoomScaleNormal="70" zoomScaleSheetLayoutView="73" zoomScalePageLayoutView="50" workbookViewId="0" topLeftCell="A7">
      <pane xSplit="2" ySplit="5" topLeftCell="C52" activePane="bottomRight" state="frozen"/>
      <selection pane="topLeft" activeCell="A7" sqref="A7"/>
      <selection pane="topRight" activeCell="C7" sqref="C7"/>
      <selection pane="bottomLeft" activeCell="A12" sqref="A12"/>
      <selection pane="bottomRight" activeCell="C54" sqref="C54"/>
    </sheetView>
  </sheetViews>
  <sheetFormatPr defaultColWidth="11.421875" defaultRowHeight="15"/>
  <cols>
    <col min="1" max="1" width="18.421875" style="90" customWidth="1"/>
    <col min="2" max="3" width="27.57421875" style="5" customWidth="1"/>
    <col min="4" max="4" width="11.28125" style="91" customWidth="1"/>
    <col min="5" max="5" width="11.140625" style="91" customWidth="1"/>
    <col min="6" max="6" width="10.28125" style="91" customWidth="1"/>
    <col min="7" max="7" width="14.28125" style="91" customWidth="1"/>
    <col min="8" max="8" width="12.140625" style="91" customWidth="1"/>
    <col min="9" max="9" width="11.7109375" style="92" bestFit="1" customWidth="1"/>
    <col min="10" max="10" width="11.8515625" style="91" bestFit="1" customWidth="1"/>
    <col min="11" max="12" width="11.7109375" style="91" bestFit="1" customWidth="1"/>
    <col min="13" max="13" width="16.421875" style="91" customWidth="1"/>
    <col min="14" max="14" width="10.421875" style="92" customWidth="1"/>
    <col min="15" max="15" width="10.421875" style="91" customWidth="1"/>
    <col min="16" max="16" width="8.28125" style="91" customWidth="1"/>
    <col min="17" max="17" width="11.28125" style="91" customWidth="1"/>
    <col min="18" max="18" width="11.8515625" style="91" bestFit="1" customWidth="1"/>
    <col min="19" max="19" width="8.421875" style="92" customWidth="1"/>
    <col min="20" max="20" width="12.00390625" style="91" bestFit="1" customWidth="1"/>
    <col min="21" max="21" width="8.8515625" style="91" customWidth="1"/>
    <col min="22" max="22" width="12.28125" style="91" bestFit="1" customWidth="1"/>
    <col min="23" max="23" width="11.8515625" style="91" bestFit="1" customWidth="1"/>
    <col min="24" max="24" width="11.8515625" style="92" bestFit="1" customWidth="1"/>
    <col min="25" max="25" width="11.8515625" style="326" customWidth="1"/>
    <col min="26" max="26" width="13.7109375" style="35" bestFit="1" customWidth="1"/>
    <col min="27" max="37" width="12.57421875" style="35" customWidth="1"/>
    <col min="38" max="16384" width="11.421875" style="36" customWidth="1"/>
  </cols>
  <sheetData>
    <row r="1" spans="1:25" ht="30.75" customHeight="1">
      <c r="A1" s="391" t="s">
        <v>435</v>
      </c>
      <c r="B1" s="392"/>
      <c r="C1" s="392"/>
      <c r="D1" s="392"/>
      <c r="E1" s="392"/>
      <c r="F1" s="392"/>
      <c r="G1" s="392"/>
      <c r="H1" s="392"/>
      <c r="I1" s="392"/>
      <c r="J1" s="392"/>
      <c r="K1" s="392"/>
      <c r="L1" s="392"/>
      <c r="M1" s="392"/>
      <c r="N1" s="392"/>
      <c r="O1" s="392"/>
      <c r="P1" s="392"/>
      <c r="Q1" s="392"/>
      <c r="R1" s="392"/>
      <c r="S1" s="392"/>
      <c r="T1" s="392"/>
      <c r="U1" s="392"/>
      <c r="V1" s="392"/>
      <c r="W1" s="392"/>
      <c r="X1" s="392"/>
      <c r="Y1" s="301"/>
    </row>
    <row r="2" spans="1:37" s="38" customFormat="1" ht="15" customHeight="1">
      <c r="A2" s="393" t="s">
        <v>5</v>
      </c>
      <c r="B2" s="395" t="s">
        <v>4</v>
      </c>
      <c r="C2" s="302"/>
      <c r="D2" s="397">
        <v>2012</v>
      </c>
      <c r="E2" s="397"/>
      <c r="F2" s="397"/>
      <c r="G2" s="397"/>
      <c r="H2" s="397"/>
      <c r="I2" s="397"/>
      <c r="J2" s="397">
        <v>2013</v>
      </c>
      <c r="K2" s="397"/>
      <c r="L2" s="397"/>
      <c r="M2" s="397"/>
      <c r="N2" s="397"/>
      <c r="O2" s="397">
        <v>2014</v>
      </c>
      <c r="P2" s="397"/>
      <c r="Q2" s="397"/>
      <c r="R2" s="397"/>
      <c r="S2" s="397"/>
      <c r="T2" s="397">
        <v>2015</v>
      </c>
      <c r="U2" s="397"/>
      <c r="V2" s="397"/>
      <c r="W2" s="397"/>
      <c r="X2" s="397"/>
      <c r="Y2" s="311"/>
      <c r="Z2" s="37"/>
      <c r="AA2" s="37"/>
      <c r="AB2" s="37"/>
      <c r="AC2" s="37"/>
      <c r="AD2" s="37"/>
      <c r="AE2" s="37"/>
      <c r="AF2" s="37"/>
      <c r="AG2" s="37"/>
      <c r="AH2" s="37"/>
      <c r="AI2" s="37"/>
      <c r="AJ2" s="37"/>
      <c r="AK2" s="37"/>
    </row>
    <row r="3" spans="1:37" s="40" customFormat="1" ht="71.25" customHeight="1">
      <c r="A3" s="394"/>
      <c r="B3" s="396"/>
      <c r="C3" s="303"/>
      <c r="D3" s="193" t="s">
        <v>3</v>
      </c>
      <c r="E3" s="193" t="s">
        <v>2</v>
      </c>
      <c r="F3" s="193" t="s">
        <v>8</v>
      </c>
      <c r="G3" s="193" t="s">
        <v>371</v>
      </c>
      <c r="H3" s="193" t="s">
        <v>9</v>
      </c>
      <c r="I3" s="194" t="s">
        <v>1</v>
      </c>
      <c r="J3" s="195" t="s">
        <v>3</v>
      </c>
      <c r="K3" s="193" t="s">
        <v>2</v>
      </c>
      <c r="L3" s="193" t="s">
        <v>8</v>
      </c>
      <c r="M3" s="193" t="s">
        <v>9</v>
      </c>
      <c r="N3" s="194" t="s">
        <v>1</v>
      </c>
      <c r="O3" s="195" t="s">
        <v>3</v>
      </c>
      <c r="P3" s="193" t="s">
        <v>2</v>
      </c>
      <c r="Q3" s="193" t="s">
        <v>8</v>
      </c>
      <c r="R3" s="193" t="s">
        <v>9</v>
      </c>
      <c r="S3" s="194" t="s">
        <v>1</v>
      </c>
      <c r="T3" s="195" t="s">
        <v>3</v>
      </c>
      <c r="U3" s="193" t="s">
        <v>2</v>
      </c>
      <c r="V3" s="193" t="s">
        <v>8</v>
      </c>
      <c r="W3" s="193" t="s">
        <v>9</v>
      </c>
      <c r="X3" s="194" t="s">
        <v>1</v>
      </c>
      <c r="Y3" s="312"/>
      <c r="Z3" s="39"/>
      <c r="AA3" s="39"/>
      <c r="AB3" s="39"/>
      <c r="AC3" s="39"/>
      <c r="AD3" s="39"/>
      <c r="AE3" s="39"/>
      <c r="AF3" s="39"/>
      <c r="AG3" s="39"/>
      <c r="AH3" s="39"/>
      <c r="AI3" s="39"/>
      <c r="AJ3" s="39"/>
      <c r="AK3" s="39"/>
    </row>
    <row r="4" spans="1:25" ht="30" customHeight="1">
      <c r="A4" s="398" t="s">
        <v>642</v>
      </c>
      <c r="B4" s="399"/>
      <c r="C4" s="399"/>
      <c r="D4" s="399"/>
      <c r="E4" s="399"/>
      <c r="F4" s="399"/>
      <c r="G4" s="399"/>
      <c r="H4" s="399"/>
      <c r="I4" s="399"/>
      <c r="J4" s="399"/>
      <c r="K4" s="399"/>
      <c r="L4" s="399"/>
      <c r="M4" s="399"/>
      <c r="N4" s="399"/>
      <c r="O4" s="399"/>
      <c r="P4" s="399"/>
      <c r="Q4" s="399"/>
      <c r="R4" s="399"/>
      <c r="S4" s="399"/>
      <c r="T4" s="399"/>
      <c r="U4" s="399"/>
      <c r="V4" s="399"/>
      <c r="W4" s="399"/>
      <c r="X4" s="400"/>
      <c r="Y4" s="304"/>
    </row>
    <row r="5" spans="1:25" ht="30" customHeight="1">
      <c r="A5" s="401"/>
      <c r="B5" s="402"/>
      <c r="C5" s="402"/>
      <c r="D5" s="402"/>
      <c r="E5" s="402"/>
      <c r="F5" s="402"/>
      <c r="G5" s="402"/>
      <c r="H5" s="402"/>
      <c r="I5" s="402"/>
      <c r="J5" s="402"/>
      <c r="K5" s="402"/>
      <c r="L5" s="402"/>
      <c r="M5" s="402"/>
      <c r="N5" s="402"/>
      <c r="O5" s="402"/>
      <c r="P5" s="402"/>
      <c r="Q5" s="402"/>
      <c r="R5" s="402"/>
      <c r="S5" s="402"/>
      <c r="T5" s="402"/>
      <c r="U5" s="402"/>
      <c r="V5" s="402"/>
      <c r="W5" s="402"/>
      <c r="X5" s="403"/>
      <c r="Y5" s="304"/>
    </row>
    <row r="6" spans="1:25" ht="12.75">
      <c r="A6" s="388" t="s">
        <v>6</v>
      </c>
      <c r="B6" s="388"/>
      <c r="C6" s="388"/>
      <c r="D6" s="388"/>
      <c r="E6" s="388"/>
      <c r="F6" s="388"/>
      <c r="G6" s="388"/>
      <c r="H6" s="388"/>
      <c r="I6" s="388"/>
      <c r="J6" s="388"/>
      <c r="K6" s="388"/>
      <c r="L6" s="388"/>
      <c r="M6" s="388"/>
      <c r="N6" s="388"/>
      <c r="O6" s="388"/>
      <c r="P6" s="388"/>
      <c r="Q6" s="388"/>
      <c r="R6" s="388"/>
      <c r="S6" s="388"/>
      <c r="T6" s="388"/>
      <c r="U6" s="388"/>
      <c r="V6" s="388"/>
      <c r="W6" s="388"/>
      <c r="X6" s="388"/>
      <c r="Y6" s="313"/>
    </row>
    <row r="7" spans="1:25" ht="12.75">
      <c r="A7" s="388"/>
      <c r="B7" s="388"/>
      <c r="C7" s="388"/>
      <c r="D7" s="388"/>
      <c r="E7" s="388"/>
      <c r="F7" s="388"/>
      <c r="G7" s="388"/>
      <c r="H7" s="388"/>
      <c r="I7" s="388"/>
      <c r="J7" s="388"/>
      <c r="K7" s="388"/>
      <c r="L7" s="388"/>
      <c r="M7" s="388"/>
      <c r="N7" s="388"/>
      <c r="O7" s="388"/>
      <c r="P7" s="388"/>
      <c r="Q7" s="388"/>
      <c r="R7" s="388"/>
      <c r="S7" s="388"/>
      <c r="T7" s="388"/>
      <c r="U7" s="388"/>
      <c r="V7" s="388"/>
      <c r="W7" s="388"/>
      <c r="X7" s="388"/>
      <c r="Y7" s="313"/>
    </row>
    <row r="8" spans="1:48" s="43" customFormat="1" ht="15" customHeight="1">
      <c r="A8" s="390" t="s">
        <v>92</v>
      </c>
      <c r="B8" s="390"/>
      <c r="C8" s="390"/>
      <c r="D8" s="390"/>
      <c r="E8" s="390"/>
      <c r="F8" s="390"/>
      <c r="G8" s="390"/>
      <c r="H8" s="390"/>
      <c r="I8" s="390"/>
      <c r="J8" s="390"/>
      <c r="K8" s="390"/>
      <c r="L8" s="390"/>
      <c r="M8" s="390"/>
      <c r="N8" s="370" t="s">
        <v>398</v>
      </c>
      <c r="O8" s="371"/>
      <c r="P8" s="371"/>
      <c r="Q8" s="371"/>
      <c r="R8" s="371"/>
      <c r="S8" s="371"/>
      <c r="T8" s="371"/>
      <c r="U8" s="371"/>
      <c r="V8" s="371"/>
      <c r="W8" s="371"/>
      <c r="X8" s="372"/>
      <c r="Y8" s="314"/>
      <c r="Z8" s="42"/>
      <c r="AA8" s="42"/>
      <c r="AB8" s="42"/>
      <c r="AC8" s="42"/>
      <c r="AD8" s="42"/>
      <c r="AE8" s="42"/>
      <c r="AF8" s="42"/>
      <c r="AG8" s="42"/>
      <c r="AH8" s="42"/>
      <c r="AI8" s="42"/>
      <c r="AJ8" s="42"/>
      <c r="AK8" s="42"/>
      <c r="AL8" s="365" t="s">
        <v>239</v>
      </c>
      <c r="AM8" s="365"/>
      <c r="AN8" s="365"/>
      <c r="AO8" s="364" t="s">
        <v>375</v>
      </c>
      <c r="AP8" s="364"/>
      <c r="AQ8" s="364"/>
      <c r="AR8" s="364"/>
      <c r="AS8" s="364" t="s">
        <v>376</v>
      </c>
      <c r="AT8" s="364"/>
      <c r="AU8" s="364"/>
      <c r="AV8" s="364"/>
    </row>
    <row r="9" spans="1:48" s="43" customFormat="1" ht="12.75">
      <c r="A9" s="390"/>
      <c r="B9" s="390"/>
      <c r="C9" s="390"/>
      <c r="D9" s="390"/>
      <c r="E9" s="390"/>
      <c r="F9" s="390"/>
      <c r="G9" s="390"/>
      <c r="H9" s="390"/>
      <c r="I9" s="390"/>
      <c r="J9" s="390"/>
      <c r="K9" s="390"/>
      <c r="L9" s="390"/>
      <c r="M9" s="390"/>
      <c r="N9" s="373" t="s">
        <v>438</v>
      </c>
      <c r="O9" s="374"/>
      <c r="P9" s="374"/>
      <c r="Q9" s="374"/>
      <c r="R9" s="374"/>
      <c r="S9" s="374"/>
      <c r="T9" s="374"/>
      <c r="U9" s="374"/>
      <c r="V9" s="374"/>
      <c r="W9" s="374"/>
      <c r="X9" s="375"/>
      <c r="Y9" s="299"/>
      <c r="Z9" s="42"/>
      <c r="AA9" s="42"/>
      <c r="AB9" s="42"/>
      <c r="AC9" s="42"/>
      <c r="AD9" s="42"/>
      <c r="AE9" s="42"/>
      <c r="AF9" s="42"/>
      <c r="AG9" s="42"/>
      <c r="AH9" s="42"/>
      <c r="AI9" s="42"/>
      <c r="AJ9" s="42"/>
      <c r="AK9" s="42"/>
      <c r="AL9" s="365" t="s">
        <v>379</v>
      </c>
      <c r="AM9" s="365"/>
      <c r="AN9" s="365"/>
      <c r="AO9" s="365" t="s">
        <v>377</v>
      </c>
      <c r="AP9" s="365"/>
      <c r="AQ9" s="365"/>
      <c r="AR9" s="365"/>
      <c r="AS9" s="365" t="s">
        <v>378</v>
      </c>
      <c r="AT9" s="364"/>
      <c r="AU9" s="364"/>
      <c r="AV9" s="364"/>
    </row>
    <row r="10" spans="1:48" ht="12.75">
      <c r="A10" s="390"/>
      <c r="B10" s="390"/>
      <c r="C10" s="390"/>
      <c r="D10" s="390"/>
      <c r="E10" s="390"/>
      <c r="F10" s="390"/>
      <c r="G10" s="390"/>
      <c r="H10" s="390"/>
      <c r="I10" s="390"/>
      <c r="J10" s="390"/>
      <c r="K10" s="390"/>
      <c r="L10" s="390"/>
      <c r="M10" s="390"/>
      <c r="N10" s="376"/>
      <c r="O10" s="377"/>
      <c r="P10" s="377"/>
      <c r="Q10" s="377"/>
      <c r="R10" s="377"/>
      <c r="S10" s="377"/>
      <c r="T10" s="377"/>
      <c r="U10" s="377"/>
      <c r="V10" s="377"/>
      <c r="W10" s="377"/>
      <c r="X10" s="378"/>
      <c r="Y10" s="299"/>
      <c r="AL10" s="382" t="s">
        <v>381</v>
      </c>
      <c r="AM10" s="382"/>
      <c r="AN10" s="382"/>
      <c r="AO10" s="382" t="s">
        <v>380</v>
      </c>
      <c r="AP10" s="382"/>
      <c r="AQ10" s="382"/>
      <c r="AR10" s="382"/>
      <c r="AS10" s="383" t="s">
        <v>382</v>
      </c>
      <c r="AT10" s="383"/>
      <c r="AU10" s="383"/>
      <c r="AV10" s="383"/>
    </row>
    <row r="11" spans="1:30" ht="17.25" customHeight="1">
      <c r="A11" s="389" t="s">
        <v>7</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15"/>
      <c r="AA11" s="35" t="s">
        <v>431</v>
      </c>
      <c r="AB11" s="35" t="s">
        <v>432</v>
      </c>
      <c r="AC11" s="35" t="s">
        <v>433</v>
      </c>
      <c r="AD11" s="35" t="s">
        <v>434</v>
      </c>
    </row>
    <row r="12" spans="1:25" ht="17.25" customHeight="1">
      <c r="A12" s="327"/>
      <c r="B12" s="300"/>
      <c r="C12" s="300" t="s">
        <v>681</v>
      </c>
      <c r="D12" s="300"/>
      <c r="E12" s="300"/>
      <c r="F12" s="300"/>
      <c r="G12" s="300"/>
      <c r="H12" s="300"/>
      <c r="I12" s="328"/>
      <c r="J12" s="329"/>
      <c r="K12" s="300"/>
      <c r="L12" s="300"/>
      <c r="M12" s="300"/>
      <c r="N12" s="328"/>
      <c r="O12" s="329"/>
      <c r="P12" s="300"/>
      <c r="Q12" s="300"/>
      <c r="R12" s="300"/>
      <c r="S12" s="328"/>
      <c r="T12" s="329"/>
      <c r="U12" s="300"/>
      <c r="V12" s="300"/>
      <c r="W12" s="300"/>
      <c r="X12" s="328"/>
      <c r="Y12" s="315"/>
    </row>
    <row r="13" spans="1:46" s="50" customFormat="1" ht="97.5" customHeight="1">
      <c r="A13" s="196" t="s">
        <v>130</v>
      </c>
      <c r="B13" s="1" t="s">
        <v>429</v>
      </c>
      <c r="C13" s="330" t="s">
        <v>682</v>
      </c>
      <c r="D13" s="45">
        <v>0</v>
      </c>
      <c r="E13" s="45">
        <v>0</v>
      </c>
      <c r="F13" s="45">
        <v>0</v>
      </c>
      <c r="G13" s="78">
        <v>200000</v>
      </c>
      <c r="H13" s="46">
        <v>0</v>
      </c>
      <c r="I13" s="47">
        <v>0</v>
      </c>
      <c r="J13" s="48">
        <v>0</v>
      </c>
      <c r="K13" s="46">
        <v>0</v>
      </c>
      <c r="L13" s="46">
        <v>0</v>
      </c>
      <c r="M13" s="46">
        <v>0</v>
      </c>
      <c r="N13" s="47">
        <v>0</v>
      </c>
      <c r="O13" s="48">
        <v>0</v>
      </c>
      <c r="P13" s="46">
        <v>0</v>
      </c>
      <c r="Q13" s="46">
        <v>0</v>
      </c>
      <c r="R13" s="46">
        <v>0</v>
      </c>
      <c r="S13" s="47">
        <v>0</v>
      </c>
      <c r="T13" s="48">
        <v>0</v>
      </c>
      <c r="U13" s="46">
        <v>0</v>
      </c>
      <c r="V13" s="46">
        <v>0</v>
      </c>
      <c r="W13" s="46">
        <v>0</v>
      </c>
      <c r="X13" s="47">
        <v>0</v>
      </c>
      <c r="Y13" s="316"/>
      <c r="Z13" s="49">
        <f>+SUM(D13:X13)</f>
        <v>200000</v>
      </c>
      <c r="AA13" s="49">
        <f>+SUM(D13:I13)</f>
        <v>200000</v>
      </c>
      <c r="AB13" s="49">
        <f>+SUM(J13:N13)</f>
        <v>0</v>
      </c>
      <c r="AC13" s="49">
        <f>+SUM(O13:S13)</f>
        <v>0</v>
      </c>
      <c r="AD13" s="49">
        <f>+SUM(T13:X13)</f>
        <v>0</v>
      </c>
      <c r="AE13" s="49"/>
      <c r="AF13" s="49"/>
      <c r="AG13" s="49"/>
      <c r="AH13" s="49"/>
      <c r="AI13" s="49"/>
      <c r="AJ13" s="49"/>
      <c r="AK13" s="49"/>
      <c r="AT13" s="50">
        <f>735+1108.5</f>
        <v>1843.5</v>
      </c>
    </row>
    <row r="14" spans="1:37" s="50" customFormat="1" ht="84" customHeight="1">
      <c r="A14" s="196" t="s">
        <v>130</v>
      </c>
      <c r="B14" s="1" t="s">
        <v>458</v>
      </c>
      <c r="C14" s="330" t="s">
        <v>682</v>
      </c>
      <c r="D14" s="45">
        <v>0</v>
      </c>
      <c r="E14" s="45">
        <v>0</v>
      </c>
      <c r="F14" s="45">
        <v>0</v>
      </c>
      <c r="G14" s="45">
        <v>0</v>
      </c>
      <c r="H14" s="45">
        <v>0</v>
      </c>
      <c r="I14" s="51">
        <v>0</v>
      </c>
      <c r="J14" s="52">
        <v>0</v>
      </c>
      <c r="K14" s="45">
        <v>0</v>
      </c>
      <c r="L14" s="45">
        <v>0</v>
      </c>
      <c r="M14" s="78">
        <v>100000</v>
      </c>
      <c r="N14" s="53">
        <v>0</v>
      </c>
      <c r="O14" s="52">
        <v>0</v>
      </c>
      <c r="P14" s="45">
        <v>0</v>
      </c>
      <c r="Q14" s="45">
        <v>0</v>
      </c>
      <c r="R14" s="45">
        <v>0</v>
      </c>
      <c r="S14" s="53">
        <v>0</v>
      </c>
      <c r="T14" s="52">
        <v>0</v>
      </c>
      <c r="U14" s="45">
        <v>0</v>
      </c>
      <c r="V14" s="45">
        <v>0</v>
      </c>
      <c r="W14" s="45">
        <v>0</v>
      </c>
      <c r="X14" s="53">
        <v>0</v>
      </c>
      <c r="Y14" s="317"/>
      <c r="Z14" s="49">
        <f aca="true" t="shared" si="0" ref="Z14:Z59">+SUM(D14:X14)</f>
        <v>100000</v>
      </c>
      <c r="AA14" s="49">
        <f aca="true" t="shared" si="1" ref="AA14:AA59">+SUM(D14:I14)</f>
        <v>0</v>
      </c>
      <c r="AB14" s="49">
        <f aca="true" t="shared" si="2" ref="AB14:AB59">+SUM(J14:N14)</f>
        <v>100000</v>
      </c>
      <c r="AC14" s="49">
        <f aca="true" t="shared" si="3" ref="AC14:AC59">+SUM(O14:S14)</f>
        <v>0</v>
      </c>
      <c r="AD14" s="49">
        <f aca="true" t="shared" si="4" ref="AD14:AD59">+SUM(T14:X14)</f>
        <v>0</v>
      </c>
      <c r="AE14" s="49"/>
      <c r="AF14" s="49"/>
      <c r="AG14" s="49"/>
      <c r="AH14" s="49"/>
      <c r="AI14" s="49"/>
      <c r="AJ14" s="49"/>
      <c r="AK14" s="49"/>
    </row>
    <row r="15" spans="1:37" s="50" customFormat="1" ht="24.75" customHeight="1">
      <c r="A15" s="387" t="s">
        <v>21</v>
      </c>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18"/>
      <c r="Z15" s="49"/>
      <c r="AA15" s="49"/>
      <c r="AB15" s="49"/>
      <c r="AC15" s="49"/>
      <c r="AD15" s="49"/>
      <c r="AE15" s="49"/>
      <c r="AF15" s="49"/>
      <c r="AG15" s="49"/>
      <c r="AH15" s="49"/>
      <c r="AI15" s="49"/>
      <c r="AJ15" s="49"/>
      <c r="AK15" s="49"/>
    </row>
    <row r="16" spans="1:37" s="50" customFormat="1" ht="86.25" customHeight="1">
      <c r="A16" s="196" t="s">
        <v>130</v>
      </c>
      <c r="B16" s="263" t="s">
        <v>89</v>
      </c>
      <c r="C16" s="330" t="s">
        <v>682</v>
      </c>
      <c r="D16" s="54">
        <v>0</v>
      </c>
      <c r="E16" s="54">
        <v>0</v>
      </c>
      <c r="F16" s="54">
        <v>0</v>
      </c>
      <c r="G16" s="54">
        <v>0</v>
      </c>
      <c r="H16" s="54">
        <v>210000</v>
      </c>
      <c r="I16" s="55">
        <v>0</v>
      </c>
      <c r="J16" s="56">
        <v>0</v>
      </c>
      <c r="K16" s="54">
        <v>0</v>
      </c>
      <c r="L16" s="54">
        <v>0</v>
      </c>
      <c r="M16" s="54">
        <v>40000</v>
      </c>
      <c r="N16" s="55">
        <v>0</v>
      </c>
      <c r="O16" s="56">
        <v>0</v>
      </c>
      <c r="P16" s="54">
        <v>0</v>
      </c>
      <c r="Q16" s="54">
        <v>0</v>
      </c>
      <c r="R16" s="54">
        <v>0</v>
      </c>
      <c r="S16" s="55">
        <v>0</v>
      </c>
      <c r="T16" s="56">
        <v>0</v>
      </c>
      <c r="U16" s="54">
        <v>0</v>
      </c>
      <c r="V16" s="54">
        <v>0</v>
      </c>
      <c r="W16" s="54">
        <v>0</v>
      </c>
      <c r="X16" s="55">
        <v>0</v>
      </c>
      <c r="Y16" s="319"/>
      <c r="Z16" s="49">
        <f t="shared" si="0"/>
        <v>250000</v>
      </c>
      <c r="AA16" s="49">
        <f t="shared" si="1"/>
        <v>210000</v>
      </c>
      <c r="AB16" s="49">
        <f t="shared" si="2"/>
        <v>40000</v>
      </c>
      <c r="AC16" s="49">
        <f t="shared" si="3"/>
        <v>0</v>
      </c>
      <c r="AD16" s="49">
        <f t="shared" si="4"/>
        <v>0</v>
      </c>
      <c r="AE16" s="49"/>
      <c r="AF16" s="49"/>
      <c r="AG16" s="49"/>
      <c r="AH16" s="49"/>
      <c r="AI16" s="49"/>
      <c r="AJ16" s="49"/>
      <c r="AK16" s="49"/>
    </row>
    <row r="17" spans="1:37" s="50" customFormat="1" ht="96" customHeight="1">
      <c r="A17" s="196" t="s">
        <v>130</v>
      </c>
      <c r="B17" s="1" t="s">
        <v>41</v>
      </c>
      <c r="C17" s="330" t="s">
        <v>682</v>
      </c>
      <c r="D17" s="54">
        <v>0</v>
      </c>
      <c r="E17" s="54">
        <v>0</v>
      </c>
      <c r="F17" s="54">
        <v>0</v>
      </c>
      <c r="G17" s="54">
        <v>60000</v>
      </c>
      <c r="H17" s="46">
        <v>0</v>
      </c>
      <c r="I17" s="55">
        <v>0</v>
      </c>
      <c r="J17" s="56">
        <v>0</v>
      </c>
      <c r="K17" s="54">
        <v>0</v>
      </c>
      <c r="L17" s="54">
        <v>0</v>
      </c>
      <c r="M17" s="54">
        <v>60000</v>
      </c>
      <c r="N17" s="55">
        <v>0</v>
      </c>
      <c r="O17" s="56">
        <v>0</v>
      </c>
      <c r="P17" s="54">
        <v>0</v>
      </c>
      <c r="Q17" s="54">
        <v>60000</v>
      </c>
      <c r="R17" s="54">
        <v>0</v>
      </c>
      <c r="S17" s="55">
        <v>0</v>
      </c>
      <c r="T17" s="56">
        <v>0</v>
      </c>
      <c r="U17" s="54">
        <v>0</v>
      </c>
      <c r="V17" s="54">
        <v>60000</v>
      </c>
      <c r="W17" s="54">
        <v>0</v>
      </c>
      <c r="X17" s="55">
        <v>0</v>
      </c>
      <c r="Y17" s="319"/>
      <c r="Z17" s="49">
        <f t="shared" si="0"/>
        <v>240000</v>
      </c>
      <c r="AA17" s="49">
        <f t="shared" si="1"/>
        <v>60000</v>
      </c>
      <c r="AB17" s="49">
        <f t="shared" si="2"/>
        <v>60000</v>
      </c>
      <c r="AC17" s="49">
        <f t="shared" si="3"/>
        <v>60000</v>
      </c>
      <c r="AD17" s="49">
        <f t="shared" si="4"/>
        <v>60000</v>
      </c>
      <c r="AE17" s="49"/>
      <c r="AF17" s="49"/>
      <c r="AG17" s="49"/>
      <c r="AH17" s="49"/>
      <c r="AI17" s="49"/>
      <c r="AJ17" s="49"/>
      <c r="AK17" s="49"/>
    </row>
    <row r="18" spans="1:37" s="50" customFormat="1" ht="120" customHeight="1">
      <c r="A18" s="196" t="s">
        <v>130</v>
      </c>
      <c r="B18" s="1" t="s">
        <v>90</v>
      </c>
      <c r="C18" s="330" t="s">
        <v>682</v>
      </c>
      <c r="D18" s="54">
        <v>0</v>
      </c>
      <c r="E18" s="54">
        <v>0</v>
      </c>
      <c r="F18" s="54">
        <v>0</v>
      </c>
      <c r="G18" s="54">
        <v>0</v>
      </c>
      <c r="H18" s="46">
        <v>0</v>
      </c>
      <c r="I18" s="55">
        <v>0</v>
      </c>
      <c r="J18" s="57">
        <v>0</v>
      </c>
      <c r="K18" s="58">
        <v>0</v>
      </c>
      <c r="L18" s="54">
        <v>0</v>
      </c>
      <c r="M18" s="54">
        <v>80000</v>
      </c>
      <c r="N18" s="59">
        <v>0</v>
      </c>
      <c r="O18" s="60">
        <v>0</v>
      </c>
      <c r="P18" s="54">
        <v>0</v>
      </c>
      <c r="Q18" s="54">
        <v>0</v>
      </c>
      <c r="R18" s="54">
        <v>0</v>
      </c>
      <c r="S18" s="55">
        <v>0</v>
      </c>
      <c r="T18" s="56">
        <v>0</v>
      </c>
      <c r="U18" s="54">
        <v>0</v>
      </c>
      <c r="V18" s="54">
        <v>0</v>
      </c>
      <c r="W18" s="54">
        <v>0</v>
      </c>
      <c r="X18" s="55">
        <v>0</v>
      </c>
      <c r="Y18" s="319"/>
      <c r="Z18" s="49">
        <f t="shared" si="0"/>
        <v>80000</v>
      </c>
      <c r="AA18" s="49">
        <f t="shared" si="1"/>
        <v>0</v>
      </c>
      <c r="AB18" s="49">
        <f t="shared" si="2"/>
        <v>80000</v>
      </c>
      <c r="AC18" s="49">
        <f t="shared" si="3"/>
        <v>0</v>
      </c>
      <c r="AD18" s="49">
        <f t="shared" si="4"/>
        <v>0</v>
      </c>
      <c r="AE18" s="49"/>
      <c r="AF18" s="49"/>
      <c r="AG18" s="49"/>
      <c r="AH18" s="49"/>
      <c r="AI18" s="49"/>
      <c r="AJ18" s="49"/>
      <c r="AK18" s="49"/>
    </row>
    <row r="19" spans="1:37" s="50" customFormat="1" ht="23.25" customHeight="1">
      <c r="A19" s="387" t="s">
        <v>10</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18"/>
      <c r="Z19" s="49"/>
      <c r="AA19" s="49">
        <f t="shared" si="1"/>
        <v>0</v>
      </c>
      <c r="AB19" s="49">
        <f t="shared" si="2"/>
        <v>0</v>
      </c>
      <c r="AC19" s="49">
        <f t="shared" si="3"/>
        <v>0</v>
      </c>
      <c r="AD19" s="49">
        <f t="shared" si="4"/>
        <v>0</v>
      </c>
      <c r="AE19" s="49"/>
      <c r="AF19" s="49"/>
      <c r="AG19" s="49"/>
      <c r="AH19" s="49"/>
      <c r="AI19" s="49"/>
      <c r="AJ19" s="49"/>
      <c r="AK19" s="49"/>
    </row>
    <row r="20" spans="1:37" s="61" customFormat="1" ht="63.75">
      <c r="A20" s="196" t="s">
        <v>130</v>
      </c>
      <c r="B20" s="1" t="s">
        <v>40</v>
      </c>
      <c r="C20" s="330" t="s">
        <v>682</v>
      </c>
      <c r="D20" s="44">
        <v>0</v>
      </c>
      <c r="E20" s="44">
        <v>0</v>
      </c>
      <c r="F20" s="44">
        <v>0</v>
      </c>
      <c r="G20" s="44">
        <v>20000</v>
      </c>
      <c r="I20" s="62">
        <v>0</v>
      </c>
      <c r="J20" s="63">
        <v>0</v>
      </c>
      <c r="K20" s="44">
        <v>0</v>
      </c>
      <c r="L20" s="44">
        <v>0</v>
      </c>
      <c r="M20" s="44">
        <v>0</v>
      </c>
      <c r="N20" s="62">
        <v>0</v>
      </c>
      <c r="O20" s="63">
        <v>0</v>
      </c>
      <c r="P20" s="44">
        <v>0</v>
      </c>
      <c r="Q20" s="44">
        <v>0</v>
      </c>
      <c r="R20" s="44">
        <v>0</v>
      </c>
      <c r="S20" s="62">
        <v>0</v>
      </c>
      <c r="T20" s="63">
        <v>0</v>
      </c>
      <c r="U20" s="44">
        <v>0</v>
      </c>
      <c r="V20" s="44">
        <v>0</v>
      </c>
      <c r="W20" s="44">
        <v>0</v>
      </c>
      <c r="X20" s="62">
        <v>0</v>
      </c>
      <c r="Y20" s="320"/>
      <c r="Z20" s="49">
        <f t="shared" si="0"/>
        <v>20000</v>
      </c>
      <c r="AA20" s="49">
        <f t="shared" si="1"/>
        <v>20000</v>
      </c>
      <c r="AB20" s="49">
        <f t="shared" si="2"/>
        <v>0</v>
      </c>
      <c r="AC20" s="49">
        <f t="shared" si="3"/>
        <v>0</v>
      </c>
      <c r="AD20" s="49">
        <f t="shared" si="4"/>
        <v>0</v>
      </c>
      <c r="AE20" s="49"/>
      <c r="AF20" s="49"/>
      <c r="AG20" s="49"/>
      <c r="AH20" s="49"/>
      <c r="AI20" s="49"/>
      <c r="AJ20" s="49"/>
      <c r="AK20" s="49"/>
    </row>
    <row r="21" spans="1:37" s="50" customFormat="1" ht="102">
      <c r="A21" s="196" t="s">
        <v>130</v>
      </c>
      <c r="B21" s="1" t="s">
        <v>91</v>
      </c>
      <c r="C21" s="330" t="s">
        <v>682</v>
      </c>
      <c r="D21" s="64">
        <v>0</v>
      </c>
      <c r="E21" s="64">
        <v>0</v>
      </c>
      <c r="F21" s="64">
        <v>0</v>
      </c>
      <c r="G21" s="64">
        <v>0</v>
      </c>
      <c r="H21" s="309">
        <v>80000</v>
      </c>
      <c r="I21" s="65">
        <v>0</v>
      </c>
      <c r="J21" s="66">
        <v>0</v>
      </c>
      <c r="K21" s="67">
        <v>0</v>
      </c>
      <c r="L21" s="64">
        <v>0</v>
      </c>
      <c r="M21" s="64">
        <v>200000</v>
      </c>
      <c r="N21" s="68">
        <v>0</v>
      </c>
      <c r="O21" s="69">
        <v>0</v>
      </c>
      <c r="P21" s="64">
        <v>0</v>
      </c>
      <c r="Q21" s="64">
        <v>200000</v>
      </c>
      <c r="R21" s="64">
        <v>0</v>
      </c>
      <c r="S21" s="65">
        <v>0</v>
      </c>
      <c r="T21" s="70">
        <v>0</v>
      </c>
      <c r="U21" s="64">
        <v>0</v>
      </c>
      <c r="V21" s="64">
        <v>200000</v>
      </c>
      <c r="W21" s="64">
        <v>0</v>
      </c>
      <c r="X21" s="65">
        <v>0</v>
      </c>
      <c r="Y21" s="321"/>
      <c r="Z21" s="49">
        <f t="shared" si="0"/>
        <v>680000</v>
      </c>
      <c r="AA21" s="49">
        <f t="shared" si="1"/>
        <v>80000</v>
      </c>
      <c r="AB21" s="49">
        <f t="shared" si="2"/>
        <v>200000</v>
      </c>
      <c r="AC21" s="49">
        <f t="shared" si="3"/>
        <v>200000</v>
      </c>
      <c r="AD21" s="49">
        <f t="shared" si="4"/>
        <v>200000</v>
      </c>
      <c r="AE21" s="49"/>
      <c r="AF21" s="49"/>
      <c r="AG21" s="49"/>
      <c r="AH21" s="49"/>
      <c r="AI21" s="49"/>
      <c r="AJ21" s="49"/>
      <c r="AK21" s="49"/>
    </row>
    <row r="22" spans="1:37" s="50" customFormat="1" ht="127.5" customHeight="1">
      <c r="A22" s="196" t="s">
        <v>130</v>
      </c>
      <c r="B22" s="1" t="s">
        <v>39</v>
      </c>
      <c r="C22" s="330" t="s">
        <v>682</v>
      </c>
      <c r="D22" s="64">
        <v>0</v>
      </c>
      <c r="E22" s="64">
        <v>0</v>
      </c>
      <c r="F22" s="64">
        <v>0</v>
      </c>
      <c r="G22" s="64">
        <v>0</v>
      </c>
      <c r="H22" s="64">
        <v>45000</v>
      </c>
      <c r="I22" s="65">
        <v>0</v>
      </c>
      <c r="J22" s="66">
        <v>0</v>
      </c>
      <c r="K22" s="67">
        <v>0</v>
      </c>
      <c r="L22" s="64">
        <v>0</v>
      </c>
      <c r="M22" s="64">
        <v>0</v>
      </c>
      <c r="N22" s="68">
        <v>0</v>
      </c>
      <c r="O22" s="69">
        <v>0</v>
      </c>
      <c r="P22" s="64">
        <v>0</v>
      </c>
      <c r="Q22" s="64">
        <v>0</v>
      </c>
      <c r="R22" s="64">
        <v>0</v>
      </c>
      <c r="S22" s="65">
        <v>0</v>
      </c>
      <c r="T22" s="70">
        <v>0</v>
      </c>
      <c r="U22" s="64">
        <v>0</v>
      </c>
      <c r="V22" s="64">
        <v>0</v>
      </c>
      <c r="W22" s="64">
        <v>0</v>
      </c>
      <c r="X22" s="65">
        <v>0</v>
      </c>
      <c r="Y22" s="321"/>
      <c r="Z22" s="49">
        <f t="shared" si="0"/>
        <v>45000</v>
      </c>
      <c r="AA22" s="49">
        <f t="shared" si="1"/>
        <v>45000</v>
      </c>
      <c r="AB22" s="49">
        <f t="shared" si="2"/>
        <v>0</v>
      </c>
      <c r="AC22" s="49">
        <f t="shared" si="3"/>
        <v>0</v>
      </c>
      <c r="AD22" s="49">
        <f t="shared" si="4"/>
        <v>0</v>
      </c>
      <c r="AE22" s="49"/>
      <c r="AF22" s="49"/>
      <c r="AG22" s="49"/>
      <c r="AH22" s="49"/>
      <c r="AI22" s="49"/>
      <c r="AJ22" s="49"/>
      <c r="AK22" s="49"/>
    </row>
    <row r="23" spans="1:37" s="50" customFormat="1" ht="70.5" customHeight="1">
      <c r="A23" s="196" t="s">
        <v>130</v>
      </c>
      <c r="B23" s="1" t="s">
        <v>27</v>
      </c>
      <c r="C23" s="330" t="s">
        <v>682</v>
      </c>
      <c r="D23" s="64">
        <v>0</v>
      </c>
      <c r="E23" s="64">
        <v>0</v>
      </c>
      <c r="F23" s="64">
        <v>0</v>
      </c>
      <c r="G23" s="64">
        <v>0</v>
      </c>
      <c r="H23" s="64">
        <v>15000</v>
      </c>
      <c r="I23" s="65">
        <v>0</v>
      </c>
      <c r="J23" s="66">
        <v>0</v>
      </c>
      <c r="K23" s="67">
        <v>0</v>
      </c>
      <c r="L23" s="64">
        <v>0</v>
      </c>
      <c r="M23" s="64">
        <v>60000</v>
      </c>
      <c r="N23" s="68">
        <v>0</v>
      </c>
      <c r="O23" s="69">
        <v>0</v>
      </c>
      <c r="P23" s="64">
        <v>0</v>
      </c>
      <c r="Q23" s="64">
        <v>0</v>
      </c>
      <c r="R23" s="64">
        <v>0</v>
      </c>
      <c r="S23" s="65">
        <v>0</v>
      </c>
      <c r="T23" s="70">
        <v>0</v>
      </c>
      <c r="U23" s="64">
        <v>0</v>
      </c>
      <c r="V23" s="64">
        <v>0</v>
      </c>
      <c r="W23" s="64">
        <v>0</v>
      </c>
      <c r="X23" s="65">
        <v>0</v>
      </c>
      <c r="Y23" s="321"/>
      <c r="Z23" s="49">
        <f t="shared" si="0"/>
        <v>75000</v>
      </c>
      <c r="AA23" s="49">
        <f t="shared" si="1"/>
        <v>15000</v>
      </c>
      <c r="AB23" s="49">
        <f t="shared" si="2"/>
        <v>60000</v>
      </c>
      <c r="AC23" s="49">
        <f t="shared" si="3"/>
        <v>0</v>
      </c>
      <c r="AD23" s="49">
        <f t="shared" si="4"/>
        <v>0</v>
      </c>
      <c r="AE23" s="49"/>
      <c r="AF23" s="49"/>
      <c r="AG23" s="49"/>
      <c r="AH23" s="49"/>
      <c r="AI23" s="49"/>
      <c r="AJ23" s="49"/>
      <c r="AK23" s="49"/>
    </row>
    <row r="24" spans="1:37" s="50" customFormat="1" ht="34.5" customHeight="1">
      <c r="A24" s="387" t="s">
        <v>237</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18"/>
      <c r="Z24" s="49"/>
      <c r="AA24" s="49">
        <f t="shared" si="1"/>
        <v>0</v>
      </c>
      <c r="AB24" s="49">
        <f t="shared" si="2"/>
        <v>0</v>
      </c>
      <c r="AC24" s="49">
        <f t="shared" si="3"/>
        <v>0</v>
      </c>
      <c r="AD24" s="49">
        <f t="shared" si="4"/>
        <v>0</v>
      </c>
      <c r="AE24" s="49"/>
      <c r="AF24" s="49"/>
      <c r="AG24" s="49"/>
      <c r="AH24" s="49"/>
      <c r="AI24" s="49"/>
      <c r="AJ24" s="49"/>
      <c r="AK24" s="49"/>
    </row>
    <row r="25" spans="1:37" s="61" customFormat="1" ht="89.25">
      <c r="A25" s="197" t="s">
        <v>130</v>
      </c>
      <c r="B25" s="1" t="s">
        <v>28</v>
      </c>
      <c r="C25" s="330" t="s">
        <v>682</v>
      </c>
      <c r="D25" s="71">
        <v>0</v>
      </c>
      <c r="E25" s="71">
        <v>0</v>
      </c>
      <c r="F25" s="71">
        <v>0</v>
      </c>
      <c r="G25" s="71">
        <v>0</v>
      </c>
      <c r="H25" s="71">
        <v>0</v>
      </c>
      <c r="I25" s="72">
        <v>0</v>
      </c>
      <c r="J25" s="73">
        <v>0</v>
      </c>
      <c r="K25" s="74">
        <v>0</v>
      </c>
      <c r="L25" s="71">
        <v>0</v>
      </c>
      <c r="M25" s="71">
        <v>40000</v>
      </c>
      <c r="N25" s="75">
        <v>0</v>
      </c>
      <c r="O25" s="76">
        <v>0</v>
      </c>
      <c r="P25" s="71">
        <v>0</v>
      </c>
      <c r="Q25" s="71">
        <v>0</v>
      </c>
      <c r="R25" s="71">
        <v>0</v>
      </c>
      <c r="S25" s="72">
        <v>0</v>
      </c>
      <c r="T25" s="77">
        <v>0</v>
      </c>
      <c r="U25" s="71">
        <v>0</v>
      </c>
      <c r="V25" s="71">
        <v>0</v>
      </c>
      <c r="W25" s="71">
        <v>0</v>
      </c>
      <c r="X25" s="72">
        <v>0</v>
      </c>
      <c r="Y25" s="322"/>
      <c r="Z25" s="49">
        <f t="shared" si="0"/>
        <v>40000</v>
      </c>
      <c r="AA25" s="49">
        <f t="shared" si="1"/>
        <v>0</v>
      </c>
      <c r="AB25" s="49">
        <f t="shared" si="2"/>
        <v>40000</v>
      </c>
      <c r="AC25" s="49">
        <f t="shared" si="3"/>
        <v>0</v>
      </c>
      <c r="AD25" s="49">
        <f t="shared" si="4"/>
        <v>0</v>
      </c>
      <c r="AE25" s="49"/>
      <c r="AF25" s="49"/>
      <c r="AG25" s="49"/>
      <c r="AH25" s="49"/>
      <c r="AI25" s="49"/>
      <c r="AJ25" s="49"/>
      <c r="AK25" s="49"/>
    </row>
    <row r="26" spans="1:37" s="50" customFormat="1" ht="87" customHeight="1">
      <c r="A26" s="196" t="s">
        <v>130</v>
      </c>
      <c r="B26" s="1" t="s">
        <v>37</v>
      </c>
      <c r="C26" s="330" t="s">
        <v>682</v>
      </c>
      <c r="D26" s="71">
        <v>0</v>
      </c>
      <c r="E26" s="71">
        <v>0</v>
      </c>
      <c r="F26" s="71">
        <v>0</v>
      </c>
      <c r="G26" s="71">
        <v>0</v>
      </c>
      <c r="H26" s="310">
        <v>36000</v>
      </c>
      <c r="I26" s="72">
        <v>0</v>
      </c>
      <c r="J26" s="73">
        <v>0</v>
      </c>
      <c r="K26" s="74">
        <v>0</v>
      </c>
      <c r="L26" s="71">
        <v>0</v>
      </c>
      <c r="M26" s="71">
        <v>36000</v>
      </c>
      <c r="N26" s="75">
        <v>0</v>
      </c>
      <c r="O26" s="76">
        <v>0</v>
      </c>
      <c r="P26" s="71">
        <v>0</v>
      </c>
      <c r="Q26" s="71">
        <v>36000</v>
      </c>
      <c r="R26" s="71">
        <v>0</v>
      </c>
      <c r="S26" s="72">
        <v>0</v>
      </c>
      <c r="T26" s="77">
        <v>0</v>
      </c>
      <c r="U26" s="71">
        <v>0</v>
      </c>
      <c r="V26" s="71">
        <v>18000</v>
      </c>
      <c r="W26" s="71">
        <v>0</v>
      </c>
      <c r="X26" s="72">
        <v>0</v>
      </c>
      <c r="Y26" s="322"/>
      <c r="Z26" s="49">
        <f t="shared" si="0"/>
        <v>126000</v>
      </c>
      <c r="AA26" s="49">
        <f t="shared" si="1"/>
        <v>36000</v>
      </c>
      <c r="AB26" s="49">
        <f t="shared" si="2"/>
        <v>36000</v>
      </c>
      <c r="AC26" s="49">
        <f t="shared" si="3"/>
        <v>36000</v>
      </c>
      <c r="AD26" s="49">
        <f t="shared" si="4"/>
        <v>18000</v>
      </c>
      <c r="AE26" s="49"/>
      <c r="AF26" s="49"/>
      <c r="AG26" s="49"/>
      <c r="AH26" s="49"/>
      <c r="AI26" s="49"/>
      <c r="AJ26" s="49"/>
      <c r="AK26" s="49"/>
    </row>
    <row r="27" spans="1:37" s="50" customFormat="1" ht="107.25" customHeight="1">
      <c r="A27" s="196" t="s">
        <v>130</v>
      </c>
      <c r="B27" s="1" t="s">
        <v>36</v>
      </c>
      <c r="C27" s="330" t="s">
        <v>682</v>
      </c>
      <c r="D27" s="71">
        <v>0</v>
      </c>
      <c r="E27" s="71">
        <v>0</v>
      </c>
      <c r="F27" s="71">
        <v>0</v>
      </c>
      <c r="G27" s="71">
        <v>0</v>
      </c>
      <c r="H27" s="71">
        <v>0</v>
      </c>
      <c r="I27" s="72">
        <v>0</v>
      </c>
      <c r="J27" s="73">
        <v>0</v>
      </c>
      <c r="K27" s="74">
        <v>0</v>
      </c>
      <c r="L27" s="71">
        <v>0</v>
      </c>
      <c r="M27" s="71">
        <v>20000</v>
      </c>
      <c r="N27" s="75">
        <v>0</v>
      </c>
      <c r="O27" s="76">
        <v>0</v>
      </c>
      <c r="P27" s="71">
        <v>0</v>
      </c>
      <c r="Q27" s="71">
        <v>20000</v>
      </c>
      <c r="R27" s="71">
        <v>0</v>
      </c>
      <c r="S27" s="72">
        <v>0</v>
      </c>
      <c r="T27" s="77">
        <v>0</v>
      </c>
      <c r="U27" s="71">
        <v>0</v>
      </c>
      <c r="V27" s="71">
        <v>0</v>
      </c>
      <c r="W27" s="71">
        <v>0</v>
      </c>
      <c r="X27" s="72">
        <v>0</v>
      </c>
      <c r="Y27" s="322"/>
      <c r="Z27" s="49">
        <f t="shared" si="0"/>
        <v>40000</v>
      </c>
      <c r="AA27" s="49">
        <f t="shared" si="1"/>
        <v>0</v>
      </c>
      <c r="AB27" s="49">
        <f t="shared" si="2"/>
        <v>20000</v>
      </c>
      <c r="AC27" s="49">
        <f t="shared" si="3"/>
        <v>20000</v>
      </c>
      <c r="AD27" s="49">
        <f t="shared" si="4"/>
        <v>0</v>
      </c>
      <c r="AE27" s="49"/>
      <c r="AF27" s="49"/>
      <c r="AG27" s="49"/>
      <c r="AH27" s="49"/>
      <c r="AI27" s="49"/>
      <c r="AJ27" s="49"/>
      <c r="AK27" s="49"/>
    </row>
    <row r="28" spans="1:37" s="50" customFormat="1" ht="63" customHeight="1">
      <c r="A28" s="198" t="s">
        <v>17</v>
      </c>
      <c r="B28" s="1" t="s">
        <v>255</v>
      </c>
      <c r="C28" s="330" t="s">
        <v>682</v>
      </c>
      <c r="D28" s="78">
        <v>0</v>
      </c>
      <c r="E28" s="78">
        <v>0</v>
      </c>
      <c r="F28" s="78">
        <v>0</v>
      </c>
      <c r="G28" s="78">
        <v>0</v>
      </c>
      <c r="H28" s="78">
        <v>0</v>
      </c>
      <c r="I28" s="79">
        <v>0</v>
      </c>
      <c r="J28" s="80">
        <v>0</v>
      </c>
      <c r="K28" s="78">
        <v>0</v>
      </c>
      <c r="L28" s="78">
        <v>0</v>
      </c>
      <c r="M28" s="78">
        <v>200000</v>
      </c>
      <c r="N28" s="79">
        <v>0</v>
      </c>
      <c r="O28" s="80">
        <v>0</v>
      </c>
      <c r="P28" s="78">
        <v>0</v>
      </c>
      <c r="Q28" s="78">
        <v>0</v>
      </c>
      <c r="R28" s="78">
        <v>0</v>
      </c>
      <c r="S28" s="79">
        <v>0</v>
      </c>
      <c r="T28" s="80">
        <v>0</v>
      </c>
      <c r="U28" s="78">
        <v>0</v>
      </c>
      <c r="V28" s="78">
        <v>0</v>
      </c>
      <c r="W28" s="78">
        <v>0</v>
      </c>
      <c r="X28" s="79">
        <v>0</v>
      </c>
      <c r="Y28" s="323"/>
      <c r="Z28" s="49">
        <f t="shared" si="0"/>
        <v>200000</v>
      </c>
      <c r="AA28" s="49">
        <f t="shared" si="1"/>
        <v>0</v>
      </c>
      <c r="AB28" s="49">
        <f t="shared" si="2"/>
        <v>200000</v>
      </c>
      <c r="AC28" s="49">
        <f t="shared" si="3"/>
        <v>0</v>
      </c>
      <c r="AD28" s="49">
        <f t="shared" si="4"/>
        <v>0</v>
      </c>
      <c r="AE28" s="49"/>
      <c r="AF28" s="49"/>
      <c r="AG28" s="49"/>
      <c r="AH28" s="49"/>
      <c r="AI28" s="49"/>
      <c r="AJ28" s="49"/>
      <c r="AK28" s="49"/>
    </row>
    <row r="29" spans="1:48" s="50" customFormat="1" ht="12.75" customHeight="1">
      <c r="A29" s="404" t="s">
        <v>23</v>
      </c>
      <c r="B29" s="399"/>
      <c r="C29" s="399"/>
      <c r="D29" s="399"/>
      <c r="E29" s="399"/>
      <c r="F29" s="399"/>
      <c r="G29" s="399"/>
      <c r="H29" s="399"/>
      <c r="I29" s="399"/>
      <c r="J29" s="399"/>
      <c r="K29" s="399"/>
      <c r="L29" s="399"/>
      <c r="M29" s="400"/>
      <c r="N29" s="370" t="s">
        <v>398</v>
      </c>
      <c r="O29" s="371"/>
      <c r="P29" s="371"/>
      <c r="Q29" s="371"/>
      <c r="R29" s="371"/>
      <c r="S29" s="371"/>
      <c r="T29" s="371"/>
      <c r="U29" s="371"/>
      <c r="V29" s="371"/>
      <c r="W29" s="371"/>
      <c r="X29" s="372"/>
      <c r="Y29" s="314"/>
      <c r="Z29" s="49"/>
      <c r="AA29" s="49"/>
      <c r="AB29" s="49"/>
      <c r="AC29" s="49"/>
      <c r="AD29" s="49"/>
      <c r="AE29" s="49"/>
      <c r="AF29" s="49"/>
      <c r="AG29" s="49"/>
      <c r="AH29" s="49"/>
      <c r="AI29" s="49"/>
      <c r="AJ29" s="49"/>
      <c r="AK29" s="49"/>
      <c r="AL29" s="366" t="s">
        <v>0</v>
      </c>
      <c r="AM29" s="367"/>
      <c r="AN29" s="368"/>
      <c r="AO29" s="384" t="s">
        <v>375</v>
      </c>
      <c r="AP29" s="385"/>
      <c r="AQ29" s="385"/>
      <c r="AR29" s="386"/>
      <c r="AS29" s="364" t="s">
        <v>376</v>
      </c>
      <c r="AT29" s="364"/>
      <c r="AU29" s="364"/>
      <c r="AV29" s="364"/>
    </row>
    <row r="30" spans="1:48" s="50" customFormat="1" ht="12.75" customHeight="1">
      <c r="A30" s="405"/>
      <c r="B30" s="406"/>
      <c r="C30" s="406"/>
      <c r="D30" s="406"/>
      <c r="E30" s="406"/>
      <c r="F30" s="406"/>
      <c r="G30" s="406"/>
      <c r="H30" s="406"/>
      <c r="I30" s="406"/>
      <c r="J30" s="406"/>
      <c r="K30" s="406"/>
      <c r="L30" s="406"/>
      <c r="M30" s="407"/>
      <c r="N30" s="373" t="s">
        <v>439</v>
      </c>
      <c r="O30" s="374"/>
      <c r="P30" s="374"/>
      <c r="Q30" s="374"/>
      <c r="R30" s="374"/>
      <c r="S30" s="374"/>
      <c r="T30" s="374"/>
      <c r="U30" s="374"/>
      <c r="V30" s="374"/>
      <c r="W30" s="374"/>
      <c r="X30" s="375"/>
      <c r="Y30" s="299"/>
      <c r="Z30" s="49"/>
      <c r="AA30" s="49"/>
      <c r="AB30" s="49"/>
      <c r="AC30" s="49"/>
      <c r="AD30" s="49"/>
      <c r="AE30" s="49"/>
      <c r="AF30" s="49"/>
      <c r="AG30" s="49"/>
      <c r="AH30" s="49"/>
      <c r="AI30" s="49"/>
      <c r="AJ30" s="49"/>
      <c r="AK30" s="49"/>
      <c r="AL30" s="161"/>
      <c r="AM30" s="162"/>
      <c r="AN30" s="163"/>
      <c r="AO30" s="165"/>
      <c r="AP30" s="166"/>
      <c r="AQ30" s="166"/>
      <c r="AR30" s="167"/>
      <c r="AS30" s="164"/>
      <c r="AT30" s="164"/>
      <c r="AU30" s="164"/>
      <c r="AV30" s="164"/>
    </row>
    <row r="31" spans="1:48" s="50" customFormat="1" ht="12.75">
      <c r="A31" s="405"/>
      <c r="B31" s="406"/>
      <c r="C31" s="406"/>
      <c r="D31" s="406"/>
      <c r="E31" s="406"/>
      <c r="F31" s="406"/>
      <c r="G31" s="406"/>
      <c r="H31" s="406"/>
      <c r="I31" s="406"/>
      <c r="J31" s="406"/>
      <c r="K31" s="406"/>
      <c r="L31" s="406"/>
      <c r="M31" s="407"/>
      <c r="N31" s="379" t="s">
        <v>440</v>
      </c>
      <c r="O31" s="380"/>
      <c r="P31" s="380"/>
      <c r="Q31" s="380"/>
      <c r="R31" s="380"/>
      <c r="S31" s="380"/>
      <c r="T31" s="380"/>
      <c r="U31" s="380"/>
      <c r="V31" s="380"/>
      <c r="W31" s="380"/>
      <c r="X31" s="381"/>
      <c r="Y31" s="299"/>
      <c r="Z31" s="49"/>
      <c r="AA31" s="49"/>
      <c r="AB31" s="49"/>
      <c r="AC31" s="49"/>
      <c r="AD31" s="49"/>
      <c r="AE31" s="49"/>
      <c r="AF31" s="49"/>
      <c r="AG31" s="49"/>
      <c r="AH31" s="49"/>
      <c r="AI31" s="49"/>
      <c r="AJ31" s="49"/>
      <c r="AK31" s="49"/>
      <c r="AL31" s="366" t="s">
        <v>387</v>
      </c>
      <c r="AM31" s="367"/>
      <c r="AN31" s="368"/>
      <c r="AO31" s="366" t="s">
        <v>383</v>
      </c>
      <c r="AP31" s="367"/>
      <c r="AQ31" s="367"/>
      <c r="AR31" s="368"/>
      <c r="AS31" s="365" t="s">
        <v>384</v>
      </c>
      <c r="AT31" s="365"/>
      <c r="AU31" s="365"/>
      <c r="AV31" s="365"/>
    </row>
    <row r="32" spans="1:48" s="50" customFormat="1" ht="12.75">
      <c r="A32" s="401"/>
      <c r="B32" s="402"/>
      <c r="C32" s="402"/>
      <c r="D32" s="402"/>
      <c r="E32" s="402"/>
      <c r="F32" s="402"/>
      <c r="G32" s="402"/>
      <c r="H32" s="402"/>
      <c r="I32" s="402"/>
      <c r="J32" s="402"/>
      <c r="K32" s="402"/>
      <c r="L32" s="402"/>
      <c r="M32" s="403"/>
      <c r="N32" s="376" t="s">
        <v>441</v>
      </c>
      <c r="O32" s="377"/>
      <c r="P32" s="377"/>
      <c r="Q32" s="377"/>
      <c r="R32" s="377"/>
      <c r="S32" s="377"/>
      <c r="T32" s="377"/>
      <c r="U32" s="377"/>
      <c r="V32" s="377"/>
      <c r="W32" s="377"/>
      <c r="X32" s="378"/>
      <c r="Y32" s="299"/>
      <c r="Z32" s="49"/>
      <c r="AA32" s="49"/>
      <c r="AB32" s="49"/>
      <c r="AC32" s="49"/>
      <c r="AD32" s="49"/>
      <c r="AE32" s="49"/>
      <c r="AF32" s="49"/>
      <c r="AG32" s="49"/>
      <c r="AH32" s="49"/>
      <c r="AI32" s="49"/>
      <c r="AJ32" s="49"/>
      <c r="AK32" s="49"/>
      <c r="AL32" s="365" t="s">
        <v>386</v>
      </c>
      <c r="AM32" s="365"/>
      <c r="AN32" s="365"/>
      <c r="AO32" s="366" t="s">
        <v>241</v>
      </c>
      <c r="AP32" s="367"/>
      <c r="AQ32" s="367"/>
      <c r="AR32" s="368"/>
      <c r="AS32" s="364" t="s">
        <v>385</v>
      </c>
      <c r="AT32" s="364"/>
      <c r="AU32" s="364"/>
      <c r="AV32" s="364"/>
    </row>
    <row r="33" spans="1:37" s="50" customFormat="1" ht="38.25" customHeight="1">
      <c r="A33" s="387" t="s">
        <v>26</v>
      </c>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18"/>
      <c r="Z33" s="49"/>
      <c r="AA33" s="49"/>
      <c r="AB33" s="49"/>
      <c r="AC33" s="49"/>
      <c r="AD33" s="49"/>
      <c r="AE33" s="49"/>
      <c r="AF33" s="49"/>
      <c r="AG33" s="49"/>
      <c r="AH33" s="49"/>
      <c r="AI33" s="49"/>
      <c r="AJ33" s="49"/>
      <c r="AK33" s="49"/>
    </row>
    <row r="34" spans="1:37" s="61" customFormat="1" ht="91.5" customHeight="1">
      <c r="A34" s="198" t="s">
        <v>221</v>
      </c>
      <c r="B34" s="1" t="s">
        <v>29</v>
      </c>
      <c r="C34" s="330" t="s">
        <v>683</v>
      </c>
      <c r="D34" s="81">
        <v>0</v>
      </c>
      <c r="E34" s="81">
        <v>0</v>
      </c>
      <c r="F34" s="81">
        <v>0</v>
      </c>
      <c r="G34" s="81">
        <v>0</v>
      </c>
      <c r="H34" s="81">
        <v>229656</v>
      </c>
      <c r="I34" s="82">
        <v>0</v>
      </c>
      <c r="J34" s="83">
        <v>0</v>
      </c>
      <c r="K34" s="81">
        <v>0</v>
      </c>
      <c r="L34" s="81">
        <v>0</v>
      </c>
      <c r="M34" s="81">
        <v>246036</v>
      </c>
      <c r="N34" s="82">
        <v>0</v>
      </c>
      <c r="O34" s="83">
        <v>0</v>
      </c>
      <c r="P34" s="81">
        <v>0</v>
      </c>
      <c r="Q34" s="81">
        <v>122402</v>
      </c>
      <c r="R34" s="81">
        <v>0</v>
      </c>
      <c r="S34" s="82">
        <v>0</v>
      </c>
      <c r="T34" s="83">
        <v>0</v>
      </c>
      <c r="U34" s="81">
        <v>0</v>
      </c>
      <c r="V34" s="81">
        <v>117460</v>
      </c>
      <c r="W34" s="81">
        <v>0</v>
      </c>
      <c r="X34" s="82">
        <v>0</v>
      </c>
      <c r="Y34" s="324"/>
      <c r="Z34" s="49">
        <f t="shared" si="0"/>
        <v>715554</v>
      </c>
      <c r="AA34" s="49">
        <f t="shared" si="1"/>
        <v>229656</v>
      </c>
      <c r="AB34" s="49">
        <f t="shared" si="2"/>
        <v>246036</v>
      </c>
      <c r="AC34" s="49">
        <f t="shared" si="3"/>
        <v>122402</v>
      </c>
      <c r="AD34" s="49">
        <f t="shared" si="4"/>
        <v>117460</v>
      </c>
      <c r="AE34" s="49"/>
      <c r="AF34" s="178">
        <f>+Z34/2500</f>
        <v>286.2216</v>
      </c>
      <c r="AG34" s="49"/>
      <c r="AH34" s="49"/>
      <c r="AI34" s="49"/>
      <c r="AJ34" s="49"/>
      <c r="AK34" s="49"/>
    </row>
    <row r="35" spans="1:37" s="61" customFormat="1" ht="88.5" customHeight="1">
      <c r="A35" s="198" t="s">
        <v>221</v>
      </c>
      <c r="B35" s="1" t="s">
        <v>401</v>
      </c>
      <c r="C35" s="330" t="s">
        <v>683</v>
      </c>
      <c r="D35" s="81">
        <v>0</v>
      </c>
      <c r="E35" s="81">
        <v>0</v>
      </c>
      <c r="F35" s="81">
        <v>0</v>
      </c>
      <c r="G35" s="81">
        <v>0</v>
      </c>
      <c r="H35" s="81">
        <v>0</v>
      </c>
      <c r="I35" s="82">
        <v>0</v>
      </c>
      <c r="J35" s="83">
        <v>0</v>
      </c>
      <c r="K35" s="81">
        <v>0</v>
      </c>
      <c r="L35" s="81">
        <v>0</v>
      </c>
      <c r="M35" s="81">
        <v>80000</v>
      </c>
      <c r="N35" s="82">
        <v>0</v>
      </c>
      <c r="O35" s="83">
        <v>0</v>
      </c>
      <c r="P35" s="81">
        <v>0</v>
      </c>
      <c r="Q35" s="81">
        <v>0</v>
      </c>
      <c r="R35" s="81">
        <v>0</v>
      </c>
      <c r="S35" s="82">
        <v>0</v>
      </c>
      <c r="T35" s="83">
        <v>0</v>
      </c>
      <c r="U35" s="81">
        <v>0</v>
      </c>
      <c r="V35" s="81">
        <v>0</v>
      </c>
      <c r="W35" s="81">
        <v>0</v>
      </c>
      <c r="X35" s="82">
        <v>0</v>
      </c>
      <c r="Y35" s="324"/>
      <c r="Z35" s="49">
        <f t="shared" si="0"/>
        <v>80000</v>
      </c>
      <c r="AA35" s="49">
        <f t="shared" si="1"/>
        <v>0</v>
      </c>
      <c r="AB35" s="49">
        <f t="shared" si="2"/>
        <v>80000</v>
      </c>
      <c r="AC35" s="49">
        <f t="shared" si="3"/>
        <v>0</v>
      </c>
      <c r="AD35" s="49">
        <f t="shared" si="4"/>
        <v>0</v>
      </c>
      <c r="AE35" s="49"/>
      <c r="AF35" s="49"/>
      <c r="AG35" s="49"/>
      <c r="AH35" s="49"/>
      <c r="AI35" s="49"/>
      <c r="AJ35" s="49"/>
      <c r="AK35" s="49"/>
    </row>
    <row r="36" spans="1:37" s="61" customFormat="1" ht="112.5" customHeight="1">
      <c r="A36" s="198" t="s">
        <v>221</v>
      </c>
      <c r="B36" s="1" t="s">
        <v>30</v>
      </c>
      <c r="C36" s="330" t="s">
        <v>683</v>
      </c>
      <c r="D36" s="81">
        <v>0</v>
      </c>
      <c r="E36" s="81">
        <v>0</v>
      </c>
      <c r="F36" s="81">
        <v>0</v>
      </c>
      <c r="G36" s="81">
        <v>0</v>
      </c>
      <c r="H36" s="81">
        <v>0</v>
      </c>
      <c r="I36" s="82">
        <v>0</v>
      </c>
      <c r="J36" s="83">
        <v>0</v>
      </c>
      <c r="K36" s="81">
        <v>0</v>
      </c>
      <c r="L36" s="81">
        <v>0</v>
      </c>
      <c r="M36" s="81">
        <v>100000</v>
      </c>
      <c r="N36" s="82">
        <v>0</v>
      </c>
      <c r="O36" s="83">
        <v>0</v>
      </c>
      <c r="P36" s="81">
        <v>0</v>
      </c>
      <c r="Q36" s="81">
        <v>0</v>
      </c>
      <c r="R36" s="81">
        <v>0</v>
      </c>
      <c r="S36" s="82">
        <v>0</v>
      </c>
      <c r="T36" s="83">
        <v>0</v>
      </c>
      <c r="U36" s="81">
        <v>0</v>
      </c>
      <c r="V36" s="81">
        <v>0</v>
      </c>
      <c r="W36" s="81">
        <v>0</v>
      </c>
      <c r="X36" s="82">
        <v>0</v>
      </c>
      <c r="Y36" s="324"/>
      <c r="Z36" s="49">
        <f t="shared" si="0"/>
        <v>100000</v>
      </c>
      <c r="AA36" s="49">
        <f t="shared" si="1"/>
        <v>0</v>
      </c>
      <c r="AB36" s="49">
        <f t="shared" si="2"/>
        <v>100000</v>
      </c>
      <c r="AC36" s="49">
        <f t="shared" si="3"/>
        <v>0</v>
      </c>
      <c r="AD36" s="49">
        <f t="shared" si="4"/>
        <v>0</v>
      </c>
      <c r="AE36" s="49"/>
      <c r="AF36" s="49"/>
      <c r="AG36" s="49"/>
      <c r="AH36" s="49"/>
      <c r="AI36" s="49"/>
      <c r="AJ36" s="49"/>
      <c r="AK36" s="49"/>
    </row>
    <row r="37" spans="1:37" s="61" customFormat="1" ht="87" customHeight="1">
      <c r="A37" s="198" t="s">
        <v>221</v>
      </c>
      <c r="B37" s="1" t="s">
        <v>31</v>
      </c>
      <c r="C37" s="330" t="s">
        <v>683</v>
      </c>
      <c r="D37" s="81">
        <v>0</v>
      </c>
      <c r="E37" s="81">
        <v>0</v>
      </c>
      <c r="F37" s="81">
        <v>0</v>
      </c>
      <c r="G37" s="81">
        <v>15000</v>
      </c>
      <c r="H37" s="81">
        <v>0</v>
      </c>
      <c r="I37" s="82">
        <v>0</v>
      </c>
      <c r="J37" s="83">
        <v>0</v>
      </c>
      <c r="K37" s="81">
        <v>0</v>
      </c>
      <c r="L37" s="81">
        <v>30000</v>
      </c>
      <c r="M37" s="81">
        <v>0</v>
      </c>
      <c r="N37" s="82">
        <v>0</v>
      </c>
      <c r="O37" s="83">
        <v>0</v>
      </c>
      <c r="P37" s="81">
        <v>0</v>
      </c>
      <c r="Q37" s="81">
        <v>30000</v>
      </c>
      <c r="R37" s="81">
        <v>0</v>
      </c>
      <c r="S37" s="82">
        <v>0</v>
      </c>
      <c r="T37" s="83">
        <v>0</v>
      </c>
      <c r="U37" s="81">
        <v>0</v>
      </c>
      <c r="V37" s="81">
        <v>30000</v>
      </c>
      <c r="W37" s="81">
        <v>0</v>
      </c>
      <c r="X37" s="82">
        <v>0</v>
      </c>
      <c r="Y37" s="324"/>
      <c r="Z37" s="49">
        <f t="shared" si="0"/>
        <v>105000</v>
      </c>
      <c r="AA37" s="49">
        <f t="shared" si="1"/>
        <v>15000</v>
      </c>
      <c r="AB37" s="49">
        <f t="shared" si="2"/>
        <v>30000</v>
      </c>
      <c r="AC37" s="49">
        <f t="shared" si="3"/>
        <v>30000</v>
      </c>
      <c r="AD37" s="49">
        <f t="shared" si="4"/>
        <v>30000</v>
      </c>
      <c r="AE37" s="49"/>
      <c r="AF37" s="49"/>
      <c r="AG37" s="49"/>
      <c r="AH37" s="49"/>
      <c r="AI37" s="49"/>
      <c r="AJ37" s="49"/>
      <c r="AK37" s="49"/>
    </row>
    <row r="38" spans="1:37" s="61" customFormat="1" ht="123" customHeight="1">
      <c r="A38" s="198" t="s">
        <v>221</v>
      </c>
      <c r="B38" s="1" t="s">
        <v>35</v>
      </c>
      <c r="C38" s="330" t="s">
        <v>683</v>
      </c>
      <c r="D38" s="81">
        <v>31200.4</v>
      </c>
      <c r="E38" s="81">
        <v>0</v>
      </c>
      <c r="F38" s="81">
        <v>0</v>
      </c>
      <c r="G38" s="81">
        <v>0</v>
      </c>
      <c r="H38" s="81">
        <v>0</v>
      </c>
      <c r="I38" s="82">
        <v>0</v>
      </c>
      <c r="J38" s="83">
        <v>32469</v>
      </c>
      <c r="K38" s="81">
        <v>0</v>
      </c>
      <c r="L38" s="81">
        <v>0</v>
      </c>
      <c r="M38" s="81">
        <v>0</v>
      </c>
      <c r="N38" s="82">
        <v>0</v>
      </c>
      <c r="O38" s="83">
        <v>33759</v>
      </c>
      <c r="P38" s="81">
        <v>0</v>
      </c>
      <c r="Q38" s="81">
        <v>0</v>
      </c>
      <c r="R38" s="81">
        <v>0</v>
      </c>
      <c r="S38" s="82">
        <v>0</v>
      </c>
      <c r="T38" s="83">
        <v>35071</v>
      </c>
      <c r="U38" s="81">
        <v>0</v>
      </c>
      <c r="V38" s="81">
        <v>0</v>
      </c>
      <c r="W38" s="81">
        <v>0</v>
      </c>
      <c r="X38" s="82">
        <v>0</v>
      </c>
      <c r="Y38" s="324"/>
      <c r="Z38" s="49">
        <f t="shared" si="0"/>
        <v>132499.4</v>
      </c>
      <c r="AA38" s="49">
        <f t="shared" si="1"/>
        <v>31200.4</v>
      </c>
      <c r="AB38" s="49">
        <f t="shared" si="2"/>
        <v>32469</v>
      </c>
      <c r="AC38" s="49">
        <f t="shared" si="3"/>
        <v>33759</v>
      </c>
      <c r="AD38" s="49">
        <f t="shared" si="4"/>
        <v>35071</v>
      </c>
      <c r="AE38" s="49"/>
      <c r="AF38" s="49"/>
      <c r="AG38" s="49"/>
      <c r="AH38" s="49"/>
      <c r="AI38" s="49"/>
      <c r="AJ38" s="49"/>
      <c r="AK38" s="49"/>
    </row>
    <row r="39" spans="1:37" s="61" customFormat="1" ht="89.25" customHeight="1">
      <c r="A39" s="198" t="s">
        <v>221</v>
      </c>
      <c r="B39" s="1" t="s">
        <v>400</v>
      </c>
      <c r="C39" s="330" t="s">
        <v>683</v>
      </c>
      <c r="D39" s="81">
        <v>0</v>
      </c>
      <c r="E39" s="81">
        <v>0</v>
      </c>
      <c r="F39" s="81">
        <v>0</v>
      </c>
      <c r="G39" s="81">
        <v>0</v>
      </c>
      <c r="H39" s="81">
        <v>0</v>
      </c>
      <c r="I39" s="82">
        <v>0</v>
      </c>
      <c r="J39" s="83">
        <v>0</v>
      </c>
      <c r="K39" s="81">
        <v>0</v>
      </c>
      <c r="L39" s="81">
        <v>40000</v>
      </c>
      <c r="M39" s="81">
        <v>0</v>
      </c>
      <c r="N39" s="82">
        <v>0</v>
      </c>
      <c r="O39" s="83">
        <v>0</v>
      </c>
      <c r="P39" s="81">
        <v>0</v>
      </c>
      <c r="Q39" s="81">
        <v>0</v>
      </c>
      <c r="R39" s="81">
        <v>0</v>
      </c>
      <c r="S39" s="82">
        <v>0</v>
      </c>
      <c r="T39" s="83">
        <v>0</v>
      </c>
      <c r="U39" s="81">
        <v>0</v>
      </c>
      <c r="V39" s="81">
        <v>0</v>
      </c>
      <c r="W39" s="81">
        <v>0</v>
      </c>
      <c r="X39" s="82">
        <v>0</v>
      </c>
      <c r="Y39" s="324"/>
      <c r="Z39" s="49">
        <f t="shared" si="0"/>
        <v>40000</v>
      </c>
      <c r="AA39" s="49">
        <f t="shared" si="1"/>
        <v>0</v>
      </c>
      <c r="AB39" s="49">
        <f t="shared" si="2"/>
        <v>40000</v>
      </c>
      <c r="AC39" s="49">
        <f t="shared" si="3"/>
        <v>0</v>
      </c>
      <c r="AD39" s="49">
        <f t="shared" si="4"/>
        <v>0</v>
      </c>
      <c r="AE39" s="49"/>
      <c r="AF39" s="49"/>
      <c r="AG39" s="49"/>
      <c r="AH39" s="49"/>
      <c r="AI39" s="49"/>
      <c r="AJ39" s="49"/>
      <c r="AK39" s="49"/>
    </row>
    <row r="40" spans="1:48" s="50" customFormat="1" ht="12.75" customHeight="1">
      <c r="A40" s="408" t="s">
        <v>245</v>
      </c>
      <c r="B40" s="409"/>
      <c r="C40" s="409"/>
      <c r="D40" s="409"/>
      <c r="E40" s="409"/>
      <c r="F40" s="409"/>
      <c r="G40" s="409"/>
      <c r="H40" s="409"/>
      <c r="I40" s="409"/>
      <c r="J40" s="409"/>
      <c r="K40" s="409"/>
      <c r="L40" s="409"/>
      <c r="M40" s="410"/>
      <c r="N40" s="370" t="s">
        <v>398</v>
      </c>
      <c r="O40" s="371"/>
      <c r="P40" s="371"/>
      <c r="Q40" s="371"/>
      <c r="R40" s="371"/>
      <c r="S40" s="371"/>
      <c r="T40" s="371"/>
      <c r="U40" s="371"/>
      <c r="V40" s="371"/>
      <c r="W40" s="371"/>
      <c r="X40" s="372"/>
      <c r="Y40" s="314"/>
      <c r="Z40" s="49"/>
      <c r="AA40" s="49"/>
      <c r="AB40" s="49"/>
      <c r="AC40" s="49"/>
      <c r="AD40" s="49"/>
      <c r="AE40" s="49"/>
      <c r="AF40" s="49"/>
      <c r="AG40" s="49"/>
      <c r="AH40" s="49"/>
      <c r="AI40" s="49"/>
      <c r="AJ40" s="49"/>
      <c r="AK40" s="49"/>
      <c r="AL40" s="365" t="s">
        <v>0</v>
      </c>
      <c r="AM40" s="365"/>
      <c r="AN40" s="365"/>
      <c r="AO40" s="364" t="s">
        <v>375</v>
      </c>
      <c r="AP40" s="364"/>
      <c r="AQ40" s="364"/>
      <c r="AR40" s="364"/>
      <c r="AS40" s="364" t="s">
        <v>376</v>
      </c>
      <c r="AT40" s="364"/>
      <c r="AU40" s="364"/>
      <c r="AV40" s="364"/>
    </row>
    <row r="41" spans="1:48" s="50" customFormat="1" ht="12.75">
      <c r="A41" s="411"/>
      <c r="B41" s="412"/>
      <c r="C41" s="412"/>
      <c r="D41" s="412"/>
      <c r="E41" s="412"/>
      <c r="F41" s="412"/>
      <c r="G41" s="412"/>
      <c r="H41" s="412"/>
      <c r="I41" s="412"/>
      <c r="J41" s="412"/>
      <c r="K41" s="412"/>
      <c r="L41" s="412"/>
      <c r="M41" s="413"/>
      <c r="N41" s="373" t="s">
        <v>443</v>
      </c>
      <c r="O41" s="374"/>
      <c r="P41" s="374"/>
      <c r="Q41" s="374"/>
      <c r="R41" s="374"/>
      <c r="S41" s="374"/>
      <c r="T41" s="374"/>
      <c r="U41" s="374"/>
      <c r="V41" s="374"/>
      <c r="W41" s="374"/>
      <c r="X41" s="375"/>
      <c r="Y41" s="299"/>
      <c r="Z41" s="49"/>
      <c r="AA41" s="49"/>
      <c r="AB41" s="49"/>
      <c r="AC41" s="49"/>
      <c r="AD41" s="49"/>
      <c r="AE41" s="49"/>
      <c r="AF41" s="49"/>
      <c r="AG41" s="49"/>
      <c r="AH41" s="49"/>
      <c r="AI41" s="49"/>
      <c r="AJ41" s="49"/>
      <c r="AK41" s="49"/>
      <c r="AL41" s="365" t="s">
        <v>392</v>
      </c>
      <c r="AM41" s="365"/>
      <c r="AN41" s="365"/>
      <c r="AO41" s="366" t="s">
        <v>399</v>
      </c>
      <c r="AP41" s="367"/>
      <c r="AQ41" s="367"/>
      <c r="AR41" s="368"/>
      <c r="AS41" s="369"/>
      <c r="AT41" s="369"/>
      <c r="AU41" s="369"/>
      <c r="AV41" s="369"/>
    </row>
    <row r="42" spans="1:48" s="50" customFormat="1" ht="15">
      <c r="A42" s="411"/>
      <c r="B42" s="412"/>
      <c r="C42" s="412"/>
      <c r="D42" s="412"/>
      <c r="E42" s="412"/>
      <c r="F42" s="412"/>
      <c r="G42" s="412"/>
      <c r="H42" s="412"/>
      <c r="I42" s="412"/>
      <c r="J42" s="412"/>
      <c r="K42" s="412"/>
      <c r="L42" s="412"/>
      <c r="M42" s="413"/>
      <c r="N42" s="379" t="s">
        <v>389</v>
      </c>
      <c r="O42" s="380"/>
      <c r="P42" s="380"/>
      <c r="Q42" s="380"/>
      <c r="R42" s="380"/>
      <c r="S42" s="380"/>
      <c r="T42" s="380"/>
      <c r="U42" s="380"/>
      <c r="V42" s="380"/>
      <c r="W42" s="380"/>
      <c r="X42" s="381"/>
      <c r="Y42" s="299"/>
      <c r="Z42" s="49"/>
      <c r="AA42" s="49"/>
      <c r="AB42" s="49"/>
      <c r="AC42" s="49"/>
      <c r="AD42" s="49"/>
      <c r="AE42" s="49"/>
      <c r="AF42" s="49"/>
      <c r="AG42" s="49"/>
      <c r="AH42" s="49"/>
      <c r="AI42" s="49"/>
      <c r="AJ42" s="49"/>
      <c r="AK42" s="49"/>
      <c r="AL42" s="357" t="s">
        <v>388</v>
      </c>
      <c r="AM42" s="358"/>
      <c r="AN42" s="359"/>
      <c r="AO42" s="357" t="s">
        <v>393</v>
      </c>
      <c r="AP42" s="358"/>
      <c r="AQ42" s="358"/>
      <c r="AR42" s="359"/>
      <c r="AS42" s="360"/>
      <c r="AT42" s="358"/>
      <c r="AU42" s="358"/>
      <c r="AV42" s="359"/>
    </row>
    <row r="43" spans="1:48" s="50" customFormat="1" ht="15">
      <c r="A43" s="414"/>
      <c r="B43" s="415"/>
      <c r="C43" s="415"/>
      <c r="D43" s="415"/>
      <c r="E43" s="415"/>
      <c r="F43" s="415"/>
      <c r="G43" s="415"/>
      <c r="H43" s="415"/>
      <c r="I43" s="415"/>
      <c r="J43" s="415"/>
      <c r="K43" s="415"/>
      <c r="L43" s="415"/>
      <c r="M43" s="416"/>
      <c r="N43" s="376" t="s">
        <v>493</v>
      </c>
      <c r="O43" s="377"/>
      <c r="P43" s="377"/>
      <c r="Q43" s="377"/>
      <c r="R43" s="377"/>
      <c r="S43" s="377"/>
      <c r="T43" s="377"/>
      <c r="U43" s="377"/>
      <c r="V43" s="377"/>
      <c r="W43" s="377"/>
      <c r="X43" s="378"/>
      <c r="Y43" s="299"/>
      <c r="Z43" s="49"/>
      <c r="AA43" s="49"/>
      <c r="AB43" s="49"/>
      <c r="AC43" s="49"/>
      <c r="AD43" s="49"/>
      <c r="AE43" s="49"/>
      <c r="AF43" s="49"/>
      <c r="AG43" s="49"/>
      <c r="AH43" s="49"/>
      <c r="AI43" s="49"/>
      <c r="AJ43" s="49"/>
      <c r="AK43" s="49"/>
      <c r="AL43" s="361" t="s">
        <v>389</v>
      </c>
      <c r="AM43" s="362"/>
      <c r="AN43" s="363"/>
      <c r="AO43" s="357" t="s">
        <v>390</v>
      </c>
      <c r="AP43" s="358"/>
      <c r="AQ43" s="358"/>
      <c r="AR43" s="359"/>
      <c r="AS43" s="357" t="s">
        <v>391</v>
      </c>
      <c r="AT43" s="358"/>
      <c r="AU43" s="358"/>
      <c r="AV43" s="359"/>
    </row>
    <row r="44" spans="1:37" s="50" customFormat="1" ht="30" customHeight="1">
      <c r="A44" s="387" t="s">
        <v>246</v>
      </c>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18"/>
      <c r="Z44" s="49"/>
      <c r="AA44" s="49"/>
      <c r="AB44" s="49"/>
      <c r="AC44" s="49"/>
      <c r="AD44" s="49"/>
      <c r="AE44" s="49"/>
      <c r="AF44" s="49"/>
      <c r="AG44" s="49"/>
      <c r="AH44" s="49"/>
      <c r="AI44" s="49"/>
      <c r="AJ44" s="49"/>
      <c r="AK44" s="49"/>
    </row>
    <row r="45" spans="1:37" s="50" customFormat="1" ht="96.75" customHeight="1">
      <c r="A45" s="198" t="s">
        <v>15</v>
      </c>
      <c r="B45" s="1" t="s">
        <v>247</v>
      </c>
      <c r="C45" s="330" t="s">
        <v>684</v>
      </c>
      <c r="D45" s="78">
        <v>51210</v>
      </c>
      <c r="E45" s="78">
        <v>0</v>
      </c>
      <c r="F45" s="78">
        <v>0</v>
      </c>
      <c r="G45" s="78">
        <v>0</v>
      </c>
      <c r="H45" s="78">
        <v>3131248.93260098</v>
      </c>
      <c r="I45" s="79">
        <v>0</v>
      </c>
      <c r="J45" s="80">
        <v>105061</v>
      </c>
      <c r="K45" s="78">
        <v>0</v>
      </c>
      <c r="L45" s="78">
        <v>0</v>
      </c>
      <c r="M45" s="78">
        <v>3898970.6449240968</v>
      </c>
      <c r="N45" s="79">
        <v>0</v>
      </c>
      <c r="O45" s="80">
        <v>120501</v>
      </c>
      <c r="P45" s="78">
        <v>0</v>
      </c>
      <c r="Q45" s="78">
        <v>262288.0562316329</v>
      </c>
      <c r="R45" s="78">
        <v>0</v>
      </c>
      <c r="S45" s="79">
        <v>0</v>
      </c>
      <c r="T45" s="80">
        <v>136960</v>
      </c>
      <c r="U45" s="78">
        <v>0</v>
      </c>
      <c r="V45" s="78">
        <v>114909.96748291931</v>
      </c>
      <c r="W45" s="78">
        <v>0</v>
      </c>
      <c r="X45" s="79"/>
      <c r="Y45" s="323"/>
      <c r="Z45" s="49">
        <f t="shared" si="0"/>
        <v>7821149.601239629</v>
      </c>
      <c r="AA45" s="49">
        <f t="shared" si="1"/>
        <v>3182458.93260098</v>
      </c>
      <c r="AB45" s="49">
        <f t="shared" si="2"/>
        <v>4004031.6449240968</v>
      </c>
      <c r="AC45" s="49">
        <f t="shared" si="3"/>
        <v>382789.0562316329</v>
      </c>
      <c r="AD45" s="49">
        <f t="shared" si="4"/>
        <v>251869.9674829193</v>
      </c>
      <c r="AE45" s="49"/>
      <c r="AF45" s="49"/>
      <c r="AG45" s="49"/>
      <c r="AH45" s="49"/>
      <c r="AI45" s="49"/>
      <c r="AJ45" s="49"/>
      <c r="AK45" s="49"/>
    </row>
    <row r="46" spans="1:37" s="50" customFormat="1" ht="69.75" customHeight="1">
      <c r="A46" s="198" t="s">
        <v>15</v>
      </c>
      <c r="B46" s="1" t="s">
        <v>368</v>
      </c>
      <c r="C46" s="330" t="s">
        <v>684</v>
      </c>
      <c r="D46" s="78">
        <v>0</v>
      </c>
      <c r="E46" s="78">
        <v>0</v>
      </c>
      <c r="F46" s="78">
        <v>0</v>
      </c>
      <c r="G46" s="78">
        <v>0</v>
      </c>
      <c r="H46" s="49">
        <v>200000</v>
      </c>
      <c r="I46" s="79">
        <v>0</v>
      </c>
      <c r="J46" s="80">
        <v>0</v>
      </c>
      <c r="K46" s="78">
        <v>0</v>
      </c>
      <c r="L46" s="78">
        <v>0</v>
      </c>
      <c r="M46" s="50">
        <v>0</v>
      </c>
      <c r="N46" s="79">
        <v>0</v>
      </c>
      <c r="O46" s="80">
        <v>0</v>
      </c>
      <c r="P46" s="78">
        <v>0</v>
      </c>
      <c r="Q46" s="50">
        <v>0</v>
      </c>
      <c r="R46" s="78">
        <v>0</v>
      </c>
      <c r="S46" s="79">
        <v>0</v>
      </c>
      <c r="T46" s="80">
        <v>0</v>
      </c>
      <c r="U46" s="78">
        <v>0</v>
      </c>
      <c r="V46" s="49">
        <v>0</v>
      </c>
      <c r="W46" s="78">
        <v>0</v>
      </c>
      <c r="X46" s="79"/>
      <c r="Y46" s="323"/>
      <c r="Z46" s="49">
        <f t="shared" si="0"/>
        <v>200000</v>
      </c>
      <c r="AA46" s="49">
        <f t="shared" si="1"/>
        <v>200000</v>
      </c>
      <c r="AB46" s="49">
        <f t="shared" si="2"/>
        <v>0</v>
      </c>
      <c r="AC46" s="49">
        <f t="shared" si="3"/>
        <v>0</v>
      </c>
      <c r="AD46" s="49">
        <f t="shared" si="4"/>
        <v>0</v>
      </c>
      <c r="AE46" s="49"/>
      <c r="AF46" s="49"/>
      <c r="AG46" s="49"/>
      <c r="AH46" s="49"/>
      <c r="AI46" s="49"/>
      <c r="AJ46" s="49"/>
      <c r="AK46" s="49"/>
    </row>
    <row r="47" spans="1:37" s="50" customFormat="1" ht="70.5" customHeight="1">
      <c r="A47" s="198" t="s">
        <v>15</v>
      </c>
      <c r="B47" s="1" t="s">
        <v>248</v>
      </c>
      <c r="C47" s="330" t="s">
        <v>684</v>
      </c>
      <c r="D47" s="78">
        <v>0</v>
      </c>
      <c r="E47" s="78">
        <v>0</v>
      </c>
      <c r="F47" s="78">
        <v>0</v>
      </c>
      <c r="G47" s="78">
        <v>0</v>
      </c>
      <c r="H47" s="78">
        <v>45000</v>
      </c>
      <c r="I47" s="79">
        <v>0</v>
      </c>
      <c r="J47" s="80">
        <v>0</v>
      </c>
      <c r="K47" s="78">
        <v>0</v>
      </c>
      <c r="L47" s="78">
        <v>0</v>
      </c>
      <c r="M47" s="78">
        <v>0</v>
      </c>
      <c r="N47" s="79">
        <v>0</v>
      </c>
      <c r="O47" s="80">
        <v>0</v>
      </c>
      <c r="P47" s="78">
        <v>0</v>
      </c>
      <c r="Q47" s="78">
        <v>0</v>
      </c>
      <c r="R47" s="78">
        <v>0</v>
      </c>
      <c r="S47" s="79">
        <v>0</v>
      </c>
      <c r="T47" s="80">
        <v>0</v>
      </c>
      <c r="U47" s="78">
        <v>0</v>
      </c>
      <c r="V47" s="78">
        <v>0</v>
      </c>
      <c r="W47" s="78">
        <v>0</v>
      </c>
      <c r="X47" s="79"/>
      <c r="Y47" s="323"/>
      <c r="Z47" s="49">
        <f t="shared" si="0"/>
        <v>45000</v>
      </c>
      <c r="AA47" s="49">
        <f t="shared" si="1"/>
        <v>45000</v>
      </c>
      <c r="AB47" s="49">
        <f t="shared" si="2"/>
        <v>0</v>
      </c>
      <c r="AC47" s="49">
        <f t="shared" si="3"/>
        <v>0</v>
      </c>
      <c r="AD47" s="49">
        <f t="shared" si="4"/>
        <v>0</v>
      </c>
      <c r="AE47" s="49"/>
      <c r="AF47" s="49"/>
      <c r="AG47" s="49"/>
      <c r="AH47" s="49"/>
      <c r="AI47" s="49"/>
      <c r="AJ47" s="49"/>
      <c r="AK47" s="49"/>
    </row>
    <row r="48" spans="1:37" s="50" customFormat="1" ht="28.5" customHeight="1">
      <c r="A48" s="387" t="s">
        <v>249</v>
      </c>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18"/>
      <c r="Z48" s="49"/>
      <c r="AA48" s="49"/>
      <c r="AB48" s="49"/>
      <c r="AC48" s="49"/>
      <c r="AD48" s="49"/>
      <c r="AE48" s="49"/>
      <c r="AF48" s="49"/>
      <c r="AG48" s="49"/>
      <c r="AH48" s="49"/>
      <c r="AI48" s="49"/>
      <c r="AJ48" s="49"/>
      <c r="AK48" s="49"/>
    </row>
    <row r="49" spans="1:37" s="50" customFormat="1" ht="135" customHeight="1">
      <c r="A49" s="198" t="s">
        <v>223</v>
      </c>
      <c r="B49" s="1" t="s">
        <v>250</v>
      </c>
      <c r="C49" s="330" t="s">
        <v>684</v>
      </c>
      <c r="D49" s="78">
        <v>0</v>
      </c>
      <c r="E49" s="78">
        <v>0</v>
      </c>
      <c r="F49" s="78">
        <v>0</v>
      </c>
      <c r="G49" s="78">
        <v>0</v>
      </c>
      <c r="H49" s="78">
        <v>1700000</v>
      </c>
      <c r="I49" s="79">
        <v>0</v>
      </c>
      <c r="J49" s="80">
        <v>0</v>
      </c>
      <c r="K49" s="78">
        <v>0</v>
      </c>
      <c r="L49" s="78">
        <v>0</v>
      </c>
      <c r="M49" s="78">
        <v>1300000</v>
      </c>
      <c r="N49" s="79">
        <v>0</v>
      </c>
      <c r="O49" s="80">
        <v>0</v>
      </c>
      <c r="P49" s="78">
        <v>0</v>
      </c>
      <c r="Q49" s="78">
        <v>0</v>
      </c>
      <c r="R49" s="78">
        <v>0</v>
      </c>
      <c r="S49" s="79">
        <v>0</v>
      </c>
      <c r="T49" s="80">
        <v>0</v>
      </c>
      <c r="U49" s="78">
        <v>0</v>
      </c>
      <c r="V49" s="78">
        <v>0</v>
      </c>
      <c r="W49" s="78">
        <v>0</v>
      </c>
      <c r="X49" s="79">
        <v>0</v>
      </c>
      <c r="Y49" s="323"/>
      <c r="Z49" s="49">
        <f t="shared" si="0"/>
        <v>3000000</v>
      </c>
      <c r="AA49" s="49">
        <f t="shared" si="1"/>
        <v>1700000</v>
      </c>
      <c r="AB49" s="49">
        <f t="shared" si="2"/>
        <v>1300000</v>
      </c>
      <c r="AC49" s="49">
        <f t="shared" si="3"/>
        <v>0</v>
      </c>
      <c r="AD49" s="49">
        <f t="shared" si="4"/>
        <v>0</v>
      </c>
      <c r="AE49" s="49"/>
      <c r="AF49" s="49"/>
      <c r="AG49" s="49"/>
      <c r="AH49" s="49"/>
      <c r="AI49" s="49"/>
      <c r="AJ49" s="49"/>
      <c r="AK49" s="49"/>
    </row>
    <row r="50" spans="1:37" s="50" customFormat="1" ht="51">
      <c r="A50" s="198" t="s">
        <v>223</v>
      </c>
      <c r="B50" s="1" t="s">
        <v>251</v>
      </c>
      <c r="C50" s="330" t="s">
        <v>684</v>
      </c>
      <c r="D50" s="78">
        <v>0</v>
      </c>
      <c r="E50" s="78">
        <v>0</v>
      </c>
      <c r="F50" s="78">
        <v>0</v>
      </c>
      <c r="G50" s="78">
        <v>0</v>
      </c>
      <c r="H50" s="49">
        <v>100000</v>
      </c>
      <c r="I50" s="79">
        <v>0</v>
      </c>
      <c r="J50" s="80">
        <v>0</v>
      </c>
      <c r="K50" s="78">
        <v>0</v>
      </c>
      <c r="L50" s="78">
        <v>0</v>
      </c>
      <c r="M50" s="78">
        <v>0</v>
      </c>
      <c r="N50" s="79">
        <v>0</v>
      </c>
      <c r="O50" s="80">
        <v>0</v>
      </c>
      <c r="P50" s="78">
        <v>0</v>
      </c>
      <c r="Q50" s="78">
        <v>0</v>
      </c>
      <c r="R50" s="78">
        <v>0</v>
      </c>
      <c r="S50" s="79">
        <v>0</v>
      </c>
      <c r="T50" s="80">
        <v>0</v>
      </c>
      <c r="U50" s="78">
        <v>0</v>
      </c>
      <c r="V50" s="78">
        <v>0</v>
      </c>
      <c r="W50" s="78">
        <v>0</v>
      </c>
      <c r="X50" s="79">
        <v>0</v>
      </c>
      <c r="Y50" s="323"/>
      <c r="Z50" s="49">
        <f t="shared" si="0"/>
        <v>100000</v>
      </c>
      <c r="AA50" s="49">
        <f t="shared" si="1"/>
        <v>100000</v>
      </c>
      <c r="AB50" s="49">
        <f t="shared" si="2"/>
        <v>0</v>
      </c>
      <c r="AC50" s="49">
        <f t="shared" si="3"/>
        <v>0</v>
      </c>
      <c r="AD50" s="49">
        <f t="shared" si="4"/>
        <v>0</v>
      </c>
      <c r="AE50" s="49"/>
      <c r="AF50" s="49"/>
      <c r="AG50" s="49"/>
      <c r="AH50" s="49"/>
      <c r="AI50" s="49"/>
      <c r="AJ50" s="49"/>
      <c r="AK50" s="49"/>
    </row>
    <row r="51" spans="1:37" s="50" customFormat="1" ht="92.25" customHeight="1">
      <c r="A51" s="198" t="s">
        <v>223</v>
      </c>
      <c r="B51" s="1" t="s">
        <v>252</v>
      </c>
      <c r="C51" s="330" t="s">
        <v>684</v>
      </c>
      <c r="D51" s="78">
        <v>0</v>
      </c>
      <c r="E51" s="78">
        <v>0</v>
      </c>
      <c r="F51" s="78">
        <v>0</v>
      </c>
      <c r="G51" s="78">
        <v>0</v>
      </c>
      <c r="H51" s="78">
        <v>0</v>
      </c>
      <c r="I51" s="79">
        <v>0</v>
      </c>
      <c r="J51" s="80">
        <v>0</v>
      </c>
      <c r="K51" s="78">
        <v>0</v>
      </c>
      <c r="L51" s="78">
        <v>0</v>
      </c>
      <c r="M51" s="78">
        <v>30000</v>
      </c>
      <c r="N51" s="79">
        <v>0</v>
      </c>
      <c r="O51" s="80">
        <v>0</v>
      </c>
      <c r="P51" s="78">
        <v>0</v>
      </c>
      <c r="Q51" s="78">
        <v>0</v>
      </c>
      <c r="R51" s="78">
        <v>0</v>
      </c>
      <c r="S51" s="79">
        <v>0</v>
      </c>
      <c r="T51" s="80">
        <v>0</v>
      </c>
      <c r="U51" s="78">
        <v>0</v>
      </c>
      <c r="V51" s="78">
        <v>0</v>
      </c>
      <c r="W51" s="78">
        <v>0</v>
      </c>
      <c r="X51" s="79">
        <v>0</v>
      </c>
      <c r="Y51" s="323"/>
      <c r="Z51" s="49">
        <f t="shared" si="0"/>
        <v>30000</v>
      </c>
      <c r="AA51" s="49">
        <f t="shared" si="1"/>
        <v>0</v>
      </c>
      <c r="AB51" s="49">
        <f t="shared" si="2"/>
        <v>30000</v>
      </c>
      <c r="AC51" s="49">
        <f t="shared" si="3"/>
        <v>0</v>
      </c>
      <c r="AD51" s="49">
        <f t="shared" si="4"/>
        <v>0</v>
      </c>
      <c r="AE51" s="49"/>
      <c r="AF51" s="49"/>
      <c r="AG51" s="49"/>
      <c r="AH51" s="49"/>
      <c r="AI51" s="49"/>
      <c r="AJ51" s="49"/>
      <c r="AK51" s="49"/>
    </row>
    <row r="52" spans="1:37" s="50" customFormat="1" ht="63.75">
      <c r="A52" s="198" t="s">
        <v>223</v>
      </c>
      <c r="B52" s="1" t="s">
        <v>253</v>
      </c>
      <c r="C52" s="330" t="s">
        <v>684</v>
      </c>
      <c r="D52" s="78">
        <v>0</v>
      </c>
      <c r="E52" s="78">
        <v>0</v>
      </c>
      <c r="F52" s="78">
        <v>0</v>
      </c>
      <c r="G52" s="78">
        <v>0</v>
      </c>
      <c r="H52" s="78">
        <v>60000</v>
      </c>
      <c r="I52" s="79">
        <v>0</v>
      </c>
      <c r="J52" s="80">
        <v>0</v>
      </c>
      <c r="K52" s="78">
        <v>0</v>
      </c>
      <c r="L52" s="78">
        <v>0</v>
      </c>
      <c r="M52" s="78">
        <v>60000</v>
      </c>
      <c r="N52" s="79">
        <v>0</v>
      </c>
      <c r="O52" s="80">
        <v>0</v>
      </c>
      <c r="P52" s="78">
        <v>0</v>
      </c>
      <c r="Q52" s="78">
        <v>0</v>
      </c>
      <c r="R52" s="78">
        <v>0</v>
      </c>
      <c r="S52" s="79">
        <v>0</v>
      </c>
      <c r="T52" s="80">
        <v>0</v>
      </c>
      <c r="U52" s="78">
        <v>0</v>
      </c>
      <c r="V52" s="78">
        <v>0</v>
      </c>
      <c r="W52" s="78">
        <v>0</v>
      </c>
      <c r="X52" s="79">
        <v>0</v>
      </c>
      <c r="Y52" s="323"/>
      <c r="Z52" s="49">
        <f t="shared" si="0"/>
        <v>120000</v>
      </c>
      <c r="AA52" s="49">
        <f t="shared" si="1"/>
        <v>60000</v>
      </c>
      <c r="AB52" s="49">
        <f t="shared" si="2"/>
        <v>60000</v>
      </c>
      <c r="AC52" s="49">
        <f t="shared" si="3"/>
        <v>0</v>
      </c>
      <c r="AD52" s="49">
        <f t="shared" si="4"/>
        <v>0</v>
      </c>
      <c r="AE52" s="49"/>
      <c r="AF52" s="49"/>
      <c r="AG52" s="49"/>
      <c r="AH52" s="49"/>
      <c r="AI52" s="49"/>
      <c r="AJ52" s="49"/>
      <c r="AK52" s="49"/>
    </row>
    <row r="53" spans="1:37" s="50" customFormat="1" ht="32.25" customHeight="1">
      <c r="A53" s="387" t="s">
        <v>286</v>
      </c>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18"/>
      <c r="Z53" s="49"/>
      <c r="AA53" s="49"/>
      <c r="AB53" s="49"/>
      <c r="AC53" s="49"/>
      <c r="AD53" s="49"/>
      <c r="AE53" s="49"/>
      <c r="AF53" s="49"/>
      <c r="AG53" s="49"/>
      <c r="AH53" s="49"/>
      <c r="AI53" s="49"/>
      <c r="AJ53" s="49"/>
      <c r="AK53" s="49"/>
    </row>
    <row r="54" spans="1:37" s="50" customFormat="1" ht="63.75">
      <c r="A54" s="198" t="s">
        <v>16</v>
      </c>
      <c r="B54" s="84" t="s">
        <v>254</v>
      </c>
      <c r="C54" s="330" t="s">
        <v>684</v>
      </c>
      <c r="D54" s="78">
        <v>0</v>
      </c>
      <c r="E54" s="78">
        <v>0</v>
      </c>
      <c r="F54" s="78">
        <v>0</v>
      </c>
      <c r="G54" s="78">
        <v>0</v>
      </c>
      <c r="H54" s="78">
        <v>50000</v>
      </c>
      <c r="I54" s="79">
        <v>0</v>
      </c>
      <c r="J54" s="80">
        <v>0</v>
      </c>
      <c r="K54" s="78">
        <v>0</v>
      </c>
      <c r="L54" s="78">
        <v>0</v>
      </c>
      <c r="M54" s="78">
        <v>0</v>
      </c>
      <c r="N54" s="79">
        <v>0</v>
      </c>
      <c r="O54" s="80">
        <v>0</v>
      </c>
      <c r="P54" s="78">
        <v>0</v>
      </c>
      <c r="Q54" s="78">
        <v>0</v>
      </c>
      <c r="R54" s="78">
        <v>0</v>
      </c>
      <c r="S54" s="79">
        <v>0</v>
      </c>
      <c r="T54" s="80">
        <v>0</v>
      </c>
      <c r="U54" s="78">
        <v>0</v>
      </c>
      <c r="V54" s="78">
        <v>0</v>
      </c>
      <c r="W54" s="78">
        <v>0</v>
      </c>
      <c r="X54" s="79">
        <v>0</v>
      </c>
      <c r="Y54" s="323"/>
      <c r="Z54" s="49">
        <f t="shared" si="0"/>
        <v>50000</v>
      </c>
      <c r="AA54" s="49">
        <f t="shared" si="1"/>
        <v>50000</v>
      </c>
      <c r="AB54" s="49">
        <f t="shared" si="2"/>
        <v>0</v>
      </c>
      <c r="AC54" s="49">
        <f t="shared" si="3"/>
        <v>0</v>
      </c>
      <c r="AD54" s="49">
        <f t="shared" si="4"/>
        <v>0</v>
      </c>
      <c r="AE54" s="49"/>
      <c r="AF54" s="49"/>
      <c r="AG54" s="49"/>
      <c r="AH54" s="49"/>
      <c r="AI54" s="49"/>
      <c r="AJ54" s="49"/>
      <c r="AK54" s="49"/>
    </row>
    <row r="55" spans="1:37" s="50" customFormat="1" ht="63.75">
      <c r="A55" s="198" t="s">
        <v>16</v>
      </c>
      <c r="B55" s="84" t="s">
        <v>257</v>
      </c>
      <c r="C55" s="330" t="s">
        <v>685</v>
      </c>
      <c r="D55" s="78">
        <v>0</v>
      </c>
      <c r="E55" s="78">
        <v>0</v>
      </c>
      <c r="F55" s="78">
        <v>0</v>
      </c>
      <c r="G55" s="78">
        <v>0</v>
      </c>
      <c r="H55" s="78">
        <v>85000</v>
      </c>
      <c r="I55" s="79">
        <v>0</v>
      </c>
      <c r="J55" s="80">
        <v>0</v>
      </c>
      <c r="K55" s="78">
        <v>0</v>
      </c>
      <c r="L55" s="78">
        <v>0</v>
      </c>
      <c r="M55" s="78">
        <v>100000</v>
      </c>
      <c r="N55" s="79">
        <v>0</v>
      </c>
      <c r="O55" s="80">
        <v>0</v>
      </c>
      <c r="P55" s="78">
        <v>0</v>
      </c>
      <c r="Q55" s="78">
        <v>0</v>
      </c>
      <c r="R55" s="78">
        <v>0</v>
      </c>
      <c r="S55" s="79">
        <v>0</v>
      </c>
      <c r="T55" s="80">
        <v>0</v>
      </c>
      <c r="U55" s="78">
        <v>0</v>
      </c>
      <c r="V55" s="78">
        <v>0</v>
      </c>
      <c r="W55" s="78">
        <v>0</v>
      </c>
      <c r="X55" s="79">
        <v>0</v>
      </c>
      <c r="Y55" s="323"/>
      <c r="Z55" s="49">
        <f t="shared" si="0"/>
        <v>185000</v>
      </c>
      <c r="AA55" s="49">
        <f t="shared" si="1"/>
        <v>85000</v>
      </c>
      <c r="AB55" s="49">
        <f t="shared" si="2"/>
        <v>100000</v>
      </c>
      <c r="AC55" s="49">
        <f t="shared" si="3"/>
        <v>0</v>
      </c>
      <c r="AD55" s="49">
        <f t="shared" si="4"/>
        <v>0</v>
      </c>
      <c r="AE55" s="49"/>
      <c r="AF55" s="49"/>
      <c r="AG55" s="49"/>
      <c r="AH55" s="49"/>
      <c r="AI55" s="49"/>
      <c r="AJ55" s="49"/>
      <c r="AK55" s="49"/>
    </row>
    <row r="56" spans="1:37" s="50" customFormat="1" ht="28.5" customHeight="1">
      <c r="A56" s="387" t="s">
        <v>287</v>
      </c>
      <c r="B56" s="387"/>
      <c r="C56" s="387"/>
      <c r="D56" s="387"/>
      <c r="E56" s="387"/>
      <c r="F56" s="387"/>
      <c r="G56" s="387"/>
      <c r="H56" s="387"/>
      <c r="I56" s="387"/>
      <c r="J56" s="387"/>
      <c r="K56" s="387"/>
      <c r="L56" s="387"/>
      <c r="M56" s="387"/>
      <c r="N56" s="387"/>
      <c r="O56" s="387"/>
      <c r="P56" s="387"/>
      <c r="Q56" s="387"/>
      <c r="R56" s="387"/>
      <c r="S56" s="387"/>
      <c r="T56" s="387"/>
      <c r="U56" s="387"/>
      <c r="V56" s="387"/>
      <c r="W56" s="387"/>
      <c r="X56" s="387"/>
      <c r="Y56" s="318"/>
      <c r="Z56" s="49"/>
      <c r="AA56" s="49"/>
      <c r="AB56" s="49"/>
      <c r="AC56" s="49"/>
      <c r="AD56" s="49"/>
      <c r="AE56" s="49"/>
      <c r="AF56" s="49"/>
      <c r="AG56" s="49"/>
      <c r="AH56" s="49"/>
      <c r="AI56" s="49"/>
      <c r="AJ56" s="49"/>
      <c r="AK56" s="49"/>
    </row>
    <row r="57" spans="1:37" s="50" customFormat="1" ht="51">
      <c r="A57" s="198" t="s">
        <v>17</v>
      </c>
      <c r="B57" s="1" t="s">
        <v>256</v>
      </c>
      <c r="C57" s="330" t="s">
        <v>684</v>
      </c>
      <c r="D57" s="78">
        <v>0</v>
      </c>
      <c r="E57" s="78">
        <v>0</v>
      </c>
      <c r="F57" s="78">
        <v>0</v>
      </c>
      <c r="G57" s="78">
        <v>0</v>
      </c>
      <c r="H57" s="78">
        <v>0</v>
      </c>
      <c r="I57" s="79">
        <v>0</v>
      </c>
      <c r="J57" s="80">
        <v>0</v>
      </c>
      <c r="K57" s="78">
        <v>0</v>
      </c>
      <c r="L57" s="78">
        <v>0</v>
      </c>
      <c r="M57" s="78">
        <v>100000</v>
      </c>
      <c r="N57" s="79">
        <v>0</v>
      </c>
      <c r="O57" s="80">
        <v>0</v>
      </c>
      <c r="P57" s="78">
        <v>0</v>
      </c>
      <c r="Q57" s="78">
        <v>0</v>
      </c>
      <c r="R57" s="78">
        <v>0</v>
      </c>
      <c r="S57" s="79">
        <v>0</v>
      </c>
      <c r="T57" s="80">
        <v>0</v>
      </c>
      <c r="U57" s="78">
        <v>0</v>
      </c>
      <c r="V57" s="78">
        <v>0</v>
      </c>
      <c r="W57" s="78">
        <v>0</v>
      </c>
      <c r="X57" s="79">
        <v>0</v>
      </c>
      <c r="Y57" s="323"/>
      <c r="Z57" s="49">
        <f t="shared" si="0"/>
        <v>100000</v>
      </c>
      <c r="AA57" s="49">
        <f t="shared" si="1"/>
        <v>0</v>
      </c>
      <c r="AB57" s="49">
        <f t="shared" si="2"/>
        <v>100000</v>
      </c>
      <c r="AC57" s="49">
        <f t="shared" si="3"/>
        <v>0</v>
      </c>
      <c r="AD57" s="49">
        <f t="shared" si="4"/>
        <v>0</v>
      </c>
      <c r="AE57" s="49"/>
      <c r="AF57" s="49"/>
      <c r="AG57" s="49"/>
      <c r="AH57" s="49"/>
      <c r="AI57" s="49"/>
      <c r="AJ57" s="49"/>
      <c r="AK57" s="49"/>
    </row>
    <row r="58" spans="1:37" s="50" customFormat="1" ht="84.75" customHeight="1">
      <c r="A58" s="198" t="s">
        <v>17</v>
      </c>
      <c r="B58" s="1" t="s">
        <v>422</v>
      </c>
      <c r="C58" s="330" t="s">
        <v>684</v>
      </c>
      <c r="D58" s="78">
        <v>0</v>
      </c>
      <c r="E58" s="78">
        <v>0</v>
      </c>
      <c r="F58" s="78">
        <v>0</v>
      </c>
      <c r="G58" s="78">
        <v>0</v>
      </c>
      <c r="H58" s="78">
        <v>0</v>
      </c>
      <c r="I58" s="79">
        <v>0</v>
      </c>
      <c r="J58" s="80">
        <v>0</v>
      </c>
      <c r="K58" s="78">
        <v>0</v>
      </c>
      <c r="L58" s="78">
        <v>0</v>
      </c>
      <c r="M58" s="78">
        <v>100000</v>
      </c>
      <c r="N58" s="79">
        <v>0</v>
      </c>
      <c r="O58" s="80">
        <v>0</v>
      </c>
      <c r="P58" s="78">
        <v>0</v>
      </c>
      <c r="Q58" s="78">
        <v>0</v>
      </c>
      <c r="R58" s="78">
        <v>0</v>
      </c>
      <c r="S58" s="79">
        <v>0</v>
      </c>
      <c r="T58" s="80">
        <v>0</v>
      </c>
      <c r="U58" s="78">
        <v>0</v>
      </c>
      <c r="V58" s="78">
        <v>0</v>
      </c>
      <c r="W58" s="78">
        <v>0</v>
      </c>
      <c r="X58" s="79">
        <v>0</v>
      </c>
      <c r="Y58" s="323"/>
      <c r="Z58" s="49">
        <f t="shared" si="0"/>
        <v>100000</v>
      </c>
      <c r="AA58" s="49">
        <f t="shared" si="1"/>
        <v>0</v>
      </c>
      <c r="AB58" s="49">
        <f t="shared" si="2"/>
        <v>100000</v>
      </c>
      <c r="AC58" s="49">
        <f t="shared" si="3"/>
        <v>0</v>
      </c>
      <c r="AD58" s="49">
        <f t="shared" si="4"/>
        <v>0</v>
      </c>
      <c r="AE58" s="49"/>
      <c r="AF58" s="49"/>
      <c r="AG58" s="49"/>
      <c r="AH58" s="49"/>
      <c r="AI58" s="49"/>
      <c r="AJ58" s="49"/>
      <c r="AK58" s="49"/>
    </row>
    <row r="59" spans="1:37" s="15" customFormat="1" ht="71.25" customHeight="1">
      <c r="A59" s="198" t="s">
        <v>17</v>
      </c>
      <c r="B59" s="1" t="s">
        <v>262</v>
      </c>
      <c r="C59" s="330" t="s">
        <v>685</v>
      </c>
      <c r="D59" s="85">
        <v>0</v>
      </c>
      <c r="E59" s="85">
        <v>0</v>
      </c>
      <c r="F59" s="85">
        <v>0</v>
      </c>
      <c r="G59" s="85">
        <v>0</v>
      </c>
      <c r="H59" s="85">
        <v>80000</v>
      </c>
      <c r="I59" s="86">
        <v>0</v>
      </c>
      <c r="J59" s="87">
        <v>0</v>
      </c>
      <c r="K59" s="85">
        <v>0</v>
      </c>
      <c r="L59" s="85">
        <v>0</v>
      </c>
      <c r="M59" s="85">
        <v>0</v>
      </c>
      <c r="N59" s="86">
        <v>0</v>
      </c>
      <c r="O59" s="87">
        <v>0</v>
      </c>
      <c r="P59" s="85">
        <v>0</v>
      </c>
      <c r="Q59" s="85">
        <v>0</v>
      </c>
      <c r="R59" s="85">
        <v>0</v>
      </c>
      <c r="S59" s="86">
        <v>0</v>
      </c>
      <c r="T59" s="87">
        <v>0</v>
      </c>
      <c r="U59" s="85">
        <v>0</v>
      </c>
      <c r="V59" s="85">
        <v>0</v>
      </c>
      <c r="W59" s="85">
        <v>0</v>
      </c>
      <c r="X59" s="86">
        <v>0</v>
      </c>
      <c r="Y59" s="325"/>
      <c r="Z59" s="49">
        <f t="shared" si="0"/>
        <v>80000</v>
      </c>
      <c r="AA59" s="49">
        <f t="shared" si="1"/>
        <v>80000</v>
      </c>
      <c r="AB59" s="49">
        <f t="shared" si="2"/>
        <v>0</v>
      </c>
      <c r="AC59" s="49">
        <f t="shared" si="3"/>
        <v>0</v>
      </c>
      <c r="AD59" s="49">
        <f t="shared" si="4"/>
        <v>0</v>
      </c>
      <c r="AE59" s="49"/>
      <c r="AF59" s="49"/>
      <c r="AG59" s="49"/>
      <c r="AH59" s="49"/>
      <c r="AI59" s="49"/>
      <c r="AJ59" s="49"/>
      <c r="AK59" s="49"/>
    </row>
    <row r="60" spans="1:37" s="50" customFormat="1" ht="12.75">
      <c r="A60" s="38"/>
      <c r="B60" s="15"/>
      <c r="C60" s="15"/>
      <c r="D60" s="88">
        <f>+D59+D58+D57+D55+D54+D52+D51+D50+D49+D47+D46+D45+D39+D38+D37+D36+D35+D34+D28+D27+D26+D25+D23+D22+D21+D20+D18+D17+D16+D14+D13</f>
        <v>82410.4</v>
      </c>
      <c r="E60" s="88">
        <f aca="true" t="shared" si="5" ref="E60:Z60">+E59+E58+E57+E55+E54+E52+E51+E50+E49+E47+E46+E45+E39+E38+E37+E36+E35+E34+E28+E27+E26+E25+E23+E22+E21+E20+E18+E17+E16+E14+E13</f>
        <v>0</v>
      </c>
      <c r="F60" s="88">
        <f t="shared" si="5"/>
        <v>0</v>
      </c>
      <c r="G60" s="88">
        <f t="shared" si="5"/>
        <v>295000</v>
      </c>
      <c r="H60" s="88">
        <f t="shared" si="5"/>
        <v>6066904.932600981</v>
      </c>
      <c r="I60" s="89">
        <f t="shared" si="5"/>
        <v>0</v>
      </c>
      <c r="J60" s="88">
        <f t="shared" si="5"/>
        <v>137530</v>
      </c>
      <c r="K60" s="88">
        <f t="shared" si="5"/>
        <v>0</v>
      </c>
      <c r="L60" s="88">
        <f t="shared" si="5"/>
        <v>70000</v>
      </c>
      <c r="M60" s="88">
        <f t="shared" si="5"/>
        <v>6851006.644924097</v>
      </c>
      <c r="N60" s="89">
        <f t="shared" si="5"/>
        <v>0</v>
      </c>
      <c r="O60" s="88">
        <f t="shared" si="5"/>
        <v>154260</v>
      </c>
      <c r="P60" s="88">
        <f t="shared" si="5"/>
        <v>0</v>
      </c>
      <c r="Q60" s="88">
        <f t="shared" si="5"/>
        <v>730690.0562316328</v>
      </c>
      <c r="R60" s="88">
        <f t="shared" si="5"/>
        <v>0</v>
      </c>
      <c r="S60" s="89">
        <f t="shared" si="5"/>
        <v>0</v>
      </c>
      <c r="T60" s="88">
        <f t="shared" si="5"/>
        <v>172031</v>
      </c>
      <c r="U60" s="88">
        <f t="shared" si="5"/>
        <v>0</v>
      </c>
      <c r="V60" s="88">
        <f t="shared" si="5"/>
        <v>540369.9674829193</v>
      </c>
      <c r="W60" s="88">
        <f t="shared" si="5"/>
        <v>0</v>
      </c>
      <c r="X60" s="89">
        <f t="shared" si="5"/>
        <v>0</v>
      </c>
      <c r="Y60" s="323"/>
      <c r="Z60" s="88">
        <f t="shared" si="5"/>
        <v>15100203.00123963</v>
      </c>
      <c r="AA60" s="49">
        <f>+SUM(D60:I60)</f>
        <v>6444315.332600981</v>
      </c>
      <c r="AB60" s="49">
        <f>+SUM(J60:N60)</f>
        <v>7058536.644924097</v>
      </c>
      <c r="AC60" s="49">
        <f>+SUM(O60:S60)</f>
        <v>884950.0562316328</v>
      </c>
      <c r="AD60" s="49">
        <f>+SUM(T60:X60)</f>
        <v>712400.9674829193</v>
      </c>
      <c r="AE60" s="88"/>
      <c r="AF60" s="88"/>
      <c r="AG60" s="88"/>
      <c r="AH60" s="88"/>
      <c r="AI60" s="88"/>
      <c r="AJ60" s="88"/>
      <c r="AK60" s="88"/>
    </row>
    <row r="62" spans="4:24" ht="12.75">
      <c r="D62" s="91">
        <v>82410.4</v>
      </c>
      <c r="E62" s="91">
        <v>0</v>
      </c>
      <c r="F62" s="91">
        <v>0</v>
      </c>
      <c r="G62" s="91">
        <v>295000</v>
      </c>
      <c r="H62" s="91">
        <v>5856904.932600981</v>
      </c>
      <c r="I62" s="92">
        <v>0</v>
      </c>
      <c r="J62" s="91">
        <v>137530</v>
      </c>
      <c r="K62" s="91">
        <v>0</v>
      </c>
      <c r="L62" s="91">
        <v>70000</v>
      </c>
      <c r="M62" s="91">
        <v>6851006.644924097</v>
      </c>
      <c r="N62" s="92">
        <v>0</v>
      </c>
      <c r="O62" s="91">
        <v>154260</v>
      </c>
      <c r="P62" s="91">
        <v>0</v>
      </c>
      <c r="Q62" s="91">
        <v>730690.0562316328</v>
      </c>
      <c r="R62" s="91">
        <v>0</v>
      </c>
      <c r="S62" s="92">
        <v>0</v>
      </c>
      <c r="T62" s="91">
        <v>172031</v>
      </c>
      <c r="U62" s="91">
        <v>0</v>
      </c>
      <c r="V62" s="91">
        <v>540369.9674829193</v>
      </c>
      <c r="W62" s="91">
        <v>0</v>
      </c>
      <c r="X62" s="92">
        <v>0</v>
      </c>
    </row>
    <row r="64" spans="4:25" ht="12.75">
      <c r="D64" s="91">
        <f>+D62-D60</f>
        <v>0</v>
      </c>
      <c r="E64" s="91">
        <f aca="true" t="shared" si="6" ref="E64:X64">+E62-E60</f>
        <v>0</v>
      </c>
      <c r="F64" s="91">
        <f t="shared" si="6"/>
        <v>0</v>
      </c>
      <c r="G64" s="91">
        <f t="shared" si="6"/>
        <v>0</v>
      </c>
      <c r="H64" s="91">
        <f t="shared" si="6"/>
        <v>-210000</v>
      </c>
      <c r="I64" s="91">
        <f t="shared" si="6"/>
        <v>0</v>
      </c>
      <c r="J64" s="91">
        <f t="shared" si="6"/>
        <v>0</v>
      </c>
      <c r="K64" s="91">
        <f t="shared" si="6"/>
        <v>0</v>
      </c>
      <c r="L64" s="91">
        <f t="shared" si="6"/>
        <v>0</v>
      </c>
      <c r="M64" s="91">
        <f t="shared" si="6"/>
        <v>0</v>
      </c>
      <c r="N64" s="91">
        <f t="shared" si="6"/>
        <v>0</v>
      </c>
      <c r="O64" s="91">
        <f t="shared" si="6"/>
        <v>0</v>
      </c>
      <c r="P64" s="91">
        <f t="shared" si="6"/>
        <v>0</v>
      </c>
      <c r="Q64" s="91">
        <f t="shared" si="6"/>
        <v>0</v>
      </c>
      <c r="R64" s="91">
        <f t="shared" si="6"/>
        <v>0</v>
      </c>
      <c r="S64" s="91">
        <f t="shared" si="6"/>
        <v>0</v>
      </c>
      <c r="T64" s="91">
        <f t="shared" si="6"/>
        <v>0</v>
      </c>
      <c r="U64" s="91">
        <f t="shared" si="6"/>
        <v>0</v>
      </c>
      <c r="V64" s="91">
        <f t="shared" si="6"/>
        <v>0</v>
      </c>
      <c r="W64" s="91">
        <f t="shared" si="6"/>
        <v>0</v>
      </c>
      <c r="X64" s="91">
        <f t="shared" si="6"/>
        <v>0</v>
      </c>
      <c r="Y64" s="91"/>
    </row>
  </sheetData>
  <sheetProtection password="D0B1" sheet="1" objects="1" scenarios="1" selectLockedCells="1" selectUnlockedCells="1"/>
  <mergeCells count="61">
    <mergeCell ref="N42:X42"/>
    <mergeCell ref="N43:X43"/>
    <mergeCell ref="A29:M32"/>
    <mergeCell ref="A40:M43"/>
    <mergeCell ref="A56:X56"/>
    <mergeCell ref="A44:X44"/>
    <mergeCell ref="A48:X48"/>
    <mergeCell ref="A53:X53"/>
    <mergeCell ref="N29:X29"/>
    <mergeCell ref="N40:X40"/>
    <mergeCell ref="N41:X41"/>
    <mergeCell ref="A1:X1"/>
    <mergeCell ref="A2:A3"/>
    <mergeCell ref="B2:B3"/>
    <mergeCell ref="D2:I2"/>
    <mergeCell ref="J2:N2"/>
    <mergeCell ref="O2:S2"/>
    <mergeCell ref="T2:X2"/>
    <mergeCell ref="A4:X5"/>
    <mergeCell ref="A33:X33"/>
    <mergeCell ref="A24:X24"/>
    <mergeCell ref="A6:X7"/>
    <mergeCell ref="A19:X19"/>
    <mergeCell ref="A11:X11"/>
    <mergeCell ref="A15:X15"/>
    <mergeCell ref="A8:M10"/>
    <mergeCell ref="N30:X30"/>
    <mergeCell ref="N31:X31"/>
    <mergeCell ref="N32:X32"/>
    <mergeCell ref="AL10:AN10"/>
    <mergeCell ref="AO10:AR10"/>
    <mergeCell ref="AS10:AV10"/>
    <mergeCell ref="AL29:AN29"/>
    <mergeCell ref="AO29:AR29"/>
    <mergeCell ref="AS29:AV29"/>
    <mergeCell ref="AL31:AN31"/>
    <mergeCell ref="AO31:AR31"/>
    <mergeCell ref="N8:X8"/>
    <mergeCell ref="N9:X10"/>
    <mergeCell ref="AL8:AN8"/>
    <mergeCell ref="AO8:AR8"/>
    <mergeCell ref="AS8:AV8"/>
    <mergeCell ref="AL9:AN9"/>
    <mergeCell ref="AO9:AR9"/>
    <mergeCell ref="AS9:AV9"/>
    <mergeCell ref="AS31:AV31"/>
    <mergeCell ref="AS40:AV40"/>
    <mergeCell ref="AL41:AN41"/>
    <mergeCell ref="AO41:AR41"/>
    <mergeCell ref="AS41:AV41"/>
    <mergeCell ref="AL32:AN32"/>
    <mergeCell ref="AO32:AR32"/>
    <mergeCell ref="AS32:AV32"/>
    <mergeCell ref="AL40:AN40"/>
    <mergeCell ref="AO40:AR40"/>
    <mergeCell ref="AL42:AN42"/>
    <mergeCell ref="AO42:AR42"/>
    <mergeCell ref="AS42:AV42"/>
    <mergeCell ref="AL43:AN43"/>
    <mergeCell ref="AO43:AR43"/>
    <mergeCell ref="AS43:AV43"/>
  </mergeCells>
  <dataValidations count="1">
    <dataValidation type="list" allowBlank="1" showInputMessage="1" showErrorMessage="1" sqref="A57:A59 A13:A14 A20:A23 A16:A18 A34:A39 A54:A55 A45:A47 A49:A52 A25:A28">
      <formula1>sectores</formula1>
    </dataValidation>
  </dataValidations>
  <printOptions horizontalCentered="1" verticalCentered="1"/>
  <pageMargins left="0.7086614173228347" right="0.7086614173228347" top="0.7480314960629921" bottom="0.7480314960629921" header="0.31496062992125984" footer="0.31496062992125984"/>
  <pageSetup fitToHeight="10" fitToWidth="1" horizontalDpi="600" verticalDpi="600" orientation="portrait" paperSize="3" scale="38" r:id="rId1"/>
</worksheet>
</file>

<file path=xl/worksheets/sheet3.xml><?xml version="1.0" encoding="utf-8"?>
<worksheet xmlns="http://schemas.openxmlformats.org/spreadsheetml/2006/main" xmlns:r="http://schemas.openxmlformats.org/officeDocument/2006/relationships">
  <dimension ref="A1:BJ45"/>
  <sheetViews>
    <sheetView view="pageBreakPreview" zoomScale="70" zoomScaleNormal="70" zoomScaleSheetLayoutView="70" zoomScalePageLayoutView="0" workbookViewId="0" topLeftCell="A25">
      <selection activeCell="C27" sqref="C27"/>
    </sheetView>
  </sheetViews>
  <sheetFormatPr defaultColWidth="11.421875" defaultRowHeight="15"/>
  <cols>
    <col min="1" max="1" width="18.140625" style="106" customWidth="1"/>
    <col min="2" max="3" width="27.57421875" style="3" customWidth="1"/>
    <col min="4" max="4" width="10.140625" style="2" customWidth="1"/>
    <col min="5" max="5" width="10.421875" style="2" customWidth="1"/>
    <col min="6" max="6" width="10.7109375" style="2" customWidth="1"/>
    <col min="7" max="7" width="15.00390625" style="2" customWidth="1"/>
    <col min="8" max="8" width="13.28125" style="2" customWidth="1"/>
    <col min="9" max="9" width="10.7109375" style="2" customWidth="1"/>
    <col min="10" max="11" width="11.57421875" style="2" bestFit="1" customWidth="1"/>
    <col min="12" max="12" width="9.8515625" style="2" customWidth="1"/>
    <col min="13" max="13" width="11.57421875" style="2" bestFit="1" customWidth="1"/>
    <col min="14" max="14" width="8.7109375" style="2" customWidth="1"/>
    <col min="15" max="15" width="9.00390625" style="2" customWidth="1"/>
    <col min="16" max="16" width="9.8515625" style="2" customWidth="1"/>
    <col min="17" max="17" width="11.57421875" style="2" bestFit="1" customWidth="1"/>
    <col min="18" max="18" width="9.8515625" style="2" customWidth="1"/>
    <col min="19" max="20" width="8.28125" style="2" customWidth="1"/>
    <col min="21" max="21" width="11.57421875" style="2" bestFit="1" customWidth="1"/>
    <col min="22" max="22" width="10.57421875" style="2" customWidth="1"/>
    <col min="23" max="23" width="7.28125" style="2" customWidth="1"/>
    <col min="24" max="24" width="9.140625" style="2" customWidth="1"/>
    <col min="25" max="26" width="12.00390625" style="2" bestFit="1" customWidth="1"/>
    <col min="27" max="28" width="11.57421875" style="2" bestFit="1" customWidth="1"/>
    <col min="29" max="16384" width="11.421875" style="2" customWidth="1"/>
  </cols>
  <sheetData>
    <row r="1" spans="1:24" ht="45" customHeight="1" thickBot="1">
      <c r="A1" s="430" t="s">
        <v>435</v>
      </c>
      <c r="B1" s="431"/>
      <c r="C1" s="431"/>
      <c r="D1" s="431"/>
      <c r="E1" s="431"/>
      <c r="F1" s="431"/>
      <c r="G1" s="431"/>
      <c r="H1" s="431"/>
      <c r="I1" s="431"/>
      <c r="J1" s="431"/>
      <c r="K1" s="431"/>
      <c r="L1" s="431"/>
      <c r="M1" s="431"/>
      <c r="N1" s="431"/>
      <c r="O1" s="431"/>
      <c r="P1" s="431"/>
      <c r="Q1" s="431"/>
      <c r="R1" s="431"/>
      <c r="S1" s="431"/>
      <c r="T1" s="431"/>
      <c r="U1" s="431"/>
      <c r="V1" s="431"/>
      <c r="W1" s="431"/>
      <c r="X1" s="431"/>
    </row>
    <row r="2" spans="1:24" ht="58.5" customHeight="1" thickBot="1">
      <c r="A2" s="347" t="s">
        <v>655</v>
      </c>
      <c r="B2" s="348"/>
      <c r="C2" s="348"/>
      <c r="D2" s="348"/>
      <c r="E2" s="348"/>
      <c r="F2" s="348"/>
      <c r="G2" s="435"/>
      <c r="H2" s="347" t="s">
        <v>653</v>
      </c>
      <c r="I2" s="436"/>
      <c r="J2" s="436"/>
      <c r="K2" s="436"/>
      <c r="L2" s="436"/>
      <c r="M2" s="436"/>
      <c r="N2" s="436"/>
      <c r="O2" s="436"/>
      <c r="P2" s="436"/>
      <c r="Q2" s="437"/>
      <c r="R2" s="347" t="s">
        <v>654</v>
      </c>
      <c r="S2" s="436"/>
      <c r="T2" s="436"/>
      <c r="U2" s="436"/>
      <c r="V2" s="436"/>
      <c r="W2" s="436"/>
      <c r="X2" s="437"/>
    </row>
    <row r="3" spans="1:24" s="93" customFormat="1" ht="15" customHeight="1">
      <c r="A3" s="432" t="s">
        <v>5</v>
      </c>
      <c r="B3" s="432" t="s">
        <v>4</v>
      </c>
      <c r="C3" s="305"/>
      <c r="D3" s="434">
        <v>2012</v>
      </c>
      <c r="E3" s="434"/>
      <c r="F3" s="434"/>
      <c r="G3" s="434"/>
      <c r="H3" s="434"/>
      <c r="I3" s="434"/>
      <c r="J3" s="434">
        <v>2013</v>
      </c>
      <c r="K3" s="434"/>
      <c r="L3" s="434"/>
      <c r="M3" s="434"/>
      <c r="N3" s="434"/>
      <c r="O3" s="434">
        <v>2014</v>
      </c>
      <c r="P3" s="434"/>
      <c r="Q3" s="434"/>
      <c r="R3" s="434"/>
      <c r="S3" s="434"/>
      <c r="T3" s="434">
        <v>2015</v>
      </c>
      <c r="U3" s="434"/>
      <c r="V3" s="434"/>
      <c r="W3" s="434"/>
      <c r="X3" s="434"/>
    </row>
    <row r="4" spans="1:24" s="94" customFormat="1" ht="72.75" customHeight="1">
      <c r="A4" s="433"/>
      <c r="B4" s="433"/>
      <c r="C4" s="306"/>
      <c r="D4" s="199" t="s">
        <v>3</v>
      </c>
      <c r="E4" s="199" t="s">
        <v>2</v>
      </c>
      <c r="F4" s="199" t="s">
        <v>8</v>
      </c>
      <c r="G4" s="200" t="s">
        <v>371</v>
      </c>
      <c r="H4" s="199" t="s">
        <v>9</v>
      </c>
      <c r="I4" s="199" t="s">
        <v>1</v>
      </c>
      <c r="J4" s="199" t="s">
        <v>3</v>
      </c>
      <c r="K4" s="199" t="s">
        <v>2</v>
      </c>
      <c r="L4" s="199" t="s">
        <v>8</v>
      </c>
      <c r="M4" s="199" t="s">
        <v>9</v>
      </c>
      <c r="N4" s="199" t="s">
        <v>1</v>
      </c>
      <c r="O4" s="199" t="s">
        <v>3</v>
      </c>
      <c r="P4" s="199" t="s">
        <v>2</v>
      </c>
      <c r="Q4" s="199" t="s">
        <v>8</v>
      </c>
      <c r="R4" s="199" t="s">
        <v>9</v>
      </c>
      <c r="S4" s="199" t="s">
        <v>1</v>
      </c>
      <c r="T4" s="199" t="s">
        <v>3</v>
      </c>
      <c r="U4" s="199" t="s">
        <v>2</v>
      </c>
      <c r="V4" s="199" t="s">
        <v>8</v>
      </c>
      <c r="W4" s="199" t="s">
        <v>9</v>
      </c>
      <c r="X4" s="199" t="s">
        <v>1</v>
      </c>
    </row>
    <row r="5" spans="1:24" s="96" customFormat="1" ht="26.25" customHeight="1">
      <c r="A5" s="422" t="s">
        <v>643</v>
      </c>
      <c r="B5" s="423"/>
      <c r="C5" s="423"/>
      <c r="D5" s="423"/>
      <c r="E5" s="423"/>
      <c r="F5" s="423"/>
      <c r="G5" s="423"/>
      <c r="H5" s="423"/>
      <c r="I5" s="423"/>
      <c r="J5" s="423"/>
      <c r="K5" s="423"/>
      <c r="L5" s="423"/>
      <c r="M5" s="423"/>
      <c r="N5" s="423"/>
      <c r="O5" s="423"/>
      <c r="P5" s="423"/>
      <c r="Q5" s="423"/>
      <c r="R5" s="423"/>
      <c r="S5" s="423"/>
      <c r="T5" s="423"/>
      <c r="U5" s="423"/>
      <c r="V5" s="423"/>
      <c r="W5" s="423"/>
      <c r="X5" s="423"/>
    </row>
    <row r="6" spans="1:24" s="96" customFormat="1" ht="26.25" customHeight="1">
      <c r="A6" s="423"/>
      <c r="B6" s="423"/>
      <c r="C6" s="423"/>
      <c r="D6" s="423"/>
      <c r="E6" s="423"/>
      <c r="F6" s="423"/>
      <c r="G6" s="423"/>
      <c r="H6" s="423"/>
      <c r="I6" s="423"/>
      <c r="J6" s="423"/>
      <c r="K6" s="423"/>
      <c r="L6" s="423"/>
      <c r="M6" s="423"/>
      <c r="N6" s="423"/>
      <c r="O6" s="423"/>
      <c r="P6" s="423"/>
      <c r="Q6" s="423"/>
      <c r="R6" s="423"/>
      <c r="S6" s="423"/>
      <c r="T6" s="423"/>
      <c r="U6" s="423"/>
      <c r="V6" s="423"/>
      <c r="W6" s="423"/>
      <c r="X6" s="423"/>
    </row>
    <row r="7" spans="1:24" ht="12.75">
      <c r="A7" s="441" t="s">
        <v>11</v>
      </c>
      <c r="B7" s="441"/>
      <c r="C7" s="441"/>
      <c r="D7" s="441"/>
      <c r="E7" s="441"/>
      <c r="F7" s="441"/>
      <c r="G7" s="441"/>
      <c r="H7" s="441"/>
      <c r="I7" s="441"/>
      <c r="J7" s="441"/>
      <c r="K7" s="441"/>
      <c r="L7" s="441"/>
      <c r="M7" s="441"/>
      <c r="N7" s="441"/>
      <c r="O7" s="441"/>
      <c r="P7" s="441"/>
      <c r="Q7" s="441"/>
      <c r="R7" s="441"/>
      <c r="S7" s="441"/>
      <c r="T7" s="441"/>
      <c r="U7" s="441"/>
      <c r="V7" s="441"/>
      <c r="W7" s="441"/>
      <c r="X7" s="441"/>
    </row>
    <row r="8" spans="1:24" ht="12.75">
      <c r="A8" s="441"/>
      <c r="B8" s="441"/>
      <c r="C8" s="441"/>
      <c r="D8" s="441"/>
      <c r="E8" s="441"/>
      <c r="F8" s="441"/>
      <c r="G8" s="441"/>
      <c r="H8" s="441"/>
      <c r="I8" s="441"/>
      <c r="J8" s="441"/>
      <c r="K8" s="441"/>
      <c r="L8" s="441"/>
      <c r="M8" s="441"/>
      <c r="N8" s="441"/>
      <c r="O8" s="441"/>
      <c r="P8" s="441"/>
      <c r="Q8" s="441"/>
      <c r="R8" s="441"/>
      <c r="S8" s="441"/>
      <c r="T8" s="441"/>
      <c r="U8" s="441"/>
      <c r="V8" s="441"/>
      <c r="W8" s="441"/>
      <c r="X8" s="441"/>
    </row>
    <row r="9" spans="1:62" ht="15" customHeight="1">
      <c r="A9" s="424" t="s">
        <v>93</v>
      </c>
      <c r="B9" s="425"/>
      <c r="C9" s="425"/>
      <c r="D9" s="425"/>
      <c r="E9" s="425"/>
      <c r="F9" s="425"/>
      <c r="G9" s="425"/>
      <c r="H9" s="425"/>
      <c r="I9" s="425"/>
      <c r="J9" s="425"/>
      <c r="K9" s="425"/>
      <c r="L9" s="425"/>
      <c r="M9" s="426"/>
      <c r="N9" s="370" t="s">
        <v>0</v>
      </c>
      <c r="O9" s="371"/>
      <c r="P9" s="371"/>
      <c r="Q9" s="371"/>
      <c r="R9" s="371"/>
      <c r="S9" s="371"/>
      <c r="T9" s="371"/>
      <c r="U9" s="371"/>
      <c r="V9" s="371"/>
      <c r="W9" s="371"/>
      <c r="X9" s="372"/>
      <c r="AZ9" s="366" t="s">
        <v>0</v>
      </c>
      <c r="BA9" s="367"/>
      <c r="BB9" s="368"/>
      <c r="BC9" s="384" t="s">
        <v>375</v>
      </c>
      <c r="BD9" s="385"/>
      <c r="BE9" s="385"/>
      <c r="BF9" s="386"/>
      <c r="BG9" s="364" t="s">
        <v>376</v>
      </c>
      <c r="BH9" s="364"/>
      <c r="BI9" s="364"/>
      <c r="BJ9" s="364"/>
    </row>
    <row r="10" spans="1:62" ht="14.25" customHeight="1">
      <c r="A10" s="427"/>
      <c r="B10" s="428"/>
      <c r="C10" s="428"/>
      <c r="D10" s="428"/>
      <c r="E10" s="428"/>
      <c r="F10" s="428"/>
      <c r="G10" s="428"/>
      <c r="H10" s="428"/>
      <c r="I10" s="428"/>
      <c r="J10" s="428"/>
      <c r="K10" s="428"/>
      <c r="L10" s="428"/>
      <c r="M10" s="429"/>
      <c r="N10" s="373" t="s">
        <v>454</v>
      </c>
      <c r="O10" s="374"/>
      <c r="P10" s="374"/>
      <c r="Q10" s="374"/>
      <c r="R10" s="374"/>
      <c r="S10" s="374"/>
      <c r="T10" s="374"/>
      <c r="U10" s="374"/>
      <c r="V10" s="374"/>
      <c r="W10" s="374"/>
      <c r="X10" s="375"/>
      <c r="AA10" s="2">
        <f>100-86.1</f>
        <v>13.900000000000006</v>
      </c>
      <c r="AZ10" s="361" t="s">
        <v>402</v>
      </c>
      <c r="BA10" s="361"/>
      <c r="BB10" s="361"/>
      <c r="BC10" s="366" t="s">
        <v>242</v>
      </c>
      <c r="BD10" s="367"/>
      <c r="BE10" s="367"/>
      <c r="BF10" s="368"/>
      <c r="BG10" s="364" t="s">
        <v>394</v>
      </c>
      <c r="BH10" s="364"/>
      <c r="BI10" s="364"/>
      <c r="BJ10" s="364"/>
    </row>
    <row r="11" spans="1:62" ht="14.25" customHeight="1">
      <c r="A11" s="427"/>
      <c r="B11" s="428"/>
      <c r="C11" s="428"/>
      <c r="D11" s="428"/>
      <c r="E11" s="428"/>
      <c r="F11" s="428"/>
      <c r="G11" s="428"/>
      <c r="H11" s="428"/>
      <c r="I11" s="428"/>
      <c r="J11" s="428"/>
      <c r="K11" s="428"/>
      <c r="L11" s="428"/>
      <c r="M11" s="429"/>
      <c r="N11" s="376" t="s">
        <v>243</v>
      </c>
      <c r="O11" s="377"/>
      <c r="P11" s="377"/>
      <c r="Q11" s="377"/>
      <c r="R11" s="377"/>
      <c r="S11" s="377"/>
      <c r="T11" s="377"/>
      <c r="U11" s="377"/>
      <c r="V11" s="377"/>
      <c r="W11" s="377"/>
      <c r="X11" s="378"/>
      <c r="AZ11" s="419" t="s">
        <v>243</v>
      </c>
      <c r="BA11" s="420"/>
      <c r="BB11" s="421"/>
      <c r="BC11" s="366" t="s">
        <v>244</v>
      </c>
      <c r="BD11" s="367"/>
      <c r="BE11" s="367"/>
      <c r="BF11" s="368"/>
      <c r="BG11" s="384" t="s">
        <v>395</v>
      </c>
      <c r="BH11" s="385"/>
      <c r="BI11" s="385"/>
      <c r="BJ11" s="386"/>
    </row>
    <row r="12" spans="1:54" ht="21.75" customHeight="1">
      <c r="A12" s="442" t="s">
        <v>263</v>
      </c>
      <c r="B12" s="443"/>
      <c r="C12" s="443"/>
      <c r="D12" s="443"/>
      <c r="E12" s="443"/>
      <c r="F12" s="443"/>
      <c r="G12" s="443"/>
      <c r="H12" s="443"/>
      <c r="I12" s="443"/>
      <c r="J12" s="443"/>
      <c r="K12" s="443"/>
      <c r="L12" s="443"/>
      <c r="M12" s="443"/>
      <c r="N12" s="443"/>
      <c r="O12" s="443"/>
      <c r="P12" s="443"/>
      <c r="Q12" s="443"/>
      <c r="R12" s="443"/>
      <c r="S12" s="443"/>
      <c r="T12" s="443"/>
      <c r="U12" s="443"/>
      <c r="V12" s="443"/>
      <c r="W12" s="443"/>
      <c r="X12" s="444"/>
      <c r="Y12" s="106"/>
      <c r="Z12" s="106" t="s">
        <v>431</v>
      </c>
      <c r="AA12" s="106" t="s">
        <v>432</v>
      </c>
      <c r="AB12" s="106" t="s">
        <v>433</v>
      </c>
      <c r="AC12" s="106" t="s">
        <v>434</v>
      </c>
      <c r="BB12" s="98"/>
    </row>
    <row r="13" spans="1:54" ht="62.25" customHeight="1">
      <c r="A13" s="201" t="s">
        <v>232</v>
      </c>
      <c r="B13" s="283" t="s">
        <v>672</v>
      </c>
      <c r="C13" s="330" t="s">
        <v>686</v>
      </c>
      <c r="D13" s="99">
        <v>0</v>
      </c>
      <c r="E13" s="99">
        <v>0</v>
      </c>
      <c r="F13" s="99">
        <v>0</v>
      </c>
      <c r="G13" s="99">
        <v>60000</v>
      </c>
      <c r="H13" s="99">
        <v>0</v>
      </c>
      <c r="I13" s="99">
        <v>0</v>
      </c>
      <c r="J13" s="99">
        <v>0</v>
      </c>
      <c r="K13" s="99">
        <v>0</v>
      </c>
      <c r="L13" s="99">
        <v>0</v>
      </c>
      <c r="M13" s="99">
        <v>21000</v>
      </c>
      <c r="N13" s="99">
        <v>0</v>
      </c>
      <c r="O13" s="99">
        <v>0</v>
      </c>
      <c r="P13" s="99">
        <v>0</v>
      </c>
      <c r="Q13" s="99">
        <v>22000</v>
      </c>
      <c r="R13" s="99">
        <v>0</v>
      </c>
      <c r="S13" s="99">
        <v>0</v>
      </c>
      <c r="T13" s="99">
        <v>0</v>
      </c>
      <c r="U13" s="99">
        <v>23000</v>
      </c>
      <c r="V13" s="99">
        <v>0</v>
      </c>
      <c r="W13" s="99">
        <v>0</v>
      </c>
      <c r="X13" s="99">
        <v>0</v>
      </c>
      <c r="Y13" s="100">
        <f>+SUM(D13:X13)</f>
        <v>126000</v>
      </c>
      <c r="Z13" s="100">
        <f>+SUM(D13:I13)</f>
        <v>60000</v>
      </c>
      <c r="AA13" s="100">
        <f>+SUM(J13:N13)</f>
        <v>21000</v>
      </c>
      <c r="AB13" s="100">
        <f>+SUM(O13:S13)</f>
        <v>22000</v>
      </c>
      <c r="AC13" s="100">
        <f>+SUM(T13:X13)</f>
        <v>23000</v>
      </c>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BB13" s="98"/>
    </row>
    <row r="14" spans="1:54" ht="66.75" customHeight="1">
      <c r="A14" s="201" t="s">
        <v>232</v>
      </c>
      <c r="B14" s="263" t="s">
        <v>673</v>
      </c>
      <c r="C14" s="330" t="s">
        <v>686</v>
      </c>
      <c r="D14" s="99">
        <v>0</v>
      </c>
      <c r="E14" s="99">
        <v>0</v>
      </c>
      <c r="F14" s="99">
        <v>0</v>
      </c>
      <c r="G14" s="99">
        <v>100000</v>
      </c>
      <c r="H14" s="99">
        <v>0</v>
      </c>
      <c r="I14" s="99">
        <v>0</v>
      </c>
      <c r="J14" s="99">
        <v>0</v>
      </c>
      <c r="K14" s="99">
        <v>25000</v>
      </c>
      <c r="L14" s="99">
        <v>0</v>
      </c>
      <c r="M14" s="99">
        <v>0</v>
      </c>
      <c r="N14" s="99">
        <v>0</v>
      </c>
      <c r="O14" s="99">
        <v>0</v>
      </c>
      <c r="P14" s="99">
        <v>0</v>
      </c>
      <c r="Q14" s="99">
        <v>25000</v>
      </c>
      <c r="R14" s="99">
        <v>0</v>
      </c>
      <c r="S14" s="99">
        <v>0</v>
      </c>
      <c r="T14" s="99">
        <v>0</v>
      </c>
      <c r="U14" s="99">
        <v>20000</v>
      </c>
      <c r="V14" s="99">
        <v>0</v>
      </c>
      <c r="W14" s="99">
        <v>0</v>
      </c>
      <c r="X14" s="99">
        <v>0</v>
      </c>
      <c r="Y14" s="100">
        <f aca="true" t="shared" si="0" ref="Y14:Y31">+SUM(D14:X14)</f>
        <v>170000</v>
      </c>
      <c r="Z14" s="100">
        <f aca="true" t="shared" si="1" ref="Z14:Z32">+SUM(D14:I14)</f>
        <v>100000</v>
      </c>
      <c r="AA14" s="100">
        <f aca="true" t="shared" si="2" ref="AA14:AA32">+SUM(J14:N14)</f>
        <v>25000</v>
      </c>
      <c r="AB14" s="100">
        <f aca="true" t="shared" si="3" ref="AB14:AB32">+SUM(O14:S14)</f>
        <v>25000</v>
      </c>
      <c r="AC14" s="100">
        <f aca="true" t="shared" si="4" ref="AC14:AC32">+SUM(T14:X14)</f>
        <v>20000</v>
      </c>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BB14" s="98"/>
    </row>
    <row r="15" spans="1:51" s="36" customFormat="1" ht="76.5">
      <c r="A15" s="201" t="s">
        <v>232</v>
      </c>
      <c r="B15" s="284" t="s">
        <v>38</v>
      </c>
      <c r="C15" s="330" t="s">
        <v>686</v>
      </c>
      <c r="D15" s="101">
        <v>0</v>
      </c>
      <c r="E15" s="101">
        <v>0</v>
      </c>
      <c r="F15" s="101">
        <v>0</v>
      </c>
      <c r="G15" s="101">
        <v>0</v>
      </c>
      <c r="H15" s="101">
        <v>0</v>
      </c>
      <c r="I15" s="101">
        <v>0</v>
      </c>
      <c r="J15" s="101">
        <v>0</v>
      </c>
      <c r="K15" s="101">
        <v>0</v>
      </c>
      <c r="L15" s="101">
        <v>0</v>
      </c>
      <c r="M15" s="101">
        <v>50000</v>
      </c>
      <c r="N15" s="101">
        <v>0</v>
      </c>
      <c r="O15" s="101">
        <v>0</v>
      </c>
      <c r="P15" s="101">
        <v>0</v>
      </c>
      <c r="Q15" s="101">
        <v>0</v>
      </c>
      <c r="R15" s="101">
        <v>0</v>
      </c>
      <c r="S15" s="101">
        <v>0</v>
      </c>
      <c r="T15" s="101">
        <v>0</v>
      </c>
      <c r="U15" s="101">
        <v>0</v>
      </c>
      <c r="V15" s="101">
        <v>0</v>
      </c>
      <c r="W15" s="101">
        <v>0</v>
      </c>
      <c r="X15" s="101">
        <v>0</v>
      </c>
      <c r="Y15" s="100">
        <f t="shared" si="0"/>
        <v>50000</v>
      </c>
      <c r="Z15" s="100">
        <f t="shared" si="1"/>
        <v>0</v>
      </c>
      <c r="AA15" s="100">
        <f t="shared" si="2"/>
        <v>50000</v>
      </c>
      <c r="AB15" s="100">
        <f t="shared" si="3"/>
        <v>0</v>
      </c>
      <c r="AC15" s="100">
        <f t="shared" si="4"/>
        <v>0</v>
      </c>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row>
    <row r="16" spans="1:51" ht="95.25" customHeight="1">
      <c r="A16" s="201" t="s">
        <v>233</v>
      </c>
      <c r="B16" s="263" t="s">
        <v>94</v>
      </c>
      <c r="C16" s="330" t="s">
        <v>687</v>
      </c>
      <c r="D16" s="101">
        <v>0</v>
      </c>
      <c r="E16" s="101">
        <v>0</v>
      </c>
      <c r="F16" s="101">
        <v>0</v>
      </c>
      <c r="G16" s="101">
        <v>20000</v>
      </c>
      <c r="H16" s="101">
        <v>0</v>
      </c>
      <c r="I16" s="101">
        <v>0</v>
      </c>
      <c r="J16" s="101">
        <v>0</v>
      </c>
      <c r="K16" s="101">
        <v>0</v>
      </c>
      <c r="L16" s="101">
        <v>0</v>
      </c>
      <c r="M16" s="101">
        <v>20500</v>
      </c>
      <c r="N16" s="101">
        <v>0</v>
      </c>
      <c r="O16" s="101">
        <v>0</v>
      </c>
      <c r="P16" s="101">
        <v>0</v>
      </c>
      <c r="Q16" s="101">
        <v>21500</v>
      </c>
      <c r="R16" s="101">
        <v>0</v>
      </c>
      <c r="S16" s="101">
        <v>0</v>
      </c>
      <c r="T16" s="101">
        <v>0</v>
      </c>
      <c r="U16" s="101">
        <v>22000</v>
      </c>
      <c r="V16" s="101">
        <v>0</v>
      </c>
      <c r="W16" s="101">
        <v>0</v>
      </c>
      <c r="X16" s="101">
        <v>0</v>
      </c>
      <c r="Y16" s="100">
        <f t="shared" si="0"/>
        <v>84000</v>
      </c>
      <c r="Z16" s="100">
        <f t="shared" si="1"/>
        <v>20000</v>
      </c>
      <c r="AA16" s="100">
        <f t="shared" si="2"/>
        <v>20500</v>
      </c>
      <c r="AB16" s="100">
        <f t="shared" si="3"/>
        <v>21500</v>
      </c>
      <c r="AC16" s="100">
        <f t="shared" si="4"/>
        <v>22000</v>
      </c>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row>
    <row r="17" spans="1:62" ht="12.75" customHeight="1">
      <c r="A17" s="424" t="s">
        <v>22</v>
      </c>
      <c r="B17" s="425"/>
      <c r="C17" s="425"/>
      <c r="D17" s="425"/>
      <c r="E17" s="425"/>
      <c r="F17" s="425"/>
      <c r="G17" s="425"/>
      <c r="H17" s="425"/>
      <c r="I17" s="425"/>
      <c r="J17" s="425"/>
      <c r="K17" s="425"/>
      <c r="L17" s="425"/>
      <c r="M17" s="426"/>
      <c r="N17" s="370" t="s">
        <v>398</v>
      </c>
      <c r="O17" s="371"/>
      <c r="P17" s="371"/>
      <c r="Q17" s="371"/>
      <c r="R17" s="371"/>
      <c r="S17" s="371"/>
      <c r="T17" s="371"/>
      <c r="U17" s="371"/>
      <c r="V17" s="371"/>
      <c r="W17" s="371"/>
      <c r="X17" s="372"/>
      <c r="Y17" s="100">
        <f t="shared" si="0"/>
        <v>0</v>
      </c>
      <c r="Z17" s="100">
        <f t="shared" si="1"/>
        <v>0</v>
      </c>
      <c r="AA17" s="100">
        <f t="shared" si="2"/>
        <v>0</v>
      </c>
      <c r="AB17" s="100">
        <f t="shared" si="3"/>
        <v>0</v>
      </c>
      <c r="AC17" s="100">
        <f t="shared" si="4"/>
        <v>0</v>
      </c>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361" t="s">
        <v>398</v>
      </c>
      <c r="BA17" s="361"/>
      <c r="BB17" s="361"/>
      <c r="BC17" s="360" t="s">
        <v>375</v>
      </c>
      <c r="BD17" s="417"/>
      <c r="BE17" s="417"/>
      <c r="BF17" s="418"/>
      <c r="BG17" s="369" t="s">
        <v>376</v>
      </c>
      <c r="BH17" s="369"/>
      <c r="BI17" s="369"/>
      <c r="BJ17" s="369"/>
    </row>
    <row r="18" spans="1:62" ht="12.75">
      <c r="A18" s="427"/>
      <c r="B18" s="428"/>
      <c r="C18" s="428"/>
      <c r="D18" s="428"/>
      <c r="E18" s="428"/>
      <c r="F18" s="428"/>
      <c r="G18" s="428"/>
      <c r="H18" s="428"/>
      <c r="I18" s="428"/>
      <c r="J18" s="428"/>
      <c r="K18" s="428"/>
      <c r="L18" s="428"/>
      <c r="M18" s="429"/>
      <c r="N18" s="373" t="s">
        <v>475</v>
      </c>
      <c r="O18" s="374"/>
      <c r="P18" s="374"/>
      <c r="Q18" s="374"/>
      <c r="R18" s="374"/>
      <c r="S18" s="374"/>
      <c r="T18" s="374"/>
      <c r="U18" s="374"/>
      <c r="V18" s="374"/>
      <c r="W18" s="374"/>
      <c r="X18" s="375"/>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70"/>
      <c r="BA18" s="170"/>
      <c r="BB18" s="170"/>
      <c r="BC18" s="169"/>
      <c r="BD18" s="171"/>
      <c r="BE18" s="171"/>
      <c r="BF18" s="172"/>
      <c r="BG18" s="168"/>
      <c r="BH18" s="168"/>
      <c r="BI18" s="168"/>
      <c r="BJ18" s="168"/>
    </row>
    <row r="19" spans="1:62" ht="12.75">
      <c r="A19" s="438"/>
      <c r="B19" s="439"/>
      <c r="C19" s="439"/>
      <c r="D19" s="439"/>
      <c r="E19" s="439"/>
      <c r="F19" s="439"/>
      <c r="G19" s="439"/>
      <c r="H19" s="439"/>
      <c r="I19" s="439"/>
      <c r="J19" s="439"/>
      <c r="K19" s="439"/>
      <c r="L19" s="439"/>
      <c r="M19" s="440"/>
      <c r="N19" s="376" t="s">
        <v>457</v>
      </c>
      <c r="O19" s="377"/>
      <c r="P19" s="377"/>
      <c r="Q19" s="377"/>
      <c r="R19" s="377"/>
      <c r="S19" s="377"/>
      <c r="T19" s="377"/>
      <c r="U19" s="377"/>
      <c r="V19" s="377"/>
      <c r="W19" s="377"/>
      <c r="X19" s="378"/>
      <c r="Y19" s="100"/>
      <c r="Z19" s="100">
        <f t="shared" si="1"/>
        <v>0</v>
      </c>
      <c r="AA19" s="100">
        <f t="shared" si="2"/>
        <v>0</v>
      </c>
      <c r="AB19" s="100">
        <f t="shared" si="3"/>
        <v>0</v>
      </c>
      <c r="AC19" s="100">
        <f t="shared" si="4"/>
        <v>0</v>
      </c>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361" t="s">
        <v>396</v>
      </c>
      <c r="BA19" s="361"/>
      <c r="BB19" s="361"/>
      <c r="BC19" s="357" t="s">
        <v>397</v>
      </c>
      <c r="BD19" s="362"/>
      <c r="BE19" s="362"/>
      <c r="BF19" s="363"/>
      <c r="BG19" s="369"/>
      <c r="BH19" s="369"/>
      <c r="BI19" s="369"/>
      <c r="BJ19" s="369"/>
    </row>
    <row r="20" spans="1:51" ht="33.75" customHeight="1">
      <c r="A20" s="450" t="s">
        <v>24</v>
      </c>
      <c r="B20" s="451"/>
      <c r="C20" s="451"/>
      <c r="D20" s="451"/>
      <c r="E20" s="451"/>
      <c r="F20" s="451"/>
      <c r="G20" s="451"/>
      <c r="H20" s="451"/>
      <c r="I20" s="451"/>
      <c r="J20" s="451"/>
      <c r="K20" s="451"/>
      <c r="L20" s="451"/>
      <c r="M20" s="451"/>
      <c r="N20" s="451"/>
      <c r="O20" s="451"/>
      <c r="P20" s="451"/>
      <c r="Q20" s="451"/>
      <c r="R20" s="451"/>
      <c r="S20" s="451"/>
      <c r="T20" s="451"/>
      <c r="U20" s="451"/>
      <c r="V20" s="451"/>
      <c r="W20" s="451"/>
      <c r="X20" s="452"/>
      <c r="Y20" s="100"/>
      <c r="Z20" s="100">
        <f t="shared" si="1"/>
        <v>0</v>
      </c>
      <c r="AA20" s="100">
        <f t="shared" si="2"/>
        <v>0</v>
      </c>
      <c r="AB20" s="100">
        <f t="shared" si="3"/>
        <v>0</v>
      </c>
      <c r="AC20" s="100">
        <f t="shared" si="4"/>
        <v>0</v>
      </c>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row>
    <row r="21" spans="1:51" s="5" customFormat="1" ht="114.75">
      <c r="A21" s="201" t="s">
        <v>221</v>
      </c>
      <c r="B21" s="30" t="s">
        <v>674</v>
      </c>
      <c r="C21" s="330" t="s">
        <v>683</v>
      </c>
      <c r="D21" s="102">
        <v>0</v>
      </c>
      <c r="E21" s="102">
        <v>0</v>
      </c>
      <c r="F21" s="102">
        <v>0</v>
      </c>
      <c r="G21" s="102">
        <v>15000</v>
      </c>
      <c r="H21" s="102">
        <v>0</v>
      </c>
      <c r="I21" s="102">
        <v>0</v>
      </c>
      <c r="J21" s="102">
        <v>0</v>
      </c>
      <c r="K21" s="102">
        <v>0</v>
      </c>
      <c r="L21" s="102">
        <v>0</v>
      </c>
      <c r="M21" s="102">
        <v>18000</v>
      </c>
      <c r="N21" s="102">
        <v>0</v>
      </c>
      <c r="O21" s="102">
        <v>0</v>
      </c>
      <c r="P21" s="102">
        <v>19000</v>
      </c>
      <c r="Q21" s="102">
        <v>0</v>
      </c>
      <c r="R21" s="102">
        <v>0</v>
      </c>
      <c r="S21" s="102">
        <v>0</v>
      </c>
      <c r="T21" s="102">
        <v>0</v>
      </c>
      <c r="U21" s="102">
        <v>20000</v>
      </c>
      <c r="V21" s="102">
        <v>0</v>
      </c>
      <c r="W21" s="102">
        <v>0</v>
      </c>
      <c r="X21" s="102">
        <v>0</v>
      </c>
      <c r="Y21" s="100">
        <f t="shared" si="0"/>
        <v>72000</v>
      </c>
      <c r="Z21" s="100">
        <f t="shared" si="1"/>
        <v>15000</v>
      </c>
      <c r="AA21" s="100">
        <f t="shared" si="2"/>
        <v>18000</v>
      </c>
      <c r="AB21" s="100">
        <f t="shared" si="3"/>
        <v>19000</v>
      </c>
      <c r="AC21" s="100">
        <f t="shared" si="4"/>
        <v>20000</v>
      </c>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row>
    <row r="22" spans="1:51" s="36" customFormat="1" ht="12.75" customHeight="1">
      <c r="A22" s="404" t="s">
        <v>258</v>
      </c>
      <c r="B22" s="399"/>
      <c r="C22" s="399"/>
      <c r="D22" s="399"/>
      <c r="E22" s="399"/>
      <c r="F22" s="399"/>
      <c r="G22" s="399"/>
      <c r="H22" s="399"/>
      <c r="I22" s="399"/>
      <c r="J22" s="399"/>
      <c r="K22" s="399"/>
      <c r="L22" s="399"/>
      <c r="M22" s="400"/>
      <c r="N22" s="453" t="s">
        <v>398</v>
      </c>
      <c r="O22" s="453"/>
      <c r="P22" s="453"/>
      <c r="Q22" s="384" t="s">
        <v>375</v>
      </c>
      <c r="R22" s="385"/>
      <c r="S22" s="385"/>
      <c r="T22" s="386"/>
      <c r="U22" s="364" t="s">
        <v>376</v>
      </c>
      <c r="V22" s="364"/>
      <c r="W22" s="364"/>
      <c r="X22" s="364"/>
      <c r="Y22" s="100">
        <f t="shared" si="0"/>
        <v>0</v>
      </c>
      <c r="Z22" s="100">
        <f t="shared" si="1"/>
        <v>0</v>
      </c>
      <c r="AA22" s="100">
        <f t="shared" si="2"/>
        <v>0</v>
      </c>
      <c r="AB22" s="100">
        <f t="shared" si="3"/>
        <v>0</v>
      </c>
      <c r="AC22" s="100">
        <f t="shared" si="4"/>
        <v>0</v>
      </c>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row>
    <row r="23" spans="1:51" s="36" customFormat="1" ht="54" customHeight="1">
      <c r="A23" s="405"/>
      <c r="B23" s="406"/>
      <c r="C23" s="406"/>
      <c r="D23" s="406"/>
      <c r="E23" s="406"/>
      <c r="F23" s="406"/>
      <c r="G23" s="406"/>
      <c r="H23" s="406"/>
      <c r="I23" s="406"/>
      <c r="J23" s="406"/>
      <c r="K23" s="406"/>
      <c r="L23" s="406"/>
      <c r="M23" s="407"/>
      <c r="N23" s="366" t="s">
        <v>587</v>
      </c>
      <c r="O23" s="367"/>
      <c r="P23" s="367"/>
      <c r="Q23" s="367"/>
      <c r="R23" s="367"/>
      <c r="S23" s="367"/>
      <c r="T23" s="367"/>
      <c r="U23" s="367"/>
      <c r="V23" s="367"/>
      <c r="W23" s="367"/>
      <c r="X23" s="368"/>
      <c r="Y23" s="100"/>
      <c r="Z23" s="100">
        <f t="shared" si="1"/>
        <v>0</v>
      </c>
      <c r="AA23" s="100">
        <f t="shared" si="2"/>
        <v>0</v>
      </c>
      <c r="AB23" s="100">
        <f t="shared" si="3"/>
        <v>0</v>
      </c>
      <c r="AC23" s="100">
        <f t="shared" si="4"/>
        <v>0</v>
      </c>
      <c r="AD23" s="100"/>
      <c r="AE23" s="445"/>
      <c r="AF23" s="100"/>
      <c r="AG23" s="100"/>
      <c r="AH23" s="100"/>
      <c r="AI23" s="100"/>
      <c r="AJ23" s="100"/>
      <c r="AK23" s="100"/>
      <c r="AL23" s="100"/>
      <c r="AM23" s="100"/>
      <c r="AN23" s="100"/>
      <c r="AO23" s="100"/>
      <c r="AP23" s="100"/>
      <c r="AQ23" s="100"/>
      <c r="AR23" s="100"/>
      <c r="AS23" s="100"/>
      <c r="AT23" s="100"/>
      <c r="AU23" s="100"/>
      <c r="AV23" s="100"/>
      <c r="AW23" s="100"/>
      <c r="AX23" s="100"/>
      <c r="AY23" s="100"/>
    </row>
    <row r="24" spans="1:51" s="36" customFormat="1" ht="42" customHeight="1">
      <c r="A24" s="447" t="s">
        <v>305</v>
      </c>
      <c r="B24" s="448"/>
      <c r="C24" s="448"/>
      <c r="D24" s="448"/>
      <c r="E24" s="448"/>
      <c r="F24" s="448"/>
      <c r="G24" s="448"/>
      <c r="H24" s="448"/>
      <c r="I24" s="448"/>
      <c r="J24" s="448"/>
      <c r="K24" s="448"/>
      <c r="L24" s="448"/>
      <c r="M24" s="448"/>
      <c r="N24" s="448"/>
      <c r="O24" s="448"/>
      <c r="P24" s="448"/>
      <c r="Q24" s="448"/>
      <c r="R24" s="448"/>
      <c r="S24" s="448"/>
      <c r="T24" s="448"/>
      <c r="U24" s="448"/>
      <c r="V24" s="448"/>
      <c r="W24" s="448"/>
      <c r="X24" s="449"/>
      <c r="Y24" s="100"/>
      <c r="Z24" s="100">
        <f t="shared" si="1"/>
        <v>0</v>
      </c>
      <c r="AA24" s="100">
        <f t="shared" si="2"/>
        <v>0</v>
      </c>
      <c r="AB24" s="100">
        <f t="shared" si="3"/>
        <v>0</v>
      </c>
      <c r="AC24" s="100">
        <f t="shared" si="4"/>
        <v>0</v>
      </c>
      <c r="AD24" s="100"/>
      <c r="AE24" s="446"/>
      <c r="AF24" s="100"/>
      <c r="AG24" s="100"/>
      <c r="AH24" s="100"/>
      <c r="AI24" s="100"/>
      <c r="AJ24" s="100"/>
      <c r="AK24" s="100"/>
      <c r="AL24" s="100"/>
      <c r="AM24" s="100"/>
      <c r="AN24" s="100"/>
      <c r="AO24" s="100"/>
      <c r="AP24" s="100"/>
      <c r="AQ24" s="100"/>
      <c r="AR24" s="100"/>
      <c r="AS24" s="100"/>
      <c r="AT24" s="100"/>
      <c r="AU24" s="100"/>
      <c r="AV24" s="100"/>
      <c r="AW24" s="100"/>
      <c r="AX24" s="100"/>
      <c r="AY24" s="100"/>
    </row>
    <row r="25" spans="1:51" s="15" customFormat="1" ht="57" customHeight="1">
      <c r="A25" s="201" t="s">
        <v>15</v>
      </c>
      <c r="B25" s="1" t="s">
        <v>345</v>
      </c>
      <c r="C25" s="330" t="s">
        <v>684</v>
      </c>
      <c r="D25" s="102">
        <v>0</v>
      </c>
      <c r="E25" s="102">
        <v>0</v>
      </c>
      <c r="F25" s="102">
        <v>0</v>
      </c>
      <c r="G25" s="102">
        <v>0</v>
      </c>
      <c r="H25" s="102">
        <v>20000</v>
      </c>
      <c r="I25" s="102">
        <v>0</v>
      </c>
      <c r="J25" s="102">
        <v>0</v>
      </c>
      <c r="K25" s="102">
        <v>0</v>
      </c>
      <c r="L25" s="102">
        <v>0</v>
      </c>
      <c r="M25" s="102">
        <v>25000</v>
      </c>
      <c r="N25" s="102">
        <v>0</v>
      </c>
      <c r="O25" s="102">
        <v>0</v>
      </c>
      <c r="P25" s="102">
        <v>0</v>
      </c>
      <c r="Q25" s="102">
        <v>25000</v>
      </c>
      <c r="R25" s="102">
        <v>0</v>
      </c>
      <c r="S25" s="102">
        <v>0</v>
      </c>
      <c r="T25" s="102">
        <v>0</v>
      </c>
      <c r="U25" s="102">
        <v>0</v>
      </c>
      <c r="V25" s="102">
        <v>25000</v>
      </c>
      <c r="W25" s="102">
        <v>0</v>
      </c>
      <c r="X25" s="102">
        <v>0</v>
      </c>
      <c r="Y25" s="103">
        <f t="shared" si="0"/>
        <v>95000</v>
      </c>
      <c r="Z25" s="100">
        <f t="shared" si="1"/>
        <v>20000</v>
      </c>
      <c r="AA25" s="100">
        <f t="shared" si="2"/>
        <v>25000</v>
      </c>
      <c r="AB25" s="100">
        <f t="shared" si="3"/>
        <v>25000</v>
      </c>
      <c r="AC25" s="100">
        <f t="shared" si="4"/>
        <v>25000</v>
      </c>
      <c r="AD25" s="103"/>
      <c r="AE25" s="183"/>
      <c r="AF25" s="103"/>
      <c r="AG25" s="103"/>
      <c r="AH25" s="103"/>
      <c r="AI25" s="103"/>
      <c r="AJ25" s="103"/>
      <c r="AK25" s="103"/>
      <c r="AL25" s="103"/>
      <c r="AM25" s="103"/>
      <c r="AN25" s="103"/>
      <c r="AO25" s="103"/>
      <c r="AP25" s="103"/>
      <c r="AQ25" s="103"/>
      <c r="AR25" s="103"/>
      <c r="AS25" s="103"/>
      <c r="AT25" s="103"/>
      <c r="AU25" s="103"/>
      <c r="AV25" s="103"/>
      <c r="AW25" s="103"/>
      <c r="AX25" s="103"/>
      <c r="AY25" s="103"/>
    </row>
    <row r="26" spans="1:51" s="36" customFormat="1" ht="26.25" customHeight="1">
      <c r="A26" s="389" t="s">
        <v>293</v>
      </c>
      <c r="B26" s="389"/>
      <c r="C26" s="389"/>
      <c r="D26" s="389"/>
      <c r="E26" s="389"/>
      <c r="F26" s="389"/>
      <c r="G26" s="389"/>
      <c r="H26" s="389"/>
      <c r="I26" s="389"/>
      <c r="J26" s="389"/>
      <c r="K26" s="389"/>
      <c r="L26" s="389"/>
      <c r="M26" s="389"/>
      <c r="N26" s="389"/>
      <c r="O26" s="389"/>
      <c r="P26" s="389"/>
      <c r="Q26" s="389"/>
      <c r="R26" s="389"/>
      <c r="S26" s="389"/>
      <c r="T26" s="389"/>
      <c r="U26" s="389"/>
      <c r="V26" s="389"/>
      <c r="W26" s="389"/>
      <c r="X26" s="389"/>
      <c r="Y26" s="100"/>
      <c r="Z26" s="100">
        <f t="shared" si="1"/>
        <v>0</v>
      </c>
      <c r="AA26" s="100">
        <f t="shared" si="2"/>
        <v>0</v>
      </c>
      <c r="AB26" s="100">
        <f t="shared" si="3"/>
        <v>0</v>
      </c>
      <c r="AC26" s="100">
        <f t="shared" si="4"/>
        <v>0</v>
      </c>
      <c r="AD26" s="100"/>
      <c r="AE26" s="183"/>
      <c r="AF26" s="100"/>
      <c r="AG26" s="100"/>
      <c r="AH26" s="100"/>
      <c r="AI26" s="100"/>
      <c r="AJ26" s="100"/>
      <c r="AK26" s="100"/>
      <c r="AL26" s="100"/>
      <c r="AM26" s="100"/>
      <c r="AN26" s="100"/>
      <c r="AO26" s="100"/>
      <c r="AP26" s="100"/>
      <c r="AQ26" s="100"/>
      <c r="AR26" s="100"/>
      <c r="AS26" s="100"/>
      <c r="AT26" s="100"/>
      <c r="AU26" s="100"/>
      <c r="AV26" s="100"/>
      <c r="AW26" s="100"/>
      <c r="AX26" s="100"/>
      <c r="AY26" s="100"/>
    </row>
    <row r="27" spans="1:51" s="5" customFormat="1" ht="86.25" customHeight="1">
      <c r="A27" s="201" t="s">
        <v>223</v>
      </c>
      <c r="B27" s="1" t="s">
        <v>260</v>
      </c>
      <c r="C27" s="330" t="s">
        <v>684</v>
      </c>
      <c r="D27" s="102">
        <v>0</v>
      </c>
      <c r="E27" s="102">
        <v>0</v>
      </c>
      <c r="F27" s="102">
        <v>0</v>
      </c>
      <c r="G27" s="102">
        <v>0</v>
      </c>
      <c r="H27" s="102">
        <v>580000</v>
      </c>
      <c r="I27" s="102">
        <v>0</v>
      </c>
      <c r="J27" s="102">
        <v>0</v>
      </c>
      <c r="K27" s="102">
        <v>0</v>
      </c>
      <c r="L27" s="102">
        <v>0</v>
      </c>
      <c r="M27" s="102">
        <v>0</v>
      </c>
      <c r="N27" s="102">
        <v>0</v>
      </c>
      <c r="O27" s="102">
        <v>0</v>
      </c>
      <c r="P27" s="102">
        <v>0</v>
      </c>
      <c r="Q27" s="102">
        <v>0</v>
      </c>
      <c r="R27" s="102">
        <v>0</v>
      </c>
      <c r="S27" s="102">
        <v>0</v>
      </c>
      <c r="T27" s="102">
        <v>0</v>
      </c>
      <c r="U27" s="102">
        <v>0</v>
      </c>
      <c r="V27" s="102">
        <v>0</v>
      </c>
      <c r="W27" s="102">
        <v>0</v>
      </c>
      <c r="X27" s="102">
        <v>0</v>
      </c>
      <c r="Y27" s="100">
        <f t="shared" si="0"/>
        <v>580000</v>
      </c>
      <c r="Z27" s="100">
        <f t="shared" si="1"/>
        <v>580000</v>
      </c>
      <c r="AA27" s="100">
        <f t="shared" si="2"/>
        <v>0</v>
      </c>
      <c r="AB27" s="100">
        <f t="shared" si="3"/>
        <v>0</v>
      </c>
      <c r="AC27" s="100">
        <f t="shared" si="4"/>
        <v>0</v>
      </c>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row>
    <row r="28" spans="1:51" s="5" customFormat="1" ht="105.75" customHeight="1">
      <c r="A28" s="201" t="s">
        <v>223</v>
      </c>
      <c r="B28" s="1" t="s">
        <v>261</v>
      </c>
      <c r="C28" s="330" t="s">
        <v>684</v>
      </c>
      <c r="D28" s="102">
        <v>0</v>
      </c>
      <c r="E28" s="102">
        <v>0</v>
      </c>
      <c r="F28" s="102">
        <v>0</v>
      </c>
      <c r="G28" s="102">
        <v>0</v>
      </c>
      <c r="H28" s="102">
        <v>280000</v>
      </c>
      <c r="I28" s="102">
        <v>0</v>
      </c>
      <c r="J28" s="102">
        <v>0</v>
      </c>
      <c r="K28" s="102">
        <v>0</v>
      </c>
      <c r="L28" s="102">
        <v>0</v>
      </c>
      <c r="M28" s="102">
        <v>250000</v>
      </c>
      <c r="N28" s="102">
        <v>0</v>
      </c>
      <c r="O28" s="102">
        <v>0</v>
      </c>
      <c r="P28" s="102">
        <v>0</v>
      </c>
      <c r="Q28" s="102">
        <v>0</v>
      </c>
      <c r="R28" s="102">
        <v>0</v>
      </c>
      <c r="S28" s="102">
        <v>0</v>
      </c>
      <c r="T28" s="102">
        <v>0</v>
      </c>
      <c r="U28" s="102">
        <v>0</v>
      </c>
      <c r="V28" s="102">
        <v>0</v>
      </c>
      <c r="W28" s="102">
        <v>0</v>
      </c>
      <c r="X28" s="102">
        <v>0</v>
      </c>
      <c r="Y28" s="100">
        <f t="shared" si="0"/>
        <v>530000</v>
      </c>
      <c r="Z28" s="100">
        <f t="shared" si="1"/>
        <v>280000</v>
      </c>
      <c r="AA28" s="100">
        <f t="shared" si="2"/>
        <v>250000</v>
      </c>
      <c r="AB28" s="100">
        <f t="shared" si="3"/>
        <v>0</v>
      </c>
      <c r="AC28" s="100">
        <f t="shared" si="4"/>
        <v>0</v>
      </c>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row>
    <row r="29" spans="1:51" s="36" customFormat="1" ht="46.5" customHeight="1">
      <c r="A29" s="447" t="s">
        <v>294</v>
      </c>
      <c r="B29" s="448"/>
      <c r="C29" s="448"/>
      <c r="D29" s="448"/>
      <c r="E29" s="448"/>
      <c r="F29" s="448"/>
      <c r="G29" s="448"/>
      <c r="H29" s="448"/>
      <c r="I29" s="448"/>
      <c r="J29" s="448"/>
      <c r="K29" s="448"/>
      <c r="L29" s="448"/>
      <c r="M29" s="448"/>
      <c r="N29" s="448"/>
      <c r="O29" s="448"/>
      <c r="P29" s="448"/>
      <c r="Q29" s="448"/>
      <c r="R29" s="448"/>
      <c r="S29" s="448"/>
      <c r="T29" s="448"/>
      <c r="U29" s="448"/>
      <c r="V29" s="448"/>
      <c r="W29" s="448"/>
      <c r="X29" s="449"/>
      <c r="Y29" s="100"/>
      <c r="Z29" s="100">
        <f t="shared" si="1"/>
        <v>0</v>
      </c>
      <c r="AA29" s="100">
        <f t="shared" si="2"/>
        <v>0</v>
      </c>
      <c r="AB29" s="100">
        <f t="shared" si="3"/>
        <v>0</v>
      </c>
      <c r="AC29" s="100">
        <f t="shared" si="4"/>
        <v>0</v>
      </c>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row>
    <row r="30" spans="1:51" s="5" customFormat="1" ht="133.5" customHeight="1">
      <c r="A30" s="202" t="s">
        <v>16</v>
      </c>
      <c r="B30" s="22" t="s">
        <v>264</v>
      </c>
      <c r="C30" s="330" t="s">
        <v>685</v>
      </c>
      <c r="D30" s="102">
        <v>0</v>
      </c>
      <c r="E30" s="102">
        <v>0</v>
      </c>
      <c r="F30" s="102">
        <v>0</v>
      </c>
      <c r="G30" s="102">
        <v>0</v>
      </c>
      <c r="H30" s="102">
        <v>150000</v>
      </c>
      <c r="I30" s="102">
        <v>0</v>
      </c>
      <c r="J30" s="102">
        <v>0</v>
      </c>
      <c r="K30" s="102">
        <v>0</v>
      </c>
      <c r="L30" s="102">
        <v>0</v>
      </c>
      <c r="M30" s="102">
        <v>0</v>
      </c>
      <c r="N30" s="102">
        <v>0</v>
      </c>
      <c r="O30" s="102">
        <v>0</v>
      </c>
      <c r="P30" s="102">
        <v>0</v>
      </c>
      <c r="Q30" s="102">
        <v>0</v>
      </c>
      <c r="R30" s="102">
        <v>0</v>
      </c>
      <c r="S30" s="102">
        <v>0</v>
      </c>
      <c r="T30" s="102">
        <v>0</v>
      </c>
      <c r="U30" s="102">
        <v>0</v>
      </c>
      <c r="V30" s="102">
        <v>0</v>
      </c>
      <c r="W30" s="102">
        <v>0</v>
      </c>
      <c r="X30" s="102">
        <v>0</v>
      </c>
      <c r="Y30" s="100">
        <f t="shared" si="0"/>
        <v>150000</v>
      </c>
      <c r="Z30" s="100">
        <f t="shared" si="1"/>
        <v>150000</v>
      </c>
      <c r="AA30" s="100">
        <f t="shared" si="2"/>
        <v>0</v>
      </c>
      <c r="AB30" s="100">
        <f t="shared" si="3"/>
        <v>0</v>
      </c>
      <c r="AC30" s="100">
        <f t="shared" si="4"/>
        <v>0</v>
      </c>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row>
    <row r="31" spans="1:51" s="5" customFormat="1" ht="81" customHeight="1">
      <c r="A31" s="202" t="s">
        <v>15</v>
      </c>
      <c r="B31" s="22" t="s">
        <v>259</v>
      </c>
      <c r="C31" s="330" t="s">
        <v>688</v>
      </c>
      <c r="D31" s="102">
        <v>0</v>
      </c>
      <c r="E31" s="102">
        <v>0</v>
      </c>
      <c r="F31" s="102">
        <v>0</v>
      </c>
      <c r="G31" s="102">
        <v>0</v>
      </c>
      <c r="H31" s="102">
        <v>50000</v>
      </c>
      <c r="I31" s="102">
        <v>0</v>
      </c>
      <c r="J31" s="102">
        <v>0</v>
      </c>
      <c r="K31" s="102">
        <v>0</v>
      </c>
      <c r="L31" s="102">
        <v>0</v>
      </c>
      <c r="M31" s="102">
        <v>50000</v>
      </c>
      <c r="N31" s="102">
        <v>0</v>
      </c>
      <c r="O31" s="102">
        <v>0</v>
      </c>
      <c r="P31" s="102">
        <v>0</v>
      </c>
      <c r="Q31" s="102">
        <v>0</v>
      </c>
      <c r="R31" s="102">
        <v>0</v>
      </c>
      <c r="S31" s="102">
        <v>0</v>
      </c>
      <c r="T31" s="102">
        <v>0</v>
      </c>
      <c r="U31" s="102">
        <v>0</v>
      </c>
      <c r="V31" s="102">
        <v>0</v>
      </c>
      <c r="W31" s="102">
        <v>0</v>
      </c>
      <c r="X31" s="102">
        <v>0</v>
      </c>
      <c r="Y31" s="100">
        <f t="shared" si="0"/>
        <v>100000</v>
      </c>
      <c r="Z31" s="100">
        <f t="shared" si="1"/>
        <v>50000</v>
      </c>
      <c r="AA31" s="100">
        <f t="shared" si="2"/>
        <v>50000</v>
      </c>
      <c r="AB31" s="100">
        <f t="shared" si="3"/>
        <v>0</v>
      </c>
      <c r="AC31" s="100">
        <f t="shared" si="4"/>
        <v>0</v>
      </c>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row>
    <row r="32" spans="1:51" s="5" customFormat="1" ht="12.75">
      <c r="A32" s="29"/>
      <c r="B32" s="32"/>
      <c r="C32" s="32"/>
      <c r="D32" s="104">
        <f>+D31+D30+D28+D27+D25+D21+D16+D15+D14+D13</f>
        <v>0</v>
      </c>
      <c r="E32" s="104">
        <f aca="true" t="shared" si="5" ref="E32:X32">+E31+E30+E28+E27+E25+E21+E16+E15+E14+E13</f>
        <v>0</v>
      </c>
      <c r="F32" s="104">
        <f t="shared" si="5"/>
        <v>0</v>
      </c>
      <c r="G32" s="104">
        <f t="shared" si="5"/>
        <v>195000</v>
      </c>
      <c r="H32" s="104">
        <f t="shared" si="5"/>
        <v>1080000</v>
      </c>
      <c r="I32" s="104">
        <f t="shared" si="5"/>
        <v>0</v>
      </c>
      <c r="J32" s="104">
        <f t="shared" si="5"/>
        <v>0</v>
      </c>
      <c r="K32" s="104">
        <f t="shared" si="5"/>
        <v>25000</v>
      </c>
      <c r="L32" s="104">
        <f t="shared" si="5"/>
        <v>0</v>
      </c>
      <c r="M32" s="104">
        <f t="shared" si="5"/>
        <v>434500</v>
      </c>
      <c r="N32" s="104">
        <f t="shared" si="5"/>
        <v>0</v>
      </c>
      <c r="O32" s="104">
        <f t="shared" si="5"/>
        <v>0</v>
      </c>
      <c r="P32" s="104">
        <f t="shared" si="5"/>
        <v>19000</v>
      </c>
      <c r="Q32" s="104">
        <f t="shared" si="5"/>
        <v>93500</v>
      </c>
      <c r="R32" s="104">
        <f t="shared" si="5"/>
        <v>0</v>
      </c>
      <c r="S32" s="104">
        <f t="shared" si="5"/>
        <v>0</v>
      </c>
      <c r="T32" s="104">
        <f t="shared" si="5"/>
        <v>0</v>
      </c>
      <c r="U32" s="104">
        <f t="shared" si="5"/>
        <v>85000</v>
      </c>
      <c r="V32" s="104">
        <f t="shared" si="5"/>
        <v>25000</v>
      </c>
      <c r="W32" s="104">
        <f t="shared" si="5"/>
        <v>0</v>
      </c>
      <c r="X32" s="104">
        <f t="shared" si="5"/>
        <v>0</v>
      </c>
      <c r="Y32" s="100">
        <f>+SUM(B32:H32)</f>
        <v>1275000</v>
      </c>
      <c r="Z32" s="100">
        <f t="shared" si="1"/>
        <v>1275000</v>
      </c>
      <c r="AA32" s="100">
        <f t="shared" si="2"/>
        <v>459500</v>
      </c>
      <c r="AB32" s="100">
        <f t="shared" si="3"/>
        <v>112500</v>
      </c>
      <c r="AC32" s="100">
        <f t="shared" si="4"/>
        <v>110000</v>
      </c>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row>
    <row r="33" spans="1:24" s="5" customFormat="1" ht="12.75">
      <c r="A33" s="29"/>
      <c r="B33" s="32"/>
      <c r="C33" s="32"/>
      <c r="D33" s="29"/>
      <c r="E33" s="29"/>
      <c r="F33" s="29"/>
      <c r="G33" s="29"/>
      <c r="H33" s="29"/>
      <c r="I33" s="29"/>
      <c r="J33" s="29"/>
      <c r="K33" s="29"/>
      <c r="L33" s="29"/>
      <c r="M33" s="29"/>
      <c r="N33" s="29"/>
      <c r="O33" s="29"/>
      <c r="P33" s="29"/>
      <c r="Q33" s="29"/>
      <c r="R33" s="29"/>
      <c r="S33" s="29"/>
      <c r="T33" s="29"/>
      <c r="U33" s="29"/>
      <c r="V33" s="29"/>
      <c r="W33" s="29"/>
      <c r="X33" s="29"/>
    </row>
    <row r="35" ht="12.75">
      <c r="A35" s="105"/>
    </row>
    <row r="36" ht="12.75">
      <c r="A36" s="105"/>
    </row>
    <row r="37" ht="12.75">
      <c r="A37" s="105"/>
    </row>
    <row r="38" ht="12.75">
      <c r="A38" s="105"/>
    </row>
    <row r="39" ht="12.75">
      <c r="A39" s="105"/>
    </row>
    <row r="40" ht="12.75">
      <c r="A40" s="105"/>
    </row>
    <row r="44" ht="12.75">
      <c r="A44" s="105"/>
    </row>
    <row r="45" ht="12.75">
      <c r="A45" s="105"/>
    </row>
  </sheetData>
  <sheetProtection password="D0B1" sheet="1" objects="1" scenarios="1" selectLockedCells="1" selectUnlockedCells="1"/>
  <mergeCells count="46">
    <mergeCell ref="AE23:AE24"/>
    <mergeCell ref="A29:X29"/>
    <mergeCell ref="A24:X24"/>
    <mergeCell ref="A26:X26"/>
    <mergeCell ref="A20:X20"/>
    <mergeCell ref="N22:P22"/>
    <mergeCell ref="Q22:T22"/>
    <mergeCell ref="N23:X23"/>
    <mergeCell ref="U22:X22"/>
    <mergeCell ref="A17:M19"/>
    <mergeCell ref="A22:M23"/>
    <mergeCell ref="A7:X8"/>
    <mergeCell ref="A12:X12"/>
    <mergeCell ref="N10:X10"/>
    <mergeCell ref="N11:X11"/>
    <mergeCell ref="N18:X18"/>
    <mergeCell ref="N19:X19"/>
    <mergeCell ref="A1:X1"/>
    <mergeCell ref="A3:A4"/>
    <mergeCell ref="B3:B4"/>
    <mergeCell ref="D3:I3"/>
    <mergeCell ref="J3:N3"/>
    <mergeCell ref="O3:S3"/>
    <mergeCell ref="T3:X3"/>
    <mergeCell ref="A2:G2"/>
    <mergeCell ref="H2:Q2"/>
    <mergeCell ref="R2:X2"/>
    <mergeCell ref="A5:X6"/>
    <mergeCell ref="BG11:BJ11"/>
    <mergeCell ref="AZ9:BB9"/>
    <mergeCell ref="BC9:BF9"/>
    <mergeCell ref="BG9:BJ9"/>
    <mergeCell ref="AZ10:BB10"/>
    <mergeCell ref="BC10:BF10"/>
    <mergeCell ref="BG10:BJ10"/>
    <mergeCell ref="A9:M11"/>
    <mergeCell ref="AZ17:BB17"/>
    <mergeCell ref="N9:X9"/>
    <mergeCell ref="BC17:BF17"/>
    <mergeCell ref="BG17:BJ17"/>
    <mergeCell ref="AZ19:BB19"/>
    <mergeCell ref="BC19:BF19"/>
    <mergeCell ref="BG19:BJ19"/>
    <mergeCell ref="AZ11:BB11"/>
    <mergeCell ref="BC11:BF11"/>
    <mergeCell ref="N17:X17"/>
  </mergeCells>
  <dataValidations count="1">
    <dataValidation type="list" allowBlank="1" showInputMessage="1" showErrorMessage="1" sqref="A25 A30:A31 A27:A28 A21 A13:A16">
      <formula1>sectores</formula1>
    </dataValidation>
  </dataValidations>
  <printOptions horizontalCentered="1" verticalCentered="1"/>
  <pageMargins left="0.7086614173228347" right="0.7086614173228347" top="0.7480314960629921" bottom="0.7480314960629921" header="0.31496062992125984" footer="0.31496062992125984"/>
  <pageSetup fitToHeight="6" horizontalDpi="600" verticalDpi="600" orientation="landscape" paperSize="3" scale="46" r:id="rId1"/>
  <rowBreaks count="1" manualBreakCount="1">
    <brk id="21" max="22" man="1"/>
  </rowBreaks>
</worksheet>
</file>

<file path=xl/worksheets/sheet4.xml><?xml version="1.0" encoding="utf-8"?>
<worksheet xmlns="http://schemas.openxmlformats.org/spreadsheetml/2006/main" xmlns:r="http://schemas.openxmlformats.org/officeDocument/2006/relationships">
  <sheetPr>
    <pageSetUpPr fitToPage="1"/>
  </sheetPr>
  <dimension ref="A1:AI125"/>
  <sheetViews>
    <sheetView zoomScale="70" zoomScaleNormal="70" zoomScaleSheetLayoutView="70" zoomScalePageLayoutView="0" workbookViewId="0" topLeftCell="A1">
      <pane ySplit="4" topLeftCell="A116" activePane="bottomLeft" state="frozen"/>
      <selection pane="topLeft" activeCell="A1" sqref="A1"/>
      <selection pane="bottomLeft" activeCell="C118" sqref="C118"/>
    </sheetView>
  </sheetViews>
  <sheetFormatPr defaultColWidth="11.421875" defaultRowHeight="15"/>
  <cols>
    <col min="1" max="1" width="22.421875" style="106" customWidth="1"/>
    <col min="2" max="3" width="25.421875" style="6" customWidth="1"/>
    <col min="4" max="4" width="12.00390625" style="131" customWidth="1"/>
    <col min="5" max="5" width="15.7109375" style="131" customWidth="1"/>
    <col min="6" max="6" width="10.28125" style="131" customWidth="1"/>
    <col min="7" max="7" width="16.140625" style="131" customWidth="1"/>
    <col min="8" max="8" width="13.421875" style="131" bestFit="1" customWidth="1"/>
    <col min="9" max="9" width="13.8515625" style="132" bestFit="1" customWidth="1"/>
    <col min="10" max="10" width="13.57421875" style="131" bestFit="1" customWidth="1"/>
    <col min="11" max="11" width="16.140625" style="131" customWidth="1"/>
    <col min="12" max="12" width="11.57421875" style="131" bestFit="1" customWidth="1"/>
    <col min="13" max="13" width="11.140625" style="131" customWidth="1"/>
    <col min="14" max="14" width="11.7109375" style="132" customWidth="1"/>
    <col min="15" max="15" width="10.8515625" style="131" customWidth="1"/>
    <col min="16" max="16" width="11.8515625" style="131" customWidth="1"/>
    <col min="17" max="17" width="9.7109375" style="131" customWidth="1"/>
    <col min="18" max="18" width="7.140625" style="131" customWidth="1"/>
    <col min="19" max="19" width="11.421875" style="132" customWidth="1"/>
    <col min="20" max="20" width="11.7109375" style="131" customWidth="1"/>
    <col min="21" max="21" width="12.57421875" style="131" customWidth="1"/>
    <col min="22" max="22" width="11.00390625" style="131" customWidth="1"/>
    <col min="23" max="23" width="8.7109375" style="131" customWidth="1"/>
    <col min="24" max="24" width="13.7109375" style="132" customWidth="1"/>
    <col min="25" max="25" width="15.00390625" style="100" bestFit="1" customWidth="1"/>
    <col min="26" max="29" width="13.57421875" style="100" customWidth="1"/>
    <col min="30" max="34" width="13.57421875" style="2" customWidth="1"/>
    <col min="35" max="16384" width="11.421875" style="2" customWidth="1"/>
  </cols>
  <sheetData>
    <row r="1" spans="1:24" ht="28.5" customHeight="1" thickBot="1">
      <c r="A1" s="486" t="s">
        <v>435</v>
      </c>
      <c r="B1" s="487"/>
      <c r="C1" s="487"/>
      <c r="D1" s="487"/>
      <c r="E1" s="487"/>
      <c r="F1" s="487"/>
      <c r="G1" s="487"/>
      <c r="H1" s="487"/>
      <c r="I1" s="487"/>
      <c r="J1" s="487"/>
      <c r="K1" s="487"/>
      <c r="L1" s="487"/>
      <c r="M1" s="487"/>
      <c r="N1" s="487"/>
      <c r="O1" s="487"/>
      <c r="P1" s="487"/>
      <c r="Q1" s="487"/>
      <c r="R1" s="487"/>
      <c r="S1" s="487"/>
      <c r="T1" s="487"/>
      <c r="U1" s="487"/>
      <c r="V1" s="487"/>
      <c r="W1" s="487"/>
      <c r="X1" s="488"/>
    </row>
    <row r="2" spans="1:24" ht="28.5" customHeight="1" thickBot="1">
      <c r="A2" s="347" t="s">
        <v>655</v>
      </c>
      <c r="B2" s="348"/>
      <c r="C2" s="348"/>
      <c r="D2" s="348"/>
      <c r="E2" s="348"/>
      <c r="F2" s="348"/>
      <c r="G2" s="435"/>
      <c r="H2" s="347" t="s">
        <v>653</v>
      </c>
      <c r="I2" s="436"/>
      <c r="J2" s="436"/>
      <c r="K2" s="436"/>
      <c r="L2" s="436"/>
      <c r="M2" s="436"/>
      <c r="N2" s="436"/>
      <c r="O2" s="436"/>
      <c r="P2" s="436"/>
      <c r="Q2" s="437"/>
      <c r="R2" s="347" t="s">
        <v>654</v>
      </c>
      <c r="S2" s="436"/>
      <c r="T2" s="436"/>
      <c r="U2" s="436"/>
      <c r="V2" s="436"/>
      <c r="W2" s="436"/>
      <c r="X2" s="437"/>
    </row>
    <row r="3" spans="1:29" s="93" customFormat="1" ht="12.75">
      <c r="A3" s="489" t="s">
        <v>5</v>
      </c>
      <c r="B3" s="490" t="s">
        <v>4</v>
      </c>
      <c r="C3" s="331"/>
      <c r="D3" s="454">
        <v>2012</v>
      </c>
      <c r="E3" s="454"/>
      <c r="F3" s="454"/>
      <c r="G3" s="454"/>
      <c r="H3" s="454"/>
      <c r="I3" s="454"/>
      <c r="J3" s="454">
        <v>2013</v>
      </c>
      <c r="K3" s="454"/>
      <c r="L3" s="454"/>
      <c r="M3" s="454"/>
      <c r="N3" s="454"/>
      <c r="O3" s="454">
        <v>2014</v>
      </c>
      <c r="P3" s="454"/>
      <c r="Q3" s="454"/>
      <c r="R3" s="454"/>
      <c r="S3" s="454"/>
      <c r="T3" s="454">
        <v>2015</v>
      </c>
      <c r="U3" s="454"/>
      <c r="V3" s="454"/>
      <c r="W3" s="454"/>
      <c r="X3" s="454"/>
      <c r="Y3" s="107"/>
      <c r="Z3" s="107"/>
      <c r="AA3" s="107"/>
      <c r="AB3" s="107"/>
      <c r="AC3" s="107"/>
    </row>
    <row r="4" spans="1:29" s="94" customFormat="1" ht="54" customHeight="1">
      <c r="A4" s="489"/>
      <c r="B4" s="491"/>
      <c r="C4" s="307"/>
      <c r="D4" s="203" t="s">
        <v>3</v>
      </c>
      <c r="E4" s="203" t="s">
        <v>2</v>
      </c>
      <c r="F4" s="203" t="s">
        <v>8</v>
      </c>
      <c r="G4" s="203" t="s">
        <v>371</v>
      </c>
      <c r="H4" s="203" t="s">
        <v>9</v>
      </c>
      <c r="I4" s="204" t="s">
        <v>1</v>
      </c>
      <c r="J4" s="205" t="s">
        <v>3</v>
      </c>
      <c r="K4" s="203" t="s">
        <v>2</v>
      </c>
      <c r="L4" s="203" t="s">
        <v>8</v>
      </c>
      <c r="M4" s="203" t="s">
        <v>9</v>
      </c>
      <c r="N4" s="204" t="s">
        <v>1</v>
      </c>
      <c r="O4" s="205" t="s">
        <v>3</v>
      </c>
      <c r="P4" s="203" t="s">
        <v>2</v>
      </c>
      <c r="Q4" s="203" t="s">
        <v>8</v>
      </c>
      <c r="R4" s="203" t="s">
        <v>9</v>
      </c>
      <c r="S4" s="204" t="s">
        <v>1</v>
      </c>
      <c r="T4" s="205" t="s">
        <v>3</v>
      </c>
      <c r="U4" s="203" t="s">
        <v>2</v>
      </c>
      <c r="V4" s="203" t="s">
        <v>8</v>
      </c>
      <c r="W4" s="203" t="s">
        <v>9</v>
      </c>
      <c r="X4" s="204" t="s">
        <v>1</v>
      </c>
      <c r="Y4" s="108"/>
      <c r="Z4" s="108"/>
      <c r="AA4" s="108"/>
      <c r="AB4" s="108"/>
      <c r="AC4" s="108"/>
    </row>
    <row r="5" spans="1:29" s="96" customFormat="1" ht="24" customHeight="1">
      <c r="A5" s="423" t="str">
        <f>+'OB 2'!A5:X6</f>
        <v>OBJETIVO GENERAL:  
Orientar el desarrollo y la prosperidad del municipio a partir del fortalecimiento de su capacidad institucional local y el aprovechamiento de las ventajas y oportunidades del territorio, para garantizar la plena garantía de libertades que posibiliten el desarrollo pleno y autónomo de nuestras familias, bajo criterios de sostenibilidad, democracia, libre economía y responsabilidad social, con lo cual se propende por alcanzar la visión 2020 de la entidad con participación e inclusión de toda la población. </v>
      </c>
      <c r="B5" s="423"/>
      <c r="C5" s="423"/>
      <c r="D5" s="423"/>
      <c r="E5" s="423"/>
      <c r="F5" s="423"/>
      <c r="G5" s="423"/>
      <c r="H5" s="423"/>
      <c r="I5" s="423"/>
      <c r="J5" s="423"/>
      <c r="K5" s="423"/>
      <c r="L5" s="423"/>
      <c r="M5" s="423"/>
      <c r="N5" s="423"/>
      <c r="O5" s="423"/>
      <c r="P5" s="423"/>
      <c r="Q5" s="423"/>
      <c r="R5" s="423"/>
      <c r="S5" s="423"/>
      <c r="T5" s="423"/>
      <c r="U5" s="423"/>
      <c r="V5" s="423"/>
      <c r="W5" s="423"/>
      <c r="X5" s="423"/>
      <c r="Y5" s="109"/>
      <c r="Z5" s="109"/>
      <c r="AA5" s="109"/>
      <c r="AB5" s="109"/>
      <c r="AC5" s="109"/>
    </row>
    <row r="6" spans="1:29" s="96" customFormat="1" ht="24" customHeight="1">
      <c r="A6" s="423"/>
      <c r="B6" s="423"/>
      <c r="C6" s="423"/>
      <c r="D6" s="423"/>
      <c r="E6" s="423"/>
      <c r="F6" s="423"/>
      <c r="G6" s="423"/>
      <c r="H6" s="423"/>
      <c r="I6" s="423"/>
      <c r="J6" s="423"/>
      <c r="K6" s="423"/>
      <c r="L6" s="423"/>
      <c r="M6" s="423"/>
      <c r="N6" s="423"/>
      <c r="O6" s="423"/>
      <c r="P6" s="423"/>
      <c r="Q6" s="423"/>
      <c r="R6" s="423"/>
      <c r="S6" s="423"/>
      <c r="T6" s="423"/>
      <c r="U6" s="423"/>
      <c r="V6" s="423"/>
      <c r="W6" s="423"/>
      <c r="X6" s="423"/>
      <c r="Y6" s="109"/>
      <c r="Z6" s="109"/>
      <c r="AA6" s="109"/>
      <c r="AB6" s="109"/>
      <c r="AC6" s="109"/>
    </row>
    <row r="7" spans="1:24" ht="12.75">
      <c r="A7" s="492" t="s">
        <v>648</v>
      </c>
      <c r="B7" s="441"/>
      <c r="C7" s="441"/>
      <c r="D7" s="441"/>
      <c r="E7" s="441"/>
      <c r="F7" s="441"/>
      <c r="G7" s="441"/>
      <c r="H7" s="441"/>
      <c r="I7" s="441"/>
      <c r="J7" s="441"/>
      <c r="K7" s="441"/>
      <c r="L7" s="441"/>
      <c r="M7" s="441"/>
      <c r="N7" s="441"/>
      <c r="O7" s="441"/>
      <c r="P7" s="441"/>
      <c r="Q7" s="441"/>
      <c r="R7" s="441"/>
      <c r="S7" s="441"/>
      <c r="T7" s="441"/>
      <c r="U7" s="441"/>
      <c r="V7" s="441"/>
      <c r="W7" s="441"/>
      <c r="X7" s="441"/>
    </row>
    <row r="8" spans="1:24" ht="12.75">
      <c r="A8" s="441"/>
      <c r="B8" s="441"/>
      <c r="C8" s="441"/>
      <c r="D8" s="441"/>
      <c r="E8" s="441"/>
      <c r="F8" s="441"/>
      <c r="G8" s="441"/>
      <c r="H8" s="441"/>
      <c r="I8" s="441"/>
      <c r="J8" s="441"/>
      <c r="K8" s="441"/>
      <c r="L8" s="441"/>
      <c r="M8" s="441"/>
      <c r="N8" s="441"/>
      <c r="O8" s="441"/>
      <c r="P8" s="441"/>
      <c r="Q8" s="441"/>
      <c r="R8" s="441"/>
      <c r="S8" s="441"/>
      <c r="T8" s="441"/>
      <c r="U8" s="441"/>
      <c r="V8" s="441"/>
      <c r="W8" s="441"/>
      <c r="X8" s="441"/>
    </row>
    <row r="9" spans="1:24" ht="12.75" customHeight="1">
      <c r="A9" s="458" t="s">
        <v>74</v>
      </c>
      <c r="B9" s="459"/>
      <c r="C9" s="459"/>
      <c r="D9" s="459"/>
      <c r="E9" s="459"/>
      <c r="F9" s="459"/>
      <c r="G9" s="459"/>
      <c r="H9" s="459"/>
      <c r="I9" s="459"/>
      <c r="J9" s="459"/>
      <c r="K9" s="459"/>
      <c r="L9" s="459"/>
      <c r="M9" s="460"/>
      <c r="N9" s="455" t="s">
        <v>398</v>
      </c>
      <c r="O9" s="456"/>
      <c r="P9" s="456"/>
      <c r="Q9" s="456"/>
      <c r="R9" s="456"/>
      <c r="S9" s="456"/>
      <c r="T9" s="456"/>
      <c r="U9" s="456"/>
      <c r="V9" s="456"/>
      <c r="W9" s="456"/>
      <c r="X9" s="457"/>
    </row>
    <row r="10" spans="1:30" ht="31.5" customHeight="1">
      <c r="A10" s="461"/>
      <c r="B10" s="462"/>
      <c r="C10" s="462"/>
      <c r="D10" s="462"/>
      <c r="E10" s="462"/>
      <c r="F10" s="462"/>
      <c r="G10" s="462"/>
      <c r="H10" s="462"/>
      <c r="I10" s="462"/>
      <c r="J10" s="462"/>
      <c r="K10" s="462"/>
      <c r="L10" s="462"/>
      <c r="M10" s="463"/>
      <c r="N10" s="483" t="s">
        <v>588</v>
      </c>
      <c r="O10" s="484"/>
      <c r="P10" s="484"/>
      <c r="Q10" s="484"/>
      <c r="R10" s="484"/>
      <c r="S10" s="484"/>
      <c r="T10" s="484"/>
      <c r="U10" s="484"/>
      <c r="V10" s="484"/>
      <c r="W10" s="484"/>
      <c r="X10" s="485"/>
      <c r="AD10" s="495"/>
    </row>
    <row r="11" spans="1:30" ht="24.75" customHeight="1">
      <c r="A11" s="450" t="s">
        <v>75</v>
      </c>
      <c r="B11" s="451"/>
      <c r="C11" s="451"/>
      <c r="D11" s="451"/>
      <c r="E11" s="451"/>
      <c r="F11" s="451"/>
      <c r="G11" s="451"/>
      <c r="H11" s="451"/>
      <c r="I11" s="451"/>
      <c r="J11" s="451"/>
      <c r="K11" s="451"/>
      <c r="L11" s="451"/>
      <c r="M11" s="451"/>
      <c r="N11" s="451"/>
      <c r="O11" s="451"/>
      <c r="P11" s="451"/>
      <c r="Q11" s="451"/>
      <c r="R11" s="451"/>
      <c r="S11" s="451"/>
      <c r="T11" s="451"/>
      <c r="U11" s="451"/>
      <c r="V11" s="451"/>
      <c r="W11" s="451"/>
      <c r="X11" s="452"/>
      <c r="Z11" s="100" t="s">
        <v>431</v>
      </c>
      <c r="AA11" s="100" t="s">
        <v>432</v>
      </c>
      <c r="AB11" s="100" t="s">
        <v>433</v>
      </c>
      <c r="AC11" s="100" t="s">
        <v>434</v>
      </c>
      <c r="AD11" s="495"/>
    </row>
    <row r="12" spans="1:34" ht="99" customHeight="1">
      <c r="A12" s="95" t="s">
        <v>226</v>
      </c>
      <c r="B12" s="263" t="s">
        <v>25</v>
      </c>
      <c r="C12" s="330" t="s">
        <v>689</v>
      </c>
      <c r="D12" s="110">
        <v>0</v>
      </c>
      <c r="E12" s="110">
        <v>0</v>
      </c>
      <c r="F12" s="110">
        <v>0</v>
      </c>
      <c r="G12" s="110">
        <v>0</v>
      </c>
      <c r="H12" s="110">
        <v>500000</v>
      </c>
      <c r="I12" s="111">
        <v>0</v>
      </c>
      <c r="J12" s="112">
        <v>0</v>
      </c>
      <c r="K12" s="110">
        <v>0</v>
      </c>
      <c r="L12" s="110">
        <v>0</v>
      </c>
      <c r="M12" s="110">
        <v>0</v>
      </c>
      <c r="N12" s="111">
        <v>0</v>
      </c>
      <c r="O12" s="112">
        <v>0</v>
      </c>
      <c r="P12" s="110">
        <v>0</v>
      </c>
      <c r="Q12" s="110">
        <v>0</v>
      </c>
      <c r="R12" s="110">
        <v>0</v>
      </c>
      <c r="S12" s="111">
        <v>0</v>
      </c>
      <c r="T12" s="112">
        <v>0</v>
      </c>
      <c r="U12" s="110">
        <v>0</v>
      </c>
      <c r="V12" s="110">
        <v>0</v>
      </c>
      <c r="W12" s="110">
        <v>0</v>
      </c>
      <c r="X12" s="111">
        <v>0</v>
      </c>
      <c r="Y12" s="100">
        <f>+SUM(D12:X12)</f>
        <v>500000</v>
      </c>
      <c r="Z12" s="100">
        <f>+SUM(D12:I12)</f>
        <v>500000</v>
      </c>
      <c r="AA12" s="100">
        <f>+SUM(J12:N12)</f>
        <v>0</v>
      </c>
      <c r="AB12" s="100">
        <f>+SUM(O12:S12)</f>
        <v>0</v>
      </c>
      <c r="AC12" s="100">
        <f>+SUM(T12:X12)</f>
        <v>0</v>
      </c>
      <c r="AD12" s="495"/>
      <c r="AE12" s="113"/>
      <c r="AF12" s="113"/>
      <c r="AG12" s="113"/>
      <c r="AH12" s="113"/>
    </row>
    <row r="13" spans="1:34" ht="78" customHeight="1">
      <c r="A13" s="95" t="s">
        <v>226</v>
      </c>
      <c r="B13" s="263" t="s">
        <v>664</v>
      </c>
      <c r="C13" s="330" t="s">
        <v>690</v>
      </c>
      <c r="D13" s="110">
        <v>0</v>
      </c>
      <c r="E13" s="110">
        <v>0</v>
      </c>
      <c r="F13" s="110">
        <v>0</v>
      </c>
      <c r="G13" s="110">
        <v>0</v>
      </c>
      <c r="H13" s="110">
        <v>0</v>
      </c>
      <c r="I13" s="111">
        <v>0</v>
      </c>
      <c r="J13" s="112">
        <v>0</v>
      </c>
      <c r="K13" s="110">
        <v>0</v>
      </c>
      <c r="L13" s="110">
        <v>0</v>
      </c>
      <c r="M13" s="110">
        <v>110000</v>
      </c>
      <c r="N13" s="111">
        <v>0</v>
      </c>
      <c r="O13" s="112">
        <v>0</v>
      </c>
      <c r="P13" s="110">
        <v>0</v>
      </c>
      <c r="Q13" s="110">
        <v>30000</v>
      </c>
      <c r="R13" s="110">
        <v>0</v>
      </c>
      <c r="S13" s="111">
        <v>0</v>
      </c>
      <c r="T13" s="112">
        <v>0</v>
      </c>
      <c r="U13" s="110">
        <v>0</v>
      </c>
      <c r="V13" s="110">
        <v>0</v>
      </c>
      <c r="W13" s="110">
        <v>0</v>
      </c>
      <c r="X13" s="111">
        <v>0</v>
      </c>
      <c r="Y13" s="100">
        <f aca="true" t="shared" si="0" ref="Y13:Y73">+SUM(D13:X13)</f>
        <v>140000</v>
      </c>
      <c r="Z13" s="100">
        <f>+SUM(D13:I13)</f>
        <v>0</v>
      </c>
      <c r="AA13" s="100">
        <f>+SUM(J13:N13)</f>
        <v>110000</v>
      </c>
      <c r="AB13" s="100">
        <f>+SUM(O13:S13)</f>
        <v>30000</v>
      </c>
      <c r="AC13" s="100">
        <f>+SUM(T13:X13)</f>
        <v>0</v>
      </c>
      <c r="AD13" s="186"/>
      <c r="AE13" s="113"/>
      <c r="AF13" s="113"/>
      <c r="AG13" s="113"/>
      <c r="AH13" s="113"/>
    </row>
    <row r="14" spans="1:34" ht="89.25" customHeight="1">
      <c r="A14" s="95" t="s">
        <v>226</v>
      </c>
      <c r="B14" s="263" t="s">
        <v>663</v>
      </c>
      <c r="C14" s="330" t="s">
        <v>690</v>
      </c>
      <c r="D14" s="110">
        <v>0</v>
      </c>
      <c r="E14" s="110">
        <v>0</v>
      </c>
      <c r="F14" s="110">
        <v>0</v>
      </c>
      <c r="G14" s="110">
        <v>0</v>
      </c>
      <c r="H14" s="110">
        <v>0</v>
      </c>
      <c r="I14" s="111">
        <v>0</v>
      </c>
      <c r="J14" s="112">
        <v>0</v>
      </c>
      <c r="K14" s="110">
        <v>0</v>
      </c>
      <c r="L14" s="110">
        <v>0</v>
      </c>
      <c r="M14" s="110">
        <v>260000</v>
      </c>
      <c r="N14" s="111">
        <v>0</v>
      </c>
      <c r="O14" s="112">
        <v>0</v>
      </c>
      <c r="P14" s="110">
        <v>0</v>
      </c>
      <c r="Q14" s="110">
        <v>0</v>
      </c>
      <c r="R14" s="110">
        <v>0</v>
      </c>
      <c r="S14" s="111">
        <v>0</v>
      </c>
      <c r="T14" s="112">
        <v>0</v>
      </c>
      <c r="U14" s="110">
        <v>0</v>
      </c>
      <c r="V14" s="110">
        <v>0</v>
      </c>
      <c r="W14" s="110">
        <v>0</v>
      </c>
      <c r="X14" s="111">
        <v>0</v>
      </c>
      <c r="Y14" s="100">
        <f t="shared" si="0"/>
        <v>260000</v>
      </c>
      <c r="Z14" s="100">
        <f>+SUM(D14:I14)</f>
        <v>0</v>
      </c>
      <c r="AA14" s="100">
        <f>+SUM(J14:N14)</f>
        <v>260000</v>
      </c>
      <c r="AB14" s="100">
        <f>+SUM(O14:S14)</f>
        <v>0</v>
      </c>
      <c r="AC14" s="100">
        <f>+SUM(T14:X14)</f>
        <v>0</v>
      </c>
      <c r="AD14" s="113"/>
      <c r="AE14" s="113"/>
      <c r="AF14" s="113"/>
      <c r="AG14" s="113"/>
      <c r="AH14" s="113"/>
    </row>
    <row r="15" spans="1:34" ht="87.75" customHeight="1">
      <c r="A15" s="95" t="s">
        <v>226</v>
      </c>
      <c r="B15" s="1" t="s">
        <v>43</v>
      </c>
      <c r="C15" s="330" t="s">
        <v>689</v>
      </c>
      <c r="D15" s="110">
        <v>0</v>
      </c>
      <c r="E15" s="110">
        <v>0</v>
      </c>
      <c r="F15" s="110">
        <v>0</v>
      </c>
      <c r="G15" s="110">
        <v>0</v>
      </c>
      <c r="H15" s="110">
        <v>0</v>
      </c>
      <c r="I15" s="111">
        <v>0</v>
      </c>
      <c r="J15" s="112">
        <v>0</v>
      </c>
      <c r="K15" s="110">
        <v>0</v>
      </c>
      <c r="L15" s="110">
        <v>0</v>
      </c>
      <c r="M15" s="110">
        <v>80000</v>
      </c>
      <c r="N15" s="111">
        <v>0</v>
      </c>
      <c r="O15" s="112">
        <v>0</v>
      </c>
      <c r="P15" s="110">
        <v>0</v>
      </c>
      <c r="Q15" s="110">
        <v>0</v>
      </c>
      <c r="R15" s="110">
        <v>0</v>
      </c>
      <c r="S15" s="111">
        <v>0</v>
      </c>
      <c r="T15" s="112">
        <v>0</v>
      </c>
      <c r="U15" s="110">
        <v>0</v>
      </c>
      <c r="V15" s="110">
        <v>0</v>
      </c>
      <c r="W15" s="110">
        <v>0</v>
      </c>
      <c r="X15" s="111">
        <v>0</v>
      </c>
      <c r="Y15" s="100">
        <f t="shared" si="0"/>
        <v>80000</v>
      </c>
      <c r="Z15" s="100">
        <f aca="true" t="shared" si="1" ref="Z15:Z73">+SUM(D15:I15)</f>
        <v>0</v>
      </c>
      <c r="AA15" s="100">
        <f aca="true" t="shared" si="2" ref="AA15:AA73">+SUM(J15:N15)</f>
        <v>80000</v>
      </c>
      <c r="AB15" s="100">
        <f aca="true" t="shared" si="3" ref="AB15:AB73">+SUM(O15:S15)</f>
        <v>0</v>
      </c>
      <c r="AC15" s="100">
        <f aca="true" t="shared" si="4" ref="AC15:AC73">+SUM(T15:X15)</f>
        <v>0</v>
      </c>
      <c r="AD15" s="113"/>
      <c r="AE15" s="113"/>
      <c r="AF15" s="113"/>
      <c r="AG15" s="113"/>
      <c r="AH15" s="113"/>
    </row>
    <row r="16" spans="1:34" ht="32.25" customHeight="1">
      <c r="A16" s="464" t="s">
        <v>76</v>
      </c>
      <c r="B16" s="465"/>
      <c r="C16" s="465"/>
      <c r="D16" s="465"/>
      <c r="E16" s="465"/>
      <c r="F16" s="465"/>
      <c r="G16" s="465"/>
      <c r="H16" s="465"/>
      <c r="I16" s="465"/>
      <c r="J16" s="465"/>
      <c r="K16" s="465"/>
      <c r="L16" s="465"/>
      <c r="M16" s="465"/>
      <c r="N16" s="465"/>
      <c r="O16" s="465"/>
      <c r="P16" s="465"/>
      <c r="Q16" s="465"/>
      <c r="R16" s="465"/>
      <c r="S16" s="465"/>
      <c r="T16" s="465"/>
      <c r="U16" s="465"/>
      <c r="V16" s="465"/>
      <c r="W16" s="465"/>
      <c r="X16" s="466"/>
      <c r="Z16" s="100">
        <f t="shared" si="1"/>
        <v>0</v>
      </c>
      <c r="AA16" s="100">
        <f t="shared" si="2"/>
        <v>0</v>
      </c>
      <c r="AB16" s="100">
        <f t="shared" si="3"/>
        <v>0</v>
      </c>
      <c r="AC16" s="100">
        <f t="shared" si="4"/>
        <v>0</v>
      </c>
      <c r="AD16" s="113"/>
      <c r="AE16" s="113"/>
      <c r="AF16" s="113"/>
      <c r="AG16" s="113"/>
      <c r="AH16" s="113"/>
    </row>
    <row r="17" spans="1:34" ht="73.5" customHeight="1">
      <c r="A17" s="95" t="s">
        <v>226</v>
      </c>
      <c r="B17" s="1" t="s">
        <v>665</v>
      </c>
      <c r="C17" s="330" t="s">
        <v>689</v>
      </c>
      <c r="D17" s="110">
        <v>0</v>
      </c>
      <c r="E17" s="110">
        <v>0</v>
      </c>
      <c r="F17" s="110">
        <v>0</v>
      </c>
      <c r="G17" s="110">
        <v>0</v>
      </c>
      <c r="H17" s="110">
        <v>0</v>
      </c>
      <c r="I17" s="111">
        <v>0</v>
      </c>
      <c r="J17" s="112">
        <v>0</v>
      </c>
      <c r="K17" s="110">
        <v>0</v>
      </c>
      <c r="L17" s="110">
        <v>0</v>
      </c>
      <c r="M17" s="110">
        <v>480000</v>
      </c>
      <c r="N17" s="111">
        <v>0</v>
      </c>
      <c r="O17" s="112">
        <v>0</v>
      </c>
      <c r="P17" s="110">
        <v>0</v>
      </c>
      <c r="Q17" s="110">
        <v>0</v>
      </c>
      <c r="R17" s="110">
        <v>0</v>
      </c>
      <c r="S17" s="111">
        <v>0</v>
      </c>
      <c r="T17" s="112">
        <v>0</v>
      </c>
      <c r="U17" s="110">
        <v>0</v>
      </c>
      <c r="V17" s="110">
        <v>0</v>
      </c>
      <c r="W17" s="110">
        <v>0</v>
      </c>
      <c r="X17" s="111">
        <v>0</v>
      </c>
      <c r="Y17" s="100">
        <f t="shared" si="0"/>
        <v>480000</v>
      </c>
      <c r="Z17" s="100">
        <f t="shared" si="1"/>
        <v>0</v>
      </c>
      <c r="AA17" s="100">
        <f t="shared" si="2"/>
        <v>480000</v>
      </c>
      <c r="AB17" s="100">
        <f t="shared" si="3"/>
        <v>0</v>
      </c>
      <c r="AC17" s="100">
        <f t="shared" si="4"/>
        <v>0</v>
      </c>
      <c r="AD17" s="113"/>
      <c r="AE17" s="113"/>
      <c r="AF17" s="113"/>
      <c r="AG17" s="113"/>
      <c r="AH17" s="113"/>
    </row>
    <row r="18" spans="1:34" ht="27.75" customHeight="1">
      <c r="A18" s="464" t="s">
        <v>77</v>
      </c>
      <c r="B18" s="465"/>
      <c r="C18" s="465"/>
      <c r="D18" s="465"/>
      <c r="E18" s="465"/>
      <c r="F18" s="465"/>
      <c r="G18" s="465"/>
      <c r="H18" s="465"/>
      <c r="I18" s="465"/>
      <c r="J18" s="465"/>
      <c r="K18" s="465"/>
      <c r="L18" s="465"/>
      <c r="M18" s="465"/>
      <c r="N18" s="465"/>
      <c r="O18" s="465"/>
      <c r="P18" s="465"/>
      <c r="Q18" s="465"/>
      <c r="R18" s="465"/>
      <c r="S18" s="465"/>
      <c r="T18" s="465"/>
      <c r="U18" s="465"/>
      <c r="V18" s="465"/>
      <c r="W18" s="465"/>
      <c r="X18" s="466"/>
      <c r="Z18" s="100">
        <f t="shared" si="1"/>
        <v>0</v>
      </c>
      <c r="AA18" s="100">
        <f t="shared" si="2"/>
        <v>0</v>
      </c>
      <c r="AB18" s="100">
        <f t="shared" si="3"/>
        <v>0</v>
      </c>
      <c r="AC18" s="100">
        <f t="shared" si="4"/>
        <v>0</v>
      </c>
      <c r="AD18" s="113"/>
      <c r="AE18" s="113"/>
      <c r="AF18" s="113"/>
      <c r="AG18" s="113"/>
      <c r="AH18" s="113"/>
    </row>
    <row r="19" spans="1:34" ht="89.25" customHeight="1">
      <c r="A19" s="95" t="s">
        <v>226</v>
      </c>
      <c r="B19" s="1" t="s">
        <v>666</v>
      </c>
      <c r="C19" s="330" t="s">
        <v>685</v>
      </c>
      <c r="D19" s="110">
        <v>0</v>
      </c>
      <c r="E19" s="110">
        <v>0</v>
      </c>
      <c r="F19" s="110">
        <v>0</v>
      </c>
      <c r="G19" s="110">
        <v>0</v>
      </c>
      <c r="H19" s="110">
        <v>0</v>
      </c>
      <c r="I19" s="111">
        <v>0</v>
      </c>
      <c r="J19" s="112">
        <v>0</v>
      </c>
      <c r="K19" s="110">
        <v>0</v>
      </c>
      <c r="L19" s="110">
        <v>0</v>
      </c>
      <c r="M19" s="110">
        <v>650000</v>
      </c>
      <c r="N19" s="111">
        <v>0</v>
      </c>
      <c r="O19" s="112">
        <v>0</v>
      </c>
      <c r="P19" s="110">
        <v>0</v>
      </c>
      <c r="Q19" s="110">
        <v>0</v>
      </c>
      <c r="R19" s="110">
        <v>0</v>
      </c>
      <c r="S19" s="111">
        <v>0</v>
      </c>
      <c r="T19" s="112">
        <v>0</v>
      </c>
      <c r="U19" s="110">
        <v>0</v>
      </c>
      <c r="V19" s="110">
        <v>0</v>
      </c>
      <c r="W19" s="110">
        <v>0</v>
      </c>
      <c r="X19" s="111">
        <v>0</v>
      </c>
      <c r="Y19" s="100">
        <f t="shared" si="0"/>
        <v>650000</v>
      </c>
      <c r="Z19" s="100">
        <f t="shared" si="1"/>
        <v>0</v>
      </c>
      <c r="AA19" s="100">
        <f t="shared" si="2"/>
        <v>650000</v>
      </c>
      <c r="AB19" s="100">
        <f t="shared" si="3"/>
        <v>0</v>
      </c>
      <c r="AC19" s="100">
        <f t="shared" si="4"/>
        <v>0</v>
      </c>
      <c r="AD19" s="113"/>
      <c r="AE19" s="113"/>
      <c r="AF19" s="113"/>
      <c r="AG19" s="113"/>
      <c r="AH19" s="113"/>
    </row>
    <row r="20" spans="1:34" ht="14.25" customHeight="1">
      <c r="A20" s="458" t="s">
        <v>98</v>
      </c>
      <c r="B20" s="459"/>
      <c r="C20" s="459"/>
      <c r="D20" s="459"/>
      <c r="E20" s="459"/>
      <c r="F20" s="459"/>
      <c r="G20" s="459"/>
      <c r="H20" s="459"/>
      <c r="I20" s="459"/>
      <c r="J20" s="459"/>
      <c r="K20" s="459"/>
      <c r="L20" s="459"/>
      <c r="M20" s="460"/>
      <c r="N20" s="470" t="s">
        <v>398</v>
      </c>
      <c r="O20" s="471"/>
      <c r="P20" s="471"/>
      <c r="Q20" s="471"/>
      <c r="R20" s="471"/>
      <c r="S20" s="471"/>
      <c r="T20" s="471"/>
      <c r="U20" s="471"/>
      <c r="V20" s="471"/>
      <c r="W20" s="471"/>
      <c r="X20" s="472"/>
      <c r="AD20" s="113"/>
      <c r="AE20" s="113"/>
      <c r="AF20" s="113"/>
      <c r="AG20" s="113"/>
      <c r="AH20" s="113"/>
    </row>
    <row r="21" spans="1:34" ht="33" customHeight="1">
      <c r="A21" s="461"/>
      <c r="B21" s="462"/>
      <c r="C21" s="462"/>
      <c r="D21" s="462"/>
      <c r="E21" s="462"/>
      <c r="F21" s="462"/>
      <c r="G21" s="462"/>
      <c r="H21" s="462"/>
      <c r="I21" s="462"/>
      <c r="J21" s="462"/>
      <c r="K21" s="462"/>
      <c r="L21" s="462"/>
      <c r="M21" s="463"/>
      <c r="N21" s="467" t="s">
        <v>589</v>
      </c>
      <c r="O21" s="468"/>
      <c r="P21" s="468"/>
      <c r="Q21" s="468"/>
      <c r="R21" s="468"/>
      <c r="S21" s="468"/>
      <c r="T21" s="468"/>
      <c r="U21" s="468"/>
      <c r="V21" s="468"/>
      <c r="W21" s="468"/>
      <c r="X21" s="469"/>
      <c r="AD21" s="496"/>
      <c r="AE21" s="113"/>
      <c r="AF21" s="113"/>
      <c r="AG21" s="113"/>
      <c r="AH21" s="113"/>
    </row>
    <row r="22" spans="1:34" ht="33" customHeight="1">
      <c r="A22" s="464" t="s">
        <v>78</v>
      </c>
      <c r="B22" s="465"/>
      <c r="C22" s="465"/>
      <c r="D22" s="465"/>
      <c r="E22" s="465"/>
      <c r="F22" s="465"/>
      <c r="G22" s="465"/>
      <c r="H22" s="465"/>
      <c r="I22" s="465"/>
      <c r="J22" s="465"/>
      <c r="K22" s="465"/>
      <c r="L22" s="465"/>
      <c r="M22" s="465"/>
      <c r="N22" s="465"/>
      <c r="O22" s="465"/>
      <c r="P22" s="465"/>
      <c r="Q22" s="465"/>
      <c r="R22" s="465"/>
      <c r="S22" s="465"/>
      <c r="T22" s="465"/>
      <c r="U22" s="465"/>
      <c r="V22" s="465"/>
      <c r="W22" s="465"/>
      <c r="X22" s="466"/>
      <c r="AD22" s="497"/>
      <c r="AE22" s="113"/>
      <c r="AF22" s="113"/>
      <c r="AG22" s="113"/>
      <c r="AH22" s="113"/>
    </row>
    <row r="23" spans="1:34" ht="114.75">
      <c r="A23" s="95" t="s">
        <v>19</v>
      </c>
      <c r="B23" s="1" t="s">
        <v>44</v>
      </c>
      <c r="C23" s="330" t="s">
        <v>691</v>
      </c>
      <c r="D23" s="110">
        <v>0</v>
      </c>
      <c r="E23" s="110">
        <v>30837</v>
      </c>
      <c r="F23" s="110">
        <v>0</v>
      </c>
      <c r="G23" s="110">
        <v>0</v>
      </c>
      <c r="H23" s="110">
        <v>0</v>
      </c>
      <c r="I23" s="111">
        <v>0</v>
      </c>
      <c r="J23" s="112">
        <v>0</v>
      </c>
      <c r="K23" s="110">
        <v>41506</v>
      </c>
      <c r="L23" s="110">
        <v>0</v>
      </c>
      <c r="M23" s="110">
        <f>40441.289848</f>
        <v>40441.289848</v>
      </c>
      <c r="N23" s="111">
        <v>0</v>
      </c>
      <c r="O23" s="112">
        <v>0</v>
      </c>
      <c r="P23" s="110">
        <v>33769</v>
      </c>
      <c r="Q23" s="110">
        <v>50000</v>
      </c>
      <c r="R23" s="110">
        <v>0</v>
      </c>
      <c r="S23" s="111">
        <v>0</v>
      </c>
      <c r="T23" s="112">
        <v>0</v>
      </c>
      <c r="U23" s="110">
        <v>36103</v>
      </c>
      <c r="V23" s="110">
        <v>50000</v>
      </c>
      <c r="W23" s="110">
        <v>0</v>
      </c>
      <c r="X23" s="111">
        <v>0</v>
      </c>
      <c r="Y23" s="100">
        <f t="shared" si="0"/>
        <v>282656.289848</v>
      </c>
      <c r="Z23" s="100">
        <f t="shared" si="1"/>
        <v>30837</v>
      </c>
      <c r="AA23" s="100">
        <f t="shared" si="2"/>
        <v>81947.289848</v>
      </c>
      <c r="AB23" s="100">
        <f t="shared" si="3"/>
        <v>83769</v>
      </c>
      <c r="AC23" s="100">
        <f t="shared" si="4"/>
        <v>86103</v>
      </c>
      <c r="AD23" s="497"/>
      <c r="AE23" s="113"/>
      <c r="AF23" s="113"/>
      <c r="AG23" s="113"/>
      <c r="AH23" s="113"/>
    </row>
    <row r="24" spans="1:34" ht="51">
      <c r="A24" s="95" t="s">
        <v>19</v>
      </c>
      <c r="B24" s="1" t="s">
        <v>361</v>
      </c>
      <c r="C24" s="330" t="s">
        <v>691</v>
      </c>
      <c r="D24" s="110">
        <v>40000</v>
      </c>
      <c r="E24" s="110">
        <v>0</v>
      </c>
      <c r="F24" s="110">
        <v>0</v>
      </c>
      <c r="G24" s="110">
        <v>0</v>
      </c>
      <c r="H24" s="110">
        <v>0</v>
      </c>
      <c r="I24" s="111">
        <v>0</v>
      </c>
      <c r="J24" s="112">
        <v>41626</v>
      </c>
      <c r="K24" s="110">
        <v>30000</v>
      </c>
      <c r="L24" s="110">
        <v>0</v>
      </c>
      <c r="M24" s="110">
        <v>0</v>
      </c>
      <c r="N24" s="111">
        <v>0</v>
      </c>
      <c r="O24" s="112">
        <v>43280</v>
      </c>
      <c r="P24" s="110">
        <v>0</v>
      </c>
      <c r="Q24" s="110">
        <v>30000</v>
      </c>
      <c r="R24" s="110">
        <v>0</v>
      </c>
      <c r="S24" s="111">
        <v>0</v>
      </c>
      <c r="T24" s="112">
        <v>44963</v>
      </c>
      <c r="U24" s="110">
        <v>20000</v>
      </c>
      <c r="V24" s="110">
        <v>0</v>
      </c>
      <c r="W24" s="110">
        <v>0</v>
      </c>
      <c r="X24" s="111">
        <v>0</v>
      </c>
      <c r="Y24" s="100">
        <f t="shared" si="0"/>
        <v>249869</v>
      </c>
      <c r="Z24" s="100">
        <f t="shared" si="1"/>
        <v>40000</v>
      </c>
      <c r="AA24" s="100">
        <f t="shared" si="2"/>
        <v>71626</v>
      </c>
      <c r="AB24" s="100">
        <f t="shared" si="3"/>
        <v>73280</v>
      </c>
      <c r="AC24" s="100">
        <f t="shared" si="4"/>
        <v>64963</v>
      </c>
      <c r="AD24" s="497"/>
      <c r="AE24" s="113"/>
      <c r="AF24" s="113"/>
      <c r="AG24" s="113"/>
      <c r="AH24" s="113"/>
    </row>
    <row r="25" spans="1:34" ht="76.5">
      <c r="A25" s="95" t="s">
        <v>19</v>
      </c>
      <c r="B25" s="1" t="s">
        <v>45</v>
      </c>
      <c r="C25" s="330" t="s">
        <v>691</v>
      </c>
      <c r="D25" s="110">
        <v>0</v>
      </c>
      <c r="E25" s="110">
        <v>0</v>
      </c>
      <c r="F25" s="110">
        <v>0</v>
      </c>
      <c r="G25" s="110">
        <v>20000</v>
      </c>
      <c r="H25" s="110">
        <v>0</v>
      </c>
      <c r="I25" s="111">
        <v>0</v>
      </c>
      <c r="J25" s="112">
        <v>0</v>
      </c>
      <c r="K25" s="110">
        <v>0</v>
      </c>
      <c r="L25" s="110">
        <v>25000</v>
      </c>
      <c r="M25" s="110">
        <v>0</v>
      </c>
      <c r="N25" s="111">
        <v>0</v>
      </c>
      <c r="O25" s="112">
        <v>0</v>
      </c>
      <c r="P25" s="110">
        <v>0</v>
      </c>
      <c r="Q25" s="110">
        <v>25000</v>
      </c>
      <c r="R25" s="110">
        <v>0</v>
      </c>
      <c r="S25" s="111">
        <v>0</v>
      </c>
      <c r="T25" s="112">
        <v>0</v>
      </c>
      <c r="U25" s="110">
        <v>0</v>
      </c>
      <c r="V25" s="110">
        <v>20000</v>
      </c>
      <c r="W25" s="110">
        <v>0</v>
      </c>
      <c r="X25" s="111">
        <v>0</v>
      </c>
      <c r="Y25" s="100">
        <f t="shared" si="0"/>
        <v>90000</v>
      </c>
      <c r="Z25" s="100">
        <f t="shared" si="1"/>
        <v>20000</v>
      </c>
      <c r="AA25" s="100">
        <f t="shared" si="2"/>
        <v>25000</v>
      </c>
      <c r="AB25" s="100">
        <f t="shared" si="3"/>
        <v>25000</v>
      </c>
      <c r="AC25" s="100">
        <f t="shared" si="4"/>
        <v>20000</v>
      </c>
      <c r="AD25" s="498"/>
      <c r="AE25" s="113"/>
      <c r="AF25" s="113"/>
      <c r="AG25" s="113"/>
      <c r="AH25" s="113"/>
    </row>
    <row r="26" spans="1:34" ht="12.75" customHeight="1">
      <c r="A26" s="458" t="s">
        <v>79</v>
      </c>
      <c r="B26" s="459"/>
      <c r="C26" s="459"/>
      <c r="D26" s="459"/>
      <c r="E26" s="459"/>
      <c r="F26" s="459"/>
      <c r="G26" s="459"/>
      <c r="H26" s="459"/>
      <c r="I26" s="459"/>
      <c r="J26" s="459"/>
      <c r="K26" s="459"/>
      <c r="L26" s="459"/>
      <c r="M26" s="460"/>
      <c r="N26" s="455" t="s">
        <v>398</v>
      </c>
      <c r="O26" s="456"/>
      <c r="P26" s="456"/>
      <c r="Q26" s="456"/>
      <c r="R26" s="456"/>
      <c r="S26" s="456"/>
      <c r="T26" s="456"/>
      <c r="U26" s="456"/>
      <c r="V26" s="456"/>
      <c r="W26" s="456"/>
      <c r="X26" s="457"/>
      <c r="AD26" s="445"/>
      <c r="AE26" s="113"/>
      <c r="AF26" s="113"/>
      <c r="AG26" s="113"/>
      <c r="AH26" s="113"/>
    </row>
    <row r="27" spans="1:34" ht="12.75">
      <c r="A27" s="461"/>
      <c r="B27" s="462"/>
      <c r="C27" s="462"/>
      <c r="D27" s="462"/>
      <c r="E27" s="462"/>
      <c r="F27" s="462"/>
      <c r="G27" s="462"/>
      <c r="H27" s="462"/>
      <c r="I27" s="462"/>
      <c r="J27" s="462"/>
      <c r="K27" s="462"/>
      <c r="L27" s="462"/>
      <c r="M27" s="463"/>
      <c r="N27" s="470" t="s">
        <v>474</v>
      </c>
      <c r="O27" s="471"/>
      <c r="P27" s="471"/>
      <c r="Q27" s="471"/>
      <c r="R27" s="471"/>
      <c r="S27" s="471"/>
      <c r="T27" s="471"/>
      <c r="U27" s="471"/>
      <c r="V27" s="471"/>
      <c r="W27" s="471"/>
      <c r="X27" s="472"/>
      <c r="AD27" s="499"/>
      <c r="AE27" s="113"/>
      <c r="AF27" s="113"/>
      <c r="AG27" s="113"/>
      <c r="AH27" s="113"/>
    </row>
    <row r="28" spans="1:34" ht="22.5" customHeight="1">
      <c r="A28" s="464" t="s">
        <v>80</v>
      </c>
      <c r="B28" s="465"/>
      <c r="C28" s="465"/>
      <c r="D28" s="465"/>
      <c r="E28" s="465"/>
      <c r="F28" s="465"/>
      <c r="G28" s="465"/>
      <c r="H28" s="465"/>
      <c r="I28" s="465"/>
      <c r="J28" s="465"/>
      <c r="K28" s="465"/>
      <c r="L28" s="465"/>
      <c r="M28" s="465"/>
      <c r="N28" s="465"/>
      <c r="O28" s="465"/>
      <c r="P28" s="465"/>
      <c r="Q28" s="465"/>
      <c r="R28" s="465"/>
      <c r="S28" s="465"/>
      <c r="T28" s="465"/>
      <c r="U28" s="465"/>
      <c r="V28" s="465"/>
      <c r="W28" s="465"/>
      <c r="X28" s="466"/>
      <c r="AD28" s="499"/>
      <c r="AE28" s="113"/>
      <c r="AF28" s="113"/>
      <c r="AG28" s="113"/>
      <c r="AH28" s="113"/>
    </row>
    <row r="29" spans="1:34" s="61" customFormat="1" ht="103.5" customHeight="1">
      <c r="A29" s="41" t="s">
        <v>221</v>
      </c>
      <c r="B29" s="1" t="s">
        <v>32</v>
      </c>
      <c r="C29" s="330" t="s">
        <v>683</v>
      </c>
      <c r="D29" s="81">
        <v>0</v>
      </c>
      <c r="E29" s="81">
        <v>0</v>
      </c>
      <c r="F29" s="81">
        <v>0</v>
      </c>
      <c r="G29" s="81">
        <v>20000</v>
      </c>
      <c r="H29" s="81">
        <v>0</v>
      </c>
      <c r="I29" s="82">
        <v>0</v>
      </c>
      <c r="J29" s="83">
        <v>0</v>
      </c>
      <c r="K29" s="81">
        <v>10000</v>
      </c>
      <c r="L29" s="81">
        <v>0</v>
      </c>
      <c r="M29" s="81">
        <v>0</v>
      </c>
      <c r="N29" s="82">
        <v>0</v>
      </c>
      <c r="O29" s="83">
        <v>0</v>
      </c>
      <c r="P29" s="81">
        <v>0</v>
      </c>
      <c r="Q29" s="81">
        <v>0</v>
      </c>
      <c r="R29" s="81">
        <v>0</v>
      </c>
      <c r="S29" s="82">
        <v>0</v>
      </c>
      <c r="T29" s="83">
        <v>0</v>
      </c>
      <c r="U29" s="81">
        <v>0</v>
      </c>
      <c r="V29" s="81">
        <v>0</v>
      </c>
      <c r="W29" s="81">
        <v>0</v>
      </c>
      <c r="X29" s="82">
        <v>0</v>
      </c>
      <c r="Y29" s="100">
        <f t="shared" si="0"/>
        <v>30000</v>
      </c>
      <c r="Z29" s="100">
        <f t="shared" si="1"/>
        <v>20000</v>
      </c>
      <c r="AA29" s="100">
        <f t="shared" si="2"/>
        <v>10000</v>
      </c>
      <c r="AB29" s="100">
        <f t="shared" si="3"/>
        <v>0</v>
      </c>
      <c r="AC29" s="100">
        <f t="shared" si="4"/>
        <v>0</v>
      </c>
      <c r="AD29" s="499"/>
      <c r="AE29" s="113"/>
      <c r="AF29" s="113"/>
      <c r="AG29" s="113"/>
      <c r="AH29" s="113"/>
    </row>
    <row r="30" spans="1:34" ht="114.75" customHeight="1">
      <c r="A30" s="95" t="s">
        <v>221</v>
      </c>
      <c r="B30" s="21" t="s">
        <v>95</v>
      </c>
      <c r="C30" s="330" t="s">
        <v>683</v>
      </c>
      <c r="D30" s="110">
        <v>0</v>
      </c>
      <c r="E30" s="110">
        <v>0</v>
      </c>
      <c r="F30" s="110">
        <v>0</v>
      </c>
      <c r="G30" s="110">
        <v>10000</v>
      </c>
      <c r="H30" s="110">
        <v>0</v>
      </c>
      <c r="I30" s="111">
        <v>0</v>
      </c>
      <c r="J30" s="112">
        <v>0</v>
      </c>
      <c r="K30" s="110">
        <v>0</v>
      </c>
      <c r="L30" s="110">
        <v>15000</v>
      </c>
      <c r="M30" s="110">
        <v>0</v>
      </c>
      <c r="N30" s="111">
        <v>0</v>
      </c>
      <c r="O30" s="112">
        <v>0</v>
      </c>
      <c r="P30" s="110">
        <v>0</v>
      </c>
      <c r="Q30" s="110">
        <v>15000</v>
      </c>
      <c r="R30" s="110">
        <v>0</v>
      </c>
      <c r="S30" s="111">
        <v>0</v>
      </c>
      <c r="T30" s="112">
        <v>0</v>
      </c>
      <c r="U30" s="110">
        <v>0</v>
      </c>
      <c r="V30" s="110">
        <v>10000</v>
      </c>
      <c r="W30" s="110">
        <v>0</v>
      </c>
      <c r="X30" s="111">
        <v>0</v>
      </c>
      <c r="Y30" s="100">
        <f t="shared" si="0"/>
        <v>50000</v>
      </c>
      <c r="Z30" s="100">
        <f t="shared" si="1"/>
        <v>10000</v>
      </c>
      <c r="AA30" s="100">
        <f t="shared" si="2"/>
        <v>15000</v>
      </c>
      <c r="AB30" s="100">
        <f t="shared" si="3"/>
        <v>15000</v>
      </c>
      <c r="AC30" s="100">
        <f t="shared" si="4"/>
        <v>10000</v>
      </c>
      <c r="AD30" s="446"/>
      <c r="AE30" s="113"/>
      <c r="AF30" s="113"/>
      <c r="AG30" s="113"/>
      <c r="AH30" s="113"/>
    </row>
    <row r="31" spans="1:34" ht="78.75" customHeight="1">
      <c r="A31" s="95" t="s">
        <v>221</v>
      </c>
      <c r="B31" s="21" t="s">
        <v>403</v>
      </c>
      <c r="C31" s="330" t="s">
        <v>683</v>
      </c>
      <c r="D31" s="110">
        <v>0</v>
      </c>
      <c r="E31" s="110">
        <v>0</v>
      </c>
      <c r="F31" s="110">
        <v>0</v>
      </c>
      <c r="G31" s="110">
        <v>8000</v>
      </c>
      <c r="H31" s="110">
        <v>0</v>
      </c>
      <c r="I31" s="111">
        <v>0</v>
      </c>
      <c r="J31" s="112">
        <v>0</v>
      </c>
      <c r="K31" s="110">
        <v>0</v>
      </c>
      <c r="L31" s="110">
        <v>20000</v>
      </c>
      <c r="M31" s="110">
        <v>0</v>
      </c>
      <c r="N31" s="111">
        <v>0</v>
      </c>
      <c r="O31" s="112">
        <v>0</v>
      </c>
      <c r="P31" s="110">
        <v>0</v>
      </c>
      <c r="Q31" s="110">
        <v>20000</v>
      </c>
      <c r="R31" s="110">
        <v>0</v>
      </c>
      <c r="S31" s="111">
        <v>0</v>
      </c>
      <c r="T31" s="112">
        <v>0</v>
      </c>
      <c r="U31" s="110">
        <v>0</v>
      </c>
      <c r="V31" s="110">
        <v>10000</v>
      </c>
      <c r="W31" s="110">
        <v>0</v>
      </c>
      <c r="X31" s="111">
        <v>0</v>
      </c>
      <c r="Y31" s="100">
        <f t="shared" si="0"/>
        <v>58000</v>
      </c>
      <c r="Z31" s="100">
        <f t="shared" si="1"/>
        <v>8000</v>
      </c>
      <c r="AA31" s="100">
        <f t="shared" si="2"/>
        <v>20000</v>
      </c>
      <c r="AB31" s="100">
        <f t="shared" si="3"/>
        <v>20000</v>
      </c>
      <c r="AC31" s="100">
        <f t="shared" si="4"/>
        <v>10000</v>
      </c>
      <c r="AD31" s="113"/>
      <c r="AE31" s="113"/>
      <c r="AF31" s="113"/>
      <c r="AG31" s="113"/>
      <c r="AH31" s="113"/>
    </row>
    <row r="32" spans="1:34" ht="16.5" customHeight="1">
      <c r="A32" s="458" t="s">
        <v>189</v>
      </c>
      <c r="B32" s="459"/>
      <c r="C32" s="459"/>
      <c r="D32" s="459"/>
      <c r="E32" s="459"/>
      <c r="F32" s="459"/>
      <c r="G32" s="459"/>
      <c r="H32" s="459"/>
      <c r="I32" s="459"/>
      <c r="J32" s="459"/>
      <c r="K32" s="459"/>
      <c r="L32" s="459"/>
      <c r="M32" s="460"/>
      <c r="N32" s="455" t="s">
        <v>398</v>
      </c>
      <c r="O32" s="456"/>
      <c r="P32" s="456"/>
      <c r="Q32" s="456"/>
      <c r="R32" s="456"/>
      <c r="S32" s="456"/>
      <c r="T32" s="456"/>
      <c r="U32" s="456"/>
      <c r="V32" s="456"/>
      <c r="W32" s="456"/>
      <c r="X32" s="457"/>
      <c r="AD32" s="113"/>
      <c r="AE32" s="113"/>
      <c r="AF32" s="113"/>
      <c r="AG32" s="113"/>
      <c r="AH32" s="113"/>
    </row>
    <row r="33" spans="1:34" ht="31.5" customHeight="1">
      <c r="A33" s="461"/>
      <c r="B33" s="462"/>
      <c r="C33" s="462"/>
      <c r="D33" s="462"/>
      <c r="E33" s="462"/>
      <c r="F33" s="462"/>
      <c r="G33" s="462"/>
      <c r="H33" s="462"/>
      <c r="I33" s="462"/>
      <c r="J33" s="462"/>
      <c r="K33" s="462"/>
      <c r="L33" s="462"/>
      <c r="M33" s="463"/>
      <c r="N33" s="483" t="s">
        <v>594</v>
      </c>
      <c r="O33" s="484"/>
      <c r="P33" s="484"/>
      <c r="Q33" s="484"/>
      <c r="R33" s="484"/>
      <c r="S33" s="484"/>
      <c r="T33" s="484"/>
      <c r="U33" s="484"/>
      <c r="V33" s="484"/>
      <c r="W33" s="484"/>
      <c r="X33" s="485"/>
      <c r="AD33" s="113"/>
      <c r="AE33" s="113"/>
      <c r="AF33" s="113"/>
      <c r="AG33" s="113"/>
      <c r="AH33" s="113"/>
    </row>
    <row r="34" spans="1:34" ht="32.25" customHeight="1">
      <c r="A34" s="464" t="s">
        <v>182</v>
      </c>
      <c r="B34" s="465"/>
      <c r="C34" s="465"/>
      <c r="D34" s="465"/>
      <c r="E34" s="465"/>
      <c r="F34" s="465"/>
      <c r="G34" s="465"/>
      <c r="H34" s="465"/>
      <c r="I34" s="465"/>
      <c r="J34" s="465"/>
      <c r="K34" s="465"/>
      <c r="L34" s="465"/>
      <c r="M34" s="465"/>
      <c r="N34" s="465"/>
      <c r="O34" s="465"/>
      <c r="P34" s="465"/>
      <c r="Q34" s="465"/>
      <c r="R34" s="465"/>
      <c r="S34" s="465"/>
      <c r="T34" s="465"/>
      <c r="U34" s="465"/>
      <c r="V34" s="465"/>
      <c r="W34" s="465"/>
      <c r="X34" s="466"/>
      <c r="AD34" s="113"/>
      <c r="AE34" s="113"/>
      <c r="AF34" s="113"/>
      <c r="AG34" s="113"/>
      <c r="AH34" s="113"/>
    </row>
    <row r="35" spans="1:34" ht="117.75" customHeight="1">
      <c r="A35" s="95" t="s">
        <v>14</v>
      </c>
      <c r="B35" s="21" t="s">
        <v>97</v>
      </c>
      <c r="C35" s="330" t="s">
        <v>692</v>
      </c>
      <c r="D35" s="110">
        <v>0</v>
      </c>
      <c r="E35" s="110">
        <v>50000</v>
      </c>
      <c r="F35" s="110">
        <v>0</v>
      </c>
      <c r="G35" s="110">
        <v>0</v>
      </c>
      <c r="H35" s="110">
        <v>0</v>
      </c>
      <c r="I35" s="111">
        <v>0</v>
      </c>
      <c r="J35" s="112">
        <v>0</v>
      </c>
      <c r="K35" s="110">
        <v>52033</v>
      </c>
      <c r="L35" s="110">
        <v>0</v>
      </c>
      <c r="M35" s="110">
        <v>0</v>
      </c>
      <c r="N35" s="111">
        <v>0</v>
      </c>
      <c r="O35" s="112">
        <v>0</v>
      </c>
      <c r="P35" s="110">
        <v>54100</v>
      </c>
      <c r="Q35" s="110">
        <v>0</v>
      </c>
      <c r="R35" s="110">
        <v>0</v>
      </c>
      <c r="S35" s="111">
        <v>0</v>
      </c>
      <c r="T35" s="112">
        <v>0</v>
      </c>
      <c r="U35" s="110">
        <v>56203</v>
      </c>
      <c r="V35" s="110">
        <v>0</v>
      </c>
      <c r="W35" s="110">
        <v>0</v>
      </c>
      <c r="X35" s="111">
        <v>0</v>
      </c>
      <c r="Y35" s="100">
        <f t="shared" si="0"/>
        <v>212336</v>
      </c>
      <c r="Z35" s="100">
        <f t="shared" si="1"/>
        <v>50000</v>
      </c>
      <c r="AA35" s="100">
        <f t="shared" si="2"/>
        <v>52033</v>
      </c>
      <c r="AB35" s="100">
        <f t="shared" si="3"/>
        <v>54100</v>
      </c>
      <c r="AC35" s="100">
        <f t="shared" si="4"/>
        <v>56203</v>
      </c>
      <c r="AD35" s="113"/>
      <c r="AE35" s="113"/>
      <c r="AF35" s="113"/>
      <c r="AG35" s="113"/>
      <c r="AH35" s="113"/>
    </row>
    <row r="36" spans="1:34" ht="78.75" customHeight="1">
      <c r="A36" s="95" t="s">
        <v>14</v>
      </c>
      <c r="B36" s="21" t="s">
        <v>96</v>
      </c>
      <c r="C36" s="330" t="s">
        <v>692</v>
      </c>
      <c r="D36" s="110">
        <v>15000</v>
      </c>
      <c r="E36" s="110">
        <v>0</v>
      </c>
      <c r="F36" s="110">
        <v>0</v>
      </c>
      <c r="G36" s="110">
        <v>0</v>
      </c>
      <c r="H36" s="110">
        <v>0</v>
      </c>
      <c r="I36" s="111">
        <v>0</v>
      </c>
      <c r="J36" s="112">
        <v>0</v>
      </c>
      <c r="K36" s="110">
        <v>15000</v>
      </c>
      <c r="L36" s="110">
        <v>0</v>
      </c>
      <c r="M36" s="110">
        <v>0</v>
      </c>
      <c r="N36" s="111">
        <v>0</v>
      </c>
      <c r="O36" s="112">
        <v>0</v>
      </c>
      <c r="P36" s="110">
        <v>0</v>
      </c>
      <c r="Q36" s="110">
        <v>17000</v>
      </c>
      <c r="R36" s="110">
        <v>0</v>
      </c>
      <c r="S36" s="111">
        <v>0</v>
      </c>
      <c r="T36" s="112">
        <v>0</v>
      </c>
      <c r="U36" s="110">
        <v>17000</v>
      </c>
      <c r="V36" s="110">
        <v>0</v>
      </c>
      <c r="W36" s="110">
        <v>0</v>
      </c>
      <c r="X36" s="111">
        <v>0</v>
      </c>
      <c r="Y36" s="100">
        <f t="shared" si="0"/>
        <v>64000</v>
      </c>
      <c r="Z36" s="100">
        <f t="shared" si="1"/>
        <v>15000</v>
      </c>
      <c r="AA36" s="100">
        <f t="shared" si="2"/>
        <v>15000</v>
      </c>
      <c r="AB36" s="100">
        <f t="shared" si="3"/>
        <v>17000</v>
      </c>
      <c r="AC36" s="100">
        <f t="shared" si="4"/>
        <v>17000</v>
      </c>
      <c r="AD36" s="113"/>
      <c r="AE36" s="113"/>
      <c r="AF36" s="113"/>
      <c r="AG36" s="113"/>
      <c r="AH36" s="113"/>
    </row>
    <row r="37" spans="1:34" ht="51">
      <c r="A37" s="95" t="s">
        <v>14</v>
      </c>
      <c r="B37" s="1" t="s">
        <v>404</v>
      </c>
      <c r="C37" s="330" t="s">
        <v>692</v>
      </c>
      <c r="D37" s="110">
        <v>0</v>
      </c>
      <c r="E37" s="110">
        <v>0</v>
      </c>
      <c r="F37" s="110">
        <v>150000</v>
      </c>
      <c r="G37" s="110">
        <v>0</v>
      </c>
      <c r="H37" s="110">
        <v>0</v>
      </c>
      <c r="I37" s="111">
        <v>0</v>
      </c>
      <c r="J37" s="112">
        <v>0</v>
      </c>
      <c r="K37" s="110">
        <v>0</v>
      </c>
      <c r="L37" s="110">
        <v>0</v>
      </c>
      <c r="M37" s="110">
        <v>0</v>
      </c>
      <c r="N37" s="111">
        <v>0</v>
      </c>
      <c r="O37" s="112">
        <v>0</v>
      </c>
      <c r="P37" s="110">
        <v>0</v>
      </c>
      <c r="Q37" s="110">
        <v>0</v>
      </c>
      <c r="R37" s="110">
        <v>0</v>
      </c>
      <c r="S37" s="111">
        <v>0</v>
      </c>
      <c r="T37" s="112">
        <v>0</v>
      </c>
      <c r="U37" s="110">
        <v>0</v>
      </c>
      <c r="V37" s="110">
        <v>0</v>
      </c>
      <c r="W37" s="110">
        <v>0</v>
      </c>
      <c r="X37" s="111">
        <v>0</v>
      </c>
      <c r="Y37" s="100">
        <f t="shared" si="0"/>
        <v>150000</v>
      </c>
      <c r="Z37" s="100">
        <f t="shared" si="1"/>
        <v>150000</v>
      </c>
      <c r="AA37" s="100">
        <f t="shared" si="2"/>
        <v>0</v>
      </c>
      <c r="AB37" s="100">
        <f t="shared" si="3"/>
        <v>0</v>
      </c>
      <c r="AC37" s="100">
        <f t="shared" si="4"/>
        <v>0</v>
      </c>
      <c r="AD37" s="113"/>
      <c r="AE37" s="113"/>
      <c r="AF37" s="113"/>
      <c r="AG37" s="113"/>
      <c r="AH37" s="113"/>
    </row>
    <row r="38" spans="1:34" ht="181.5" customHeight="1">
      <c r="A38" s="95" t="s">
        <v>14</v>
      </c>
      <c r="B38" s="21" t="s">
        <v>46</v>
      </c>
      <c r="C38" s="330" t="s">
        <v>692</v>
      </c>
      <c r="D38" s="110">
        <v>0</v>
      </c>
      <c r="E38" s="110">
        <v>0</v>
      </c>
      <c r="F38" s="110">
        <v>50000</v>
      </c>
      <c r="G38" s="110">
        <v>0</v>
      </c>
      <c r="H38" s="110">
        <v>0</v>
      </c>
      <c r="I38" s="111">
        <v>0</v>
      </c>
      <c r="J38" s="112">
        <v>0</v>
      </c>
      <c r="K38" s="110">
        <v>0</v>
      </c>
      <c r="L38" s="110">
        <v>0</v>
      </c>
      <c r="M38" s="110">
        <v>0</v>
      </c>
      <c r="N38" s="111">
        <v>0</v>
      </c>
      <c r="O38" s="112">
        <v>0</v>
      </c>
      <c r="P38" s="110">
        <v>0</v>
      </c>
      <c r="Q38" s="110">
        <v>0</v>
      </c>
      <c r="R38" s="110">
        <v>0</v>
      </c>
      <c r="S38" s="111">
        <v>0</v>
      </c>
      <c r="T38" s="112">
        <v>0</v>
      </c>
      <c r="U38" s="110">
        <v>0</v>
      </c>
      <c r="V38" s="110">
        <v>0</v>
      </c>
      <c r="W38" s="110">
        <v>0</v>
      </c>
      <c r="X38" s="111">
        <v>0</v>
      </c>
      <c r="Y38" s="100">
        <f t="shared" si="0"/>
        <v>50000</v>
      </c>
      <c r="Z38" s="100">
        <f t="shared" si="1"/>
        <v>50000</v>
      </c>
      <c r="AA38" s="100">
        <f t="shared" si="2"/>
        <v>0</v>
      </c>
      <c r="AB38" s="100">
        <f t="shared" si="3"/>
        <v>0</v>
      </c>
      <c r="AC38" s="100">
        <f t="shared" si="4"/>
        <v>0</v>
      </c>
      <c r="AD38" s="113"/>
      <c r="AE38" s="113"/>
      <c r="AF38" s="113"/>
      <c r="AG38" s="113"/>
      <c r="AH38" s="113"/>
    </row>
    <row r="39" spans="1:34" ht="158.25" customHeight="1">
      <c r="A39" s="95" t="s">
        <v>14</v>
      </c>
      <c r="B39" s="21" t="s">
        <v>278</v>
      </c>
      <c r="C39" s="330" t="s">
        <v>692</v>
      </c>
      <c r="D39" s="110">
        <v>0</v>
      </c>
      <c r="E39" s="110">
        <v>0</v>
      </c>
      <c r="F39" s="110">
        <v>60000</v>
      </c>
      <c r="G39" s="110">
        <v>0</v>
      </c>
      <c r="H39" s="110">
        <v>0</v>
      </c>
      <c r="I39" s="111">
        <v>0</v>
      </c>
      <c r="J39" s="112">
        <v>0</v>
      </c>
      <c r="K39" s="110">
        <v>0</v>
      </c>
      <c r="L39" s="110">
        <v>0</v>
      </c>
      <c r="M39" s="110">
        <v>0</v>
      </c>
      <c r="N39" s="111">
        <v>0</v>
      </c>
      <c r="O39" s="112">
        <v>0</v>
      </c>
      <c r="P39" s="110">
        <v>0</v>
      </c>
      <c r="Q39" s="110">
        <v>0</v>
      </c>
      <c r="R39" s="110">
        <v>0</v>
      </c>
      <c r="S39" s="111">
        <v>0</v>
      </c>
      <c r="T39" s="112">
        <v>0</v>
      </c>
      <c r="U39" s="110">
        <v>0</v>
      </c>
      <c r="V39" s="110">
        <v>0</v>
      </c>
      <c r="W39" s="110">
        <v>0</v>
      </c>
      <c r="X39" s="111">
        <v>0</v>
      </c>
      <c r="Y39" s="100">
        <f t="shared" si="0"/>
        <v>60000</v>
      </c>
      <c r="Z39" s="100">
        <f t="shared" si="1"/>
        <v>60000</v>
      </c>
      <c r="AA39" s="100">
        <f t="shared" si="2"/>
        <v>0</v>
      </c>
      <c r="AB39" s="100">
        <f t="shared" si="3"/>
        <v>0</v>
      </c>
      <c r="AC39" s="100">
        <f t="shared" si="4"/>
        <v>0</v>
      </c>
      <c r="AD39" s="113"/>
      <c r="AE39" s="113"/>
      <c r="AF39" s="113"/>
      <c r="AG39" s="113"/>
      <c r="AH39" s="113"/>
    </row>
    <row r="40" spans="1:34" ht="12.75">
      <c r="A40" s="479" t="s">
        <v>183</v>
      </c>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AD40" s="113"/>
      <c r="AE40" s="113"/>
      <c r="AF40" s="113"/>
      <c r="AG40" s="113"/>
      <c r="AH40" s="113"/>
    </row>
    <row r="41" spans="1:34" ht="87" customHeight="1">
      <c r="A41" s="95" t="s">
        <v>14</v>
      </c>
      <c r="B41" s="21" t="s">
        <v>366</v>
      </c>
      <c r="C41" s="330" t="s">
        <v>692</v>
      </c>
      <c r="D41" s="110">
        <v>328292</v>
      </c>
      <c r="E41" s="110">
        <v>0</v>
      </c>
      <c r="F41" s="110">
        <v>0</v>
      </c>
      <c r="G41" s="110">
        <v>0</v>
      </c>
      <c r="H41" s="110">
        <v>0</v>
      </c>
      <c r="I41" s="111">
        <v>0</v>
      </c>
      <c r="J41" s="112">
        <v>272785</v>
      </c>
      <c r="K41" s="110">
        <v>0</v>
      </c>
      <c r="L41" s="110">
        <v>0</v>
      </c>
      <c r="M41" s="110">
        <v>0</v>
      </c>
      <c r="N41" s="111">
        <v>0</v>
      </c>
      <c r="O41" s="112">
        <v>288340</v>
      </c>
      <c r="P41" s="110">
        <v>0</v>
      </c>
      <c r="Q41" s="110">
        <v>0</v>
      </c>
      <c r="R41" s="110">
        <v>0</v>
      </c>
      <c r="S41" s="111">
        <v>0</v>
      </c>
      <c r="T41" s="112">
        <v>298834</v>
      </c>
      <c r="U41" s="110">
        <v>0</v>
      </c>
      <c r="V41" s="110">
        <v>0</v>
      </c>
      <c r="W41" s="110">
        <v>0</v>
      </c>
      <c r="X41" s="111">
        <v>0</v>
      </c>
      <c r="Y41" s="100">
        <f t="shared" si="0"/>
        <v>1188251</v>
      </c>
      <c r="Z41" s="100">
        <f t="shared" si="1"/>
        <v>328292</v>
      </c>
      <c r="AA41" s="100">
        <f t="shared" si="2"/>
        <v>272785</v>
      </c>
      <c r="AB41" s="100">
        <f t="shared" si="3"/>
        <v>288340</v>
      </c>
      <c r="AC41" s="100">
        <f t="shared" si="4"/>
        <v>298834</v>
      </c>
      <c r="AD41" s="113"/>
      <c r="AE41" s="113"/>
      <c r="AF41" s="113"/>
      <c r="AG41" s="113"/>
      <c r="AH41" s="113"/>
    </row>
    <row r="42" spans="1:34" ht="12.75">
      <c r="A42" s="458" t="s">
        <v>184</v>
      </c>
      <c r="B42" s="459"/>
      <c r="C42" s="459"/>
      <c r="D42" s="459"/>
      <c r="E42" s="459"/>
      <c r="F42" s="459"/>
      <c r="G42" s="459"/>
      <c r="H42" s="459"/>
      <c r="I42" s="459"/>
      <c r="J42" s="459"/>
      <c r="K42" s="459"/>
      <c r="L42" s="459"/>
      <c r="M42" s="460"/>
      <c r="N42" s="493" t="s">
        <v>398</v>
      </c>
      <c r="O42" s="494"/>
      <c r="P42" s="494"/>
      <c r="Q42" s="494"/>
      <c r="R42" s="494"/>
      <c r="S42" s="494"/>
      <c r="T42" s="494"/>
      <c r="U42" s="494"/>
      <c r="V42" s="494"/>
      <c r="W42" s="494"/>
      <c r="X42" s="494"/>
      <c r="AD42" s="113"/>
      <c r="AE42" s="113"/>
      <c r="AF42" s="113"/>
      <c r="AG42" s="113"/>
      <c r="AH42" s="113"/>
    </row>
    <row r="43" spans="1:34" ht="26.25" customHeight="1">
      <c r="A43" s="480"/>
      <c r="B43" s="481"/>
      <c r="C43" s="481"/>
      <c r="D43" s="481"/>
      <c r="E43" s="481"/>
      <c r="F43" s="481"/>
      <c r="G43" s="481"/>
      <c r="H43" s="481"/>
      <c r="I43" s="481"/>
      <c r="J43" s="481"/>
      <c r="K43" s="481"/>
      <c r="L43" s="481"/>
      <c r="M43" s="482"/>
      <c r="N43" s="476" t="s">
        <v>490</v>
      </c>
      <c r="O43" s="477"/>
      <c r="P43" s="477"/>
      <c r="Q43" s="477"/>
      <c r="R43" s="477"/>
      <c r="S43" s="477"/>
      <c r="T43" s="477"/>
      <c r="U43" s="477"/>
      <c r="V43" s="477"/>
      <c r="W43" s="477"/>
      <c r="X43" s="478"/>
      <c r="AD43" s="113"/>
      <c r="AE43" s="113"/>
      <c r="AF43" s="113"/>
      <c r="AG43" s="113"/>
      <c r="AH43" s="113"/>
    </row>
    <row r="44" spans="1:34" ht="35.25" customHeight="1">
      <c r="A44" s="464" t="s">
        <v>185</v>
      </c>
      <c r="B44" s="465"/>
      <c r="C44" s="465"/>
      <c r="D44" s="465"/>
      <c r="E44" s="465"/>
      <c r="F44" s="465"/>
      <c r="G44" s="465"/>
      <c r="H44" s="465"/>
      <c r="I44" s="465"/>
      <c r="J44" s="465"/>
      <c r="K44" s="465"/>
      <c r="L44" s="465"/>
      <c r="M44" s="465"/>
      <c r="N44" s="465"/>
      <c r="O44" s="465"/>
      <c r="P44" s="465"/>
      <c r="Q44" s="465"/>
      <c r="R44" s="465"/>
      <c r="S44" s="465"/>
      <c r="T44" s="465"/>
      <c r="U44" s="465"/>
      <c r="V44" s="465"/>
      <c r="W44" s="465"/>
      <c r="X44" s="466"/>
      <c r="AD44" s="113"/>
      <c r="AE44" s="113"/>
      <c r="AF44" s="113"/>
      <c r="AG44" s="113"/>
      <c r="AH44" s="113"/>
    </row>
    <row r="45" spans="1:34" s="5" customFormat="1" ht="63.75">
      <c r="A45" s="95" t="s">
        <v>230</v>
      </c>
      <c r="B45" s="1" t="s">
        <v>82</v>
      </c>
      <c r="C45" s="330" t="s">
        <v>687</v>
      </c>
      <c r="D45" s="85">
        <v>0</v>
      </c>
      <c r="E45" s="85">
        <v>30000</v>
      </c>
      <c r="F45" s="85">
        <v>0</v>
      </c>
      <c r="G45" s="85">
        <v>0</v>
      </c>
      <c r="H45" s="85">
        <v>0</v>
      </c>
      <c r="I45" s="86">
        <v>0</v>
      </c>
      <c r="J45" s="87">
        <v>0</v>
      </c>
      <c r="K45" s="85">
        <v>0</v>
      </c>
      <c r="L45" s="85">
        <v>0</v>
      </c>
      <c r="M45" s="85">
        <v>0</v>
      </c>
      <c r="N45" s="86">
        <v>0</v>
      </c>
      <c r="O45" s="87">
        <v>0</v>
      </c>
      <c r="P45" s="85">
        <v>0</v>
      </c>
      <c r="Q45" s="85">
        <v>0</v>
      </c>
      <c r="R45" s="85">
        <v>0</v>
      </c>
      <c r="S45" s="86">
        <v>0</v>
      </c>
      <c r="T45" s="87">
        <v>0</v>
      </c>
      <c r="U45" s="85">
        <v>0</v>
      </c>
      <c r="V45" s="85">
        <v>0</v>
      </c>
      <c r="W45" s="85">
        <v>0</v>
      </c>
      <c r="X45" s="86">
        <v>0</v>
      </c>
      <c r="Y45" s="100">
        <f t="shared" si="0"/>
        <v>30000</v>
      </c>
      <c r="Z45" s="100">
        <f t="shared" si="1"/>
        <v>30000</v>
      </c>
      <c r="AA45" s="100">
        <f t="shared" si="2"/>
        <v>0</v>
      </c>
      <c r="AB45" s="100">
        <f t="shared" si="3"/>
        <v>0</v>
      </c>
      <c r="AC45" s="100">
        <f t="shared" si="4"/>
        <v>0</v>
      </c>
      <c r="AD45" s="113"/>
      <c r="AE45" s="113"/>
      <c r="AF45" s="113"/>
      <c r="AG45" s="113"/>
      <c r="AH45" s="113"/>
    </row>
    <row r="46" spans="1:35" s="5" customFormat="1" ht="63.75">
      <c r="A46" s="95" t="s">
        <v>230</v>
      </c>
      <c r="B46" s="263" t="s">
        <v>406</v>
      </c>
      <c r="C46" s="330" t="s">
        <v>687</v>
      </c>
      <c r="D46" s="85">
        <v>0</v>
      </c>
      <c r="E46" s="85">
        <v>30000</v>
      </c>
      <c r="F46" s="85">
        <v>0</v>
      </c>
      <c r="G46" s="85">
        <v>0</v>
      </c>
      <c r="H46" s="85">
        <v>0</v>
      </c>
      <c r="I46" s="86">
        <v>0</v>
      </c>
      <c r="J46" s="87">
        <v>0</v>
      </c>
      <c r="K46" s="85">
        <v>30000</v>
      </c>
      <c r="L46" s="85">
        <v>0</v>
      </c>
      <c r="M46" s="85">
        <v>0</v>
      </c>
      <c r="N46" s="86">
        <v>0</v>
      </c>
      <c r="O46" s="87">
        <v>0</v>
      </c>
      <c r="P46" s="85">
        <v>30000</v>
      </c>
      <c r="Q46" s="85">
        <v>0</v>
      </c>
      <c r="R46" s="85">
        <v>0</v>
      </c>
      <c r="S46" s="86">
        <v>0</v>
      </c>
      <c r="T46" s="87">
        <v>0</v>
      </c>
      <c r="U46" s="85">
        <v>30000</v>
      </c>
      <c r="V46" s="85">
        <v>0</v>
      </c>
      <c r="W46" s="85">
        <v>0</v>
      </c>
      <c r="X46" s="86">
        <v>0</v>
      </c>
      <c r="Y46" s="100">
        <f t="shared" si="0"/>
        <v>120000</v>
      </c>
      <c r="Z46" s="100">
        <f t="shared" si="1"/>
        <v>30000</v>
      </c>
      <c r="AA46" s="100">
        <f t="shared" si="2"/>
        <v>30000</v>
      </c>
      <c r="AB46" s="100">
        <f t="shared" si="3"/>
        <v>30000</v>
      </c>
      <c r="AC46" s="100">
        <f t="shared" si="4"/>
        <v>30000</v>
      </c>
      <c r="AD46" s="113"/>
      <c r="AE46" s="113"/>
      <c r="AF46" s="113"/>
      <c r="AG46" s="113"/>
      <c r="AH46" s="113"/>
      <c r="AI46" s="113"/>
    </row>
    <row r="47" spans="1:34" ht="42" customHeight="1">
      <c r="A47" s="464" t="s">
        <v>186</v>
      </c>
      <c r="B47" s="465"/>
      <c r="C47" s="465"/>
      <c r="D47" s="465"/>
      <c r="E47" s="465"/>
      <c r="F47" s="465"/>
      <c r="G47" s="465"/>
      <c r="H47" s="465"/>
      <c r="I47" s="465"/>
      <c r="J47" s="465"/>
      <c r="K47" s="465"/>
      <c r="L47" s="465"/>
      <c r="M47" s="465"/>
      <c r="N47" s="465"/>
      <c r="O47" s="465"/>
      <c r="P47" s="465"/>
      <c r="Q47" s="465"/>
      <c r="R47" s="465"/>
      <c r="S47" s="465"/>
      <c r="T47" s="465"/>
      <c r="U47" s="465"/>
      <c r="V47" s="465"/>
      <c r="W47" s="465"/>
      <c r="X47" s="466"/>
      <c r="Z47" s="100">
        <f t="shared" si="1"/>
        <v>0</v>
      </c>
      <c r="AA47" s="100">
        <f t="shared" si="2"/>
        <v>0</v>
      </c>
      <c r="AB47" s="100">
        <f t="shared" si="3"/>
        <v>0</v>
      </c>
      <c r="AC47" s="100">
        <f t="shared" si="4"/>
        <v>0</v>
      </c>
      <c r="AD47" s="113"/>
      <c r="AE47" s="113"/>
      <c r="AF47" s="113"/>
      <c r="AG47" s="113"/>
      <c r="AH47" s="113"/>
    </row>
    <row r="48" spans="1:34" s="5" customFormat="1" ht="63.75">
      <c r="A48" s="24" t="s">
        <v>230</v>
      </c>
      <c r="B48" s="1" t="s">
        <v>363</v>
      </c>
      <c r="C48" s="330" t="s">
        <v>687</v>
      </c>
      <c r="D48" s="85">
        <v>0</v>
      </c>
      <c r="E48" s="85">
        <f>10100-251.421</f>
        <v>9848.579</v>
      </c>
      <c r="F48" s="85">
        <v>0</v>
      </c>
      <c r="G48" s="85">
        <v>0</v>
      </c>
      <c r="H48" s="85">
        <v>7498</v>
      </c>
      <c r="I48" s="86">
        <v>0</v>
      </c>
      <c r="J48" s="87">
        <v>0</v>
      </c>
      <c r="K48" s="85">
        <v>30000</v>
      </c>
      <c r="L48" s="85">
        <v>0</v>
      </c>
      <c r="M48" s="85">
        <v>0</v>
      </c>
      <c r="N48" s="86">
        <v>0</v>
      </c>
      <c r="O48" s="87">
        <v>0</v>
      </c>
      <c r="P48" s="85">
        <v>0</v>
      </c>
      <c r="Q48" s="85">
        <v>30000</v>
      </c>
      <c r="R48" s="85">
        <v>0</v>
      </c>
      <c r="S48" s="86">
        <v>0</v>
      </c>
      <c r="T48" s="115">
        <v>0</v>
      </c>
      <c r="U48" s="116">
        <v>30000</v>
      </c>
      <c r="V48" s="116">
        <v>0</v>
      </c>
      <c r="W48" s="116">
        <v>0</v>
      </c>
      <c r="X48" s="117">
        <v>0</v>
      </c>
      <c r="Y48" s="100">
        <f t="shared" si="0"/>
        <v>107346.579</v>
      </c>
      <c r="Z48" s="100">
        <f t="shared" si="1"/>
        <v>17346.578999999998</v>
      </c>
      <c r="AA48" s="100">
        <f t="shared" si="2"/>
        <v>30000</v>
      </c>
      <c r="AB48" s="100">
        <f t="shared" si="3"/>
        <v>30000</v>
      </c>
      <c r="AC48" s="100">
        <f t="shared" si="4"/>
        <v>30000</v>
      </c>
      <c r="AD48" s="113"/>
      <c r="AE48" s="113"/>
      <c r="AF48" s="113"/>
      <c r="AG48" s="113"/>
      <c r="AH48" s="113"/>
    </row>
    <row r="49" spans="1:34" s="5" customFormat="1" ht="63.75">
      <c r="A49" s="24" t="s">
        <v>230</v>
      </c>
      <c r="B49" s="1" t="s">
        <v>83</v>
      </c>
      <c r="C49" s="330" t="s">
        <v>687</v>
      </c>
      <c r="D49" s="85">
        <v>0</v>
      </c>
      <c r="E49" s="85">
        <v>0</v>
      </c>
      <c r="F49" s="85">
        <v>28000</v>
      </c>
      <c r="G49" s="85">
        <v>0</v>
      </c>
      <c r="H49" s="85">
        <v>0</v>
      </c>
      <c r="I49" s="86">
        <v>0</v>
      </c>
      <c r="J49" s="87">
        <v>0</v>
      </c>
      <c r="K49" s="85">
        <v>25000</v>
      </c>
      <c r="L49" s="85">
        <v>0</v>
      </c>
      <c r="M49" s="85">
        <v>0</v>
      </c>
      <c r="N49" s="86">
        <v>0</v>
      </c>
      <c r="O49" s="87">
        <v>0</v>
      </c>
      <c r="P49" s="85">
        <v>0</v>
      </c>
      <c r="Q49" s="85">
        <v>28000</v>
      </c>
      <c r="R49" s="85">
        <v>0</v>
      </c>
      <c r="S49" s="86">
        <v>0</v>
      </c>
      <c r="T49" s="115">
        <v>0</v>
      </c>
      <c r="U49" s="116">
        <v>18000</v>
      </c>
      <c r="V49" s="116">
        <v>0</v>
      </c>
      <c r="W49" s="116">
        <v>0</v>
      </c>
      <c r="X49" s="117">
        <v>0</v>
      </c>
      <c r="Y49" s="100">
        <f t="shared" si="0"/>
        <v>99000</v>
      </c>
      <c r="Z49" s="100">
        <f t="shared" si="1"/>
        <v>28000</v>
      </c>
      <c r="AA49" s="100">
        <f t="shared" si="2"/>
        <v>25000</v>
      </c>
      <c r="AB49" s="100">
        <f t="shared" si="3"/>
        <v>28000</v>
      </c>
      <c r="AC49" s="100">
        <f t="shared" si="4"/>
        <v>18000</v>
      </c>
      <c r="AD49" s="113"/>
      <c r="AE49" s="113"/>
      <c r="AF49" s="113"/>
      <c r="AG49" s="113"/>
      <c r="AH49" s="113"/>
    </row>
    <row r="50" spans="1:34" s="5" customFormat="1" ht="84.75" customHeight="1">
      <c r="A50" s="24" t="s">
        <v>230</v>
      </c>
      <c r="B50" s="1" t="s">
        <v>405</v>
      </c>
      <c r="C50" s="330" t="s">
        <v>687</v>
      </c>
      <c r="D50" s="85">
        <v>0</v>
      </c>
      <c r="E50" s="85">
        <v>0</v>
      </c>
      <c r="F50" s="85">
        <v>30000</v>
      </c>
      <c r="G50" s="85">
        <v>0</v>
      </c>
      <c r="H50" s="85">
        <v>0</v>
      </c>
      <c r="I50" s="86">
        <v>0</v>
      </c>
      <c r="J50" s="87">
        <v>0</v>
      </c>
      <c r="K50" s="85">
        <v>0</v>
      </c>
      <c r="L50" s="85">
        <v>30000</v>
      </c>
      <c r="M50" s="85">
        <v>0</v>
      </c>
      <c r="N50" s="86">
        <v>0</v>
      </c>
      <c r="O50" s="87">
        <v>0</v>
      </c>
      <c r="P50" s="85">
        <v>0</v>
      </c>
      <c r="Q50" s="85">
        <v>35000</v>
      </c>
      <c r="R50" s="85">
        <v>0</v>
      </c>
      <c r="S50" s="86">
        <v>0</v>
      </c>
      <c r="T50" s="115">
        <v>36305.93805132853</v>
      </c>
      <c r="U50" s="116">
        <v>0</v>
      </c>
      <c r="V50" s="116">
        <v>0</v>
      </c>
      <c r="W50" s="116">
        <v>0</v>
      </c>
      <c r="X50" s="117">
        <v>0</v>
      </c>
      <c r="Y50" s="264">
        <f t="shared" si="0"/>
        <v>131305.93805132853</v>
      </c>
      <c r="Z50" s="100">
        <f t="shared" si="1"/>
        <v>30000</v>
      </c>
      <c r="AA50" s="100">
        <f t="shared" si="2"/>
        <v>30000</v>
      </c>
      <c r="AB50" s="100">
        <f t="shared" si="3"/>
        <v>35000</v>
      </c>
      <c r="AC50" s="100">
        <f t="shared" si="4"/>
        <v>36305.93805132853</v>
      </c>
      <c r="AD50" s="113"/>
      <c r="AE50" s="113"/>
      <c r="AF50" s="113"/>
      <c r="AG50" s="113"/>
      <c r="AH50" s="113"/>
    </row>
    <row r="51" spans="1:34" s="5" customFormat="1" ht="88.5" customHeight="1">
      <c r="A51" s="24" t="s">
        <v>230</v>
      </c>
      <c r="B51" s="1" t="s">
        <v>668</v>
      </c>
      <c r="C51" s="330" t="s">
        <v>687</v>
      </c>
      <c r="D51" s="85">
        <v>0</v>
      </c>
      <c r="E51" s="85">
        <v>0</v>
      </c>
      <c r="F51" s="85">
        <v>0</v>
      </c>
      <c r="G51" s="85">
        <v>0</v>
      </c>
      <c r="H51" s="85">
        <v>30000</v>
      </c>
      <c r="I51" s="86">
        <v>0</v>
      </c>
      <c r="J51" s="87">
        <v>0</v>
      </c>
      <c r="K51" s="85">
        <v>30000</v>
      </c>
      <c r="L51" s="85">
        <v>0</v>
      </c>
      <c r="M51" s="85">
        <v>0</v>
      </c>
      <c r="N51" s="86">
        <v>0</v>
      </c>
      <c r="O51" s="87">
        <v>0</v>
      </c>
      <c r="P51" s="85">
        <v>0</v>
      </c>
      <c r="Q51" s="85">
        <v>30000</v>
      </c>
      <c r="R51" s="85">
        <v>0</v>
      </c>
      <c r="S51" s="86">
        <v>0</v>
      </c>
      <c r="T51" s="115">
        <v>0</v>
      </c>
      <c r="U51" s="116">
        <v>30000</v>
      </c>
      <c r="V51" s="116">
        <v>0</v>
      </c>
      <c r="W51" s="116">
        <v>0</v>
      </c>
      <c r="X51" s="117">
        <v>0</v>
      </c>
      <c r="Y51" s="100">
        <f t="shared" si="0"/>
        <v>120000</v>
      </c>
      <c r="Z51" s="100"/>
      <c r="AA51" s="100">
        <f t="shared" si="2"/>
        <v>30000</v>
      </c>
      <c r="AB51" s="100">
        <f t="shared" si="3"/>
        <v>30000</v>
      </c>
      <c r="AC51" s="100">
        <f t="shared" si="4"/>
        <v>30000</v>
      </c>
      <c r="AD51" s="113"/>
      <c r="AE51" s="113"/>
      <c r="AF51" s="113"/>
      <c r="AG51" s="113"/>
      <c r="AH51" s="113"/>
    </row>
    <row r="52" spans="1:34" s="5" customFormat="1" ht="63.75">
      <c r="A52" s="95" t="s">
        <v>230</v>
      </c>
      <c r="B52" s="1" t="s">
        <v>88</v>
      </c>
      <c r="C52" s="330" t="s">
        <v>687</v>
      </c>
      <c r="D52" s="85">
        <v>0</v>
      </c>
      <c r="E52" s="85">
        <v>0</v>
      </c>
      <c r="F52" s="85">
        <v>0</v>
      </c>
      <c r="G52" s="85">
        <v>0</v>
      </c>
      <c r="H52" s="85">
        <v>0</v>
      </c>
      <c r="I52" s="86">
        <v>0</v>
      </c>
      <c r="J52" s="87">
        <v>0</v>
      </c>
      <c r="K52" s="85">
        <v>0</v>
      </c>
      <c r="L52" s="85">
        <v>0</v>
      </c>
      <c r="M52" s="85">
        <v>0</v>
      </c>
      <c r="N52" s="86">
        <v>0</v>
      </c>
      <c r="O52" s="87">
        <v>0</v>
      </c>
      <c r="P52" s="85">
        <v>0</v>
      </c>
      <c r="Q52" s="85">
        <v>0</v>
      </c>
      <c r="R52" s="85">
        <v>0</v>
      </c>
      <c r="S52" s="86">
        <v>0</v>
      </c>
      <c r="T52" s="115">
        <v>0</v>
      </c>
      <c r="U52" s="190">
        <v>0</v>
      </c>
      <c r="V52" s="116">
        <v>40000</v>
      </c>
      <c r="W52" s="116">
        <v>0</v>
      </c>
      <c r="X52" s="117">
        <v>0</v>
      </c>
      <c r="Y52" s="100">
        <f t="shared" si="0"/>
        <v>40000</v>
      </c>
      <c r="Z52" s="100">
        <f t="shared" si="1"/>
        <v>0</v>
      </c>
      <c r="AA52" s="100">
        <f t="shared" si="2"/>
        <v>0</v>
      </c>
      <c r="AB52" s="100">
        <f t="shared" si="3"/>
        <v>0</v>
      </c>
      <c r="AC52" s="100">
        <f t="shared" si="4"/>
        <v>40000</v>
      </c>
      <c r="AD52" s="113"/>
      <c r="AE52" s="113"/>
      <c r="AF52" s="113"/>
      <c r="AG52" s="113"/>
      <c r="AH52" s="113"/>
    </row>
    <row r="53" spans="1:34" ht="29.25" customHeight="1">
      <c r="A53" s="464" t="s">
        <v>187</v>
      </c>
      <c r="B53" s="465"/>
      <c r="C53" s="465"/>
      <c r="D53" s="465"/>
      <c r="E53" s="465"/>
      <c r="F53" s="465"/>
      <c r="G53" s="465"/>
      <c r="H53" s="465"/>
      <c r="I53" s="465"/>
      <c r="J53" s="465"/>
      <c r="K53" s="465"/>
      <c r="L53" s="465"/>
      <c r="M53" s="465"/>
      <c r="N53" s="465"/>
      <c r="O53" s="465"/>
      <c r="P53" s="465"/>
      <c r="Q53" s="465"/>
      <c r="R53" s="465"/>
      <c r="S53" s="465"/>
      <c r="T53" s="465"/>
      <c r="U53" s="465"/>
      <c r="V53" s="465"/>
      <c r="W53" s="465"/>
      <c r="X53" s="466"/>
      <c r="AD53" s="113"/>
      <c r="AE53" s="113"/>
      <c r="AF53" s="113"/>
      <c r="AG53" s="113"/>
      <c r="AH53" s="113"/>
    </row>
    <row r="54" spans="1:34" s="5" customFormat="1" ht="63.75">
      <c r="A54" s="24" t="s">
        <v>230</v>
      </c>
      <c r="B54" s="1" t="s">
        <v>315</v>
      </c>
      <c r="C54" s="330" t="s">
        <v>687</v>
      </c>
      <c r="D54" s="85">
        <v>0</v>
      </c>
      <c r="E54" s="85">
        <v>135000</v>
      </c>
      <c r="F54" s="85">
        <v>0</v>
      </c>
      <c r="G54" s="85">
        <v>0</v>
      </c>
      <c r="H54" s="85">
        <v>0</v>
      </c>
      <c r="I54" s="86">
        <v>0</v>
      </c>
      <c r="J54" s="87">
        <v>0</v>
      </c>
      <c r="K54" s="85">
        <v>140489</v>
      </c>
      <c r="L54" s="85">
        <v>0</v>
      </c>
      <c r="M54" s="85">
        <v>0</v>
      </c>
      <c r="N54" s="86">
        <v>0</v>
      </c>
      <c r="O54" s="87">
        <v>0</v>
      </c>
      <c r="P54" s="85">
        <v>146071</v>
      </c>
      <c r="Q54" s="85">
        <v>0</v>
      </c>
      <c r="R54" s="85">
        <v>0</v>
      </c>
      <c r="S54" s="86">
        <v>0</v>
      </c>
      <c r="T54" s="87">
        <v>0</v>
      </c>
      <c r="U54" s="85">
        <v>151749</v>
      </c>
      <c r="V54" s="85">
        <v>0</v>
      </c>
      <c r="W54" s="85">
        <v>0</v>
      </c>
      <c r="X54" s="86">
        <v>0</v>
      </c>
      <c r="Y54" s="264">
        <f t="shared" si="0"/>
        <v>573309</v>
      </c>
      <c r="Z54" s="100">
        <f t="shared" si="1"/>
        <v>135000</v>
      </c>
      <c r="AA54" s="100">
        <f t="shared" si="2"/>
        <v>140489</v>
      </c>
      <c r="AB54" s="100">
        <f t="shared" si="3"/>
        <v>146071</v>
      </c>
      <c r="AC54" s="100">
        <f t="shared" si="4"/>
        <v>151749</v>
      </c>
      <c r="AD54" s="113"/>
      <c r="AE54" s="113"/>
      <c r="AF54" s="113"/>
      <c r="AG54" s="113"/>
      <c r="AH54" s="113"/>
    </row>
    <row r="55" spans="1:34" s="5" customFormat="1" ht="96.75" customHeight="1">
      <c r="A55" s="95" t="s">
        <v>230</v>
      </c>
      <c r="B55" s="1" t="s">
        <v>364</v>
      </c>
      <c r="C55" s="330" t="s">
        <v>687</v>
      </c>
      <c r="D55" s="85">
        <v>100000</v>
      </c>
      <c r="E55" s="85">
        <v>0</v>
      </c>
      <c r="F55" s="85">
        <v>0</v>
      </c>
      <c r="G55" s="85">
        <v>0</v>
      </c>
      <c r="H55" s="85">
        <v>0</v>
      </c>
      <c r="I55" s="86">
        <v>0</v>
      </c>
      <c r="J55" s="87">
        <v>104066</v>
      </c>
      <c r="K55" s="85">
        <v>0</v>
      </c>
      <c r="L55" s="85">
        <v>0</v>
      </c>
      <c r="M55" s="85">
        <v>0</v>
      </c>
      <c r="N55" s="86">
        <v>0</v>
      </c>
      <c r="O55" s="87">
        <v>108200</v>
      </c>
      <c r="P55" s="85">
        <v>0</v>
      </c>
      <c r="Q55" s="85">
        <v>0</v>
      </c>
      <c r="R55" s="85">
        <v>0</v>
      </c>
      <c r="S55" s="86">
        <v>0</v>
      </c>
      <c r="T55" s="87">
        <v>112407</v>
      </c>
      <c r="U55" s="85">
        <v>0</v>
      </c>
      <c r="V55" s="85">
        <v>0</v>
      </c>
      <c r="W55" s="85">
        <v>0</v>
      </c>
      <c r="X55" s="86">
        <v>0</v>
      </c>
      <c r="Y55" s="100">
        <f t="shared" si="0"/>
        <v>424673</v>
      </c>
      <c r="Z55" s="100">
        <f t="shared" si="1"/>
        <v>100000</v>
      </c>
      <c r="AA55" s="100">
        <f t="shared" si="2"/>
        <v>104066</v>
      </c>
      <c r="AB55" s="100">
        <f t="shared" si="3"/>
        <v>108200</v>
      </c>
      <c r="AC55" s="100">
        <f t="shared" si="4"/>
        <v>112407</v>
      </c>
      <c r="AD55" s="113"/>
      <c r="AE55" s="113"/>
      <c r="AF55" s="113"/>
      <c r="AG55" s="113"/>
      <c r="AH55" s="113"/>
    </row>
    <row r="56" spans="1:34" s="5" customFormat="1" ht="108" customHeight="1">
      <c r="A56" s="95" t="s">
        <v>230</v>
      </c>
      <c r="B56" s="1" t="s">
        <v>84</v>
      </c>
      <c r="C56" s="330" t="s">
        <v>687</v>
      </c>
      <c r="D56" s="85">
        <v>0</v>
      </c>
      <c r="E56" s="85">
        <v>0</v>
      </c>
      <c r="F56" s="85">
        <v>0</v>
      </c>
      <c r="G56" s="85">
        <v>0</v>
      </c>
      <c r="H56" s="85">
        <v>0</v>
      </c>
      <c r="I56" s="86">
        <v>763079</v>
      </c>
      <c r="J56" s="87">
        <v>0</v>
      </c>
      <c r="K56" s="85">
        <v>0</v>
      </c>
      <c r="L56" s="85">
        <v>0</v>
      </c>
      <c r="M56" s="85">
        <v>0</v>
      </c>
      <c r="N56" s="86">
        <v>885301</v>
      </c>
      <c r="O56" s="87">
        <v>0</v>
      </c>
      <c r="P56" s="85">
        <v>0</v>
      </c>
      <c r="Q56" s="85">
        <v>0</v>
      </c>
      <c r="R56" s="85">
        <v>0</v>
      </c>
      <c r="S56" s="86">
        <v>128036</v>
      </c>
      <c r="T56" s="87">
        <v>0</v>
      </c>
      <c r="U56" s="85">
        <v>0</v>
      </c>
      <c r="V56" s="85">
        <v>0</v>
      </c>
      <c r="W56" s="85">
        <v>0</v>
      </c>
      <c r="X56" s="86">
        <v>69206</v>
      </c>
      <c r="Y56" s="100">
        <f t="shared" si="0"/>
        <v>1845622</v>
      </c>
      <c r="Z56" s="100">
        <f t="shared" si="1"/>
        <v>763079</v>
      </c>
      <c r="AA56" s="100">
        <f t="shared" si="2"/>
        <v>885301</v>
      </c>
      <c r="AB56" s="100">
        <f t="shared" si="3"/>
        <v>128036</v>
      </c>
      <c r="AC56" s="100">
        <f t="shared" si="4"/>
        <v>69206</v>
      </c>
      <c r="AD56" s="113"/>
      <c r="AE56" s="113"/>
      <c r="AF56" s="113"/>
      <c r="AG56" s="113"/>
      <c r="AH56" s="113"/>
    </row>
    <row r="57" spans="1:34" s="5" customFormat="1" ht="94.5" customHeight="1">
      <c r="A57" s="24" t="s">
        <v>230</v>
      </c>
      <c r="B57" s="1" t="s">
        <v>85</v>
      </c>
      <c r="C57" s="330" t="s">
        <v>687</v>
      </c>
      <c r="D57" s="85">
        <v>19139</v>
      </c>
      <c r="E57" s="85">
        <v>0</v>
      </c>
      <c r="F57" s="85">
        <v>20000</v>
      </c>
      <c r="G57" s="85">
        <v>0</v>
      </c>
      <c r="H57" s="85">
        <v>0</v>
      </c>
      <c r="I57" s="86">
        <v>0</v>
      </c>
      <c r="J57" s="87">
        <v>40000</v>
      </c>
      <c r="K57" s="85">
        <v>0</v>
      </c>
      <c r="L57" s="85">
        <v>0</v>
      </c>
      <c r="M57" s="85">
        <v>0</v>
      </c>
      <c r="N57" s="86">
        <v>0</v>
      </c>
      <c r="O57" s="87">
        <v>40000</v>
      </c>
      <c r="P57" s="85">
        <v>0</v>
      </c>
      <c r="Q57" s="85">
        <v>0</v>
      </c>
      <c r="R57" s="85">
        <v>0</v>
      </c>
      <c r="S57" s="86">
        <v>0</v>
      </c>
      <c r="T57" s="87">
        <v>40000</v>
      </c>
      <c r="U57" s="85">
        <v>0</v>
      </c>
      <c r="V57" s="85">
        <v>0</v>
      </c>
      <c r="W57" s="85">
        <v>0</v>
      </c>
      <c r="X57" s="86">
        <v>0</v>
      </c>
      <c r="Y57" s="264">
        <f t="shared" si="0"/>
        <v>159139</v>
      </c>
      <c r="Z57" s="100">
        <f t="shared" si="1"/>
        <v>39139</v>
      </c>
      <c r="AA57" s="100">
        <f t="shared" si="2"/>
        <v>40000</v>
      </c>
      <c r="AB57" s="100">
        <f t="shared" si="3"/>
        <v>40000</v>
      </c>
      <c r="AC57" s="100">
        <f t="shared" si="4"/>
        <v>40000</v>
      </c>
      <c r="AD57" s="113"/>
      <c r="AE57" s="113"/>
      <c r="AF57" s="113"/>
      <c r="AG57" s="113"/>
      <c r="AH57" s="113"/>
    </row>
    <row r="58" spans="1:34" s="5" customFormat="1" ht="76.5">
      <c r="A58" s="95" t="s">
        <v>230</v>
      </c>
      <c r="B58" s="1" t="s">
        <v>346</v>
      </c>
      <c r="C58" s="330" t="s">
        <v>687</v>
      </c>
      <c r="D58" s="85">
        <v>0</v>
      </c>
      <c r="E58" s="85">
        <v>50000</v>
      </c>
      <c r="F58" s="85">
        <v>0</v>
      </c>
      <c r="G58" s="85">
        <v>0</v>
      </c>
      <c r="H58" s="85">
        <v>0</v>
      </c>
      <c r="I58" s="86">
        <v>0</v>
      </c>
      <c r="J58" s="87">
        <v>0</v>
      </c>
      <c r="K58" s="85">
        <v>52033</v>
      </c>
      <c r="L58" s="85">
        <v>0</v>
      </c>
      <c r="M58" s="85">
        <v>0</v>
      </c>
      <c r="N58" s="86">
        <v>0</v>
      </c>
      <c r="O58" s="87">
        <v>0</v>
      </c>
      <c r="P58" s="85">
        <v>54100</v>
      </c>
      <c r="Q58" s="85">
        <v>0</v>
      </c>
      <c r="R58" s="85">
        <v>0</v>
      </c>
      <c r="S58" s="86">
        <v>0</v>
      </c>
      <c r="T58" s="87">
        <v>0</v>
      </c>
      <c r="U58" s="85">
        <v>56203</v>
      </c>
      <c r="V58" s="85">
        <v>0</v>
      </c>
      <c r="W58" s="85">
        <v>0</v>
      </c>
      <c r="X58" s="86">
        <v>0</v>
      </c>
      <c r="Y58" s="100">
        <f t="shared" si="0"/>
        <v>212336</v>
      </c>
      <c r="Z58" s="100">
        <f t="shared" si="1"/>
        <v>50000</v>
      </c>
      <c r="AA58" s="100">
        <f t="shared" si="2"/>
        <v>52033</v>
      </c>
      <c r="AB58" s="100">
        <f t="shared" si="3"/>
        <v>54100</v>
      </c>
      <c r="AC58" s="100">
        <f t="shared" si="4"/>
        <v>56203</v>
      </c>
      <c r="AD58" s="113"/>
      <c r="AE58" s="113"/>
      <c r="AF58" s="113"/>
      <c r="AG58" s="113"/>
      <c r="AH58" s="113"/>
    </row>
    <row r="59" spans="1:34" ht="33.75" customHeight="1">
      <c r="A59" s="464" t="s">
        <v>188</v>
      </c>
      <c r="B59" s="465"/>
      <c r="C59" s="465"/>
      <c r="D59" s="465"/>
      <c r="E59" s="465"/>
      <c r="F59" s="465"/>
      <c r="G59" s="465"/>
      <c r="H59" s="465"/>
      <c r="I59" s="465"/>
      <c r="J59" s="465"/>
      <c r="K59" s="465"/>
      <c r="L59" s="465"/>
      <c r="M59" s="465"/>
      <c r="N59" s="465"/>
      <c r="O59" s="465"/>
      <c r="P59" s="465"/>
      <c r="Q59" s="465"/>
      <c r="R59" s="465"/>
      <c r="S59" s="465"/>
      <c r="T59" s="465"/>
      <c r="U59" s="465"/>
      <c r="V59" s="465"/>
      <c r="W59" s="465"/>
      <c r="X59" s="466"/>
      <c r="AD59" s="113"/>
      <c r="AE59" s="113"/>
      <c r="AF59" s="113"/>
      <c r="AG59" s="113"/>
      <c r="AH59" s="113"/>
    </row>
    <row r="60" spans="1:34" s="5" customFormat="1" ht="63.75">
      <c r="A60" s="95" t="s">
        <v>230</v>
      </c>
      <c r="B60" s="1" t="s">
        <v>86</v>
      </c>
      <c r="C60" s="330" t="s">
        <v>687</v>
      </c>
      <c r="D60" s="85">
        <v>0</v>
      </c>
      <c r="E60" s="85">
        <v>0</v>
      </c>
      <c r="F60" s="85">
        <v>0</v>
      </c>
      <c r="G60" s="85">
        <v>13000</v>
      </c>
      <c r="H60" s="85">
        <v>0</v>
      </c>
      <c r="I60" s="86">
        <v>0</v>
      </c>
      <c r="J60" s="87">
        <v>30039.893448085524</v>
      </c>
      <c r="K60" s="85">
        <v>0</v>
      </c>
      <c r="L60" s="85">
        <v>0</v>
      </c>
      <c r="M60" s="85">
        <v>0</v>
      </c>
      <c r="N60" s="86">
        <v>0</v>
      </c>
      <c r="O60" s="87">
        <v>30000</v>
      </c>
      <c r="P60" s="85">
        <v>0</v>
      </c>
      <c r="Q60" s="85">
        <v>1873.83845791593</v>
      </c>
      <c r="R60" s="85">
        <v>0</v>
      </c>
      <c r="S60" s="86">
        <v>0</v>
      </c>
      <c r="T60" s="87">
        <v>15000</v>
      </c>
      <c r="U60" s="85">
        <v>0</v>
      </c>
      <c r="V60" s="85">
        <v>0</v>
      </c>
      <c r="W60" s="85">
        <v>0</v>
      </c>
      <c r="X60" s="86">
        <v>0</v>
      </c>
      <c r="Y60" s="100">
        <f t="shared" si="0"/>
        <v>89913.73190600146</v>
      </c>
      <c r="Z60" s="100">
        <f t="shared" si="1"/>
        <v>13000</v>
      </c>
      <c r="AA60" s="100">
        <f t="shared" si="2"/>
        <v>30039.893448085524</v>
      </c>
      <c r="AB60" s="100">
        <f t="shared" si="3"/>
        <v>31873.83845791593</v>
      </c>
      <c r="AC60" s="100">
        <f t="shared" si="4"/>
        <v>15000</v>
      </c>
      <c r="AD60" s="113"/>
      <c r="AE60" s="113"/>
      <c r="AF60" s="113"/>
      <c r="AG60" s="113"/>
      <c r="AH60" s="113"/>
    </row>
    <row r="61" spans="1:34" ht="28.5" customHeight="1">
      <c r="A61" s="473" t="s">
        <v>675</v>
      </c>
      <c r="B61" s="474"/>
      <c r="C61" s="474"/>
      <c r="D61" s="474"/>
      <c r="E61" s="474"/>
      <c r="F61" s="474"/>
      <c r="G61" s="474"/>
      <c r="H61" s="474"/>
      <c r="I61" s="474"/>
      <c r="J61" s="474"/>
      <c r="K61" s="474"/>
      <c r="L61" s="474"/>
      <c r="M61" s="474"/>
      <c r="N61" s="474"/>
      <c r="O61" s="474"/>
      <c r="P61" s="474"/>
      <c r="Q61" s="474"/>
      <c r="R61" s="474"/>
      <c r="S61" s="474"/>
      <c r="T61" s="474"/>
      <c r="U61" s="474"/>
      <c r="V61" s="474"/>
      <c r="W61" s="474"/>
      <c r="X61" s="475"/>
      <c r="AD61" s="113"/>
      <c r="AE61" s="113"/>
      <c r="AF61" s="113"/>
      <c r="AG61" s="113"/>
      <c r="AH61" s="113"/>
    </row>
    <row r="62" spans="1:34" s="5" customFormat="1" ht="89.25">
      <c r="A62" s="202" t="s">
        <v>230</v>
      </c>
      <c r="B62" s="1" t="s">
        <v>87</v>
      </c>
      <c r="C62" s="330" t="s">
        <v>687</v>
      </c>
      <c r="D62" s="85">
        <v>0</v>
      </c>
      <c r="E62" s="85">
        <v>60000</v>
      </c>
      <c r="F62" s="85">
        <v>0</v>
      </c>
      <c r="G62" s="85">
        <v>0</v>
      </c>
      <c r="H62" s="85">
        <v>0</v>
      </c>
      <c r="I62" s="86">
        <v>0</v>
      </c>
      <c r="J62" s="87">
        <v>0</v>
      </c>
      <c r="K62" s="85">
        <v>62440</v>
      </c>
      <c r="L62" s="85">
        <v>0</v>
      </c>
      <c r="M62" s="85">
        <v>0</v>
      </c>
      <c r="N62" s="86">
        <v>0</v>
      </c>
      <c r="O62" s="87">
        <v>0</v>
      </c>
      <c r="P62" s="85">
        <v>64920</v>
      </c>
      <c r="Q62" s="85">
        <v>0</v>
      </c>
      <c r="R62" s="85">
        <v>0</v>
      </c>
      <c r="S62" s="86">
        <v>0</v>
      </c>
      <c r="T62" s="87">
        <v>0</v>
      </c>
      <c r="U62" s="85">
        <v>67444</v>
      </c>
      <c r="V62" s="85">
        <v>0</v>
      </c>
      <c r="W62" s="85">
        <v>0</v>
      </c>
      <c r="X62" s="86">
        <v>0</v>
      </c>
      <c r="Y62" s="100">
        <f t="shared" si="0"/>
        <v>254804</v>
      </c>
      <c r="Z62" s="100">
        <f t="shared" si="1"/>
        <v>60000</v>
      </c>
      <c r="AA62" s="100">
        <f t="shared" si="2"/>
        <v>62440</v>
      </c>
      <c r="AB62" s="100">
        <f t="shared" si="3"/>
        <v>64920</v>
      </c>
      <c r="AC62" s="100">
        <f t="shared" si="4"/>
        <v>67444</v>
      </c>
      <c r="AD62" s="113"/>
      <c r="AE62" s="113"/>
      <c r="AF62" s="113"/>
      <c r="AG62" s="113"/>
      <c r="AH62" s="113"/>
    </row>
    <row r="63" spans="1:34" s="5" customFormat="1" ht="15" customHeight="1">
      <c r="A63" s="458" t="s">
        <v>199</v>
      </c>
      <c r="B63" s="459"/>
      <c r="C63" s="459"/>
      <c r="D63" s="459"/>
      <c r="E63" s="459"/>
      <c r="F63" s="459"/>
      <c r="G63" s="459"/>
      <c r="H63" s="459"/>
      <c r="I63" s="459"/>
      <c r="J63" s="459"/>
      <c r="K63" s="459"/>
      <c r="L63" s="459"/>
      <c r="M63" s="460"/>
      <c r="N63" s="470" t="s">
        <v>398</v>
      </c>
      <c r="O63" s="471"/>
      <c r="P63" s="471"/>
      <c r="Q63" s="471"/>
      <c r="R63" s="471"/>
      <c r="S63" s="471"/>
      <c r="T63" s="471"/>
      <c r="U63" s="471"/>
      <c r="V63" s="471"/>
      <c r="W63" s="471"/>
      <c r="X63" s="472"/>
      <c r="Y63" s="100"/>
      <c r="Z63" s="100"/>
      <c r="AA63" s="100"/>
      <c r="AB63" s="100"/>
      <c r="AC63" s="100"/>
      <c r="AD63" s="113"/>
      <c r="AE63" s="113"/>
      <c r="AF63" s="113"/>
      <c r="AG63" s="113"/>
      <c r="AH63" s="113"/>
    </row>
    <row r="64" spans="1:34" ht="12.75">
      <c r="A64" s="480"/>
      <c r="B64" s="481"/>
      <c r="C64" s="481"/>
      <c r="D64" s="481"/>
      <c r="E64" s="481"/>
      <c r="F64" s="481"/>
      <c r="G64" s="481"/>
      <c r="H64" s="481"/>
      <c r="I64" s="481"/>
      <c r="J64" s="481"/>
      <c r="K64" s="481"/>
      <c r="L64" s="481"/>
      <c r="M64" s="482"/>
      <c r="N64" s="470" t="s">
        <v>513</v>
      </c>
      <c r="O64" s="471"/>
      <c r="P64" s="471"/>
      <c r="Q64" s="471"/>
      <c r="R64" s="471"/>
      <c r="S64" s="471"/>
      <c r="T64" s="471"/>
      <c r="U64" s="471"/>
      <c r="V64" s="471"/>
      <c r="W64" s="471"/>
      <c r="X64" s="472"/>
      <c r="AD64" s="113"/>
      <c r="AE64" s="113"/>
      <c r="AF64" s="113"/>
      <c r="AG64" s="113"/>
      <c r="AH64" s="113"/>
    </row>
    <row r="65" spans="1:34" ht="39" customHeight="1">
      <c r="A65" s="464" t="s">
        <v>200</v>
      </c>
      <c r="B65" s="465"/>
      <c r="C65" s="465"/>
      <c r="D65" s="465"/>
      <c r="E65" s="465"/>
      <c r="F65" s="465"/>
      <c r="G65" s="465"/>
      <c r="H65" s="465"/>
      <c r="I65" s="465"/>
      <c r="J65" s="465"/>
      <c r="K65" s="465"/>
      <c r="L65" s="465"/>
      <c r="M65" s="465"/>
      <c r="N65" s="465"/>
      <c r="O65" s="465"/>
      <c r="P65" s="465"/>
      <c r="Q65" s="465"/>
      <c r="R65" s="465"/>
      <c r="S65" s="465"/>
      <c r="T65" s="465"/>
      <c r="U65" s="465"/>
      <c r="V65" s="465"/>
      <c r="W65" s="465"/>
      <c r="X65" s="466"/>
      <c r="AD65" s="113"/>
      <c r="AE65" s="113"/>
      <c r="AF65" s="113"/>
      <c r="AG65" s="113"/>
      <c r="AH65" s="113"/>
    </row>
    <row r="66" spans="1:34" s="5" customFormat="1" ht="38.25">
      <c r="A66" s="95" t="s">
        <v>229</v>
      </c>
      <c r="B66" s="22" t="s">
        <v>211</v>
      </c>
      <c r="C66" s="330" t="s">
        <v>687</v>
      </c>
      <c r="D66" s="85">
        <v>0</v>
      </c>
      <c r="E66" s="85">
        <v>0</v>
      </c>
      <c r="F66" s="85">
        <f>30000+0.378</f>
        <v>30000.378</v>
      </c>
      <c r="G66" s="85">
        <v>0</v>
      </c>
      <c r="H66" s="85">
        <v>0</v>
      </c>
      <c r="I66" s="86">
        <v>0</v>
      </c>
      <c r="J66" s="87">
        <v>0</v>
      </c>
      <c r="K66" s="85">
        <v>0</v>
      </c>
      <c r="L66" s="85">
        <v>0</v>
      </c>
      <c r="M66" s="85">
        <v>0</v>
      </c>
      <c r="N66" s="86">
        <v>0</v>
      </c>
      <c r="O66" s="87">
        <v>0</v>
      </c>
      <c r="P66" s="85">
        <v>0</v>
      </c>
      <c r="Q66" s="85">
        <v>0</v>
      </c>
      <c r="R66" s="85">
        <v>0</v>
      </c>
      <c r="S66" s="86">
        <v>0</v>
      </c>
      <c r="T66" s="87">
        <v>0</v>
      </c>
      <c r="U66" s="85">
        <v>0</v>
      </c>
      <c r="V66" s="85">
        <v>0</v>
      </c>
      <c r="W66" s="85">
        <v>0</v>
      </c>
      <c r="X66" s="86">
        <v>0</v>
      </c>
      <c r="Y66" s="100">
        <f t="shared" si="0"/>
        <v>30000.378</v>
      </c>
      <c r="Z66" s="100">
        <f t="shared" si="1"/>
        <v>30000.378</v>
      </c>
      <c r="AA66" s="100">
        <f t="shared" si="2"/>
        <v>0</v>
      </c>
      <c r="AB66" s="100">
        <f t="shared" si="3"/>
        <v>0</v>
      </c>
      <c r="AC66" s="100">
        <f t="shared" si="4"/>
        <v>0</v>
      </c>
      <c r="AD66" s="113"/>
      <c r="AE66" s="113"/>
      <c r="AF66" s="113"/>
      <c r="AG66" s="113"/>
      <c r="AH66" s="113"/>
    </row>
    <row r="67" spans="1:34" s="5" customFormat="1" ht="66" customHeight="1">
      <c r="A67" s="95" t="s">
        <v>229</v>
      </c>
      <c r="B67" s="22" t="s">
        <v>676</v>
      </c>
      <c r="C67" s="330" t="s">
        <v>687</v>
      </c>
      <c r="D67" s="85">
        <v>0</v>
      </c>
      <c r="E67" s="85">
        <v>0</v>
      </c>
      <c r="F67" s="85">
        <v>19526</v>
      </c>
      <c r="G67" s="85">
        <f>30000+0.38</f>
        <v>30000.38</v>
      </c>
      <c r="H67" s="85">
        <v>0</v>
      </c>
      <c r="I67" s="86">
        <v>0</v>
      </c>
      <c r="J67" s="87">
        <v>0</v>
      </c>
      <c r="K67" s="85">
        <v>30000</v>
      </c>
      <c r="L67" s="85">
        <v>0</v>
      </c>
      <c r="M67" s="85">
        <v>0</v>
      </c>
      <c r="N67" s="86">
        <v>0</v>
      </c>
      <c r="O67" s="87">
        <v>0</v>
      </c>
      <c r="P67" s="85">
        <v>30000</v>
      </c>
      <c r="Q67" s="85">
        <v>0</v>
      </c>
      <c r="R67" s="85">
        <v>0</v>
      </c>
      <c r="S67" s="86">
        <v>0</v>
      </c>
      <c r="T67" s="87">
        <v>0</v>
      </c>
      <c r="U67" s="85">
        <v>20000</v>
      </c>
      <c r="V67" s="85">
        <v>0</v>
      </c>
      <c r="W67" s="85">
        <v>0</v>
      </c>
      <c r="X67" s="86">
        <v>0</v>
      </c>
      <c r="Y67" s="100">
        <f t="shared" si="0"/>
        <v>129526.38</v>
      </c>
      <c r="Z67" s="100">
        <f t="shared" si="1"/>
        <v>49526.380000000005</v>
      </c>
      <c r="AA67" s="100">
        <f t="shared" si="2"/>
        <v>30000</v>
      </c>
      <c r="AB67" s="100">
        <f t="shared" si="3"/>
        <v>30000</v>
      </c>
      <c r="AC67" s="100">
        <f t="shared" si="4"/>
        <v>20000</v>
      </c>
      <c r="AD67" s="113"/>
      <c r="AE67" s="113"/>
      <c r="AF67" s="113"/>
      <c r="AG67" s="113"/>
      <c r="AH67" s="113"/>
    </row>
    <row r="68" spans="1:34" ht="33" customHeight="1">
      <c r="A68" s="464" t="s">
        <v>201</v>
      </c>
      <c r="B68" s="465"/>
      <c r="C68" s="465"/>
      <c r="D68" s="465"/>
      <c r="E68" s="465"/>
      <c r="F68" s="465"/>
      <c r="G68" s="465"/>
      <c r="H68" s="465"/>
      <c r="I68" s="465"/>
      <c r="J68" s="465"/>
      <c r="K68" s="465"/>
      <c r="L68" s="465"/>
      <c r="M68" s="465"/>
      <c r="N68" s="465"/>
      <c r="O68" s="465"/>
      <c r="P68" s="465"/>
      <c r="Q68" s="465"/>
      <c r="R68" s="465"/>
      <c r="S68" s="465"/>
      <c r="T68" s="465"/>
      <c r="U68" s="465"/>
      <c r="V68" s="465"/>
      <c r="W68" s="465"/>
      <c r="X68" s="466"/>
      <c r="Z68" s="100">
        <f t="shared" si="1"/>
        <v>0</v>
      </c>
      <c r="AA68" s="100">
        <f t="shared" si="2"/>
        <v>0</v>
      </c>
      <c r="AB68" s="100">
        <f t="shared" si="3"/>
        <v>0</v>
      </c>
      <c r="AC68" s="100">
        <f t="shared" si="4"/>
        <v>0</v>
      </c>
      <c r="AD68" s="113"/>
      <c r="AE68" s="113"/>
      <c r="AF68" s="113"/>
      <c r="AG68" s="113"/>
      <c r="AH68" s="113"/>
    </row>
    <row r="69" spans="1:34" s="5" customFormat="1" ht="75.75" customHeight="1">
      <c r="A69" s="95" t="s">
        <v>229</v>
      </c>
      <c r="B69" s="22" t="s">
        <v>212</v>
      </c>
      <c r="C69" s="330" t="s">
        <v>693</v>
      </c>
      <c r="D69" s="85">
        <v>122023</v>
      </c>
      <c r="E69" s="85">
        <v>1887748</v>
      </c>
      <c r="F69" s="85">
        <v>0</v>
      </c>
      <c r="G69" s="85">
        <v>0</v>
      </c>
      <c r="H69" s="85">
        <v>0</v>
      </c>
      <c r="I69" s="86">
        <v>1327029</v>
      </c>
      <c r="J69" s="87">
        <v>126759</v>
      </c>
      <c r="K69" s="85">
        <v>2007354</v>
      </c>
      <c r="L69" s="85">
        <v>0</v>
      </c>
      <c r="M69" s="85">
        <v>0</v>
      </c>
      <c r="N69" s="86">
        <v>1361636</v>
      </c>
      <c r="O69" s="87">
        <v>131505</v>
      </c>
      <c r="P69" s="85">
        <v>2126883</v>
      </c>
      <c r="Q69" s="85">
        <v>0</v>
      </c>
      <c r="R69" s="85">
        <v>0</v>
      </c>
      <c r="S69" s="86">
        <v>1401545</v>
      </c>
      <c r="T69" s="87">
        <v>136308</v>
      </c>
      <c r="U69" s="85">
        <v>2251571</v>
      </c>
      <c r="V69" s="85">
        <v>0</v>
      </c>
      <c r="W69" s="85">
        <v>0</v>
      </c>
      <c r="X69" s="86">
        <v>1441815</v>
      </c>
      <c r="Y69" s="100">
        <f t="shared" si="0"/>
        <v>14322176</v>
      </c>
      <c r="Z69" s="100">
        <f t="shared" si="1"/>
        <v>3336800</v>
      </c>
      <c r="AA69" s="100">
        <f t="shared" si="2"/>
        <v>3495749</v>
      </c>
      <c r="AB69" s="100">
        <f t="shared" si="3"/>
        <v>3659933</v>
      </c>
      <c r="AC69" s="100">
        <f t="shared" si="4"/>
        <v>3829694</v>
      </c>
      <c r="AD69" s="113"/>
      <c r="AE69" s="113"/>
      <c r="AF69" s="113"/>
      <c r="AG69" s="113"/>
      <c r="AH69" s="113"/>
    </row>
    <row r="70" spans="1:34" ht="12.75">
      <c r="A70" s="506" t="s">
        <v>202</v>
      </c>
      <c r="B70" s="507"/>
      <c r="C70" s="507"/>
      <c r="D70" s="507"/>
      <c r="E70" s="507"/>
      <c r="F70" s="507"/>
      <c r="G70" s="507"/>
      <c r="H70" s="507"/>
      <c r="I70" s="507"/>
      <c r="J70" s="507"/>
      <c r="K70" s="507"/>
      <c r="L70" s="507"/>
      <c r="M70" s="508"/>
      <c r="N70" s="455" t="s">
        <v>398</v>
      </c>
      <c r="O70" s="456"/>
      <c r="P70" s="456"/>
      <c r="Q70" s="456"/>
      <c r="R70" s="456"/>
      <c r="S70" s="456"/>
      <c r="T70" s="456"/>
      <c r="U70" s="456"/>
      <c r="V70" s="456"/>
      <c r="W70" s="456"/>
      <c r="X70" s="457"/>
      <c r="AD70" s="113"/>
      <c r="AE70" s="113"/>
      <c r="AF70" s="113"/>
      <c r="AG70" s="113"/>
      <c r="AH70" s="113"/>
    </row>
    <row r="71" spans="1:34" ht="33.75" customHeight="1">
      <c r="A71" s="509"/>
      <c r="B71" s="510"/>
      <c r="C71" s="510"/>
      <c r="D71" s="510"/>
      <c r="E71" s="510"/>
      <c r="F71" s="510"/>
      <c r="G71" s="510"/>
      <c r="H71" s="510"/>
      <c r="I71" s="510"/>
      <c r="J71" s="510"/>
      <c r="K71" s="510"/>
      <c r="L71" s="510"/>
      <c r="M71" s="511"/>
      <c r="N71" s="483" t="s">
        <v>595</v>
      </c>
      <c r="O71" s="484"/>
      <c r="P71" s="484"/>
      <c r="Q71" s="484"/>
      <c r="R71" s="484"/>
      <c r="S71" s="484"/>
      <c r="T71" s="484"/>
      <c r="U71" s="484"/>
      <c r="V71" s="484"/>
      <c r="W71" s="484"/>
      <c r="X71" s="485"/>
      <c r="AD71" s="113"/>
      <c r="AE71" s="113"/>
      <c r="AF71" s="113"/>
      <c r="AG71" s="113"/>
      <c r="AH71" s="113"/>
    </row>
    <row r="72" spans="1:34" ht="27.75" customHeight="1">
      <c r="A72" s="450" t="s">
        <v>203</v>
      </c>
      <c r="B72" s="451"/>
      <c r="C72" s="451"/>
      <c r="D72" s="451"/>
      <c r="E72" s="451"/>
      <c r="F72" s="451"/>
      <c r="G72" s="451"/>
      <c r="H72" s="451"/>
      <c r="I72" s="451"/>
      <c r="J72" s="451"/>
      <c r="K72" s="451"/>
      <c r="L72" s="451"/>
      <c r="M72" s="451"/>
      <c r="N72" s="451"/>
      <c r="O72" s="451"/>
      <c r="P72" s="451"/>
      <c r="Q72" s="451"/>
      <c r="R72" s="451"/>
      <c r="S72" s="451"/>
      <c r="T72" s="451"/>
      <c r="U72" s="451"/>
      <c r="V72" s="451"/>
      <c r="W72" s="451"/>
      <c r="X72" s="452"/>
      <c r="AD72" s="113"/>
      <c r="AE72" s="113"/>
      <c r="AF72" s="113"/>
      <c r="AG72" s="113"/>
      <c r="AH72" s="113"/>
    </row>
    <row r="73" spans="1:34" s="5" customFormat="1" ht="63.75">
      <c r="A73" s="95" t="s">
        <v>229</v>
      </c>
      <c r="B73" s="1" t="s">
        <v>430</v>
      </c>
      <c r="C73" s="330" t="s">
        <v>693</v>
      </c>
      <c r="D73" s="119">
        <v>0</v>
      </c>
      <c r="E73" s="119">
        <v>165727</v>
      </c>
      <c r="F73" s="119">
        <v>0</v>
      </c>
      <c r="G73" s="119">
        <v>0</v>
      </c>
      <c r="H73" s="119">
        <v>260000</v>
      </c>
      <c r="I73" s="120">
        <v>0</v>
      </c>
      <c r="J73" s="121">
        <v>0</v>
      </c>
      <c r="K73" s="119">
        <v>167962</v>
      </c>
      <c r="L73" s="119">
        <v>0</v>
      </c>
      <c r="M73" s="119">
        <v>220000</v>
      </c>
      <c r="N73" s="120">
        <v>0</v>
      </c>
      <c r="O73" s="121">
        <v>0</v>
      </c>
      <c r="P73" s="119">
        <v>189645</v>
      </c>
      <c r="Q73" s="119">
        <v>50000</v>
      </c>
      <c r="R73" s="119">
        <v>0</v>
      </c>
      <c r="S73" s="120">
        <v>0</v>
      </c>
      <c r="T73" s="121">
        <v>0</v>
      </c>
      <c r="U73" s="119">
        <v>201885</v>
      </c>
      <c r="V73" s="119">
        <v>50000</v>
      </c>
      <c r="W73" s="119">
        <v>0</v>
      </c>
      <c r="X73" s="120">
        <v>0</v>
      </c>
      <c r="Y73" s="100">
        <f t="shared" si="0"/>
        <v>1305219</v>
      </c>
      <c r="Z73" s="100">
        <f t="shared" si="1"/>
        <v>425727</v>
      </c>
      <c r="AA73" s="100">
        <f t="shared" si="2"/>
        <v>387962</v>
      </c>
      <c r="AB73" s="100">
        <f t="shared" si="3"/>
        <v>239645</v>
      </c>
      <c r="AC73" s="100">
        <f t="shared" si="4"/>
        <v>251885</v>
      </c>
      <c r="AD73" s="113"/>
      <c r="AE73" s="113"/>
      <c r="AF73" s="113"/>
      <c r="AG73" s="113"/>
      <c r="AH73" s="113"/>
    </row>
    <row r="74" spans="1:34" s="5" customFormat="1" ht="15" customHeight="1">
      <c r="A74" s="458" t="s">
        <v>204</v>
      </c>
      <c r="B74" s="459"/>
      <c r="C74" s="459"/>
      <c r="D74" s="459"/>
      <c r="E74" s="459"/>
      <c r="F74" s="459"/>
      <c r="G74" s="459"/>
      <c r="H74" s="459"/>
      <c r="I74" s="459"/>
      <c r="J74" s="459"/>
      <c r="K74" s="459"/>
      <c r="L74" s="459"/>
      <c r="M74" s="460"/>
      <c r="N74" s="455" t="s">
        <v>398</v>
      </c>
      <c r="O74" s="456"/>
      <c r="P74" s="456"/>
      <c r="Q74" s="456"/>
      <c r="R74" s="456"/>
      <c r="S74" s="456"/>
      <c r="T74" s="456"/>
      <c r="U74" s="456"/>
      <c r="V74" s="456"/>
      <c r="W74" s="456"/>
      <c r="X74" s="457"/>
      <c r="Y74" s="100"/>
      <c r="Z74" s="100"/>
      <c r="AA74" s="100"/>
      <c r="AB74" s="100"/>
      <c r="AC74" s="100"/>
      <c r="AD74" s="113"/>
      <c r="AE74" s="113"/>
      <c r="AF74" s="113"/>
      <c r="AG74" s="113"/>
      <c r="AH74" s="113"/>
    </row>
    <row r="75" spans="1:34" ht="103.5" customHeight="1">
      <c r="A75" s="480"/>
      <c r="B75" s="481"/>
      <c r="C75" s="481"/>
      <c r="D75" s="481"/>
      <c r="E75" s="481"/>
      <c r="F75" s="481"/>
      <c r="G75" s="481"/>
      <c r="H75" s="481"/>
      <c r="I75" s="481"/>
      <c r="J75" s="481"/>
      <c r="K75" s="481"/>
      <c r="L75" s="481"/>
      <c r="M75" s="482"/>
      <c r="N75" s="483" t="s">
        <v>598</v>
      </c>
      <c r="O75" s="484"/>
      <c r="P75" s="484"/>
      <c r="Q75" s="484"/>
      <c r="R75" s="484"/>
      <c r="S75" s="484"/>
      <c r="T75" s="484"/>
      <c r="U75" s="484"/>
      <c r="V75" s="484"/>
      <c r="W75" s="484"/>
      <c r="X75" s="485"/>
      <c r="AD75" s="113"/>
      <c r="AE75" s="113"/>
      <c r="AF75" s="113"/>
      <c r="AG75" s="113"/>
      <c r="AH75" s="113"/>
    </row>
    <row r="76" spans="1:34" ht="27.75" customHeight="1">
      <c r="A76" s="464" t="s">
        <v>205</v>
      </c>
      <c r="B76" s="465"/>
      <c r="C76" s="465"/>
      <c r="D76" s="465"/>
      <c r="E76" s="465"/>
      <c r="F76" s="465"/>
      <c r="G76" s="465"/>
      <c r="H76" s="465"/>
      <c r="I76" s="465"/>
      <c r="J76" s="465"/>
      <c r="K76" s="465"/>
      <c r="L76" s="465"/>
      <c r="M76" s="465"/>
      <c r="N76" s="465"/>
      <c r="O76" s="465"/>
      <c r="P76" s="465"/>
      <c r="Q76" s="465"/>
      <c r="R76" s="465"/>
      <c r="S76" s="465"/>
      <c r="T76" s="465"/>
      <c r="U76" s="465"/>
      <c r="V76" s="465"/>
      <c r="W76" s="465"/>
      <c r="X76" s="466"/>
      <c r="AD76" s="113"/>
      <c r="AE76" s="113"/>
      <c r="AF76" s="113"/>
      <c r="AG76" s="113"/>
      <c r="AH76" s="113"/>
    </row>
    <row r="77" spans="1:34" s="5" customFormat="1" ht="114.75">
      <c r="A77" s="95" t="s">
        <v>231</v>
      </c>
      <c r="B77" s="1" t="s">
        <v>213</v>
      </c>
      <c r="C77" s="330" t="s">
        <v>693</v>
      </c>
      <c r="D77" s="122">
        <v>0</v>
      </c>
      <c r="E77" s="122">
        <v>0</v>
      </c>
      <c r="F77" s="122">
        <v>0</v>
      </c>
      <c r="G77" s="122">
        <v>14500</v>
      </c>
      <c r="H77" s="122">
        <v>20000</v>
      </c>
      <c r="I77" s="123">
        <v>0</v>
      </c>
      <c r="J77" s="124">
        <v>0</v>
      </c>
      <c r="K77" s="122">
        <v>30000</v>
      </c>
      <c r="L77" s="122">
        <v>0</v>
      </c>
      <c r="M77" s="122">
        <v>0</v>
      </c>
      <c r="N77" s="123">
        <v>0</v>
      </c>
      <c r="O77" s="124">
        <v>0</v>
      </c>
      <c r="P77" s="122">
        <v>30000</v>
      </c>
      <c r="Q77" s="122">
        <v>0</v>
      </c>
      <c r="R77" s="122">
        <v>0</v>
      </c>
      <c r="S77" s="123">
        <v>0</v>
      </c>
      <c r="T77" s="124">
        <v>0</v>
      </c>
      <c r="U77" s="122">
        <v>30000</v>
      </c>
      <c r="V77" s="122">
        <v>0</v>
      </c>
      <c r="W77" s="122">
        <v>0</v>
      </c>
      <c r="X77" s="123">
        <v>0</v>
      </c>
      <c r="Y77" s="100">
        <f aca="true" t="shared" si="5" ref="Y77:Y124">+SUM(D77:X77)</f>
        <v>124500</v>
      </c>
      <c r="Z77" s="100">
        <f aca="true" t="shared" si="6" ref="Z77:Z124">+SUM(D77:I77)</f>
        <v>34500</v>
      </c>
      <c r="AA77" s="100">
        <f aca="true" t="shared" si="7" ref="AA77:AA124">+SUM(J77:N77)</f>
        <v>30000</v>
      </c>
      <c r="AB77" s="100">
        <f aca="true" t="shared" si="8" ref="AB77:AB124">+SUM(O77:S77)</f>
        <v>30000</v>
      </c>
      <c r="AC77" s="100">
        <f aca="true" t="shared" si="9" ref="AC77:AC124">+SUM(T77:X77)</f>
        <v>30000</v>
      </c>
      <c r="AD77" s="113"/>
      <c r="AE77" s="113"/>
      <c r="AF77" s="113"/>
      <c r="AG77" s="113"/>
      <c r="AH77" s="113"/>
    </row>
    <row r="78" spans="1:34" ht="27.75" customHeight="1">
      <c r="A78" s="464" t="s">
        <v>207</v>
      </c>
      <c r="B78" s="465"/>
      <c r="C78" s="465"/>
      <c r="D78" s="465"/>
      <c r="E78" s="465"/>
      <c r="F78" s="465"/>
      <c r="G78" s="465"/>
      <c r="H78" s="465"/>
      <c r="I78" s="465"/>
      <c r="J78" s="465"/>
      <c r="K78" s="465"/>
      <c r="L78" s="465"/>
      <c r="M78" s="465"/>
      <c r="N78" s="465"/>
      <c r="O78" s="465"/>
      <c r="P78" s="465"/>
      <c r="Q78" s="465"/>
      <c r="R78" s="465"/>
      <c r="S78" s="465"/>
      <c r="T78" s="465"/>
      <c r="U78" s="465"/>
      <c r="V78" s="465"/>
      <c r="W78" s="465"/>
      <c r="X78" s="466"/>
      <c r="AD78" s="113"/>
      <c r="AE78" s="113"/>
      <c r="AF78" s="113"/>
      <c r="AG78" s="113"/>
      <c r="AH78" s="113"/>
    </row>
    <row r="79" spans="1:34" s="15" customFormat="1" ht="114.75">
      <c r="A79" s="95" t="s">
        <v>231</v>
      </c>
      <c r="B79" s="21" t="s">
        <v>347</v>
      </c>
      <c r="C79" s="330" t="s">
        <v>693</v>
      </c>
      <c r="D79" s="114">
        <v>10000</v>
      </c>
      <c r="E79" s="114">
        <v>40000</v>
      </c>
      <c r="F79" s="114">
        <v>0</v>
      </c>
      <c r="G79" s="114">
        <v>0</v>
      </c>
      <c r="H79" s="114">
        <v>0</v>
      </c>
      <c r="I79" s="125">
        <v>0</v>
      </c>
      <c r="J79" s="126">
        <v>10407</v>
      </c>
      <c r="K79" s="114">
        <v>41626</v>
      </c>
      <c r="L79" s="114">
        <v>0</v>
      </c>
      <c r="M79" s="114">
        <v>0</v>
      </c>
      <c r="N79" s="125">
        <v>0</v>
      </c>
      <c r="O79" s="126">
        <v>10820</v>
      </c>
      <c r="P79" s="114">
        <v>43820</v>
      </c>
      <c r="Q79" s="114"/>
      <c r="R79" s="114"/>
      <c r="S79" s="125"/>
      <c r="T79" s="126">
        <v>11241</v>
      </c>
      <c r="U79" s="114">
        <v>44962</v>
      </c>
      <c r="V79" s="114"/>
      <c r="W79" s="114"/>
      <c r="X79" s="125"/>
      <c r="Y79" s="100">
        <f t="shared" si="5"/>
        <v>212876</v>
      </c>
      <c r="Z79" s="100">
        <f t="shared" si="6"/>
        <v>50000</v>
      </c>
      <c r="AA79" s="100">
        <f t="shared" si="7"/>
        <v>52033</v>
      </c>
      <c r="AB79" s="100">
        <f t="shared" si="8"/>
        <v>54640</v>
      </c>
      <c r="AC79" s="100">
        <f t="shared" si="9"/>
        <v>56203</v>
      </c>
      <c r="AD79" s="113"/>
      <c r="AE79" s="113"/>
      <c r="AF79" s="113"/>
      <c r="AG79" s="113"/>
      <c r="AH79" s="113"/>
    </row>
    <row r="80" spans="1:34" s="15" customFormat="1" ht="114.75">
      <c r="A80" s="95" t="s">
        <v>231</v>
      </c>
      <c r="B80" s="1" t="s">
        <v>355</v>
      </c>
      <c r="C80" s="330" t="s">
        <v>693</v>
      </c>
      <c r="D80" s="114">
        <v>40000</v>
      </c>
      <c r="E80" s="114">
        <v>0</v>
      </c>
      <c r="F80" s="114">
        <v>0</v>
      </c>
      <c r="G80" s="114">
        <v>0</v>
      </c>
      <c r="H80" s="114">
        <v>0</v>
      </c>
      <c r="I80" s="125">
        <v>0</v>
      </c>
      <c r="J80" s="126">
        <v>41626</v>
      </c>
      <c r="K80" s="114">
        <v>0</v>
      </c>
      <c r="L80" s="114">
        <v>0</v>
      </c>
      <c r="M80" s="114">
        <v>0</v>
      </c>
      <c r="N80" s="125">
        <v>0</v>
      </c>
      <c r="O80" s="126">
        <v>43280</v>
      </c>
      <c r="P80" s="114"/>
      <c r="Q80" s="114"/>
      <c r="R80" s="114"/>
      <c r="S80" s="125"/>
      <c r="T80" s="126">
        <v>44963</v>
      </c>
      <c r="U80" s="114"/>
      <c r="V80" s="114"/>
      <c r="W80" s="114"/>
      <c r="X80" s="125"/>
      <c r="Y80" s="100">
        <f t="shared" si="5"/>
        <v>169869</v>
      </c>
      <c r="Z80" s="100">
        <f t="shared" si="6"/>
        <v>40000</v>
      </c>
      <c r="AA80" s="100">
        <f t="shared" si="7"/>
        <v>41626</v>
      </c>
      <c r="AB80" s="100">
        <f t="shared" si="8"/>
        <v>43280</v>
      </c>
      <c r="AC80" s="100">
        <f t="shared" si="9"/>
        <v>44963</v>
      </c>
      <c r="AD80" s="113"/>
      <c r="AE80" s="113"/>
      <c r="AF80" s="113"/>
      <c r="AG80" s="113"/>
      <c r="AH80" s="113"/>
    </row>
    <row r="81" spans="1:34" s="15" customFormat="1" ht="114.75">
      <c r="A81" s="95" t="s">
        <v>231</v>
      </c>
      <c r="B81" s="21" t="s">
        <v>356</v>
      </c>
      <c r="C81" s="330" t="s">
        <v>693</v>
      </c>
      <c r="D81" s="114">
        <v>20000</v>
      </c>
      <c r="E81" s="114">
        <v>0</v>
      </c>
      <c r="F81" s="114">
        <v>0</v>
      </c>
      <c r="G81" s="114">
        <v>0</v>
      </c>
      <c r="H81" s="114">
        <v>0</v>
      </c>
      <c r="I81" s="125">
        <v>0</v>
      </c>
      <c r="J81" s="126">
        <v>20813</v>
      </c>
      <c r="K81" s="114">
        <v>0</v>
      </c>
      <c r="L81" s="114">
        <v>0</v>
      </c>
      <c r="M81" s="114">
        <v>0</v>
      </c>
      <c r="N81" s="125">
        <v>0</v>
      </c>
      <c r="O81" s="126">
        <v>21640</v>
      </c>
      <c r="P81" s="114">
        <v>0</v>
      </c>
      <c r="Q81" s="114">
        <v>0</v>
      </c>
      <c r="R81" s="114">
        <v>0</v>
      </c>
      <c r="S81" s="114">
        <v>0</v>
      </c>
      <c r="T81" s="126">
        <v>22481</v>
      </c>
      <c r="U81" s="114">
        <v>0</v>
      </c>
      <c r="V81" s="114">
        <v>0</v>
      </c>
      <c r="W81" s="114">
        <v>0</v>
      </c>
      <c r="X81" s="114">
        <v>0</v>
      </c>
      <c r="Y81" s="100">
        <f t="shared" si="5"/>
        <v>84934</v>
      </c>
      <c r="Z81" s="100">
        <f t="shared" si="6"/>
        <v>20000</v>
      </c>
      <c r="AA81" s="100">
        <f t="shared" si="7"/>
        <v>20813</v>
      </c>
      <c r="AB81" s="100">
        <f t="shared" si="8"/>
        <v>21640</v>
      </c>
      <c r="AC81" s="100">
        <f t="shared" si="9"/>
        <v>22481</v>
      </c>
      <c r="AD81" s="113"/>
      <c r="AE81" s="113"/>
      <c r="AF81" s="113"/>
      <c r="AG81" s="113"/>
      <c r="AH81" s="113"/>
    </row>
    <row r="82" spans="1:34" ht="43.5" customHeight="1">
      <c r="A82" s="464" t="s">
        <v>208</v>
      </c>
      <c r="B82" s="465"/>
      <c r="C82" s="465"/>
      <c r="D82" s="465"/>
      <c r="E82" s="465"/>
      <c r="F82" s="465"/>
      <c r="G82" s="465"/>
      <c r="H82" s="465"/>
      <c r="I82" s="465"/>
      <c r="J82" s="465"/>
      <c r="K82" s="465"/>
      <c r="L82" s="465"/>
      <c r="M82" s="465"/>
      <c r="N82" s="465"/>
      <c r="O82" s="465"/>
      <c r="P82" s="465"/>
      <c r="Q82" s="465"/>
      <c r="R82" s="465"/>
      <c r="S82" s="465"/>
      <c r="T82" s="465"/>
      <c r="U82" s="465"/>
      <c r="V82" s="465"/>
      <c r="W82" s="465"/>
      <c r="X82" s="466"/>
      <c r="AD82" s="113"/>
      <c r="AE82" s="113"/>
      <c r="AF82" s="113"/>
      <c r="AG82" s="113"/>
      <c r="AH82" s="113"/>
    </row>
    <row r="83" spans="1:34" s="5" customFormat="1" ht="114.75">
      <c r="A83" s="95" t="s">
        <v>231</v>
      </c>
      <c r="B83" s="21" t="s">
        <v>214</v>
      </c>
      <c r="C83" s="330" t="s">
        <v>693</v>
      </c>
      <c r="D83" s="119">
        <v>0</v>
      </c>
      <c r="E83" s="119">
        <v>0</v>
      </c>
      <c r="F83" s="119">
        <v>0</v>
      </c>
      <c r="G83" s="119">
        <v>19999.93499999994</v>
      </c>
      <c r="H83" s="119">
        <v>0</v>
      </c>
      <c r="I83" s="120">
        <v>0</v>
      </c>
      <c r="J83" s="121">
        <v>0</v>
      </c>
      <c r="K83" s="119">
        <v>20000</v>
      </c>
      <c r="L83" s="119">
        <v>0</v>
      </c>
      <c r="M83" s="119">
        <v>0</v>
      </c>
      <c r="N83" s="120">
        <v>0</v>
      </c>
      <c r="O83" s="121">
        <v>0</v>
      </c>
      <c r="P83" s="119">
        <v>20000</v>
      </c>
      <c r="Q83" s="119">
        <v>0</v>
      </c>
      <c r="R83" s="119">
        <v>0</v>
      </c>
      <c r="S83" s="120">
        <v>0</v>
      </c>
      <c r="T83" s="121">
        <v>0</v>
      </c>
      <c r="U83" s="119">
        <v>20000</v>
      </c>
      <c r="V83" s="119">
        <v>0</v>
      </c>
      <c r="W83" s="119">
        <v>0</v>
      </c>
      <c r="X83" s="120">
        <v>0</v>
      </c>
      <c r="Y83" s="100">
        <f t="shared" si="5"/>
        <v>79999.93499999994</v>
      </c>
      <c r="Z83" s="100">
        <f t="shared" si="6"/>
        <v>19999.93499999994</v>
      </c>
      <c r="AA83" s="100">
        <f t="shared" si="7"/>
        <v>20000</v>
      </c>
      <c r="AB83" s="100">
        <f t="shared" si="8"/>
        <v>20000</v>
      </c>
      <c r="AC83" s="100">
        <f t="shared" si="9"/>
        <v>20000</v>
      </c>
      <c r="AD83" s="113"/>
      <c r="AE83" s="113"/>
      <c r="AF83" s="113"/>
      <c r="AG83" s="113"/>
      <c r="AH83" s="113"/>
    </row>
    <row r="84" spans="1:34" ht="27" customHeight="1">
      <c r="A84" s="464" t="s">
        <v>240</v>
      </c>
      <c r="B84" s="465"/>
      <c r="C84" s="465"/>
      <c r="D84" s="465"/>
      <c r="E84" s="465"/>
      <c r="F84" s="465"/>
      <c r="G84" s="465"/>
      <c r="H84" s="465"/>
      <c r="I84" s="465"/>
      <c r="J84" s="465"/>
      <c r="K84" s="465"/>
      <c r="L84" s="465"/>
      <c r="M84" s="465"/>
      <c r="N84" s="465"/>
      <c r="O84" s="465"/>
      <c r="P84" s="465"/>
      <c r="Q84" s="465"/>
      <c r="R84" s="465"/>
      <c r="S84" s="465"/>
      <c r="T84" s="465"/>
      <c r="U84" s="465"/>
      <c r="V84" s="465"/>
      <c r="W84" s="465"/>
      <c r="X84" s="466"/>
      <c r="AD84" s="113"/>
      <c r="AE84" s="113"/>
      <c r="AF84" s="113"/>
      <c r="AG84" s="113"/>
      <c r="AH84" s="113"/>
    </row>
    <row r="85" spans="1:34" s="5" customFormat="1" ht="114.75">
      <c r="A85" s="95" t="s">
        <v>231</v>
      </c>
      <c r="B85" s="1" t="s">
        <v>215</v>
      </c>
      <c r="C85" s="330" t="s">
        <v>694</v>
      </c>
      <c r="D85" s="119">
        <v>20000</v>
      </c>
      <c r="E85" s="119">
        <v>60000</v>
      </c>
      <c r="F85" s="119">
        <v>0</v>
      </c>
      <c r="G85" s="119">
        <v>0</v>
      </c>
      <c r="H85" s="119">
        <v>0</v>
      </c>
      <c r="I85" s="119">
        <v>0</v>
      </c>
      <c r="J85" s="121">
        <v>20813</v>
      </c>
      <c r="K85" s="119">
        <v>62440</v>
      </c>
      <c r="L85" s="119">
        <v>0</v>
      </c>
      <c r="M85" s="119">
        <v>0</v>
      </c>
      <c r="N85" s="119">
        <v>0</v>
      </c>
      <c r="O85" s="121">
        <v>21640</v>
      </c>
      <c r="P85" s="119">
        <v>64920</v>
      </c>
      <c r="Q85" s="119">
        <v>0</v>
      </c>
      <c r="R85" s="119">
        <v>0</v>
      </c>
      <c r="S85" s="119">
        <v>0</v>
      </c>
      <c r="T85" s="121">
        <v>22481</v>
      </c>
      <c r="U85" s="119">
        <v>67444</v>
      </c>
      <c r="V85" s="119">
        <v>0</v>
      </c>
      <c r="W85" s="119">
        <v>0</v>
      </c>
      <c r="X85" s="119">
        <v>0</v>
      </c>
      <c r="Y85" s="100">
        <f t="shared" si="5"/>
        <v>339738</v>
      </c>
      <c r="Z85" s="100">
        <f t="shared" si="6"/>
        <v>80000</v>
      </c>
      <c r="AA85" s="100">
        <f t="shared" si="7"/>
        <v>83253</v>
      </c>
      <c r="AB85" s="100">
        <f t="shared" si="8"/>
        <v>86560</v>
      </c>
      <c r="AC85" s="100">
        <f t="shared" si="9"/>
        <v>89925</v>
      </c>
      <c r="AD85" s="113"/>
      <c r="AE85" s="113"/>
      <c r="AF85" s="113"/>
      <c r="AG85" s="113"/>
      <c r="AH85" s="113"/>
    </row>
    <row r="86" spans="1:34" ht="28.5" customHeight="1">
      <c r="A86" s="464" t="s">
        <v>206</v>
      </c>
      <c r="B86" s="465"/>
      <c r="C86" s="465"/>
      <c r="D86" s="465"/>
      <c r="E86" s="465"/>
      <c r="F86" s="465"/>
      <c r="G86" s="465"/>
      <c r="H86" s="465"/>
      <c r="I86" s="465"/>
      <c r="J86" s="465"/>
      <c r="K86" s="465"/>
      <c r="L86" s="465"/>
      <c r="M86" s="465"/>
      <c r="N86" s="465"/>
      <c r="O86" s="465"/>
      <c r="P86" s="465"/>
      <c r="Q86" s="465"/>
      <c r="R86" s="465"/>
      <c r="S86" s="465"/>
      <c r="T86" s="465"/>
      <c r="U86" s="465"/>
      <c r="V86" s="465"/>
      <c r="W86" s="465"/>
      <c r="X86" s="466"/>
      <c r="AD86" s="113"/>
      <c r="AE86" s="113"/>
      <c r="AF86" s="113"/>
      <c r="AG86" s="113"/>
      <c r="AH86" s="113"/>
    </row>
    <row r="87" spans="1:34" s="5" customFormat="1" ht="114.75">
      <c r="A87" s="95" t="s">
        <v>231</v>
      </c>
      <c r="B87" s="1" t="s">
        <v>216</v>
      </c>
      <c r="C87" s="330" t="s">
        <v>693</v>
      </c>
      <c r="D87" s="85">
        <v>0</v>
      </c>
      <c r="E87" s="85">
        <v>22000</v>
      </c>
      <c r="F87" s="85">
        <v>0</v>
      </c>
      <c r="G87" s="85">
        <v>0</v>
      </c>
      <c r="H87" s="85">
        <v>0</v>
      </c>
      <c r="I87" s="85">
        <v>0</v>
      </c>
      <c r="J87" s="87">
        <v>0</v>
      </c>
      <c r="K87" s="85">
        <v>22895</v>
      </c>
      <c r="L87" s="85">
        <v>0</v>
      </c>
      <c r="M87" s="85">
        <v>0</v>
      </c>
      <c r="N87" s="85">
        <v>0</v>
      </c>
      <c r="O87" s="87">
        <v>0</v>
      </c>
      <c r="P87" s="85">
        <v>23804</v>
      </c>
      <c r="Q87" s="85">
        <v>0</v>
      </c>
      <c r="R87" s="85">
        <v>0</v>
      </c>
      <c r="S87" s="85">
        <v>0</v>
      </c>
      <c r="T87" s="87">
        <v>0</v>
      </c>
      <c r="U87" s="85">
        <v>24729</v>
      </c>
      <c r="V87" s="85">
        <v>0</v>
      </c>
      <c r="W87" s="85">
        <v>0</v>
      </c>
      <c r="X87" s="85">
        <v>0</v>
      </c>
      <c r="Y87" s="100">
        <f t="shared" si="5"/>
        <v>93428</v>
      </c>
      <c r="Z87" s="100">
        <f t="shared" si="6"/>
        <v>22000</v>
      </c>
      <c r="AA87" s="100">
        <f t="shared" si="7"/>
        <v>22895</v>
      </c>
      <c r="AB87" s="100">
        <f t="shared" si="8"/>
        <v>23804</v>
      </c>
      <c r="AC87" s="100">
        <f t="shared" si="9"/>
        <v>24729</v>
      </c>
      <c r="AD87" s="113"/>
      <c r="AE87" s="113"/>
      <c r="AF87" s="113"/>
      <c r="AG87" s="113"/>
      <c r="AH87" s="113"/>
    </row>
    <row r="88" spans="1:34" ht="33.75" customHeight="1">
      <c r="A88" s="464" t="s">
        <v>209</v>
      </c>
      <c r="B88" s="465"/>
      <c r="C88" s="465"/>
      <c r="D88" s="465"/>
      <c r="E88" s="465"/>
      <c r="F88" s="465"/>
      <c r="G88" s="465"/>
      <c r="H88" s="465"/>
      <c r="I88" s="465"/>
      <c r="J88" s="465"/>
      <c r="K88" s="465"/>
      <c r="L88" s="465"/>
      <c r="M88" s="465"/>
      <c r="N88" s="465"/>
      <c r="O88" s="465"/>
      <c r="P88" s="465"/>
      <c r="Q88" s="465"/>
      <c r="R88" s="465"/>
      <c r="S88" s="465"/>
      <c r="T88" s="465"/>
      <c r="U88" s="465"/>
      <c r="V88" s="465"/>
      <c r="W88" s="465"/>
      <c r="X88" s="466"/>
      <c r="AD88" s="113"/>
      <c r="AE88" s="113"/>
      <c r="AF88" s="113"/>
      <c r="AG88" s="113"/>
      <c r="AH88" s="113"/>
    </row>
    <row r="89" spans="1:34" s="15" customFormat="1" ht="114.75">
      <c r="A89" s="95" t="s">
        <v>231</v>
      </c>
      <c r="B89" s="1" t="s">
        <v>217</v>
      </c>
      <c r="C89" s="330" t="s">
        <v>693</v>
      </c>
      <c r="D89" s="119">
        <v>20000</v>
      </c>
      <c r="E89" s="119">
        <v>0</v>
      </c>
      <c r="F89" s="119">
        <v>0</v>
      </c>
      <c r="G89" s="119">
        <v>0</v>
      </c>
      <c r="H89" s="119">
        <v>0</v>
      </c>
      <c r="I89" s="119">
        <v>0</v>
      </c>
      <c r="J89" s="121">
        <v>20813</v>
      </c>
      <c r="K89" s="119">
        <v>0</v>
      </c>
      <c r="L89" s="119">
        <v>0</v>
      </c>
      <c r="M89" s="119">
        <v>0</v>
      </c>
      <c r="N89" s="119">
        <v>0</v>
      </c>
      <c r="O89" s="121">
        <v>21640</v>
      </c>
      <c r="P89" s="119">
        <v>0</v>
      </c>
      <c r="Q89" s="119">
        <v>0</v>
      </c>
      <c r="R89" s="119">
        <v>0</v>
      </c>
      <c r="S89" s="119">
        <v>0</v>
      </c>
      <c r="T89" s="121">
        <v>22481</v>
      </c>
      <c r="U89" s="119">
        <v>0</v>
      </c>
      <c r="V89" s="119">
        <v>0</v>
      </c>
      <c r="W89" s="119">
        <v>0</v>
      </c>
      <c r="X89" s="119">
        <v>0</v>
      </c>
      <c r="Y89" s="100">
        <f t="shared" si="5"/>
        <v>84934</v>
      </c>
      <c r="Z89" s="100">
        <f t="shared" si="6"/>
        <v>20000</v>
      </c>
      <c r="AA89" s="100">
        <f t="shared" si="7"/>
        <v>20813</v>
      </c>
      <c r="AB89" s="100">
        <f t="shared" si="8"/>
        <v>21640</v>
      </c>
      <c r="AC89" s="100">
        <f t="shared" si="9"/>
        <v>22481</v>
      </c>
      <c r="AD89" s="113"/>
      <c r="AE89" s="113"/>
      <c r="AF89" s="113"/>
      <c r="AG89" s="113"/>
      <c r="AH89" s="113"/>
    </row>
    <row r="90" spans="1:34" ht="27" customHeight="1">
      <c r="A90" s="464" t="s">
        <v>330</v>
      </c>
      <c r="B90" s="465"/>
      <c r="C90" s="465"/>
      <c r="D90" s="465"/>
      <c r="E90" s="465"/>
      <c r="F90" s="465"/>
      <c r="G90" s="465"/>
      <c r="H90" s="465"/>
      <c r="I90" s="465"/>
      <c r="J90" s="465"/>
      <c r="K90" s="465"/>
      <c r="L90" s="465"/>
      <c r="M90" s="465"/>
      <c r="N90" s="465"/>
      <c r="O90" s="465"/>
      <c r="P90" s="465"/>
      <c r="Q90" s="465"/>
      <c r="R90" s="465"/>
      <c r="S90" s="465"/>
      <c r="T90" s="465"/>
      <c r="U90" s="465"/>
      <c r="V90" s="465"/>
      <c r="W90" s="465"/>
      <c r="X90" s="466"/>
      <c r="AD90" s="113"/>
      <c r="AE90" s="113"/>
      <c r="AF90" s="113"/>
      <c r="AG90" s="113"/>
      <c r="AH90" s="113"/>
    </row>
    <row r="91" spans="1:34" s="15" customFormat="1" ht="114.75">
      <c r="A91" s="95" t="s">
        <v>231</v>
      </c>
      <c r="B91" s="1" t="s">
        <v>331</v>
      </c>
      <c r="C91" s="330" t="s">
        <v>687</v>
      </c>
      <c r="D91" s="119">
        <v>0</v>
      </c>
      <c r="E91" s="119">
        <v>20000</v>
      </c>
      <c r="F91" s="119">
        <v>0</v>
      </c>
      <c r="G91" s="119">
        <v>0</v>
      </c>
      <c r="H91" s="119">
        <v>0</v>
      </c>
      <c r="I91" s="120">
        <v>0</v>
      </c>
      <c r="J91" s="121">
        <v>0</v>
      </c>
      <c r="K91" s="119">
        <v>20813</v>
      </c>
      <c r="L91" s="119">
        <v>0</v>
      </c>
      <c r="M91" s="119">
        <v>0</v>
      </c>
      <c r="N91" s="120">
        <v>0</v>
      </c>
      <c r="O91" s="121">
        <v>0</v>
      </c>
      <c r="P91" s="119">
        <v>21640</v>
      </c>
      <c r="Q91" s="119">
        <v>0</v>
      </c>
      <c r="R91" s="119">
        <v>0</v>
      </c>
      <c r="S91" s="119">
        <v>0</v>
      </c>
      <c r="T91" s="121">
        <v>0</v>
      </c>
      <c r="U91" s="119">
        <v>22481</v>
      </c>
      <c r="V91" s="119">
        <v>0</v>
      </c>
      <c r="W91" s="119">
        <v>0</v>
      </c>
      <c r="X91" s="119">
        <v>0</v>
      </c>
      <c r="Y91" s="100">
        <f t="shared" si="5"/>
        <v>84934</v>
      </c>
      <c r="Z91" s="100">
        <f t="shared" si="6"/>
        <v>20000</v>
      </c>
      <c r="AA91" s="100">
        <f t="shared" si="7"/>
        <v>20813</v>
      </c>
      <c r="AB91" s="100">
        <f t="shared" si="8"/>
        <v>21640</v>
      </c>
      <c r="AC91" s="100">
        <f t="shared" si="9"/>
        <v>22481</v>
      </c>
      <c r="AD91" s="113"/>
      <c r="AE91" s="113"/>
      <c r="AF91" s="113"/>
      <c r="AG91" s="113"/>
      <c r="AH91" s="113"/>
    </row>
    <row r="92" spans="1:34" ht="31.5" customHeight="1">
      <c r="A92" s="464" t="s">
        <v>210</v>
      </c>
      <c r="B92" s="465"/>
      <c r="C92" s="465"/>
      <c r="D92" s="465"/>
      <c r="E92" s="465"/>
      <c r="F92" s="465"/>
      <c r="G92" s="465"/>
      <c r="H92" s="465"/>
      <c r="I92" s="465"/>
      <c r="J92" s="465"/>
      <c r="K92" s="465"/>
      <c r="L92" s="465"/>
      <c r="M92" s="465"/>
      <c r="N92" s="465"/>
      <c r="O92" s="465"/>
      <c r="P92" s="465"/>
      <c r="Q92" s="465"/>
      <c r="R92" s="465"/>
      <c r="S92" s="465"/>
      <c r="T92" s="465"/>
      <c r="U92" s="465"/>
      <c r="V92" s="465"/>
      <c r="W92" s="465"/>
      <c r="X92" s="466"/>
      <c r="AD92" s="113"/>
      <c r="AE92" s="113"/>
      <c r="AF92" s="113"/>
      <c r="AG92" s="113"/>
      <c r="AH92" s="113"/>
    </row>
    <row r="93" spans="1:34" s="5" customFormat="1" ht="114.75">
      <c r="A93" s="95" t="s">
        <v>231</v>
      </c>
      <c r="B93" s="23" t="s">
        <v>218</v>
      </c>
      <c r="C93" s="330" t="s">
        <v>693</v>
      </c>
      <c r="D93" s="85">
        <v>226290</v>
      </c>
      <c r="E93" s="85">
        <v>0</v>
      </c>
      <c r="F93" s="85">
        <v>0</v>
      </c>
      <c r="G93" s="85">
        <v>0</v>
      </c>
      <c r="H93" s="85">
        <v>0</v>
      </c>
      <c r="I93" s="85">
        <v>0</v>
      </c>
      <c r="J93" s="87">
        <v>249467</v>
      </c>
      <c r="K93" s="85">
        <v>0</v>
      </c>
      <c r="L93" s="85">
        <v>0</v>
      </c>
      <c r="M93" s="85">
        <v>0</v>
      </c>
      <c r="N93" s="85">
        <v>0</v>
      </c>
      <c r="O93" s="87">
        <v>131239</v>
      </c>
      <c r="P93" s="85">
        <v>0</v>
      </c>
      <c r="Q93" s="85">
        <v>0</v>
      </c>
      <c r="R93" s="85">
        <v>0</v>
      </c>
      <c r="S93" s="85">
        <v>0</v>
      </c>
      <c r="T93" s="87">
        <v>127138</v>
      </c>
      <c r="U93" s="85">
        <v>0</v>
      </c>
      <c r="V93" s="85">
        <v>0</v>
      </c>
      <c r="W93" s="85">
        <v>0</v>
      </c>
      <c r="X93" s="85">
        <v>0</v>
      </c>
      <c r="Y93" s="100">
        <f t="shared" si="5"/>
        <v>734134</v>
      </c>
      <c r="Z93" s="100">
        <f t="shared" si="6"/>
        <v>226290</v>
      </c>
      <c r="AA93" s="100">
        <f t="shared" si="7"/>
        <v>249467</v>
      </c>
      <c r="AB93" s="100">
        <f t="shared" si="8"/>
        <v>131239</v>
      </c>
      <c r="AC93" s="100">
        <f t="shared" si="9"/>
        <v>127138</v>
      </c>
      <c r="AD93" s="113"/>
      <c r="AE93" s="113"/>
      <c r="AF93" s="113"/>
      <c r="AG93" s="113"/>
      <c r="AH93" s="113"/>
    </row>
    <row r="94" spans="1:34" ht="26.25" customHeight="1">
      <c r="A94" s="464" t="s">
        <v>350</v>
      </c>
      <c r="B94" s="465"/>
      <c r="C94" s="465"/>
      <c r="D94" s="465"/>
      <c r="E94" s="465"/>
      <c r="F94" s="465"/>
      <c r="G94" s="465"/>
      <c r="H94" s="465"/>
      <c r="I94" s="465"/>
      <c r="J94" s="465"/>
      <c r="K94" s="465"/>
      <c r="L94" s="465"/>
      <c r="M94" s="465"/>
      <c r="N94" s="465"/>
      <c r="O94" s="465"/>
      <c r="P94" s="465"/>
      <c r="Q94" s="465"/>
      <c r="R94" s="465"/>
      <c r="S94" s="465"/>
      <c r="T94" s="465"/>
      <c r="U94" s="465"/>
      <c r="V94" s="465"/>
      <c r="W94" s="465"/>
      <c r="X94" s="466"/>
      <c r="AD94" s="113"/>
      <c r="AE94" s="113"/>
      <c r="AF94" s="113"/>
      <c r="AG94" s="113"/>
      <c r="AH94" s="113"/>
    </row>
    <row r="95" spans="1:34" s="15" customFormat="1" ht="114.75">
      <c r="A95" s="95" t="s">
        <v>231</v>
      </c>
      <c r="B95" s="24" t="s">
        <v>354</v>
      </c>
      <c r="C95" s="330" t="s">
        <v>687</v>
      </c>
      <c r="D95" s="85">
        <v>0</v>
      </c>
      <c r="E95" s="85">
        <v>5000</v>
      </c>
      <c r="F95" s="85">
        <v>0</v>
      </c>
      <c r="G95" s="85">
        <v>6000</v>
      </c>
      <c r="H95" s="85">
        <v>0</v>
      </c>
      <c r="I95" s="86">
        <v>0</v>
      </c>
      <c r="J95" s="87">
        <v>0</v>
      </c>
      <c r="K95" s="85">
        <v>11000</v>
      </c>
      <c r="L95" s="85">
        <v>0</v>
      </c>
      <c r="M95" s="85">
        <v>0</v>
      </c>
      <c r="N95" s="86">
        <v>0</v>
      </c>
      <c r="O95" s="87">
        <v>0</v>
      </c>
      <c r="P95" s="85">
        <v>11500</v>
      </c>
      <c r="Q95" s="85">
        <v>0</v>
      </c>
      <c r="R95" s="85">
        <v>0</v>
      </c>
      <c r="S95" s="86">
        <v>0</v>
      </c>
      <c r="T95" s="87">
        <v>0</v>
      </c>
      <c r="U95" s="85">
        <v>12000</v>
      </c>
      <c r="V95" s="85">
        <v>0</v>
      </c>
      <c r="W95" s="85">
        <v>0</v>
      </c>
      <c r="X95" s="86">
        <v>0</v>
      </c>
      <c r="Y95" s="100">
        <f t="shared" si="5"/>
        <v>45500</v>
      </c>
      <c r="Z95" s="100">
        <f t="shared" si="6"/>
        <v>11000</v>
      </c>
      <c r="AA95" s="100">
        <f t="shared" si="7"/>
        <v>11000</v>
      </c>
      <c r="AB95" s="100">
        <f t="shared" si="8"/>
        <v>11500</v>
      </c>
      <c r="AC95" s="100">
        <f t="shared" si="9"/>
        <v>12000</v>
      </c>
      <c r="AD95" s="113"/>
      <c r="AE95" s="113"/>
      <c r="AF95" s="113"/>
      <c r="AG95" s="113"/>
      <c r="AH95" s="113"/>
    </row>
    <row r="96" spans="1:34" ht="22.5" customHeight="1">
      <c r="A96" s="464" t="s">
        <v>351</v>
      </c>
      <c r="B96" s="465"/>
      <c r="C96" s="465"/>
      <c r="D96" s="465"/>
      <c r="E96" s="465"/>
      <c r="F96" s="465"/>
      <c r="G96" s="465"/>
      <c r="H96" s="465"/>
      <c r="I96" s="465"/>
      <c r="J96" s="465"/>
      <c r="K96" s="465"/>
      <c r="L96" s="465"/>
      <c r="M96" s="465"/>
      <c r="N96" s="465"/>
      <c r="O96" s="465"/>
      <c r="P96" s="465"/>
      <c r="Q96" s="465"/>
      <c r="R96" s="465"/>
      <c r="S96" s="465"/>
      <c r="T96" s="465"/>
      <c r="U96" s="465"/>
      <c r="V96" s="465"/>
      <c r="W96" s="465"/>
      <c r="X96" s="466"/>
      <c r="AD96" s="113"/>
      <c r="AE96" s="113"/>
      <c r="AF96" s="113"/>
      <c r="AG96" s="113"/>
      <c r="AH96" s="113"/>
    </row>
    <row r="97" spans="1:34" s="15" customFormat="1" ht="92.25" customHeight="1">
      <c r="A97" s="95" t="s">
        <v>231</v>
      </c>
      <c r="B97" s="1" t="s">
        <v>219</v>
      </c>
      <c r="C97" s="330" t="s">
        <v>687</v>
      </c>
      <c r="D97" s="85">
        <v>30000</v>
      </c>
      <c r="E97" s="85">
        <v>0</v>
      </c>
      <c r="F97" s="85">
        <v>0</v>
      </c>
      <c r="G97" s="85">
        <v>0</v>
      </c>
      <c r="H97" s="85">
        <v>0</v>
      </c>
      <c r="I97" s="86">
        <v>0</v>
      </c>
      <c r="J97" s="87">
        <v>31220</v>
      </c>
      <c r="K97" s="85">
        <v>0</v>
      </c>
      <c r="L97" s="85">
        <v>0</v>
      </c>
      <c r="M97" s="85">
        <v>0</v>
      </c>
      <c r="N97" s="86">
        <v>0</v>
      </c>
      <c r="O97" s="87">
        <v>32460</v>
      </c>
      <c r="P97" s="85">
        <v>0</v>
      </c>
      <c r="Q97" s="85">
        <v>0</v>
      </c>
      <c r="R97" s="85">
        <v>0</v>
      </c>
      <c r="S97" s="86">
        <v>0</v>
      </c>
      <c r="T97" s="87">
        <v>33722</v>
      </c>
      <c r="U97" s="85">
        <v>0</v>
      </c>
      <c r="V97" s="85">
        <v>0</v>
      </c>
      <c r="W97" s="85">
        <v>0</v>
      </c>
      <c r="X97" s="86">
        <v>0</v>
      </c>
      <c r="Y97" s="100">
        <f t="shared" si="5"/>
        <v>127402</v>
      </c>
      <c r="Z97" s="100">
        <f t="shared" si="6"/>
        <v>30000</v>
      </c>
      <c r="AA97" s="100">
        <f t="shared" si="7"/>
        <v>31220</v>
      </c>
      <c r="AB97" s="100">
        <f t="shared" si="8"/>
        <v>32460</v>
      </c>
      <c r="AC97" s="100">
        <f t="shared" si="9"/>
        <v>33722</v>
      </c>
      <c r="AD97" s="113"/>
      <c r="AE97" s="113"/>
      <c r="AF97" s="113"/>
      <c r="AG97" s="113"/>
      <c r="AH97" s="113"/>
    </row>
    <row r="98" spans="1:34" ht="30.75" customHeight="1">
      <c r="A98" s="464" t="s">
        <v>352</v>
      </c>
      <c r="B98" s="465"/>
      <c r="C98" s="465"/>
      <c r="D98" s="465"/>
      <c r="E98" s="465"/>
      <c r="F98" s="465"/>
      <c r="G98" s="465"/>
      <c r="H98" s="465"/>
      <c r="I98" s="465"/>
      <c r="J98" s="465"/>
      <c r="K98" s="465"/>
      <c r="L98" s="465"/>
      <c r="M98" s="465"/>
      <c r="N98" s="465"/>
      <c r="O98" s="465"/>
      <c r="P98" s="465"/>
      <c r="Q98" s="465"/>
      <c r="R98" s="465"/>
      <c r="S98" s="465"/>
      <c r="T98" s="465"/>
      <c r="U98" s="465"/>
      <c r="V98" s="465"/>
      <c r="W98" s="465"/>
      <c r="X98" s="466"/>
      <c r="AD98" s="113"/>
      <c r="AE98" s="113"/>
      <c r="AF98" s="113"/>
      <c r="AG98" s="113"/>
      <c r="AH98" s="113"/>
    </row>
    <row r="99" spans="1:34" s="15" customFormat="1" ht="114.75">
      <c r="A99" s="95" t="s">
        <v>231</v>
      </c>
      <c r="B99" s="1" t="s">
        <v>667</v>
      </c>
      <c r="C99" s="330" t="s">
        <v>687</v>
      </c>
      <c r="D99" s="85">
        <v>30000</v>
      </c>
      <c r="E99" s="85">
        <v>0</v>
      </c>
      <c r="F99" s="85">
        <v>0</v>
      </c>
      <c r="G99" s="85">
        <v>0</v>
      </c>
      <c r="H99" s="85">
        <v>0</v>
      </c>
      <c r="I99" s="85">
        <v>0</v>
      </c>
      <c r="J99" s="87">
        <v>31220</v>
      </c>
      <c r="K99" s="85">
        <v>0</v>
      </c>
      <c r="L99" s="85">
        <v>0</v>
      </c>
      <c r="M99" s="85">
        <v>0</v>
      </c>
      <c r="N99" s="279">
        <v>0</v>
      </c>
      <c r="O99" s="280">
        <v>32460</v>
      </c>
      <c r="P99" s="85">
        <v>0</v>
      </c>
      <c r="Q99" s="85">
        <v>0</v>
      </c>
      <c r="R99" s="85">
        <v>0</v>
      </c>
      <c r="S99" s="86">
        <v>0</v>
      </c>
      <c r="T99" s="87">
        <v>33722</v>
      </c>
      <c r="U99" s="85">
        <v>0</v>
      </c>
      <c r="V99" s="85">
        <v>0</v>
      </c>
      <c r="W99" s="85">
        <v>0</v>
      </c>
      <c r="X99" s="85">
        <v>0</v>
      </c>
      <c r="Y99" s="100">
        <f t="shared" si="5"/>
        <v>127402</v>
      </c>
      <c r="Z99" s="100">
        <f t="shared" si="6"/>
        <v>30000</v>
      </c>
      <c r="AA99" s="100">
        <f t="shared" si="7"/>
        <v>31220</v>
      </c>
      <c r="AB99" s="100">
        <f t="shared" si="8"/>
        <v>32460</v>
      </c>
      <c r="AC99" s="100">
        <f t="shared" si="9"/>
        <v>33722</v>
      </c>
      <c r="AD99" s="113"/>
      <c r="AE99" s="113"/>
      <c r="AF99" s="113"/>
      <c r="AG99" s="113"/>
      <c r="AH99" s="113"/>
    </row>
    <row r="100" spans="1:34" ht="26.25" customHeight="1">
      <c r="A100" s="464" t="s">
        <v>353</v>
      </c>
      <c r="B100" s="465"/>
      <c r="C100" s="465"/>
      <c r="D100" s="465"/>
      <c r="E100" s="465"/>
      <c r="F100" s="465"/>
      <c r="G100" s="465"/>
      <c r="H100" s="465"/>
      <c r="I100" s="465"/>
      <c r="J100" s="465"/>
      <c r="K100" s="465"/>
      <c r="L100" s="465"/>
      <c r="M100" s="465"/>
      <c r="N100" s="465"/>
      <c r="O100" s="465"/>
      <c r="P100" s="465"/>
      <c r="Q100" s="465"/>
      <c r="R100" s="465"/>
      <c r="S100" s="465"/>
      <c r="T100" s="465"/>
      <c r="U100" s="465"/>
      <c r="V100" s="465"/>
      <c r="W100" s="465"/>
      <c r="X100" s="466"/>
      <c r="AD100" s="113"/>
      <c r="AE100" s="113"/>
      <c r="AF100" s="113"/>
      <c r="AG100" s="113"/>
      <c r="AH100" s="113"/>
    </row>
    <row r="101" spans="1:34" s="5" customFormat="1" ht="114.75">
      <c r="A101" s="95" t="s">
        <v>231</v>
      </c>
      <c r="B101" s="1" t="s">
        <v>220</v>
      </c>
      <c r="C101" s="330" t="s">
        <v>693</v>
      </c>
      <c r="D101" s="85"/>
      <c r="E101" s="85"/>
      <c r="F101" s="85"/>
      <c r="G101" s="85">
        <v>29500</v>
      </c>
      <c r="H101" s="85"/>
      <c r="I101" s="86"/>
      <c r="J101" s="87"/>
      <c r="K101" s="85"/>
      <c r="L101" s="85">
        <v>25607.372890670435</v>
      </c>
      <c r="M101" s="85">
        <v>0</v>
      </c>
      <c r="N101" s="86">
        <v>0</v>
      </c>
      <c r="O101" s="87">
        <v>0</v>
      </c>
      <c r="P101" s="85">
        <v>27000</v>
      </c>
      <c r="Q101" s="85">
        <v>0</v>
      </c>
      <c r="R101" s="85">
        <v>0</v>
      </c>
      <c r="S101" s="86">
        <v>0</v>
      </c>
      <c r="T101" s="87">
        <v>0</v>
      </c>
      <c r="U101" s="85">
        <v>27000</v>
      </c>
      <c r="V101" s="85">
        <v>0</v>
      </c>
      <c r="W101" s="85">
        <v>0</v>
      </c>
      <c r="X101" s="85">
        <v>0</v>
      </c>
      <c r="Y101" s="100">
        <f t="shared" si="5"/>
        <v>109107.37289067043</v>
      </c>
      <c r="Z101" s="100">
        <f t="shared" si="6"/>
        <v>29500</v>
      </c>
      <c r="AA101" s="100">
        <f t="shared" si="7"/>
        <v>25607.372890670435</v>
      </c>
      <c r="AB101" s="100">
        <f t="shared" si="8"/>
        <v>27000</v>
      </c>
      <c r="AC101" s="100">
        <f t="shared" si="9"/>
        <v>27000</v>
      </c>
      <c r="AD101" s="113"/>
      <c r="AE101" s="113"/>
      <c r="AF101" s="113"/>
      <c r="AG101" s="113"/>
      <c r="AH101" s="113"/>
    </row>
    <row r="102" spans="1:34" s="127" customFormat="1" ht="12.75">
      <c r="A102" s="500" t="s">
        <v>277</v>
      </c>
      <c r="B102" s="501"/>
      <c r="C102" s="501"/>
      <c r="D102" s="501"/>
      <c r="E102" s="501"/>
      <c r="F102" s="501"/>
      <c r="G102" s="501"/>
      <c r="H102" s="501"/>
      <c r="I102" s="501"/>
      <c r="J102" s="501"/>
      <c r="K102" s="501"/>
      <c r="L102" s="501"/>
      <c r="M102" s="502"/>
      <c r="N102" s="470" t="s">
        <v>398</v>
      </c>
      <c r="O102" s="471"/>
      <c r="P102" s="471"/>
      <c r="Q102" s="471"/>
      <c r="R102" s="471"/>
      <c r="S102" s="471"/>
      <c r="T102" s="471"/>
      <c r="U102" s="471"/>
      <c r="V102" s="471"/>
      <c r="W102" s="471"/>
      <c r="X102" s="472"/>
      <c r="Y102" s="100"/>
      <c r="Z102" s="100">
        <f t="shared" si="6"/>
        <v>0</v>
      </c>
      <c r="AA102" s="100">
        <f t="shared" si="7"/>
        <v>0</v>
      </c>
      <c r="AB102" s="100">
        <f t="shared" si="8"/>
        <v>0</v>
      </c>
      <c r="AC102" s="100">
        <f t="shared" si="9"/>
        <v>0</v>
      </c>
      <c r="AD102" s="113"/>
      <c r="AE102" s="113"/>
      <c r="AF102" s="113"/>
      <c r="AG102" s="113"/>
      <c r="AH102" s="113"/>
    </row>
    <row r="103" spans="1:34" s="127" customFormat="1" ht="78" customHeight="1">
      <c r="A103" s="503"/>
      <c r="B103" s="504"/>
      <c r="C103" s="504"/>
      <c r="D103" s="504"/>
      <c r="E103" s="504"/>
      <c r="F103" s="504"/>
      <c r="G103" s="504"/>
      <c r="H103" s="504"/>
      <c r="I103" s="504"/>
      <c r="J103" s="504"/>
      <c r="K103" s="504"/>
      <c r="L103" s="504"/>
      <c r="M103" s="505"/>
      <c r="N103" s="483" t="s">
        <v>616</v>
      </c>
      <c r="O103" s="484"/>
      <c r="P103" s="484"/>
      <c r="Q103" s="484"/>
      <c r="R103" s="484"/>
      <c r="S103" s="484"/>
      <c r="T103" s="484"/>
      <c r="U103" s="484"/>
      <c r="V103" s="484"/>
      <c r="W103" s="484"/>
      <c r="X103" s="485"/>
      <c r="Y103" s="100"/>
      <c r="Z103" s="100">
        <f t="shared" si="6"/>
        <v>0</v>
      </c>
      <c r="AA103" s="100">
        <f t="shared" si="7"/>
        <v>0</v>
      </c>
      <c r="AB103" s="100">
        <f t="shared" si="8"/>
        <v>0</v>
      </c>
      <c r="AC103" s="100">
        <f t="shared" si="9"/>
        <v>0</v>
      </c>
      <c r="AD103" s="113"/>
      <c r="AE103" s="113"/>
      <c r="AF103" s="113"/>
      <c r="AG103" s="113"/>
      <c r="AH103" s="113"/>
    </row>
    <row r="104" spans="1:34" s="127" customFormat="1" ht="30.75" customHeight="1">
      <c r="A104" s="464" t="s">
        <v>306</v>
      </c>
      <c r="B104" s="465"/>
      <c r="C104" s="465"/>
      <c r="D104" s="465"/>
      <c r="E104" s="465"/>
      <c r="F104" s="465"/>
      <c r="G104" s="465"/>
      <c r="H104" s="465"/>
      <c r="I104" s="465"/>
      <c r="J104" s="465"/>
      <c r="K104" s="465"/>
      <c r="L104" s="465"/>
      <c r="M104" s="465"/>
      <c r="N104" s="465"/>
      <c r="O104" s="465"/>
      <c r="P104" s="465"/>
      <c r="Q104" s="465"/>
      <c r="R104" s="465"/>
      <c r="S104" s="465"/>
      <c r="T104" s="465"/>
      <c r="U104" s="465"/>
      <c r="V104" s="465"/>
      <c r="W104" s="465"/>
      <c r="X104" s="466"/>
      <c r="Y104" s="100"/>
      <c r="Z104" s="100">
        <f t="shared" si="6"/>
        <v>0</v>
      </c>
      <c r="AA104" s="100">
        <f t="shared" si="7"/>
        <v>0</v>
      </c>
      <c r="AB104" s="100">
        <f t="shared" si="8"/>
        <v>0</v>
      </c>
      <c r="AC104" s="100">
        <f t="shared" si="9"/>
        <v>0</v>
      </c>
      <c r="AD104" s="113"/>
      <c r="AE104" s="113"/>
      <c r="AF104" s="113"/>
      <c r="AG104" s="113"/>
      <c r="AH104" s="113"/>
    </row>
    <row r="105" spans="1:34" s="128" customFormat="1" ht="63.75">
      <c r="A105" s="95" t="s">
        <v>15</v>
      </c>
      <c r="B105" s="1" t="s">
        <v>265</v>
      </c>
      <c r="C105" s="330" t="s">
        <v>684</v>
      </c>
      <c r="D105" s="85">
        <v>0</v>
      </c>
      <c r="E105" s="85">
        <v>0</v>
      </c>
      <c r="F105" s="85">
        <v>0</v>
      </c>
      <c r="G105" s="85">
        <v>0</v>
      </c>
      <c r="H105" s="85">
        <v>0</v>
      </c>
      <c r="I105" s="85">
        <v>0</v>
      </c>
      <c r="J105" s="85">
        <v>0</v>
      </c>
      <c r="K105" s="85">
        <v>0</v>
      </c>
      <c r="L105" s="85">
        <v>0</v>
      </c>
      <c r="M105" s="85">
        <v>240000</v>
      </c>
      <c r="N105" s="86">
        <v>0</v>
      </c>
      <c r="O105" s="87">
        <v>0</v>
      </c>
      <c r="P105" s="85">
        <v>0</v>
      </c>
      <c r="Q105" s="85">
        <v>0</v>
      </c>
      <c r="R105" s="85">
        <v>0</v>
      </c>
      <c r="S105" s="86">
        <v>0</v>
      </c>
      <c r="T105" s="87">
        <v>0</v>
      </c>
      <c r="U105" s="85">
        <v>0</v>
      </c>
      <c r="V105" s="85">
        <v>0</v>
      </c>
      <c r="W105" s="85">
        <v>0</v>
      </c>
      <c r="X105" s="86">
        <v>0</v>
      </c>
      <c r="Y105" s="100">
        <f t="shared" si="5"/>
        <v>240000</v>
      </c>
      <c r="Z105" s="100">
        <f t="shared" si="6"/>
        <v>0</v>
      </c>
      <c r="AA105" s="100">
        <f t="shared" si="7"/>
        <v>240000</v>
      </c>
      <c r="AB105" s="100">
        <f t="shared" si="8"/>
        <v>0</v>
      </c>
      <c r="AC105" s="100">
        <f t="shared" si="9"/>
        <v>0</v>
      </c>
      <c r="AD105" s="113"/>
      <c r="AE105" s="113"/>
      <c r="AF105" s="113"/>
      <c r="AG105" s="113"/>
      <c r="AH105" s="113"/>
    </row>
    <row r="106" spans="1:34" s="128" customFormat="1" ht="63.75">
      <c r="A106" s="95" t="s">
        <v>15</v>
      </c>
      <c r="B106" s="1" t="s">
        <v>259</v>
      </c>
      <c r="C106" s="330" t="s">
        <v>688</v>
      </c>
      <c r="D106" s="85">
        <v>0</v>
      </c>
      <c r="E106" s="85">
        <v>0</v>
      </c>
      <c r="F106" s="85">
        <v>0</v>
      </c>
      <c r="G106" s="85">
        <v>0</v>
      </c>
      <c r="H106" s="85">
        <v>40000</v>
      </c>
      <c r="I106" s="86">
        <v>0</v>
      </c>
      <c r="J106" s="87">
        <v>0</v>
      </c>
      <c r="K106" s="85">
        <v>0</v>
      </c>
      <c r="L106" s="85">
        <v>0</v>
      </c>
      <c r="M106" s="85">
        <v>200000</v>
      </c>
      <c r="N106" s="86">
        <v>0</v>
      </c>
      <c r="O106" s="87">
        <v>0</v>
      </c>
      <c r="P106" s="85">
        <v>0</v>
      </c>
      <c r="Q106" s="85">
        <v>0</v>
      </c>
      <c r="R106" s="85">
        <v>0</v>
      </c>
      <c r="S106" s="86">
        <v>0</v>
      </c>
      <c r="T106" s="87">
        <v>0</v>
      </c>
      <c r="U106" s="85">
        <v>0</v>
      </c>
      <c r="V106" s="85">
        <v>0</v>
      </c>
      <c r="W106" s="85">
        <v>0</v>
      </c>
      <c r="X106" s="86">
        <v>0</v>
      </c>
      <c r="Y106" s="100">
        <f t="shared" si="5"/>
        <v>240000</v>
      </c>
      <c r="Z106" s="100">
        <f t="shared" si="6"/>
        <v>40000</v>
      </c>
      <c r="AA106" s="100">
        <f t="shared" si="7"/>
        <v>200000</v>
      </c>
      <c r="AB106" s="100">
        <f t="shared" si="8"/>
        <v>0</v>
      </c>
      <c r="AC106" s="100">
        <f t="shared" si="9"/>
        <v>0</v>
      </c>
      <c r="AD106" s="113"/>
      <c r="AE106" s="113"/>
      <c r="AF106" s="113"/>
      <c r="AG106" s="113"/>
      <c r="AH106" s="113"/>
    </row>
    <row r="107" spans="1:34" s="128" customFormat="1" ht="114.75">
      <c r="A107" s="95" t="s">
        <v>15</v>
      </c>
      <c r="B107" s="1" t="s">
        <v>266</v>
      </c>
      <c r="C107" s="330" t="s">
        <v>684</v>
      </c>
      <c r="D107" s="85">
        <v>0</v>
      </c>
      <c r="E107" s="85">
        <v>0</v>
      </c>
      <c r="F107" s="85">
        <v>0</v>
      </c>
      <c r="G107" s="85">
        <v>0</v>
      </c>
      <c r="H107" s="85">
        <v>0</v>
      </c>
      <c r="I107" s="86">
        <v>0</v>
      </c>
      <c r="J107" s="87">
        <v>0</v>
      </c>
      <c r="K107" s="85">
        <v>0</v>
      </c>
      <c r="L107" s="85">
        <v>0</v>
      </c>
      <c r="M107" s="85">
        <v>120000</v>
      </c>
      <c r="N107" s="86">
        <v>0</v>
      </c>
      <c r="O107" s="87">
        <v>0</v>
      </c>
      <c r="P107" s="85">
        <v>0</v>
      </c>
      <c r="Q107" s="85">
        <v>0</v>
      </c>
      <c r="R107" s="85">
        <v>0</v>
      </c>
      <c r="S107" s="86">
        <v>0</v>
      </c>
      <c r="T107" s="87">
        <v>0</v>
      </c>
      <c r="U107" s="85">
        <v>0</v>
      </c>
      <c r="V107" s="85">
        <v>0</v>
      </c>
      <c r="W107" s="85">
        <v>0</v>
      </c>
      <c r="X107" s="86">
        <v>0</v>
      </c>
      <c r="Y107" s="100">
        <f t="shared" si="5"/>
        <v>120000</v>
      </c>
      <c r="Z107" s="100">
        <f t="shared" si="6"/>
        <v>0</v>
      </c>
      <c r="AA107" s="100">
        <f t="shared" si="7"/>
        <v>120000</v>
      </c>
      <c r="AB107" s="100">
        <f t="shared" si="8"/>
        <v>0</v>
      </c>
      <c r="AC107" s="100">
        <f t="shared" si="9"/>
        <v>0</v>
      </c>
      <c r="AD107" s="113"/>
      <c r="AE107" s="113"/>
      <c r="AF107" s="113"/>
      <c r="AG107" s="113"/>
      <c r="AH107" s="113"/>
    </row>
    <row r="108" spans="1:34" s="128" customFormat="1" ht="102">
      <c r="A108" s="95" t="s">
        <v>15</v>
      </c>
      <c r="B108" s="1" t="s">
        <v>421</v>
      </c>
      <c r="C108" s="330" t="s">
        <v>684</v>
      </c>
      <c r="D108" s="85">
        <v>0</v>
      </c>
      <c r="E108" s="85">
        <v>0</v>
      </c>
      <c r="F108" s="85">
        <v>0</v>
      </c>
      <c r="G108" s="85">
        <v>0</v>
      </c>
      <c r="H108" s="85">
        <v>912416.31086699</v>
      </c>
      <c r="I108" s="86">
        <v>0</v>
      </c>
      <c r="J108" s="87">
        <v>0</v>
      </c>
      <c r="K108" s="85">
        <v>0</v>
      </c>
      <c r="L108" s="85">
        <v>0</v>
      </c>
      <c r="M108" s="85">
        <v>1050656.88164137</v>
      </c>
      <c r="N108" s="86">
        <v>0</v>
      </c>
      <c r="O108" s="87">
        <v>0</v>
      </c>
      <c r="P108" s="85">
        <v>0</v>
      </c>
      <c r="Q108" s="85">
        <v>0</v>
      </c>
      <c r="R108" s="85">
        <v>0</v>
      </c>
      <c r="S108" s="86">
        <v>0</v>
      </c>
      <c r="T108" s="87">
        <v>0</v>
      </c>
      <c r="U108" s="85">
        <v>0</v>
      </c>
      <c r="V108" s="85">
        <v>0</v>
      </c>
      <c r="W108" s="85">
        <v>0</v>
      </c>
      <c r="X108" s="86">
        <v>0</v>
      </c>
      <c r="Y108" s="100">
        <f t="shared" si="5"/>
        <v>1963073.19250836</v>
      </c>
      <c r="Z108" s="100">
        <f t="shared" si="6"/>
        <v>912416.31086699</v>
      </c>
      <c r="AA108" s="100">
        <f t="shared" si="7"/>
        <v>1050656.88164137</v>
      </c>
      <c r="AB108" s="100">
        <f t="shared" si="8"/>
        <v>0</v>
      </c>
      <c r="AC108" s="100">
        <f t="shared" si="9"/>
        <v>0</v>
      </c>
      <c r="AD108" s="113"/>
      <c r="AE108" s="113"/>
      <c r="AF108" s="113"/>
      <c r="AG108" s="113"/>
      <c r="AH108" s="113"/>
    </row>
    <row r="109" spans="1:34" s="128" customFormat="1" ht="76.5">
      <c r="A109" s="95" t="s">
        <v>15</v>
      </c>
      <c r="B109" s="1" t="s">
        <v>267</v>
      </c>
      <c r="C109" s="330" t="s">
        <v>687</v>
      </c>
      <c r="D109" s="85">
        <v>0</v>
      </c>
      <c r="E109" s="85">
        <v>0</v>
      </c>
      <c r="F109" s="85">
        <v>0</v>
      </c>
      <c r="G109" s="85">
        <v>0</v>
      </c>
      <c r="H109" s="129">
        <v>20000</v>
      </c>
      <c r="I109" s="86">
        <v>0</v>
      </c>
      <c r="J109" s="87">
        <v>0</v>
      </c>
      <c r="K109" s="85">
        <v>0</v>
      </c>
      <c r="L109" s="85">
        <v>0</v>
      </c>
      <c r="M109" s="129">
        <v>20000</v>
      </c>
      <c r="N109" s="86">
        <v>0</v>
      </c>
      <c r="O109" s="87">
        <v>0</v>
      </c>
      <c r="P109" s="85">
        <v>0</v>
      </c>
      <c r="Q109" s="85">
        <v>20000</v>
      </c>
      <c r="R109" s="85">
        <v>0</v>
      </c>
      <c r="S109" s="86">
        <v>0</v>
      </c>
      <c r="T109" s="87">
        <v>0</v>
      </c>
      <c r="U109" s="85">
        <v>0</v>
      </c>
      <c r="V109" s="85">
        <v>10000</v>
      </c>
      <c r="W109" s="85">
        <v>0</v>
      </c>
      <c r="X109" s="86">
        <v>0</v>
      </c>
      <c r="Y109" s="100">
        <f t="shared" si="5"/>
        <v>70000</v>
      </c>
      <c r="Z109" s="100">
        <f t="shared" si="6"/>
        <v>20000</v>
      </c>
      <c r="AA109" s="100">
        <f t="shared" si="7"/>
        <v>20000</v>
      </c>
      <c r="AB109" s="100">
        <f t="shared" si="8"/>
        <v>20000</v>
      </c>
      <c r="AC109" s="100">
        <f t="shared" si="9"/>
        <v>10000</v>
      </c>
      <c r="AD109" s="113"/>
      <c r="AE109" s="113"/>
      <c r="AF109" s="113"/>
      <c r="AG109" s="113"/>
      <c r="AH109" s="113"/>
    </row>
    <row r="110" spans="1:34" s="128" customFormat="1" ht="51">
      <c r="A110" s="95" t="s">
        <v>15</v>
      </c>
      <c r="B110" s="1" t="s">
        <v>362</v>
      </c>
      <c r="C110" s="330" t="s">
        <v>684</v>
      </c>
      <c r="D110" s="85">
        <v>350000</v>
      </c>
      <c r="E110" s="85">
        <v>0</v>
      </c>
      <c r="F110" s="85">
        <v>0</v>
      </c>
      <c r="G110" s="85">
        <v>0</v>
      </c>
      <c r="H110" s="85">
        <v>200000</v>
      </c>
      <c r="I110" s="86">
        <v>0</v>
      </c>
      <c r="J110" s="87">
        <v>364231</v>
      </c>
      <c r="K110" s="85">
        <v>0</v>
      </c>
      <c r="L110" s="85">
        <v>0</v>
      </c>
      <c r="M110" s="85">
        <v>208132</v>
      </c>
      <c r="N110" s="86">
        <v>0</v>
      </c>
      <c r="O110" s="87">
        <v>378702</v>
      </c>
      <c r="P110" s="85">
        <v>0</v>
      </c>
      <c r="Q110" s="85">
        <v>220000</v>
      </c>
      <c r="R110" s="85">
        <v>0</v>
      </c>
      <c r="S110" s="86">
        <v>0</v>
      </c>
      <c r="T110" s="87">
        <v>393424</v>
      </c>
      <c r="U110" s="85">
        <v>0</v>
      </c>
      <c r="V110" s="85">
        <v>225000</v>
      </c>
      <c r="W110" s="85">
        <v>0</v>
      </c>
      <c r="X110" s="86">
        <v>0</v>
      </c>
      <c r="Y110" s="100">
        <f t="shared" si="5"/>
        <v>2339489</v>
      </c>
      <c r="Z110" s="100">
        <f t="shared" si="6"/>
        <v>550000</v>
      </c>
      <c r="AA110" s="100">
        <f t="shared" si="7"/>
        <v>572363</v>
      </c>
      <c r="AB110" s="100">
        <f t="shared" si="8"/>
        <v>598702</v>
      </c>
      <c r="AC110" s="100">
        <f t="shared" si="9"/>
        <v>618424</v>
      </c>
      <c r="AD110" s="113"/>
      <c r="AE110" s="113"/>
      <c r="AF110" s="113"/>
      <c r="AG110" s="113"/>
      <c r="AH110" s="113"/>
    </row>
    <row r="111" spans="1:34" s="127" customFormat="1" ht="25.5" customHeight="1">
      <c r="A111" s="464" t="s">
        <v>307</v>
      </c>
      <c r="B111" s="465"/>
      <c r="C111" s="465"/>
      <c r="D111" s="465"/>
      <c r="E111" s="465"/>
      <c r="F111" s="465"/>
      <c r="G111" s="465"/>
      <c r="H111" s="465"/>
      <c r="I111" s="465"/>
      <c r="J111" s="465"/>
      <c r="K111" s="465"/>
      <c r="L111" s="465"/>
      <c r="M111" s="465"/>
      <c r="N111" s="465"/>
      <c r="O111" s="465"/>
      <c r="P111" s="465"/>
      <c r="Q111" s="465"/>
      <c r="R111" s="465"/>
      <c r="S111" s="465"/>
      <c r="T111" s="465"/>
      <c r="U111" s="465"/>
      <c r="V111" s="465"/>
      <c r="W111" s="465"/>
      <c r="X111" s="466"/>
      <c r="Y111" s="100"/>
      <c r="Z111" s="100">
        <f t="shared" si="6"/>
        <v>0</v>
      </c>
      <c r="AA111" s="100">
        <f t="shared" si="7"/>
        <v>0</v>
      </c>
      <c r="AB111" s="100">
        <f t="shared" si="8"/>
        <v>0</v>
      </c>
      <c r="AC111" s="100">
        <f t="shared" si="9"/>
        <v>0</v>
      </c>
      <c r="AD111" s="113"/>
      <c r="AE111" s="113"/>
      <c r="AF111" s="113"/>
      <c r="AG111" s="113"/>
      <c r="AH111" s="113"/>
    </row>
    <row r="112" spans="1:34" s="130" customFormat="1" ht="57.75" customHeight="1">
      <c r="A112" s="95" t="s">
        <v>223</v>
      </c>
      <c r="B112" s="1" t="s">
        <v>343</v>
      </c>
      <c r="C112" s="330" t="s">
        <v>687</v>
      </c>
      <c r="D112" s="85">
        <v>66000</v>
      </c>
      <c r="E112" s="85">
        <v>552484</v>
      </c>
      <c r="F112" s="85">
        <v>0</v>
      </c>
      <c r="G112" s="85">
        <v>0</v>
      </c>
      <c r="H112" s="85">
        <v>0</v>
      </c>
      <c r="I112" s="86">
        <v>0</v>
      </c>
      <c r="J112" s="87">
        <v>68684</v>
      </c>
      <c r="K112" s="85">
        <v>593473</v>
      </c>
      <c r="L112" s="85">
        <v>0</v>
      </c>
      <c r="M112" s="85">
        <v>0</v>
      </c>
      <c r="N112" s="86">
        <v>0</v>
      </c>
      <c r="O112" s="87">
        <v>71412</v>
      </c>
      <c r="P112" s="85">
        <v>633233</v>
      </c>
      <c r="Q112" s="85">
        <v>0</v>
      </c>
      <c r="R112" s="85">
        <v>0</v>
      </c>
      <c r="S112" s="86">
        <v>0</v>
      </c>
      <c r="T112" s="87">
        <v>74188</v>
      </c>
      <c r="U112" s="85">
        <v>680962</v>
      </c>
      <c r="V112" s="85">
        <v>0</v>
      </c>
      <c r="W112" s="85">
        <v>0</v>
      </c>
      <c r="X112" s="86">
        <v>0</v>
      </c>
      <c r="Y112" s="100">
        <f t="shared" si="5"/>
        <v>2740436</v>
      </c>
      <c r="Z112" s="100">
        <f t="shared" si="6"/>
        <v>618484</v>
      </c>
      <c r="AA112" s="100">
        <f t="shared" si="7"/>
        <v>662157</v>
      </c>
      <c r="AB112" s="100">
        <f t="shared" si="8"/>
        <v>704645</v>
      </c>
      <c r="AC112" s="100">
        <f t="shared" si="9"/>
        <v>755150</v>
      </c>
      <c r="AD112" s="113"/>
      <c r="AE112" s="113"/>
      <c r="AF112" s="113"/>
      <c r="AG112" s="113"/>
      <c r="AH112" s="113"/>
    </row>
    <row r="113" spans="1:34" s="128" customFormat="1" ht="119.25" customHeight="1">
      <c r="A113" s="95" t="s">
        <v>223</v>
      </c>
      <c r="B113" s="1" t="s">
        <v>268</v>
      </c>
      <c r="C113" s="330" t="s">
        <v>684</v>
      </c>
      <c r="D113" s="85">
        <v>0</v>
      </c>
      <c r="E113" s="85">
        <v>0</v>
      </c>
      <c r="F113" s="85">
        <v>0</v>
      </c>
      <c r="G113" s="85">
        <v>380000</v>
      </c>
      <c r="H113" s="85">
        <v>0</v>
      </c>
      <c r="I113" s="86">
        <v>0</v>
      </c>
      <c r="J113" s="87">
        <v>0</v>
      </c>
      <c r="K113" s="85">
        <v>0</v>
      </c>
      <c r="L113" s="85">
        <v>0</v>
      </c>
      <c r="M113" s="85">
        <v>500000</v>
      </c>
      <c r="N113" s="86">
        <v>0</v>
      </c>
      <c r="O113" s="87">
        <v>0</v>
      </c>
      <c r="P113" s="85">
        <v>0</v>
      </c>
      <c r="Q113" s="85">
        <v>0</v>
      </c>
      <c r="R113" s="85">
        <v>0</v>
      </c>
      <c r="S113" s="86">
        <v>0</v>
      </c>
      <c r="T113" s="87">
        <v>0</v>
      </c>
      <c r="U113" s="85">
        <v>0</v>
      </c>
      <c r="V113" s="85">
        <v>0</v>
      </c>
      <c r="W113" s="85">
        <v>0</v>
      </c>
      <c r="X113" s="86">
        <v>0</v>
      </c>
      <c r="Y113" s="100">
        <f t="shared" si="5"/>
        <v>880000</v>
      </c>
      <c r="Z113" s="100">
        <f t="shared" si="6"/>
        <v>380000</v>
      </c>
      <c r="AA113" s="100">
        <f t="shared" si="7"/>
        <v>500000</v>
      </c>
      <c r="AB113" s="100">
        <f t="shared" si="8"/>
        <v>0</v>
      </c>
      <c r="AC113" s="100">
        <f t="shared" si="9"/>
        <v>0</v>
      </c>
      <c r="AD113" s="113"/>
      <c r="AE113" s="113"/>
      <c r="AF113" s="113"/>
      <c r="AG113" s="113"/>
      <c r="AH113" s="113"/>
    </row>
    <row r="114" spans="1:34" s="128" customFormat="1" ht="76.5">
      <c r="A114" s="95" t="s">
        <v>223</v>
      </c>
      <c r="B114" s="1" t="s">
        <v>269</v>
      </c>
      <c r="C114" s="330" t="s">
        <v>684</v>
      </c>
      <c r="D114" s="85">
        <v>0</v>
      </c>
      <c r="E114" s="85">
        <v>0</v>
      </c>
      <c r="F114" s="85">
        <v>0</v>
      </c>
      <c r="G114" s="85">
        <v>0</v>
      </c>
      <c r="H114" s="85">
        <v>70000</v>
      </c>
      <c r="I114" s="86">
        <v>0</v>
      </c>
      <c r="J114" s="87">
        <v>0</v>
      </c>
      <c r="K114" s="85">
        <v>0</v>
      </c>
      <c r="L114" s="85">
        <v>0</v>
      </c>
      <c r="M114" s="85">
        <v>180000</v>
      </c>
      <c r="N114" s="86">
        <v>0</v>
      </c>
      <c r="O114" s="87">
        <v>0</v>
      </c>
      <c r="P114" s="85">
        <v>0</v>
      </c>
      <c r="Q114" s="85">
        <v>40000</v>
      </c>
      <c r="R114" s="85">
        <v>0</v>
      </c>
      <c r="S114" s="86">
        <v>0</v>
      </c>
      <c r="T114" s="87">
        <v>0</v>
      </c>
      <c r="U114" s="85">
        <v>0</v>
      </c>
      <c r="V114" s="85">
        <v>40000</v>
      </c>
      <c r="W114" s="85">
        <v>0</v>
      </c>
      <c r="X114" s="86">
        <v>0</v>
      </c>
      <c r="Y114" s="100">
        <f t="shared" si="5"/>
        <v>330000</v>
      </c>
      <c r="Z114" s="100">
        <f t="shared" si="6"/>
        <v>70000</v>
      </c>
      <c r="AA114" s="100">
        <f t="shared" si="7"/>
        <v>180000</v>
      </c>
      <c r="AB114" s="100">
        <f t="shared" si="8"/>
        <v>40000</v>
      </c>
      <c r="AC114" s="100">
        <f t="shared" si="9"/>
        <v>40000</v>
      </c>
      <c r="AD114" s="113"/>
      <c r="AE114" s="113"/>
      <c r="AF114" s="113"/>
      <c r="AG114" s="113"/>
      <c r="AH114" s="113"/>
    </row>
    <row r="115" spans="1:34" s="128" customFormat="1" ht="101.25" customHeight="1">
      <c r="A115" s="95" t="s">
        <v>223</v>
      </c>
      <c r="B115" s="1" t="s">
        <v>270</v>
      </c>
      <c r="C115" s="330" t="s">
        <v>684</v>
      </c>
      <c r="D115" s="85">
        <v>0</v>
      </c>
      <c r="E115" s="85">
        <v>0</v>
      </c>
      <c r="F115" s="85">
        <v>0</v>
      </c>
      <c r="G115" s="85">
        <v>0</v>
      </c>
      <c r="H115" s="85">
        <v>40000</v>
      </c>
      <c r="I115" s="86">
        <v>0</v>
      </c>
      <c r="J115" s="87">
        <v>0</v>
      </c>
      <c r="K115" s="85">
        <v>0</v>
      </c>
      <c r="L115" s="85">
        <v>0</v>
      </c>
      <c r="M115" s="85">
        <v>50000</v>
      </c>
      <c r="N115" s="86">
        <v>0</v>
      </c>
      <c r="O115" s="87">
        <v>0</v>
      </c>
      <c r="P115" s="85">
        <v>0</v>
      </c>
      <c r="Q115" s="85">
        <v>30000</v>
      </c>
      <c r="R115" s="85">
        <v>0</v>
      </c>
      <c r="S115" s="86">
        <v>0</v>
      </c>
      <c r="T115" s="87">
        <v>0</v>
      </c>
      <c r="U115" s="85">
        <v>0</v>
      </c>
      <c r="V115" s="85">
        <v>20000</v>
      </c>
      <c r="W115" s="85">
        <v>0</v>
      </c>
      <c r="X115" s="86">
        <v>0</v>
      </c>
      <c r="Y115" s="100">
        <f t="shared" si="5"/>
        <v>140000</v>
      </c>
      <c r="Z115" s="100">
        <f t="shared" si="6"/>
        <v>40000</v>
      </c>
      <c r="AA115" s="100">
        <f t="shared" si="7"/>
        <v>50000</v>
      </c>
      <c r="AB115" s="100">
        <f t="shared" si="8"/>
        <v>30000</v>
      </c>
      <c r="AC115" s="100">
        <f t="shared" si="9"/>
        <v>20000</v>
      </c>
      <c r="AD115" s="113"/>
      <c r="AE115" s="113"/>
      <c r="AF115" s="113"/>
      <c r="AG115" s="113"/>
      <c r="AH115" s="113"/>
    </row>
    <row r="116" spans="1:34" s="127" customFormat="1" ht="23.25" customHeight="1">
      <c r="A116" s="464" t="s">
        <v>317</v>
      </c>
      <c r="B116" s="465"/>
      <c r="C116" s="465"/>
      <c r="D116" s="465"/>
      <c r="E116" s="465"/>
      <c r="F116" s="465"/>
      <c r="G116" s="465"/>
      <c r="H116" s="465"/>
      <c r="I116" s="465"/>
      <c r="J116" s="465"/>
      <c r="K116" s="465"/>
      <c r="L116" s="465"/>
      <c r="M116" s="465"/>
      <c r="N116" s="465"/>
      <c r="O116" s="465"/>
      <c r="P116" s="465"/>
      <c r="Q116" s="465"/>
      <c r="R116" s="465"/>
      <c r="S116" s="465"/>
      <c r="T116" s="465"/>
      <c r="U116" s="465"/>
      <c r="V116" s="465"/>
      <c r="W116" s="465"/>
      <c r="X116" s="466"/>
      <c r="Y116" s="100"/>
      <c r="Z116" s="100">
        <f t="shared" si="6"/>
        <v>0</v>
      </c>
      <c r="AA116" s="100">
        <f t="shared" si="7"/>
        <v>0</v>
      </c>
      <c r="AB116" s="100">
        <f t="shared" si="8"/>
        <v>0</v>
      </c>
      <c r="AC116" s="100">
        <f t="shared" si="9"/>
        <v>0</v>
      </c>
      <c r="AD116" s="113"/>
      <c r="AE116" s="113"/>
      <c r="AF116" s="113"/>
      <c r="AG116" s="113"/>
      <c r="AH116" s="113"/>
    </row>
    <row r="117" spans="1:34" s="128" customFormat="1" ht="76.5">
      <c r="A117" s="95" t="s">
        <v>16</v>
      </c>
      <c r="B117" s="22" t="s">
        <v>372</v>
      </c>
      <c r="C117" s="330" t="s">
        <v>684</v>
      </c>
      <c r="D117" s="119">
        <v>0</v>
      </c>
      <c r="E117" s="119">
        <v>110000</v>
      </c>
      <c r="F117" s="119">
        <v>0</v>
      </c>
      <c r="G117" s="119">
        <v>0</v>
      </c>
      <c r="H117" s="119">
        <v>180000</v>
      </c>
      <c r="I117" s="120">
        <v>0</v>
      </c>
      <c r="J117" s="121">
        <v>0</v>
      </c>
      <c r="K117" s="119">
        <v>115473</v>
      </c>
      <c r="L117" s="119">
        <v>0</v>
      </c>
      <c r="M117" s="119">
        <v>90000</v>
      </c>
      <c r="N117" s="120">
        <v>0</v>
      </c>
      <c r="O117" s="121">
        <v>0</v>
      </c>
      <c r="P117" s="119">
        <v>119021</v>
      </c>
      <c r="Q117" s="119">
        <v>0</v>
      </c>
      <c r="R117" s="119">
        <v>0</v>
      </c>
      <c r="S117" s="120">
        <v>0</v>
      </c>
      <c r="T117" s="121">
        <v>0</v>
      </c>
      <c r="U117" s="119">
        <v>123647</v>
      </c>
      <c r="V117" s="119">
        <v>0</v>
      </c>
      <c r="W117" s="119">
        <v>0</v>
      </c>
      <c r="X117" s="120">
        <v>0</v>
      </c>
      <c r="Y117" s="100">
        <f t="shared" si="5"/>
        <v>738141</v>
      </c>
      <c r="Z117" s="100">
        <f t="shared" si="6"/>
        <v>290000</v>
      </c>
      <c r="AA117" s="100">
        <f t="shared" si="7"/>
        <v>205473</v>
      </c>
      <c r="AB117" s="100">
        <f t="shared" si="8"/>
        <v>119021</v>
      </c>
      <c r="AC117" s="100">
        <f t="shared" si="9"/>
        <v>123647</v>
      </c>
      <c r="AD117" s="113"/>
      <c r="AE117" s="113"/>
      <c r="AF117" s="113"/>
      <c r="AG117" s="113"/>
      <c r="AH117" s="113"/>
    </row>
    <row r="118" spans="1:34" s="128" customFormat="1" ht="63.75">
      <c r="A118" s="95" t="s">
        <v>16</v>
      </c>
      <c r="B118" s="25" t="s">
        <v>271</v>
      </c>
      <c r="C118" s="330" t="s">
        <v>685</v>
      </c>
      <c r="D118" s="119">
        <v>0</v>
      </c>
      <c r="E118" s="119">
        <v>0</v>
      </c>
      <c r="F118" s="119">
        <v>0</v>
      </c>
      <c r="G118" s="119">
        <v>0</v>
      </c>
      <c r="H118" s="119">
        <v>140000</v>
      </c>
      <c r="I118" s="120">
        <v>0</v>
      </c>
      <c r="J118" s="121">
        <v>0</v>
      </c>
      <c r="K118" s="119">
        <v>0</v>
      </c>
      <c r="L118" s="119">
        <v>0</v>
      </c>
      <c r="M118" s="119">
        <v>0</v>
      </c>
      <c r="N118" s="120">
        <v>0</v>
      </c>
      <c r="O118" s="121">
        <v>0</v>
      </c>
      <c r="P118" s="119">
        <v>0</v>
      </c>
      <c r="Q118" s="119">
        <v>0</v>
      </c>
      <c r="R118" s="119">
        <v>0</v>
      </c>
      <c r="S118" s="120">
        <v>0</v>
      </c>
      <c r="T118" s="121">
        <v>0</v>
      </c>
      <c r="U118" s="119">
        <v>0</v>
      </c>
      <c r="V118" s="119">
        <v>0</v>
      </c>
      <c r="W118" s="119">
        <v>0</v>
      </c>
      <c r="X118" s="120">
        <v>0</v>
      </c>
      <c r="Y118" s="100">
        <f t="shared" si="5"/>
        <v>140000</v>
      </c>
      <c r="Z118" s="100">
        <f t="shared" si="6"/>
        <v>140000</v>
      </c>
      <c r="AA118" s="100">
        <f t="shared" si="7"/>
        <v>0</v>
      </c>
      <c r="AB118" s="100">
        <f t="shared" si="8"/>
        <v>0</v>
      </c>
      <c r="AC118" s="100">
        <f t="shared" si="9"/>
        <v>0</v>
      </c>
      <c r="AD118" s="113"/>
      <c r="AE118" s="113"/>
      <c r="AF118" s="113"/>
      <c r="AG118" s="113"/>
      <c r="AH118" s="113"/>
    </row>
    <row r="119" spans="1:34" s="128" customFormat="1" ht="76.5">
      <c r="A119" s="95" t="s">
        <v>16</v>
      </c>
      <c r="B119" s="1" t="s">
        <v>423</v>
      </c>
      <c r="C119" s="330" t="s">
        <v>684</v>
      </c>
      <c r="D119" s="119">
        <v>0</v>
      </c>
      <c r="E119" s="119">
        <v>0</v>
      </c>
      <c r="F119" s="119">
        <v>0</v>
      </c>
      <c r="G119" s="119">
        <v>0</v>
      </c>
      <c r="H119" s="119">
        <v>40000</v>
      </c>
      <c r="I119" s="120">
        <v>0</v>
      </c>
      <c r="J119" s="121">
        <v>0</v>
      </c>
      <c r="K119" s="119">
        <v>0</v>
      </c>
      <c r="L119" s="119">
        <v>0</v>
      </c>
      <c r="M119" s="119">
        <v>30000</v>
      </c>
      <c r="N119" s="120">
        <v>0</v>
      </c>
      <c r="O119" s="121">
        <v>0</v>
      </c>
      <c r="P119" s="119">
        <v>0</v>
      </c>
      <c r="Q119" s="119">
        <v>0</v>
      </c>
      <c r="R119" s="119">
        <v>0</v>
      </c>
      <c r="S119" s="120">
        <v>0</v>
      </c>
      <c r="T119" s="121">
        <v>0</v>
      </c>
      <c r="U119" s="119">
        <v>0</v>
      </c>
      <c r="V119" s="119">
        <v>0</v>
      </c>
      <c r="W119" s="119">
        <v>0</v>
      </c>
      <c r="X119" s="120">
        <v>0</v>
      </c>
      <c r="Y119" s="100">
        <f t="shared" si="5"/>
        <v>70000</v>
      </c>
      <c r="Z119" s="100">
        <f t="shared" si="6"/>
        <v>40000</v>
      </c>
      <c r="AA119" s="100">
        <f t="shared" si="7"/>
        <v>30000</v>
      </c>
      <c r="AB119" s="100">
        <f t="shared" si="8"/>
        <v>0</v>
      </c>
      <c r="AC119" s="100">
        <f t="shared" si="9"/>
        <v>0</v>
      </c>
      <c r="AD119" s="113"/>
      <c r="AE119" s="113"/>
      <c r="AF119" s="113"/>
      <c r="AG119" s="113"/>
      <c r="AH119" s="113"/>
    </row>
    <row r="120" spans="1:34" s="128" customFormat="1" ht="83.25" customHeight="1">
      <c r="A120" s="24" t="s">
        <v>16</v>
      </c>
      <c r="B120" s="263" t="s">
        <v>308</v>
      </c>
      <c r="C120" s="330" t="s">
        <v>684</v>
      </c>
      <c r="D120" s="119">
        <v>0</v>
      </c>
      <c r="E120" s="119">
        <v>0</v>
      </c>
      <c r="F120" s="119">
        <v>0</v>
      </c>
      <c r="G120" s="119">
        <v>0</v>
      </c>
      <c r="H120" s="119">
        <v>150000</v>
      </c>
      <c r="I120" s="120">
        <v>0</v>
      </c>
      <c r="J120" s="121">
        <v>0</v>
      </c>
      <c r="K120" s="119">
        <v>0</v>
      </c>
      <c r="L120" s="119">
        <v>0</v>
      </c>
      <c r="M120" s="119">
        <v>80000</v>
      </c>
      <c r="N120" s="120">
        <v>0</v>
      </c>
      <c r="O120" s="121">
        <v>0</v>
      </c>
      <c r="P120" s="119">
        <v>0</v>
      </c>
      <c r="Q120" s="119">
        <v>0</v>
      </c>
      <c r="R120" s="119">
        <v>0</v>
      </c>
      <c r="S120" s="120">
        <v>0</v>
      </c>
      <c r="T120" s="121">
        <v>0</v>
      </c>
      <c r="U120" s="119">
        <v>0</v>
      </c>
      <c r="V120" s="119">
        <v>0</v>
      </c>
      <c r="W120" s="119">
        <v>0</v>
      </c>
      <c r="X120" s="120">
        <v>0</v>
      </c>
      <c r="Y120" s="140">
        <f t="shared" si="5"/>
        <v>230000</v>
      </c>
      <c r="Z120" s="140">
        <f t="shared" si="6"/>
        <v>150000</v>
      </c>
      <c r="AA120" s="140">
        <f t="shared" si="7"/>
        <v>80000</v>
      </c>
      <c r="AB120" s="140">
        <f t="shared" si="8"/>
        <v>0</v>
      </c>
      <c r="AC120" s="140">
        <f t="shared" si="9"/>
        <v>0</v>
      </c>
      <c r="AD120" s="278"/>
      <c r="AE120" s="278"/>
      <c r="AF120" s="278"/>
      <c r="AG120" s="278"/>
      <c r="AH120" s="278"/>
    </row>
    <row r="121" spans="1:34" s="128" customFormat="1" ht="76.5">
      <c r="A121" s="95" t="s">
        <v>16</v>
      </c>
      <c r="B121" s="25" t="s">
        <v>309</v>
      </c>
      <c r="C121" s="330" t="s">
        <v>684</v>
      </c>
      <c r="D121" s="119">
        <v>0</v>
      </c>
      <c r="E121" s="119">
        <v>0</v>
      </c>
      <c r="F121" s="119">
        <v>0</v>
      </c>
      <c r="G121" s="119">
        <v>0</v>
      </c>
      <c r="H121" s="119">
        <v>200000</v>
      </c>
      <c r="I121" s="120">
        <v>0</v>
      </c>
      <c r="J121" s="121">
        <v>0</v>
      </c>
      <c r="K121" s="119">
        <v>0</v>
      </c>
      <c r="L121" s="119">
        <v>0</v>
      </c>
      <c r="M121" s="119">
        <v>0</v>
      </c>
      <c r="N121" s="120">
        <v>0</v>
      </c>
      <c r="O121" s="121">
        <v>0</v>
      </c>
      <c r="P121" s="119">
        <v>0</v>
      </c>
      <c r="Q121" s="119">
        <v>0</v>
      </c>
      <c r="R121" s="119">
        <v>0</v>
      </c>
      <c r="S121" s="120">
        <v>0</v>
      </c>
      <c r="T121" s="121">
        <v>0</v>
      </c>
      <c r="U121" s="119">
        <v>0</v>
      </c>
      <c r="V121" s="119">
        <v>0</v>
      </c>
      <c r="W121" s="119">
        <v>0</v>
      </c>
      <c r="X121" s="120">
        <v>0</v>
      </c>
      <c r="Y121" s="100">
        <f t="shared" si="5"/>
        <v>200000</v>
      </c>
      <c r="Z121" s="100">
        <f t="shared" si="6"/>
        <v>200000</v>
      </c>
      <c r="AA121" s="100">
        <f t="shared" si="7"/>
        <v>0</v>
      </c>
      <c r="AB121" s="100">
        <f t="shared" si="8"/>
        <v>0</v>
      </c>
      <c r="AC121" s="100">
        <f t="shared" si="9"/>
        <v>0</v>
      </c>
      <c r="AD121" s="113"/>
      <c r="AE121" s="113"/>
      <c r="AF121" s="113"/>
      <c r="AG121" s="113"/>
      <c r="AH121" s="113"/>
    </row>
    <row r="122" spans="1:34" s="128" customFormat="1" ht="63.75">
      <c r="A122" s="95" t="s">
        <v>16</v>
      </c>
      <c r="B122" s="25" t="s">
        <v>424</v>
      </c>
      <c r="C122" s="330" t="s">
        <v>684</v>
      </c>
      <c r="D122" s="119">
        <v>0</v>
      </c>
      <c r="E122" s="119">
        <v>0</v>
      </c>
      <c r="F122" s="119">
        <v>0</v>
      </c>
      <c r="G122" s="119">
        <v>0</v>
      </c>
      <c r="H122" s="129">
        <v>0</v>
      </c>
      <c r="I122" s="120">
        <v>0</v>
      </c>
      <c r="J122" s="121">
        <v>0</v>
      </c>
      <c r="K122" s="119">
        <v>0</v>
      </c>
      <c r="L122" s="119">
        <v>0</v>
      </c>
      <c r="M122" s="119">
        <v>10000</v>
      </c>
      <c r="N122" s="120">
        <v>0</v>
      </c>
      <c r="O122" s="121">
        <v>0</v>
      </c>
      <c r="P122" s="119">
        <v>0</v>
      </c>
      <c r="Q122" s="119">
        <v>0</v>
      </c>
      <c r="R122" s="119">
        <v>0</v>
      </c>
      <c r="S122" s="120">
        <v>0</v>
      </c>
      <c r="T122" s="121">
        <v>0</v>
      </c>
      <c r="U122" s="119">
        <v>0</v>
      </c>
      <c r="V122" s="119">
        <v>0</v>
      </c>
      <c r="W122" s="119">
        <v>0</v>
      </c>
      <c r="X122" s="120">
        <v>0</v>
      </c>
      <c r="Y122" s="100">
        <f t="shared" si="5"/>
        <v>10000</v>
      </c>
      <c r="Z122" s="100">
        <f t="shared" si="6"/>
        <v>0</v>
      </c>
      <c r="AA122" s="100">
        <f t="shared" si="7"/>
        <v>10000</v>
      </c>
      <c r="AB122" s="100">
        <f t="shared" si="8"/>
        <v>0</v>
      </c>
      <c r="AC122" s="100">
        <f t="shared" si="9"/>
        <v>0</v>
      </c>
      <c r="AD122" s="113"/>
      <c r="AE122" s="113"/>
      <c r="AF122" s="113"/>
      <c r="AG122" s="113"/>
      <c r="AH122" s="113"/>
    </row>
    <row r="123" spans="1:34" s="128" customFormat="1" ht="72.75" customHeight="1">
      <c r="A123" s="95" t="s">
        <v>16</v>
      </c>
      <c r="B123" s="25" t="s">
        <v>272</v>
      </c>
      <c r="C123" s="330" t="s">
        <v>684</v>
      </c>
      <c r="D123" s="119">
        <v>0</v>
      </c>
      <c r="E123" s="119">
        <v>0</v>
      </c>
      <c r="F123" s="119">
        <v>0</v>
      </c>
      <c r="G123" s="119">
        <v>0</v>
      </c>
      <c r="H123" s="119">
        <v>183000</v>
      </c>
      <c r="I123" s="120">
        <v>0</v>
      </c>
      <c r="J123" s="121">
        <v>0</v>
      </c>
      <c r="K123" s="119">
        <v>0</v>
      </c>
      <c r="L123" s="119">
        <v>0</v>
      </c>
      <c r="M123" s="119">
        <v>70000</v>
      </c>
      <c r="N123" s="120">
        <v>0</v>
      </c>
      <c r="O123" s="121">
        <v>0</v>
      </c>
      <c r="P123" s="119">
        <v>0</v>
      </c>
      <c r="Q123" s="119">
        <v>30000</v>
      </c>
      <c r="R123" s="119">
        <v>0</v>
      </c>
      <c r="S123" s="120">
        <v>0</v>
      </c>
      <c r="T123" s="121">
        <v>0</v>
      </c>
      <c r="U123" s="119">
        <v>0</v>
      </c>
      <c r="V123" s="119">
        <v>30000</v>
      </c>
      <c r="W123" s="119">
        <v>0</v>
      </c>
      <c r="X123" s="120">
        <v>0</v>
      </c>
      <c r="Y123" s="100">
        <f t="shared" si="5"/>
        <v>313000</v>
      </c>
      <c r="Z123" s="100">
        <f t="shared" si="6"/>
        <v>183000</v>
      </c>
      <c r="AA123" s="100">
        <f t="shared" si="7"/>
        <v>70000</v>
      </c>
      <c r="AB123" s="100">
        <f t="shared" si="8"/>
        <v>30000</v>
      </c>
      <c r="AC123" s="100">
        <f t="shared" si="9"/>
        <v>30000</v>
      </c>
      <c r="AD123" s="113"/>
      <c r="AE123" s="113"/>
      <c r="AF123" s="113"/>
      <c r="AG123" s="113"/>
      <c r="AH123" s="113"/>
    </row>
    <row r="124" spans="1:34" s="128" customFormat="1" ht="84" customHeight="1">
      <c r="A124" s="95" t="s">
        <v>16</v>
      </c>
      <c r="B124" s="25" t="s">
        <v>273</v>
      </c>
      <c r="C124" s="330" t="s">
        <v>685</v>
      </c>
      <c r="D124" s="119">
        <v>0</v>
      </c>
      <c r="E124" s="119">
        <v>0</v>
      </c>
      <c r="F124" s="119">
        <v>0</v>
      </c>
      <c r="G124" s="119">
        <v>0</v>
      </c>
      <c r="H124" s="119">
        <v>0</v>
      </c>
      <c r="I124" s="120">
        <v>0</v>
      </c>
      <c r="J124" s="121">
        <v>0</v>
      </c>
      <c r="K124" s="119">
        <v>0</v>
      </c>
      <c r="L124" s="119">
        <v>0</v>
      </c>
      <c r="M124" s="119">
        <v>100000</v>
      </c>
      <c r="N124" s="120">
        <v>0</v>
      </c>
      <c r="O124" s="121">
        <v>0</v>
      </c>
      <c r="P124" s="119">
        <v>0</v>
      </c>
      <c r="Q124" s="119">
        <v>0</v>
      </c>
      <c r="R124" s="119">
        <v>0</v>
      </c>
      <c r="S124" s="120">
        <v>0</v>
      </c>
      <c r="T124" s="121">
        <v>0</v>
      </c>
      <c r="U124" s="119">
        <v>0</v>
      </c>
      <c r="V124" s="119">
        <v>0</v>
      </c>
      <c r="W124" s="119">
        <v>0</v>
      </c>
      <c r="X124" s="120">
        <v>0</v>
      </c>
      <c r="Y124" s="100">
        <f t="shared" si="5"/>
        <v>100000</v>
      </c>
      <c r="Z124" s="100">
        <f t="shared" si="6"/>
        <v>0</v>
      </c>
      <c r="AA124" s="100">
        <f t="shared" si="7"/>
        <v>100000</v>
      </c>
      <c r="AB124" s="100">
        <f t="shared" si="8"/>
        <v>0</v>
      </c>
      <c r="AC124" s="100">
        <f t="shared" si="9"/>
        <v>0</v>
      </c>
      <c r="AD124" s="113"/>
      <c r="AE124" s="113"/>
      <c r="AF124" s="113"/>
      <c r="AG124" s="113"/>
      <c r="AH124" s="113"/>
    </row>
    <row r="125" spans="4:34" ht="12.75">
      <c r="D125" s="131">
        <f>+D124+D123+D122+D121+D120+D119+D118+D117+D115+D114+D113+D112+D110+D109+D108+D107+D106+D105+D101+D99+D97+D95+D93+D91+D89+D87+D85+D83+D81+D80+D79+D77+D73+D69+D67+D66+D62+D60+D58+D57+D56+D55+D54+D52+D51+D50+D49+D48+D46+D45+D41+D39+D38+D37+D36+D35+D31+D30+D29+D25+D24+D23+D19+D17+D15+D14+D13+D12</f>
        <v>1436744</v>
      </c>
      <c r="E125" s="131">
        <f aca="true" t="shared" si="10" ref="E125:X125">+E124+E123+E122+E121+E120+E119+E118+E117+E115+E114+E113+E112+E110+E109+E108+E107+E106+E105+E101+E99+E97+E95+E93+E91+E89+E87+E85+E83+E81+E80+E79+E77+E73+E69+E67+E66+E62+E60+E58+E57+E56+E55+E54+E52+E51+E50+E49+E48+E46+E45+E41+E39+E38+E37+E36+E35+E31+E30+E29+E25+E24+E23+E19+E17+E15+E14+E13+E12</f>
        <v>3258644.579</v>
      </c>
      <c r="F125" s="131">
        <f t="shared" si="10"/>
        <v>387526.378</v>
      </c>
      <c r="G125" s="131">
        <f t="shared" si="10"/>
        <v>551000.315</v>
      </c>
      <c r="H125" s="131">
        <f t="shared" si="10"/>
        <v>2992914.31086699</v>
      </c>
      <c r="I125" s="131">
        <f t="shared" si="10"/>
        <v>2090108</v>
      </c>
      <c r="J125" s="131">
        <f t="shared" si="10"/>
        <v>1474569.8934480855</v>
      </c>
      <c r="K125" s="131">
        <f t="shared" si="10"/>
        <v>3641537</v>
      </c>
      <c r="L125" s="131">
        <f t="shared" si="10"/>
        <v>115607.37289067043</v>
      </c>
      <c r="M125" s="131">
        <f t="shared" si="10"/>
        <v>4789230.17148937</v>
      </c>
      <c r="N125" s="131">
        <f t="shared" si="10"/>
        <v>2246937</v>
      </c>
      <c r="O125" s="131">
        <f t="shared" si="10"/>
        <v>1406618</v>
      </c>
      <c r="P125" s="131">
        <f t="shared" si="10"/>
        <v>3724426</v>
      </c>
      <c r="Q125" s="131">
        <f t="shared" si="10"/>
        <v>701873.8384579159</v>
      </c>
      <c r="R125" s="131">
        <f t="shared" si="10"/>
        <v>0</v>
      </c>
      <c r="S125" s="131">
        <f t="shared" si="10"/>
        <v>1529581</v>
      </c>
      <c r="T125" s="131">
        <f t="shared" si="10"/>
        <v>1469658.9380513285</v>
      </c>
      <c r="U125" s="131">
        <f t="shared" si="10"/>
        <v>4039383</v>
      </c>
      <c r="V125" s="131">
        <f t="shared" si="10"/>
        <v>505000</v>
      </c>
      <c r="W125" s="131">
        <f t="shared" si="10"/>
        <v>0</v>
      </c>
      <c r="X125" s="131">
        <f t="shared" si="10"/>
        <v>1511021</v>
      </c>
      <c r="Y125" s="131">
        <f>+Y124+Y123+Y122+Y121+Y120+Y119+Y118+Y117+Y115+Y114+Y113+Y112+Y110+Y109+Y108+Y107+Y106+Y105+Y101+Y99+Y97+Y95+Y93+Y91+Y89+Y87+Y85+Y83+Y81+Y80+Y79+Y77+Y73+Y69+Y67+Y66+Y62+Y60+Y58+Y57+Y56+Y55+Y54+Y52+Y50+Y49+Y48+Y46+Y45+Y41+Y39+Y38+Y37+Y36+Y35+Y31+Y30+Y29+Y25+Y24+Y23+Y19+Y17+Y15+Y14+Y13+Y12</f>
        <v>37752380.79720436</v>
      </c>
      <c r="Z125" s="131">
        <f>+Z124+Z123+Z122+Z121+Z120+Z119+Z118+Z117+Z115+Z114+Z113+Z112+Z110+Z109+Z108+Z107+Z106+Z105+Z101+Z99+Z97+Z95+Z93+Z91+Z89+Z87+Z85+Z83+Z81+Z80+Z79+Z77+Z73+Z69+Z67+Z66+Z62+Z60+Z58+Z57+Z56+Z55+Z54+Z52+Z50+Z49+Z48+Z46+Z45+Z41+Z39+Z38+Z37+Z36+Z35+Z31+Z30+Z29+Z25+Z24+Z23+Z19+Z17+Z15+Z14+Z13+Z12</f>
        <v>10686937.58286699</v>
      </c>
      <c r="AA125" s="131">
        <f>+AA124+AA123+AA122+AA121+AA120+AA119+AA118+AA117+AA115+AA114+AA113+AA112+AA110+AA109+AA108+AA107+AA106+AA105+AA101+AA99+AA97+AA95+AA93+AA91+AA89+AA87+AA85+AA83+AA81+AA80+AA79+AA77+AA73+AA69+AA67+AA66+AA62+AA60+AA58+AA57+AA56+AA55+AA54+AA52+AA50+AA49+AA48+AA46+AA45+AA41+AA39+AA38+AA37+AA36+AA35+AA31+AA30+AA29+AA25+AA24+AA23+AA19+AA17+AA15+AA14+AA13+AA12</f>
        <v>12237881.437828127</v>
      </c>
      <c r="AB125" s="131">
        <f>+AB124+AB123+AB122+AB121+AB120+AB119+AB118+AB117+AB115+AB114+AB113+AB112+AB110+AB109+AB108+AB107+AB106+AB105+AB101+AB99+AB97+AB95+AB93+AB91+AB89+AB87+AB85+AB83+AB81+AB80+AB79+AB77+AB73+AB69+AB67+AB66+AB62+AB60+AB58+AB57+AB56+AB55+AB54+AB52+AB50+AB49+AB48+AB46+AB45+AB41+AB39+AB38+AB37+AB36+AB35+AB31+AB30+AB29+AB25+AB24+AB23+AB19+AB17+AB15+AB14+AB13+AB12</f>
        <v>7332498.838457916</v>
      </c>
      <c r="AC125" s="131">
        <f>+AC124+AC123+AC122+AC121+AC120+AC119+AC118+AC117+AC115+AC114+AC113+AC112+AC110+AC109+AC108+AC107+AC106+AC105+AC101+AC99+AC97+AC95+AC93+AC91+AC89+AC87+AC85+AC83+AC81+AC80+AC79+AC77+AC73+AC69+AC67+AC66+AC62+AC60+AC58+AC57+AC56+AC55+AC54+AC52+AC50+AC49+AC48+AC46+AC45+AC41+AC39+AC38+AC37+AC36+AC35+AC31+AC30+AC29+AC25+AC24+AC23+AC19+AC17+AC15+AC14+AC13+AC12</f>
        <v>7495062.938051328</v>
      </c>
      <c r="AD125" s="113"/>
      <c r="AE125" s="113"/>
      <c r="AF125" s="113"/>
      <c r="AG125" s="113"/>
      <c r="AH125" s="113"/>
    </row>
  </sheetData>
  <sheetProtection password="D0B1" sheet="1" objects="1" scenarios="1" selectLockedCells="1" selectUnlockedCells="1"/>
  <mergeCells count="72">
    <mergeCell ref="A102:M103"/>
    <mergeCell ref="A84:X84"/>
    <mergeCell ref="A70:M71"/>
    <mergeCell ref="A74:M75"/>
    <mergeCell ref="N102:X102"/>
    <mergeCell ref="A76:X76"/>
    <mergeCell ref="A82:X82"/>
    <mergeCell ref="A78:X78"/>
    <mergeCell ref="AD10:AD12"/>
    <mergeCell ref="AD21:AD25"/>
    <mergeCell ref="AD26:AD30"/>
    <mergeCell ref="N75:X75"/>
    <mergeCell ref="N74:X74"/>
    <mergeCell ref="A68:X68"/>
    <mergeCell ref="N63:X63"/>
    <mergeCell ref="N70:X70"/>
    <mergeCell ref="N71:X71"/>
    <mergeCell ref="A44:X44"/>
    <mergeCell ref="A111:X111"/>
    <mergeCell ref="A116:X116"/>
    <mergeCell ref="A90:X90"/>
    <mergeCell ref="A92:X92"/>
    <mergeCell ref="A96:X96"/>
    <mergeCell ref="A98:X98"/>
    <mergeCell ref="A104:X104"/>
    <mergeCell ref="A100:X100"/>
    <mergeCell ref="A94:X94"/>
    <mergeCell ref="N103:X103"/>
    <mergeCell ref="H2:Q2"/>
    <mergeCell ref="R2:X2"/>
    <mergeCell ref="A86:X86"/>
    <mergeCell ref="A88:X88"/>
    <mergeCell ref="N9:X9"/>
    <mergeCell ref="D3:I3"/>
    <mergeCell ref="A72:X72"/>
    <mergeCell ref="N42:X42"/>
    <mergeCell ref="A65:X65"/>
    <mergeCell ref="A59:X59"/>
    <mergeCell ref="A1:X1"/>
    <mergeCell ref="A3:A4"/>
    <mergeCell ref="B3:B4"/>
    <mergeCell ref="A7:X8"/>
    <mergeCell ref="A16:X16"/>
    <mergeCell ref="A18:X18"/>
    <mergeCell ref="A2:G2"/>
    <mergeCell ref="N10:X10"/>
    <mergeCell ref="T3:X3"/>
    <mergeCell ref="A5:X6"/>
    <mergeCell ref="A63:M64"/>
    <mergeCell ref="A53:X53"/>
    <mergeCell ref="N64:X64"/>
    <mergeCell ref="N33:X33"/>
    <mergeCell ref="A26:M27"/>
    <mergeCell ref="A32:M33"/>
    <mergeCell ref="A42:M43"/>
    <mergeCell ref="A22:X22"/>
    <mergeCell ref="A47:X47"/>
    <mergeCell ref="A61:X61"/>
    <mergeCell ref="N27:X27"/>
    <mergeCell ref="N43:X43"/>
    <mergeCell ref="A40:X40"/>
    <mergeCell ref="A34:X34"/>
    <mergeCell ref="J3:N3"/>
    <mergeCell ref="O3:S3"/>
    <mergeCell ref="N26:X26"/>
    <mergeCell ref="N32:X32"/>
    <mergeCell ref="A11:X11"/>
    <mergeCell ref="A9:M10"/>
    <mergeCell ref="A28:X28"/>
    <mergeCell ref="N21:X21"/>
    <mergeCell ref="A20:M21"/>
    <mergeCell ref="N20:X20"/>
  </mergeCells>
  <dataValidations count="1">
    <dataValidation type="list" allowBlank="1" showInputMessage="1" showErrorMessage="1" sqref="A101 A48:A52 A117:A124 A105:A110 A97 A112:A115 A95 A99 A12:A15 A35:A39 A41 A45:A46 A29:A31 A17 A23:A25 A19 A93 A91 A89 A87 A85 A73 A62 A54:A58 A60 A66:A67 A69 A77 A79:A81 A83">
      <formula1>sectores</formula1>
    </dataValidation>
  </dataValidations>
  <printOptions horizontalCentered="1" verticalCentered="1"/>
  <pageMargins left="0.7086614173228347" right="0.7086614173228347" top="0.7480314960629921" bottom="0.7480314960629921" header="0.31496062992125984" footer="0.31496062992125984"/>
  <pageSetup fitToHeight="14" fitToWidth="1" horizontalDpi="600" verticalDpi="600" orientation="landscape" paperSize="3" scale="41" r:id="rId1"/>
  <rowBreaks count="1" manualBreakCount="1">
    <brk id="31" max="22" man="1"/>
  </rowBreaks>
</worksheet>
</file>

<file path=xl/worksheets/sheet5.xml><?xml version="1.0" encoding="utf-8"?>
<worksheet xmlns="http://schemas.openxmlformats.org/spreadsheetml/2006/main" xmlns:r="http://schemas.openxmlformats.org/officeDocument/2006/relationships">
  <dimension ref="A1:AJ67"/>
  <sheetViews>
    <sheetView view="pageBreakPreview" zoomScale="70" zoomScaleSheetLayoutView="70" zoomScalePageLayoutView="0" workbookViewId="0" topLeftCell="A1">
      <pane ySplit="4" topLeftCell="A29" activePane="bottomLeft" state="frozen"/>
      <selection pane="topLeft" activeCell="A1" sqref="A1"/>
      <selection pane="bottomLeft" activeCell="C30" sqref="C30"/>
    </sheetView>
  </sheetViews>
  <sheetFormatPr defaultColWidth="11.421875" defaultRowHeight="15"/>
  <cols>
    <col min="1" max="1" width="18.8515625" style="2" customWidth="1"/>
    <col min="2" max="3" width="25.57421875" style="2" customWidth="1"/>
    <col min="4" max="4" width="11.8515625" style="2" customWidth="1"/>
    <col min="5" max="5" width="11.57421875" style="2" customWidth="1"/>
    <col min="6" max="6" width="7.7109375" style="2" customWidth="1"/>
    <col min="7" max="7" width="18.00390625" style="2" customWidth="1"/>
    <col min="8" max="8" width="11.421875" style="2" customWidth="1"/>
    <col min="9" max="9" width="9.00390625" style="2" customWidth="1"/>
    <col min="10" max="10" width="12.00390625" style="2" customWidth="1"/>
    <col min="11" max="11" width="12.140625" style="2" bestFit="1" customWidth="1"/>
    <col min="12" max="12" width="8.421875" style="2" customWidth="1"/>
    <col min="13" max="13" width="11.421875" style="2" customWidth="1"/>
    <col min="14" max="14" width="7.7109375" style="2" customWidth="1"/>
    <col min="15" max="15" width="11.421875" style="2" customWidth="1"/>
    <col min="16" max="16" width="12.28125" style="2" bestFit="1" customWidth="1"/>
    <col min="17" max="17" width="11.421875" style="2" customWidth="1"/>
    <col min="18" max="18" width="9.00390625" style="2" customWidth="1"/>
    <col min="19" max="19" width="9.140625" style="2" customWidth="1"/>
    <col min="20" max="20" width="8.57421875" style="2" customWidth="1"/>
    <col min="21" max="21" width="12.28125" style="2" bestFit="1" customWidth="1"/>
    <col min="22" max="23" width="8.7109375" style="2" customWidth="1"/>
    <col min="24" max="26" width="11.421875" style="2" customWidth="1"/>
    <col min="27" max="27" width="11.57421875" style="2" bestFit="1" customWidth="1"/>
    <col min="28" max="28" width="12.00390625" style="2" bestFit="1" customWidth="1"/>
    <col min="29" max="16384" width="11.421875" style="2" customWidth="1"/>
  </cols>
  <sheetData>
    <row r="1" spans="1:24" ht="30" customHeight="1" thickBot="1">
      <c r="A1" s="430" t="s">
        <v>435</v>
      </c>
      <c r="B1" s="431"/>
      <c r="C1" s="431"/>
      <c r="D1" s="431"/>
      <c r="E1" s="431"/>
      <c r="F1" s="431"/>
      <c r="G1" s="431"/>
      <c r="H1" s="431"/>
      <c r="I1" s="431"/>
      <c r="J1" s="431"/>
      <c r="K1" s="431"/>
      <c r="L1" s="431"/>
      <c r="M1" s="431"/>
      <c r="N1" s="431"/>
      <c r="O1" s="431"/>
      <c r="P1" s="431"/>
      <c r="Q1" s="431"/>
      <c r="R1" s="431"/>
      <c r="S1" s="431"/>
      <c r="T1" s="431"/>
      <c r="U1" s="431"/>
      <c r="V1" s="431"/>
      <c r="W1" s="431"/>
      <c r="X1" s="431"/>
    </row>
    <row r="2" spans="1:24" ht="30" customHeight="1" thickBot="1">
      <c r="A2" s="347" t="s">
        <v>655</v>
      </c>
      <c r="B2" s="348"/>
      <c r="C2" s="348"/>
      <c r="D2" s="348"/>
      <c r="E2" s="348"/>
      <c r="F2" s="348"/>
      <c r="G2" s="435"/>
      <c r="H2" s="347" t="s">
        <v>653</v>
      </c>
      <c r="I2" s="436"/>
      <c r="J2" s="436"/>
      <c r="K2" s="436"/>
      <c r="L2" s="436"/>
      <c r="M2" s="436"/>
      <c r="N2" s="436"/>
      <c r="O2" s="436"/>
      <c r="P2" s="436"/>
      <c r="Q2" s="437"/>
      <c r="R2" s="347" t="s">
        <v>654</v>
      </c>
      <c r="S2" s="436"/>
      <c r="T2" s="436"/>
      <c r="U2" s="436"/>
      <c r="V2" s="436"/>
      <c r="W2" s="436"/>
      <c r="X2" s="437"/>
    </row>
    <row r="3" spans="1:28" ht="15" customHeight="1">
      <c r="A3" s="432" t="s">
        <v>5</v>
      </c>
      <c r="B3" s="432" t="s">
        <v>4</v>
      </c>
      <c r="C3" s="305"/>
      <c r="D3" s="512">
        <v>2012</v>
      </c>
      <c r="E3" s="512"/>
      <c r="F3" s="512"/>
      <c r="G3" s="512"/>
      <c r="H3" s="512"/>
      <c r="I3" s="512"/>
      <c r="J3" s="512">
        <v>2013</v>
      </c>
      <c r="K3" s="512"/>
      <c r="L3" s="512"/>
      <c r="M3" s="512"/>
      <c r="N3" s="512"/>
      <c r="O3" s="512">
        <v>2014</v>
      </c>
      <c r="P3" s="512"/>
      <c r="Q3" s="512"/>
      <c r="R3" s="512"/>
      <c r="S3" s="512"/>
      <c r="T3" s="512">
        <v>2015</v>
      </c>
      <c r="U3" s="512"/>
      <c r="V3" s="512"/>
      <c r="W3" s="512"/>
      <c r="X3" s="512"/>
      <c r="Z3" s="2" t="s">
        <v>342</v>
      </c>
      <c r="AA3" s="2" t="s">
        <v>496</v>
      </c>
      <c r="AB3" s="2" t="s">
        <v>497</v>
      </c>
    </row>
    <row r="4" spans="1:28" s="94" customFormat="1" ht="54" customHeight="1">
      <c r="A4" s="433"/>
      <c r="B4" s="433"/>
      <c r="C4" s="306"/>
      <c r="D4" s="199" t="s">
        <v>3</v>
      </c>
      <c r="E4" s="199" t="s">
        <v>2</v>
      </c>
      <c r="F4" s="199" t="s">
        <v>8</v>
      </c>
      <c r="G4" s="200" t="s">
        <v>371</v>
      </c>
      <c r="H4" s="199" t="s">
        <v>9</v>
      </c>
      <c r="I4" s="199" t="s">
        <v>1</v>
      </c>
      <c r="J4" s="199" t="s">
        <v>3</v>
      </c>
      <c r="K4" s="199" t="s">
        <v>2</v>
      </c>
      <c r="L4" s="199" t="s">
        <v>8</v>
      </c>
      <c r="M4" s="199" t="s">
        <v>9</v>
      </c>
      <c r="N4" s="199" t="s">
        <v>1</v>
      </c>
      <c r="O4" s="199" t="s">
        <v>3</v>
      </c>
      <c r="P4" s="199" t="s">
        <v>2</v>
      </c>
      <c r="Q4" s="199" t="s">
        <v>8</v>
      </c>
      <c r="R4" s="199" t="s">
        <v>9</v>
      </c>
      <c r="S4" s="199" t="s">
        <v>1</v>
      </c>
      <c r="T4" s="199" t="s">
        <v>3</v>
      </c>
      <c r="U4" s="199" t="s">
        <v>2</v>
      </c>
      <c r="V4" s="199" t="s">
        <v>8</v>
      </c>
      <c r="W4" s="199" t="s">
        <v>9</v>
      </c>
      <c r="X4" s="199" t="s">
        <v>1</v>
      </c>
      <c r="Z4" s="94">
        <f>2719+245+2591+566</f>
        <v>6121</v>
      </c>
      <c r="AA4" s="94">
        <f>138+239+830+379</f>
        <v>1586</v>
      </c>
      <c r="AB4" s="94">
        <f>930+239+830+348</f>
        <v>2347</v>
      </c>
    </row>
    <row r="5" spans="1:28" s="96" customFormat="1" ht="24" customHeight="1">
      <c r="A5" s="423" t="str">
        <f>+'OB 3'!A5:X6</f>
        <v>OBJETIVO GENERAL:  
Orientar el desarrollo y la prosperidad del municipio a partir del fortalecimiento de su capacidad institucional local y el aprovechamiento de las ventajas y oportunidades del territorio, para garantizar la plena garantía de libertades que posibiliten el desarrollo pleno y autónomo de nuestras familias, bajo criterios de sostenibilidad, democracia, libre economía y responsabilidad social, con lo cual se propende por alcanzar la visión 2020 de la entidad con participación e inclusión de toda la población. </v>
      </c>
      <c r="B5" s="423"/>
      <c r="C5" s="423"/>
      <c r="D5" s="423"/>
      <c r="E5" s="423"/>
      <c r="F5" s="423"/>
      <c r="G5" s="423"/>
      <c r="H5" s="423"/>
      <c r="I5" s="423"/>
      <c r="J5" s="423"/>
      <c r="K5" s="423"/>
      <c r="L5" s="423"/>
      <c r="M5" s="423"/>
      <c r="N5" s="423"/>
      <c r="O5" s="423"/>
      <c r="P5" s="423"/>
      <c r="Q5" s="423"/>
      <c r="R5" s="423"/>
      <c r="S5" s="423"/>
      <c r="T5" s="423"/>
      <c r="U5" s="423"/>
      <c r="V5" s="423"/>
      <c r="W5" s="423"/>
      <c r="X5" s="423"/>
      <c r="AA5" s="181">
        <f>+AA4/Z4</f>
        <v>0.25910798889070413</v>
      </c>
      <c r="AB5" s="181">
        <f>+AB4/Z4</f>
        <v>0.38343407939879104</v>
      </c>
    </row>
    <row r="6" spans="1:24" s="96" customFormat="1" ht="24" customHeight="1">
      <c r="A6" s="423"/>
      <c r="B6" s="423"/>
      <c r="C6" s="423"/>
      <c r="D6" s="423"/>
      <c r="E6" s="423"/>
      <c r="F6" s="423"/>
      <c r="G6" s="423"/>
      <c r="H6" s="423"/>
      <c r="I6" s="423"/>
      <c r="J6" s="423"/>
      <c r="K6" s="423"/>
      <c r="L6" s="423"/>
      <c r="M6" s="423"/>
      <c r="N6" s="423"/>
      <c r="O6" s="423"/>
      <c r="P6" s="423"/>
      <c r="Q6" s="423"/>
      <c r="R6" s="423"/>
      <c r="S6" s="423"/>
      <c r="T6" s="423"/>
      <c r="U6" s="423"/>
      <c r="V6" s="423"/>
      <c r="W6" s="423"/>
      <c r="X6" s="423"/>
    </row>
    <row r="7" spans="1:24" ht="12.75">
      <c r="A7" s="441" t="s">
        <v>12</v>
      </c>
      <c r="B7" s="441"/>
      <c r="C7" s="441"/>
      <c r="D7" s="441"/>
      <c r="E7" s="441"/>
      <c r="F7" s="441"/>
      <c r="G7" s="441"/>
      <c r="H7" s="441"/>
      <c r="I7" s="441"/>
      <c r="J7" s="441"/>
      <c r="K7" s="441"/>
      <c r="L7" s="441"/>
      <c r="M7" s="441"/>
      <c r="N7" s="441"/>
      <c r="O7" s="441"/>
      <c r="P7" s="441"/>
      <c r="Q7" s="441"/>
      <c r="R7" s="441"/>
      <c r="S7" s="441"/>
      <c r="T7" s="441"/>
      <c r="U7" s="441"/>
      <c r="V7" s="441"/>
      <c r="W7" s="441"/>
      <c r="X7" s="441"/>
    </row>
    <row r="8" spans="1:24" ht="12.75">
      <c r="A8" s="441"/>
      <c r="B8" s="441"/>
      <c r="C8" s="441"/>
      <c r="D8" s="441"/>
      <c r="E8" s="441"/>
      <c r="F8" s="441"/>
      <c r="G8" s="441"/>
      <c r="H8" s="441"/>
      <c r="I8" s="441"/>
      <c r="J8" s="441"/>
      <c r="K8" s="441"/>
      <c r="L8" s="441"/>
      <c r="M8" s="441"/>
      <c r="N8" s="441"/>
      <c r="O8" s="441"/>
      <c r="P8" s="441"/>
      <c r="Q8" s="441"/>
      <c r="R8" s="441"/>
      <c r="S8" s="441"/>
      <c r="T8" s="441"/>
      <c r="U8" s="441"/>
      <c r="V8" s="441"/>
      <c r="W8" s="441"/>
      <c r="X8" s="441"/>
    </row>
    <row r="9" spans="1:24" ht="12.75">
      <c r="A9" s="500" t="s">
        <v>13</v>
      </c>
      <c r="B9" s="501"/>
      <c r="C9" s="501"/>
      <c r="D9" s="501"/>
      <c r="E9" s="501"/>
      <c r="F9" s="501"/>
      <c r="G9" s="501"/>
      <c r="H9" s="501"/>
      <c r="I9" s="501"/>
      <c r="J9" s="501"/>
      <c r="K9" s="501"/>
      <c r="L9" s="501"/>
      <c r="M9" s="502"/>
      <c r="N9" s="518" t="s">
        <v>398</v>
      </c>
      <c r="O9" s="519"/>
      <c r="P9" s="519"/>
      <c r="Q9" s="519"/>
      <c r="R9" s="519"/>
      <c r="S9" s="519"/>
      <c r="T9" s="519"/>
      <c r="U9" s="519"/>
      <c r="V9" s="519"/>
      <c r="W9" s="519"/>
      <c r="X9" s="519"/>
    </row>
    <row r="10" spans="1:24" ht="55.5" customHeight="1">
      <c r="A10" s="503"/>
      <c r="B10" s="504"/>
      <c r="C10" s="504"/>
      <c r="D10" s="504"/>
      <c r="E10" s="504"/>
      <c r="F10" s="504"/>
      <c r="G10" s="504"/>
      <c r="H10" s="504"/>
      <c r="I10" s="504"/>
      <c r="J10" s="504"/>
      <c r="K10" s="504"/>
      <c r="L10" s="504"/>
      <c r="M10" s="505"/>
      <c r="N10" s="520" t="s">
        <v>617</v>
      </c>
      <c r="O10" s="521"/>
      <c r="P10" s="521"/>
      <c r="Q10" s="521"/>
      <c r="R10" s="521"/>
      <c r="S10" s="521"/>
      <c r="T10" s="521"/>
      <c r="U10" s="521"/>
      <c r="V10" s="521"/>
      <c r="W10" s="521"/>
      <c r="X10" s="521"/>
    </row>
    <row r="11" spans="1:29" ht="25.5" customHeight="1">
      <c r="A11" s="515" t="s">
        <v>150</v>
      </c>
      <c r="B11" s="516"/>
      <c r="C11" s="516"/>
      <c r="D11" s="516"/>
      <c r="E11" s="516"/>
      <c r="F11" s="516"/>
      <c r="G11" s="516"/>
      <c r="H11" s="516"/>
      <c r="I11" s="516"/>
      <c r="J11" s="516"/>
      <c r="K11" s="516"/>
      <c r="L11" s="516"/>
      <c r="M11" s="516"/>
      <c r="N11" s="516"/>
      <c r="O11" s="516"/>
      <c r="P11" s="516"/>
      <c r="Q11" s="516"/>
      <c r="R11" s="516"/>
      <c r="S11" s="516"/>
      <c r="T11" s="516"/>
      <c r="U11" s="516"/>
      <c r="V11" s="516"/>
      <c r="W11" s="516"/>
      <c r="X11" s="517"/>
      <c r="Z11" s="103" t="s">
        <v>431</v>
      </c>
      <c r="AA11" s="103" t="s">
        <v>432</v>
      </c>
      <c r="AB11" s="103" t="s">
        <v>433</v>
      </c>
      <c r="AC11" s="103" t="s">
        <v>434</v>
      </c>
    </row>
    <row r="12" spans="1:36" s="134" customFormat="1" ht="81.75" customHeight="1">
      <c r="A12" s="97" t="s">
        <v>227</v>
      </c>
      <c r="B12" s="26" t="s">
        <v>47</v>
      </c>
      <c r="C12" s="330" t="s">
        <v>687</v>
      </c>
      <c r="D12" s="133">
        <v>0</v>
      </c>
      <c r="E12" s="133">
        <v>0</v>
      </c>
      <c r="F12" s="133">
        <v>0</v>
      </c>
      <c r="G12" s="133">
        <v>0</v>
      </c>
      <c r="H12" s="133">
        <v>30000</v>
      </c>
      <c r="I12" s="133">
        <v>0</v>
      </c>
      <c r="J12" s="133">
        <v>0</v>
      </c>
      <c r="K12" s="133">
        <v>0</v>
      </c>
      <c r="L12" s="133">
        <v>0</v>
      </c>
      <c r="M12" s="133">
        <v>0</v>
      </c>
      <c r="N12" s="133">
        <v>0</v>
      </c>
      <c r="O12" s="133">
        <v>0</v>
      </c>
      <c r="P12" s="133">
        <v>0</v>
      </c>
      <c r="Q12" s="133">
        <v>0</v>
      </c>
      <c r="R12" s="133">
        <v>0</v>
      </c>
      <c r="S12" s="133">
        <v>0</v>
      </c>
      <c r="T12" s="133">
        <v>0</v>
      </c>
      <c r="U12" s="133">
        <v>0</v>
      </c>
      <c r="V12" s="133">
        <v>0</v>
      </c>
      <c r="W12" s="133">
        <v>0</v>
      </c>
      <c r="X12" s="133">
        <v>0</v>
      </c>
      <c r="Y12" s="103">
        <f>+SUM(D12:X12)</f>
        <v>30000</v>
      </c>
      <c r="Z12" s="103">
        <f>+SUM(D12:I12)</f>
        <v>30000</v>
      </c>
      <c r="AA12" s="103">
        <f>+SUM(J12:N12)</f>
        <v>0</v>
      </c>
      <c r="AB12" s="103">
        <f>+SUM(O12:S12)</f>
        <v>0</v>
      </c>
      <c r="AC12" s="103">
        <f>+SUM(T12:X12)</f>
        <v>0</v>
      </c>
      <c r="AD12" s="103"/>
      <c r="AE12" s="103"/>
      <c r="AF12" s="103"/>
      <c r="AG12" s="103"/>
      <c r="AH12" s="103"/>
      <c r="AI12" s="103"/>
      <c r="AJ12" s="103"/>
    </row>
    <row r="13" spans="1:36" s="134" customFormat="1" ht="76.5">
      <c r="A13" s="97" t="s">
        <v>227</v>
      </c>
      <c r="B13" s="26" t="s">
        <v>344</v>
      </c>
      <c r="C13" s="330" t="s">
        <v>687</v>
      </c>
      <c r="D13" s="133">
        <v>0</v>
      </c>
      <c r="E13" s="133">
        <v>137785</v>
      </c>
      <c r="F13" s="133">
        <v>0</v>
      </c>
      <c r="G13" s="133">
        <v>0</v>
      </c>
      <c r="H13" s="133">
        <v>0</v>
      </c>
      <c r="I13" s="133">
        <v>0</v>
      </c>
      <c r="J13" s="133">
        <v>0</v>
      </c>
      <c r="K13" s="133">
        <v>151131</v>
      </c>
      <c r="L13" s="133">
        <v>0</v>
      </c>
      <c r="M13" s="133">
        <v>0</v>
      </c>
      <c r="N13" s="133">
        <v>0</v>
      </c>
      <c r="O13" s="133">
        <v>0</v>
      </c>
      <c r="P13" s="133">
        <v>164940</v>
      </c>
      <c r="Q13" s="133">
        <v>0</v>
      </c>
      <c r="R13" s="133">
        <v>0</v>
      </c>
      <c r="S13" s="133">
        <v>0</v>
      </c>
      <c r="T13" s="133">
        <v>0</v>
      </c>
      <c r="U13" s="133">
        <v>178997</v>
      </c>
      <c r="V13" s="133">
        <v>0</v>
      </c>
      <c r="W13" s="133">
        <v>0</v>
      </c>
      <c r="X13" s="133">
        <v>0</v>
      </c>
      <c r="Y13" s="103">
        <f aca="true" t="shared" si="0" ref="Y13:Y38">+SUM(D13:X13)</f>
        <v>632853</v>
      </c>
      <c r="Z13" s="103">
        <f>+SUM(D13:I13)</f>
        <v>137785</v>
      </c>
      <c r="AA13" s="103">
        <f>+SUM(J13:N13)</f>
        <v>151131</v>
      </c>
      <c r="AB13" s="103">
        <f>+SUM(O13:S13)</f>
        <v>164940</v>
      </c>
      <c r="AC13" s="103">
        <f>+SUM(T13:X13)</f>
        <v>178997</v>
      </c>
      <c r="AD13" s="103"/>
      <c r="AE13" s="103"/>
      <c r="AF13" s="103"/>
      <c r="AG13" s="103"/>
      <c r="AH13" s="103"/>
      <c r="AI13" s="103"/>
      <c r="AJ13" s="103"/>
    </row>
    <row r="14" spans="1:36" s="134" customFormat="1" ht="116.25" customHeight="1">
      <c r="A14" s="97" t="s">
        <v>227</v>
      </c>
      <c r="B14" s="26" t="s">
        <v>49</v>
      </c>
      <c r="C14" s="330" t="s">
        <v>687</v>
      </c>
      <c r="D14" s="133">
        <v>0</v>
      </c>
      <c r="E14" s="133">
        <v>0</v>
      </c>
      <c r="F14" s="133">
        <v>0</v>
      </c>
      <c r="G14" s="133">
        <v>0</v>
      </c>
      <c r="H14" s="133">
        <v>0</v>
      </c>
      <c r="I14" s="133">
        <v>0</v>
      </c>
      <c r="J14" s="133">
        <v>0</v>
      </c>
      <c r="K14" s="133">
        <v>0</v>
      </c>
      <c r="L14" s="133">
        <v>0</v>
      </c>
      <c r="M14" s="133">
        <v>0</v>
      </c>
      <c r="N14" s="133">
        <v>0</v>
      </c>
      <c r="O14" s="133">
        <v>0</v>
      </c>
      <c r="P14" s="133">
        <v>170000</v>
      </c>
      <c r="Q14" s="133">
        <v>0</v>
      </c>
      <c r="R14" s="133">
        <v>0</v>
      </c>
      <c r="S14" s="133">
        <v>0</v>
      </c>
      <c r="T14" s="133">
        <v>0</v>
      </c>
      <c r="U14" s="133">
        <v>0</v>
      </c>
      <c r="V14" s="133">
        <v>0</v>
      </c>
      <c r="W14" s="133">
        <v>0</v>
      </c>
      <c r="X14" s="133">
        <v>0</v>
      </c>
      <c r="Y14" s="103">
        <f t="shared" si="0"/>
        <v>170000</v>
      </c>
      <c r="Z14" s="103">
        <f>+SUM(D14:I14)</f>
        <v>0</v>
      </c>
      <c r="AA14" s="103">
        <f>+SUM(J14:N14)</f>
        <v>0</v>
      </c>
      <c r="AB14" s="103">
        <f>+SUM(O14:S14)</f>
        <v>170000</v>
      </c>
      <c r="AC14" s="103">
        <f>+SUM(T14:X14)</f>
        <v>0</v>
      </c>
      <c r="AD14" s="103"/>
      <c r="AE14" s="103"/>
      <c r="AF14" s="103"/>
      <c r="AG14" s="103"/>
      <c r="AH14" s="103"/>
      <c r="AI14" s="103"/>
      <c r="AJ14" s="103"/>
    </row>
    <row r="15" spans="1:36" s="134" customFormat="1" ht="102" customHeight="1">
      <c r="A15" s="97" t="s">
        <v>227</v>
      </c>
      <c r="B15" s="26" t="s">
        <v>671</v>
      </c>
      <c r="C15" s="330" t="s">
        <v>687</v>
      </c>
      <c r="D15" s="133">
        <v>0</v>
      </c>
      <c r="E15" s="133">
        <v>0</v>
      </c>
      <c r="F15" s="133">
        <v>0</v>
      </c>
      <c r="G15" s="133">
        <v>0</v>
      </c>
      <c r="H15" s="133">
        <v>0</v>
      </c>
      <c r="I15" s="133">
        <v>0</v>
      </c>
      <c r="J15" s="133">
        <v>0</v>
      </c>
      <c r="K15" s="133">
        <v>0</v>
      </c>
      <c r="L15" s="133">
        <v>0</v>
      </c>
      <c r="M15" s="133">
        <v>0</v>
      </c>
      <c r="N15" s="133">
        <v>0</v>
      </c>
      <c r="O15" s="133">
        <v>0</v>
      </c>
      <c r="P15" s="133">
        <v>0</v>
      </c>
      <c r="Q15" s="133">
        <v>40000</v>
      </c>
      <c r="R15" s="133">
        <v>0</v>
      </c>
      <c r="S15" s="133">
        <v>0</v>
      </c>
      <c r="T15" s="133">
        <v>0</v>
      </c>
      <c r="U15" s="133">
        <v>0</v>
      </c>
      <c r="V15" s="133">
        <v>0</v>
      </c>
      <c r="W15" s="133">
        <v>0</v>
      </c>
      <c r="X15" s="133">
        <v>0</v>
      </c>
      <c r="Y15" s="103">
        <f t="shared" si="0"/>
        <v>40000</v>
      </c>
      <c r="Z15" s="103">
        <f aca="true" t="shared" si="1" ref="Z15:Z39">+SUM(D15:I15)</f>
        <v>0</v>
      </c>
      <c r="AA15" s="103">
        <f aca="true" t="shared" si="2" ref="AA15:AA39">+SUM(J15:N15)</f>
        <v>0</v>
      </c>
      <c r="AB15" s="103">
        <f aca="true" t="shared" si="3" ref="AB15:AB39">+SUM(O15:S15)</f>
        <v>40000</v>
      </c>
      <c r="AC15" s="103">
        <f aca="true" t="shared" si="4" ref="AC15:AC39">+SUM(T15:X15)</f>
        <v>0</v>
      </c>
      <c r="AD15" s="103"/>
      <c r="AE15" s="103"/>
      <c r="AF15" s="103"/>
      <c r="AG15" s="103"/>
      <c r="AH15" s="103"/>
      <c r="AI15" s="103"/>
      <c r="AJ15" s="103"/>
    </row>
    <row r="16" spans="1:36" s="134" customFormat="1" ht="103.5" customHeight="1">
      <c r="A16" s="97" t="s">
        <v>227</v>
      </c>
      <c r="B16" s="26" t="s">
        <v>50</v>
      </c>
      <c r="C16" s="330" t="s">
        <v>687</v>
      </c>
      <c r="D16" s="133">
        <v>0</v>
      </c>
      <c r="E16" s="133">
        <v>0</v>
      </c>
      <c r="F16" s="133">
        <v>0</v>
      </c>
      <c r="G16" s="133">
        <v>0</v>
      </c>
      <c r="H16" s="133">
        <v>0</v>
      </c>
      <c r="I16" s="133">
        <v>0</v>
      </c>
      <c r="J16" s="133">
        <v>0</v>
      </c>
      <c r="K16" s="133">
        <v>0</v>
      </c>
      <c r="L16" s="133">
        <v>0</v>
      </c>
      <c r="M16" s="133">
        <v>0</v>
      </c>
      <c r="N16" s="133">
        <v>0</v>
      </c>
      <c r="O16" s="133">
        <v>0</v>
      </c>
      <c r="P16" s="133">
        <v>0</v>
      </c>
      <c r="Q16" s="133">
        <v>120000</v>
      </c>
      <c r="R16" s="133">
        <v>0</v>
      </c>
      <c r="S16" s="133">
        <v>0</v>
      </c>
      <c r="T16" s="133">
        <v>0</v>
      </c>
      <c r="U16" s="133">
        <v>0</v>
      </c>
      <c r="V16" s="133">
        <v>0</v>
      </c>
      <c r="W16" s="133">
        <v>0</v>
      </c>
      <c r="X16" s="133">
        <v>0</v>
      </c>
      <c r="Y16" s="103">
        <f t="shared" si="0"/>
        <v>120000</v>
      </c>
      <c r="Z16" s="103">
        <f t="shared" si="1"/>
        <v>0</v>
      </c>
      <c r="AA16" s="103">
        <f t="shared" si="2"/>
        <v>0</v>
      </c>
      <c r="AB16" s="103">
        <f t="shared" si="3"/>
        <v>120000</v>
      </c>
      <c r="AC16" s="103">
        <f t="shared" si="4"/>
        <v>0</v>
      </c>
      <c r="AD16" s="103"/>
      <c r="AE16" s="103"/>
      <c r="AF16" s="103"/>
      <c r="AG16" s="103"/>
      <c r="AH16" s="103"/>
      <c r="AI16" s="103"/>
      <c r="AJ16" s="103"/>
    </row>
    <row r="17" spans="1:36" s="134" customFormat="1" ht="76.5">
      <c r="A17" s="97" t="s">
        <v>227</v>
      </c>
      <c r="B17" s="26" t="s">
        <v>48</v>
      </c>
      <c r="C17" s="330" t="s">
        <v>695</v>
      </c>
      <c r="D17" s="133">
        <v>0</v>
      </c>
      <c r="E17" s="133">
        <v>0</v>
      </c>
      <c r="F17" s="133">
        <v>0</v>
      </c>
      <c r="G17" s="133">
        <v>0</v>
      </c>
      <c r="H17" s="133">
        <v>0</v>
      </c>
      <c r="I17" s="133">
        <v>0</v>
      </c>
      <c r="J17" s="133">
        <v>0</v>
      </c>
      <c r="K17" s="133">
        <v>10410.401514503174</v>
      </c>
      <c r="L17" s="133">
        <v>0</v>
      </c>
      <c r="M17" s="133">
        <v>0</v>
      </c>
      <c r="N17" s="133">
        <v>0</v>
      </c>
      <c r="O17" s="133">
        <v>0</v>
      </c>
      <c r="P17" s="133">
        <v>0</v>
      </c>
      <c r="Q17" s="133">
        <v>0</v>
      </c>
      <c r="R17" s="133">
        <v>0</v>
      </c>
      <c r="S17" s="133">
        <v>0</v>
      </c>
      <c r="T17" s="133">
        <v>0</v>
      </c>
      <c r="U17" s="133">
        <v>0</v>
      </c>
      <c r="V17" s="133">
        <v>0</v>
      </c>
      <c r="W17" s="133">
        <v>0</v>
      </c>
      <c r="X17" s="133">
        <v>0</v>
      </c>
      <c r="Y17" s="103">
        <f t="shared" si="0"/>
        <v>10410.401514503174</v>
      </c>
      <c r="Z17" s="103">
        <f t="shared" si="1"/>
        <v>0</v>
      </c>
      <c r="AA17" s="103">
        <f t="shared" si="2"/>
        <v>10410.401514503174</v>
      </c>
      <c r="AB17" s="103">
        <f t="shared" si="3"/>
        <v>0</v>
      </c>
      <c r="AC17" s="103">
        <f t="shared" si="4"/>
        <v>0</v>
      </c>
      <c r="AD17" s="103"/>
      <c r="AE17" s="103"/>
      <c r="AF17" s="103"/>
      <c r="AG17" s="103"/>
      <c r="AH17" s="103"/>
      <c r="AI17" s="103"/>
      <c r="AJ17" s="103"/>
    </row>
    <row r="18" spans="1:36" s="134" customFormat="1" ht="76.5">
      <c r="A18" s="97" t="s">
        <v>227</v>
      </c>
      <c r="B18" s="27" t="s">
        <v>52</v>
      </c>
      <c r="C18" s="330" t="s">
        <v>687</v>
      </c>
      <c r="D18" s="133">
        <v>0</v>
      </c>
      <c r="E18" s="133">
        <v>0</v>
      </c>
      <c r="F18" s="133">
        <v>0</v>
      </c>
      <c r="G18" s="133">
        <v>0</v>
      </c>
      <c r="H18" s="133">
        <v>0</v>
      </c>
      <c r="I18" s="133">
        <v>0</v>
      </c>
      <c r="J18" s="133">
        <v>0</v>
      </c>
      <c r="K18" s="133">
        <v>0</v>
      </c>
      <c r="L18" s="133">
        <v>0</v>
      </c>
      <c r="M18" s="133">
        <v>0</v>
      </c>
      <c r="N18" s="133">
        <v>0</v>
      </c>
      <c r="O18" s="133">
        <v>0</v>
      </c>
      <c r="P18" s="133">
        <v>0</v>
      </c>
      <c r="Q18" s="133">
        <v>30000</v>
      </c>
      <c r="R18" s="133">
        <v>0</v>
      </c>
      <c r="S18" s="133">
        <v>0</v>
      </c>
      <c r="T18" s="133">
        <v>0</v>
      </c>
      <c r="U18" s="133">
        <v>0</v>
      </c>
      <c r="V18" s="133">
        <v>0</v>
      </c>
      <c r="W18" s="133">
        <v>0</v>
      </c>
      <c r="X18" s="133">
        <v>0</v>
      </c>
      <c r="Y18" s="103">
        <f t="shared" si="0"/>
        <v>30000</v>
      </c>
      <c r="Z18" s="103">
        <f t="shared" si="1"/>
        <v>0</v>
      </c>
      <c r="AA18" s="103">
        <f t="shared" si="2"/>
        <v>0</v>
      </c>
      <c r="AB18" s="103">
        <f t="shared" si="3"/>
        <v>30000</v>
      </c>
      <c r="AC18" s="103">
        <f t="shared" si="4"/>
        <v>0</v>
      </c>
      <c r="AD18" s="103"/>
      <c r="AE18" s="103"/>
      <c r="AF18" s="103"/>
      <c r="AG18" s="103"/>
      <c r="AH18" s="103"/>
      <c r="AI18" s="103"/>
      <c r="AJ18" s="103"/>
    </row>
    <row r="19" spans="1:36" s="134" customFormat="1" ht="76.5">
      <c r="A19" s="97" t="s">
        <v>227</v>
      </c>
      <c r="B19" s="27" t="s">
        <v>51</v>
      </c>
      <c r="C19" s="330" t="s">
        <v>687</v>
      </c>
      <c r="D19" s="133">
        <v>0</v>
      </c>
      <c r="E19" s="133">
        <v>0</v>
      </c>
      <c r="F19" s="133">
        <v>0</v>
      </c>
      <c r="G19" s="133">
        <v>0</v>
      </c>
      <c r="H19" s="133">
        <v>12000</v>
      </c>
      <c r="I19" s="133">
        <v>0</v>
      </c>
      <c r="J19" s="133">
        <v>0</v>
      </c>
      <c r="K19" s="133">
        <v>0</v>
      </c>
      <c r="L19" s="133">
        <v>0</v>
      </c>
      <c r="M19" s="133">
        <v>12000</v>
      </c>
      <c r="N19" s="133">
        <v>0</v>
      </c>
      <c r="O19" s="133">
        <v>0</v>
      </c>
      <c r="P19" s="133">
        <v>0</v>
      </c>
      <c r="Q19" s="133">
        <v>13000</v>
      </c>
      <c r="R19" s="133">
        <v>0</v>
      </c>
      <c r="S19" s="133">
        <v>0</v>
      </c>
      <c r="T19" s="133">
        <v>0</v>
      </c>
      <c r="U19" s="133">
        <v>10226.91402383335</v>
      </c>
      <c r="V19" s="133">
        <v>0</v>
      </c>
      <c r="W19" s="133">
        <v>0</v>
      </c>
      <c r="X19" s="133">
        <v>0</v>
      </c>
      <c r="Y19" s="103">
        <f t="shared" si="0"/>
        <v>47226.91402383335</v>
      </c>
      <c r="Z19" s="103">
        <f t="shared" si="1"/>
        <v>12000</v>
      </c>
      <c r="AA19" s="103">
        <f t="shared" si="2"/>
        <v>12000</v>
      </c>
      <c r="AB19" s="103">
        <f t="shared" si="3"/>
        <v>13000</v>
      </c>
      <c r="AC19" s="103">
        <f t="shared" si="4"/>
        <v>10226.91402383335</v>
      </c>
      <c r="AD19" s="103"/>
      <c r="AE19" s="103"/>
      <c r="AF19" s="103"/>
      <c r="AG19" s="103"/>
      <c r="AH19" s="103"/>
      <c r="AI19" s="103"/>
      <c r="AJ19" s="103"/>
    </row>
    <row r="20" spans="1:36" s="15" customFormat="1" ht="76.5">
      <c r="A20" s="97" t="s">
        <v>227</v>
      </c>
      <c r="B20" s="27" t="s">
        <v>53</v>
      </c>
      <c r="C20" s="330" t="s">
        <v>687</v>
      </c>
      <c r="D20" s="133">
        <v>0</v>
      </c>
      <c r="E20" s="133">
        <v>0</v>
      </c>
      <c r="F20" s="133">
        <v>0</v>
      </c>
      <c r="G20" s="133">
        <v>0</v>
      </c>
      <c r="H20" s="133">
        <v>18000</v>
      </c>
      <c r="I20" s="133">
        <v>0</v>
      </c>
      <c r="J20" s="133">
        <v>0</v>
      </c>
      <c r="K20" s="133">
        <v>0</v>
      </c>
      <c r="L20" s="133">
        <v>0</v>
      </c>
      <c r="M20" s="133">
        <v>18000</v>
      </c>
      <c r="N20" s="133">
        <v>0</v>
      </c>
      <c r="O20" s="133">
        <v>0</v>
      </c>
      <c r="P20" s="133">
        <v>0</v>
      </c>
      <c r="Q20" s="133">
        <v>19000</v>
      </c>
      <c r="R20" s="133">
        <v>0</v>
      </c>
      <c r="S20" s="133">
        <v>0</v>
      </c>
      <c r="T20" s="133">
        <v>0</v>
      </c>
      <c r="U20" s="133">
        <v>19000</v>
      </c>
      <c r="V20" s="133">
        <v>0</v>
      </c>
      <c r="W20" s="133">
        <v>0</v>
      </c>
      <c r="X20" s="133">
        <v>0</v>
      </c>
      <c r="Y20" s="103">
        <f t="shared" si="0"/>
        <v>74000</v>
      </c>
      <c r="Z20" s="103">
        <f t="shared" si="1"/>
        <v>18000</v>
      </c>
      <c r="AA20" s="103">
        <f t="shared" si="2"/>
        <v>18000</v>
      </c>
      <c r="AB20" s="103">
        <f t="shared" si="3"/>
        <v>19000</v>
      </c>
      <c r="AC20" s="103">
        <f t="shared" si="4"/>
        <v>19000</v>
      </c>
      <c r="AD20" s="103"/>
      <c r="AE20" s="103"/>
      <c r="AF20" s="103"/>
      <c r="AG20" s="103"/>
      <c r="AH20" s="103"/>
      <c r="AI20" s="103"/>
      <c r="AJ20" s="103"/>
    </row>
    <row r="21" spans="1:36" s="15" customFormat="1" ht="76.5">
      <c r="A21" s="97" t="s">
        <v>227</v>
      </c>
      <c r="B21" s="27" t="s">
        <v>54</v>
      </c>
      <c r="C21" s="330" t="s">
        <v>687</v>
      </c>
      <c r="D21" s="133">
        <v>0</v>
      </c>
      <c r="E21" s="133">
        <v>0</v>
      </c>
      <c r="F21" s="133">
        <v>0</v>
      </c>
      <c r="G21" s="133">
        <v>0</v>
      </c>
      <c r="H21" s="133">
        <v>0</v>
      </c>
      <c r="I21" s="133">
        <v>0</v>
      </c>
      <c r="J21" s="133">
        <v>0</v>
      </c>
      <c r="K21" s="133">
        <v>0</v>
      </c>
      <c r="L21" s="133">
        <v>0</v>
      </c>
      <c r="M21" s="133">
        <v>10000</v>
      </c>
      <c r="N21" s="133">
        <v>0</v>
      </c>
      <c r="O21" s="133">
        <v>10333.326156670228</v>
      </c>
      <c r="P21" s="133">
        <v>0</v>
      </c>
      <c r="Q21" s="133">
        <v>0</v>
      </c>
      <c r="R21" s="133">
        <v>0</v>
      </c>
      <c r="S21" s="133">
        <v>0</v>
      </c>
      <c r="T21" s="133">
        <v>0</v>
      </c>
      <c r="U21" s="133">
        <v>0</v>
      </c>
      <c r="V21" s="133">
        <v>0</v>
      </c>
      <c r="W21" s="133">
        <v>0</v>
      </c>
      <c r="X21" s="133">
        <v>0</v>
      </c>
      <c r="Y21" s="103">
        <f t="shared" si="0"/>
        <v>20333.326156670228</v>
      </c>
      <c r="Z21" s="103">
        <f t="shared" si="1"/>
        <v>0</v>
      </c>
      <c r="AA21" s="103">
        <f t="shared" si="2"/>
        <v>10000</v>
      </c>
      <c r="AB21" s="103">
        <f t="shared" si="3"/>
        <v>10333.326156670228</v>
      </c>
      <c r="AC21" s="103">
        <f t="shared" si="4"/>
        <v>0</v>
      </c>
      <c r="AD21" s="103"/>
      <c r="AE21" s="103"/>
      <c r="AF21" s="103"/>
      <c r="AG21" s="103"/>
      <c r="AH21" s="103"/>
      <c r="AI21" s="103"/>
      <c r="AJ21" s="103"/>
    </row>
    <row r="22" spans="1:36" s="15" customFormat="1" ht="27" customHeight="1">
      <c r="A22" s="450" t="s">
        <v>151</v>
      </c>
      <c r="B22" s="451"/>
      <c r="C22" s="451"/>
      <c r="D22" s="451"/>
      <c r="E22" s="451"/>
      <c r="F22" s="451"/>
      <c r="G22" s="451"/>
      <c r="H22" s="451"/>
      <c r="I22" s="451"/>
      <c r="J22" s="451"/>
      <c r="K22" s="451"/>
      <c r="L22" s="451"/>
      <c r="M22" s="451"/>
      <c r="N22" s="451"/>
      <c r="O22" s="451"/>
      <c r="P22" s="451"/>
      <c r="Q22" s="451"/>
      <c r="R22" s="451"/>
      <c r="S22" s="451"/>
      <c r="T22" s="451"/>
      <c r="U22" s="451"/>
      <c r="V22" s="451"/>
      <c r="W22" s="451"/>
      <c r="X22" s="452"/>
      <c r="Y22" s="103"/>
      <c r="Z22" s="103">
        <f t="shared" si="1"/>
        <v>0</v>
      </c>
      <c r="AA22" s="103">
        <f t="shared" si="2"/>
        <v>0</v>
      </c>
      <c r="AB22" s="103">
        <f t="shared" si="3"/>
        <v>0</v>
      </c>
      <c r="AC22" s="103">
        <f t="shared" si="4"/>
        <v>0</v>
      </c>
      <c r="AD22" s="103"/>
      <c r="AE22" s="103"/>
      <c r="AF22" s="103"/>
      <c r="AG22" s="103"/>
      <c r="AH22" s="103"/>
      <c r="AI22" s="103"/>
      <c r="AJ22" s="103"/>
    </row>
    <row r="23" spans="1:36" s="15" customFormat="1" ht="63.75" customHeight="1">
      <c r="A23" s="189" t="s">
        <v>227</v>
      </c>
      <c r="B23" s="26" t="s">
        <v>55</v>
      </c>
      <c r="C23" s="330" t="s">
        <v>687</v>
      </c>
      <c r="D23" s="190">
        <v>0</v>
      </c>
      <c r="E23" s="190">
        <v>0</v>
      </c>
      <c r="F23" s="190">
        <v>0</v>
      </c>
      <c r="G23" s="190">
        <v>0</v>
      </c>
      <c r="H23" s="190">
        <v>40000</v>
      </c>
      <c r="I23" s="190">
        <v>0</v>
      </c>
      <c r="J23" s="190">
        <v>0</v>
      </c>
      <c r="K23" s="190">
        <v>0</v>
      </c>
      <c r="L23" s="190">
        <v>0</v>
      </c>
      <c r="M23" s="190">
        <v>50000</v>
      </c>
      <c r="N23" s="190">
        <v>0</v>
      </c>
      <c r="O23" s="190">
        <v>0</v>
      </c>
      <c r="P23" s="190">
        <v>0</v>
      </c>
      <c r="Q23" s="190">
        <v>50000</v>
      </c>
      <c r="R23" s="190">
        <v>0</v>
      </c>
      <c r="S23" s="190">
        <v>0</v>
      </c>
      <c r="T23" s="190">
        <v>0</v>
      </c>
      <c r="U23" s="190">
        <v>0</v>
      </c>
      <c r="V23" s="190">
        <v>0</v>
      </c>
      <c r="W23" s="190">
        <v>0</v>
      </c>
      <c r="X23" s="190">
        <v>0</v>
      </c>
      <c r="Y23" s="118">
        <f t="shared" si="0"/>
        <v>140000</v>
      </c>
      <c r="Z23" s="118">
        <f t="shared" si="1"/>
        <v>40000</v>
      </c>
      <c r="AA23" s="118">
        <f t="shared" si="2"/>
        <v>50000</v>
      </c>
      <c r="AB23" s="118">
        <f t="shared" si="3"/>
        <v>50000</v>
      </c>
      <c r="AC23" s="118">
        <f t="shared" si="4"/>
        <v>0</v>
      </c>
      <c r="AD23" s="118"/>
      <c r="AE23" s="118"/>
      <c r="AF23" s="118"/>
      <c r="AG23" s="118"/>
      <c r="AH23" s="118"/>
      <c r="AI23" s="118"/>
      <c r="AJ23" s="118"/>
    </row>
    <row r="24" spans="1:36" s="134" customFormat="1" ht="76.5">
      <c r="A24" s="135" t="s">
        <v>227</v>
      </c>
      <c r="B24" s="26" t="s">
        <v>56</v>
      </c>
      <c r="C24" s="330" t="s">
        <v>687</v>
      </c>
      <c r="D24" s="133">
        <v>0</v>
      </c>
      <c r="E24" s="133">
        <v>40318</v>
      </c>
      <c r="F24" s="133">
        <v>0</v>
      </c>
      <c r="G24" s="133">
        <v>6111</v>
      </c>
      <c r="H24" s="133">
        <v>0</v>
      </c>
      <c r="I24" s="133">
        <v>0</v>
      </c>
      <c r="J24" s="133">
        <v>0</v>
      </c>
      <c r="K24" s="133">
        <v>40317</v>
      </c>
      <c r="L24" s="133">
        <v>0</v>
      </c>
      <c r="M24" s="133">
        <v>0</v>
      </c>
      <c r="N24" s="133">
        <v>0</v>
      </c>
      <c r="O24" s="133">
        <v>0</v>
      </c>
      <c r="P24" s="133">
        <v>40595</v>
      </c>
      <c r="Q24" s="133">
        <v>0</v>
      </c>
      <c r="R24" s="133">
        <v>0</v>
      </c>
      <c r="S24" s="133">
        <v>0</v>
      </c>
      <c r="T24" s="133">
        <v>0</v>
      </c>
      <c r="U24" s="133">
        <v>40872</v>
      </c>
      <c r="V24" s="133">
        <v>0</v>
      </c>
      <c r="W24" s="133">
        <v>0</v>
      </c>
      <c r="X24" s="133">
        <v>0</v>
      </c>
      <c r="Y24" s="103">
        <f t="shared" si="0"/>
        <v>168213</v>
      </c>
      <c r="Z24" s="103">
        <f t="shared" si="1"/>
        <v>46429</v>
      </c>
      <c r="AA24" s="103">
        <f t="shared" si="2"/>
        <v>40317</v>
      </c>
      <c r="AB24" s="103">
        <f t="shared" si="3"/>
        <v>40595</v>
      </c>
      <c r="AC24" s="103">
        <f t="shared" si="4"/>
        <v>40872</v>
      </c>
      <c r="AD24" s="103"/>
      <c r="AE24" s="103"/>
      <c r="AF24" s="103"/>
      <c r="AG24" s="103"/>
      <c r="AH24" s="103"/>
      <c r="AI24" s="103"/>
      <c r="AJ24" s="103"/>
    </row>
    <row r="25" spans="1:36" s="134" customFormat="1" ht="27" customHeight="1">
      <c r="A25" s="450" t="s">
        <v>81</v>
      </c>
      <c r="B25" s="451"/>
      <c r="C25" s="451"/>
      <c r="D25" s="451"/>
      <c r="E25" s="451"/>
      <c r="F25" s="451"/>
      <c r="G25" s="451"/>
      <c r="H25" s="451"/>
      <c r="I25" s="451"/>
      <c r="J25" s="451"/>
      <c r="K25" s="451"/>
      <c r="L25" s="451"/>
      <c r="M25" s="451"/>
      <c r="N25" s="451"/>
      <c r="O25" s="451"/>
      <c r="P25" s="451"/>
      <c r="Q25" s="451"/>
      <c r="R25" s="451"/>
      <c r="S25" s="451"/>
      <c r="T25" s="451"/>
      <c r="U25" s="451"/>
      <c r="V25" s="451"/>
      <c r="W25" s="451"/>
      <c r="X25" s="452"/>
      <c r="Y25" s="103"/>
      <c r="Z25" s="103">
        <f t="shared" si="1"/>
        <v>0</v>
      </c>
      <c r="AA25" s="103">
        <f t="shared" si="2"/>
        <v>0</v>
      </c>
      <c r="AB25" s="103">
        <f t="shared" si="3"/>
        <v>0</v>
      </c>
      <c r="AC25" s="103">
        <f t="shared" si="4"/>
        <v>0</v>
      </c>
      <c r="AD25" s="103"/>
      <c r="AE25" s="103"/>
      <c r="AF25" s="103"/>
      <c r="AG25" s="103"/>
      <c r="AH25" s="103"/>
      <c r="AI25" s="103"/>
      <c r="AJ25" s="103"/>
    </row>
    <row r="26" spans="1:36" s="134" customFormat="1" ht="74.25" customHeight="1">
      <c r="A26" s="97" t="s">
        <v>227</v>
      </c>
      <c r="B26" s="26" t="s">
        <v>57</v>
      </c>
      <c r="C26" s="330" t="s">
        <v>687</v>
      </c>
      <c r="D26" s="133">
        <v>0</v>
      </c>
      <c r="E26" s="133">
        <v>0</v>
      </c>
      <c r="F26" s="133">
        <v>0</v>
      </c>
      <c r="G26" s="133">
        <v>0</v>
      </c>
      <c r="H26" s="133">
        <v>0</v>
      </c>
      <c r="I26" s="133">
        <v>0</v>
      </c>
      <c r="J26" s="133">
        <v>0</v>
      </c>
      <c r="K26" s="133">
        <v>0</v>
      </c>
      <c r="L26" s="133">
        <v>0</v>
      </c>
      <c r="M26" s="133">
        <v>0</v>
      </c>
      <c r="N26" s="133">
        <v>0</v>
      </c>
      <c r="O26" s="133">
        <v>0</v>
      </c>
      <c r="P26" s="133">
        <v>0</v>
      </c>
      <c r="Q26" s="133">
        <v>25000</v>
      </c>
      <c r="R26" s="133">
        <v>0</v>
      </c>
      <c r="S26" s="133">
        <v>0</v>
      </c>
      <c r="T26" s="133">
        <v>0</v>
      </c>
      <c r="U26" s="133">
        <v>0</v>
      </c>
      <c r="V26" s="133">
        <v>0</v>
      </c>
      <c r="W26" s="133">
        <v>0</v>
      </c>
      <c r="X26" s="133">
        <v>0</v>
      </c>
      <c r="Y26" s="103">
        <f t="shared" si="0"/>
        <v>25000</v>
      </c>
      <c r="Z26" s="103">
        <f t="shared" si="1"/>
        <v>0</v>
      </c>
      <c r="AA26" s="103">
        <f t="shared" si="2"/>
        <v>0</v>
      </c>
      <c r="AB26" s="103">
        <f t="shared" si="3"/>
        <v>25000</v>
      </c>
      <c r="AC26" s="103">
        <f t="shared" si="4"/>
        <v>0</v>
      </c>
      <c r="AD26" s="103"/>
      <c r="AE26" s="103"/>
      <c r="AF26" s="103"/>
      <c r="AG26" s="103"/>
      <c r="AH26" s="103"/>
      <c r="AI26" s="103"/>
      <c r="AJ26" s="103"/>
    </row>
    <row r="27" spans="1:36" s="134" customFormat="1" ht="76.5">
      <c r="A27" s="97" t="s">
        <v>227</v>
      </c>
      <c r="B27" s="26" t="s">
        <v>58</v>
      </c>
      <c r="C27" s="330" t="s">
        <v>687</v>
      </c>
      <c r="D27" s="133">
        <v>0</v>
      </c>
      <c r="E27" s="133">
        <v>0</v>
      </c>
      <c r="F27" s="133">
        <v>0</v>
      </c>
      <c r="G27" s="133">
        <v>0</v>
      </c>
      <c r="H27" s="133">
        <v>0</v>
      </c>
      <c r="I27" s="133">
        <v>0</v>
      </c>
      <c r="J27" s="133">
        <v>0</v>
      </c>
      <c r="K27" s="133">
        <v>0</v>
      </c>
      <c r="L27" s="133">
        <v>0</v>
      </c>
      <c r="M27" s="133">
        <v>100000</v>
      </c>
      <c r="N27" s="133">
        <v>0</v>
      </c>
      <c r="O27" s="133">
        <v>0</v>
      </c>
      <c r="P27" s="133">
        <v>0</v>
      </c>
      <c r="Q27" s="133">
        <v>0</v>
      </c>
      <c r="R27" s="133">
        <v>0</v>
      </c>
      <c r="S27" s="133">
        <v>0</v>
      </c>
      <c r="T27" s="133">
        <v>0</v>
      </c>
      <c r="U27" s="133">
        <v>0</v>
      </c>
      <c r="V27" s="133">
        <v>0</v>
      </c>
      <c r="W27" s="133">
        <v>0</v>
      </c>
      <c r="X27" s="133">
        <v>0</v>
      </c>
      <c r="Y27" s="103">
        <f t="shared" si="0"/>
        <v>100000</v>
      </c>
      <c r="Z27" s="103">
        <f t="shared" si="1"/>
        <v>0</v>
      </c>
      <c r="AA27" s="103">
        <f t="shared" si="2"/>
        <v>100000</v>
      </c>
      <c r="AB27" s="103">
        <f t="shared" si="3"/>
        <v>0</v>
      </c>
      <c r="AC27" s="103">
        <f t="shared" si="4"/>
        <v>0</v>
      </c>
      <c r="AD27" s="103"/>
      <c r="AE27" s="103"/>
      <c r="AF27" s="103"/>
      <c r="AG27" s="103"/>
      <c r="AH27" s="103"/>
      <c r="AI27" s="103"/>
      <c r="AJ27" s="103"/>
    </row>
    <row r="28" spans="1:36" s="134" customFormat="1" ht="153">
      <c r="A28" s="97" t="s">
        <v>227</v>
      </c>
      <c r="B28" s="26" t="s">
        <v>59</v>
      </c>
      <c r="C28" s="330" t="s">
        <v>687</v>
      </c>
      <c r="D28" s="133">
        <v>0</v>
      </c>
      <c r="E28" s="133">
        <v>0</v>
      </c>
      <c r="F28" s="133">
        <v>0</v>
      </c>
      <c r="G28" s="133">
        <v>0</v>
      </c>
      <c r="H28" s="133">
        <v>0</v>
      </c>
      <c r="I28" s="133">
        <v>0</v>
      </c>
      <c r="J28" s="133">
        <v>0</v>
      </c>
      <c r="K28" s="133">
        <v>0</v>
      </c>
      <c r="L28" s="133">
        <v>0</v>
      </c>
      <c r="M28" s="133">
        <v>0</v>
      </c>
      <c r="N28" s="133">
        <v>0</v>
      </c>
      <c r="O28" s="133">
        <v>0</v>
      </c>
      <c r="P28" s="133">
        <v>0</v>
      </c>
      <c r="Q28" s="133">
        <v>20000</v>
      </c>
      <c r="R28" s="133">
        <v>0</v>
      </c>
      <c r="S28" s="133">
        <v>0</v>
      </c>
      <c r="T28" s="133">
        <v>0</v>
      </c>
      <c r="U28" s="133">
        <v>0</v>
      </c>
      <c r="V28" s="133">
        <v>0</v>
      </c>
      <c r="W28" s="133">
        <v>0</v>
      </c>
      <c r="X28" s="133">
        <v>0</v>
      </c>
      <c r="Y28" s="103">
        <f t="shared" si="0"/>
        <v>20000</v>
      </c>
      <c r="Z28" s="103">
        <f t="shared" si="1"/>
        <v>0</v>
      </c>
      <c r="AA28" s="103">
        <f t="shared" si="2"/>
        <v>0</v>
      </c>
      <c r="AB28" s="103">
        <f t="shared" si="3"/>
        <v>20000</v>
      </c>
      <c r="AC28" s="103">
        <f t="shared" si="4"/>
        <v>0</v>
      </c>
      <c r="AD28" s="103"/>
      <c r="AE28" s="103"/>
      <c r="AF28" s="103"/>
      <c r="AG28" s="103"/>
      <c r="AH28" s="103"/>
      <c r="AI28" s="103"/>
      <c r="AJ28" s="103"/>
    </row>
    <row r="29" spans="1:36" s="134" customFormat="1" ht="90" customHeight="1">
      <c r="A29" s="97" t="s">
        <v>227</v>
      </c>
      <c r="B29" s="26" t="s">
        <v>60</v>
      </c>
      <c r="C29" s="330" t="s">
        <v>687</v>
      </c>
      <c r="D29" s="133">
        <v>0</v>
      </c>
      <c r="E29" s="133">
        <v>0</v>
      </c>
      <c r="F29" s="133">
        <v>0</v>
      </c>
      <c r="G29" s="133">
        <v>0</v>
      </c>
      <c r="H29" s="133">
        <v>0</v>
      </c>
      <c r="I29" s="133">
        <v>0</v>
      </c>
      <c r="J29" s="133">
        <v>0</v>
      </c>
      <c r="K29" s="133">
        <v>0</v>
      </c>
      <c r="L29" s="133">
        <v>0</v>
      </c>
      <c r="M29" s="133">
        <v>0</v>
      </c>
      <c r="N29" s="133">
        <v>0</v>
      </c>
      <c r="O29" s="133">
        <v>0</v>
      </c>
      <c r="P29" s="133">
        <v>0</v>
      </c>
      <c r="Q29" s="133">
        <v>15000</v>
      </c>
      <c r="R29" s="133">
        <v>0</v>
      </c>
      <c r="S29" s="133">
        <v>0</v>
      </c>
      <c r="T29" s="133">
        <v>0</v>
      </c>
      <c r="U29" s="133">
        <v>0</v>
      </c>
      <c r="V29" s="133">
        <v>0</v>
      </c>
      <c r="W29" s="133">
        <v>0</v>
      </c>
      <c r="X29" s="133">
        <v>0</v>
      </c>
      <c r="Y29" s="103">
        <f t="shared" si="0"/>
        <v>15000</v>
      </c>
      <c r="Z29" s="103">
        <f t="shared" si="1"/>
        <v>0</v>
      </c>
      <c r="AA29" s="103">
        <f t="shared" si="2"/>
        <v>0</v>
      </c>
      <c r="AB29" s="103">
        <f t="shared" si="3"/>
        <v>15000</v>
      </c>
      <c r="AC29" s="103">
        <f t="shared" si="4"/>
        <v>0</v>
      </c>
      <c r="AD29" s="103"/>
      <c r="AE29" s="103"/>
      <c r="AF29" s="103"/>
      <c r="AG29" s="103"/>
      <c r="AH29" s="103"/>
      <c r="AI29" s="103"/>
      <c r="AJ29" s="103"/>
    </row>
    <row r="30" spans="1:36" s="134" customFormat="1" ht="116.25" customHeight="1">
      <c r="A30" s="97" t="s">
        <v>227</v>
      </c>
      <c r="B30" s="27" t="s">
        <v>61</v>
      </c>
      <c r="C30" s="330" t="s">
        <v>690</v>
      </c>
      <c r="D30" s="133">
        <v>0</v>
      </c>
      <c r="E30" s="133">
        <v>0</v>
      </c>
      <c r="F30" s="133">
        <v>0</v>
      </c>
      <c r="G30" s="133">
        <v>0</v>
      </c>
      <c r="H30" s="133">
        <v>0</v>
      </c>
      <c r="I30" s="133">
        <v>0</v>
      </c>
      <c r="J30" s="133">
        <v>0</v>
      </c>
      <c r="K30" s="133">
        <v>0</v>
      </c>
      <c r="L30" s="133">
        <v>0</v>
      </c>
      <c r="M30" s="133">
        <v>0</v>
      </c>
      <c r="N30" s="133">
        <v>0</v>
      </c>
      <c r="O30" s="133">
        <v>0</v>
      </c>
      <c r="P30" s="133">
        <v>0</v>
      </c>
      <c r="Q30" s="133">
        <v>15000</v>
      </c>
      <c r="R30" s="133">
        <v>0</v>
      </c>
      <c r="S30" s="133">
        <v>0</v>
      </c>
      <c r="T30" s="133">
        <v>0</v>
      </c>
      <c r="U30" s="133">
        <v>0</v>
      </c>
      <c r="V30" s="133">
        <v>0</v>
      </c>
      <c r="W30" s="133">
        <v>0</v>
      </c>
      <c r="X30" s="133">
        <v>0</v>
      </c>
      <c r="Y30" s="103">
        <f t="shared" si="0"/>
        <v>15000</v>
      </c>
      <c r="Z30" s="103">
        <f t="shared" si="1"/>
        <v>0</v>
      </c>
      <c r="AA30" s="103">
        <f t="shared" si="2"/>
        <v>0</v>
      </c>
      <c r="AB30" s="103">
        <f t="shared" si="3"/>
        <v>15000</v>
      </c>
      <c r="AC30" s="103">
        <f t="shared" si="4"/>
        <v>0</v>
      </c>
      <c r="AD30" s="103"/>
      <c r="AE30" s="103"/>
      <c r="AF30" s="103"/>
      <c r="AG30" s="103"/>
      <c r="AH30" s="103"/>
      <c r="AI30" s="103"/>
      <c r="AJ30" s="103"/>
    </row>
    <row r="31" spans="1:36" s="15" customFormat="1" ht="25.5" customHeight="1">
      <c r="A31" s="522" t="s">
        <v>275</v>
      </c>
      <c r="B31" s="522"/>
      <c r="C31" s="522"/>
      <c r="D31" s="522"/>
      <c r="E31" s="522"/>
      <c r="F31" s="522"/>
      <c r="G31" s="522"/>
      <c r="H31" s="522"/>
      <c r="I31" s="522"/>
      <c r="J31" s="522"/>
      <c r="K31" s="522"/>
      <c r="L31" s="522"/>
      <c r="M31" s="522"/>
      <c r="N31" s="513" t="s">
        <v>274</v>
      </c>
      <c r="O31" s="513"/>
      <c r="P31" s="513"/>
      <c r="Q31" s="513"/>
      <c r="R31" s="513"/>
      <c r="S31" s="513"/>
      <c r="T31" s="513"/>
      <c r="U31" s="513"/>
      <c r="V31" s="513"/>
      <c r="W31" s="513"/>
      <c r="X31" s="514"/>
      <c r="Y31" s="103"/>
      <c r="Z31" s="103">
        <f t="shared" si="1"/>
        <v>0</v>
      </c>
      <c r="AA31" s="103">
        <f t="shared" si="2"/>
        <v>0</v>
      </c>
      <c r="AB31" s="103">
        <f t="shared" si="3"/>
        <v>0</v>
      </c>
      <c r="AC31" s="103">
        <f t="shared" si="4"/>
        <v>0</v>
      </c>
      <c r="AD31" s="103"/>
      <c r="AE31" s="103"/>
      <c r="AF31" s="103"/>
      <c r="AG31" s="103"/>
      <c r="AH31" s="103"/>
      <c r="AI31" s="103"/>
      <c r="AJ31" s="103"/>
    </row>
    <row r="32" spans="1:36" s="15" customFormat="1" ht="21" customHeight="1">
      <c r="A32" s="522"/>
      <c r="B32" s="522"/>
      <c r="C32" s="522"/>
      <c r="D32" s="522"/>
      <c r="E32" s="522"/>
      <c r="F32" s="522"/>
      <c r="G32" s="522"/>
      <c r="H32" s="522"/>
      <c r="I32" s="522"/>
      <c r="J32" s="522"/>
      <c r="K32" s="522"/>
      <c r="L32" s="522"/>
      <c r="M32" s="522"/>
      <c r="N32" s="523" t="s">
        <v>590</v>
      </c>
      <c r="O32" s="523"/>
      <c r="P32" s="523"/>
      <c r="Q32" s="523"/>
      <c r="R32" s="523"/>
      <c r="S32" s="523"/>
      <c r="T32" s="523"/>
      <c r="U32" s="523"/>
      <c r="V32" s="523"/>
      <c r="W32" s="523"/>
      <c r="X32" s="524"/>
      <c r="Y32" s="103"/>
      <c r="Z32" s="103">
        <f t="shared" si="1"/>
        <v>0</v>
      </c>
      <c r="AA32" s="103">
        <f t="shared" si="2"/>
        <v>0</v>
      </c>
      <c r="AB32" s="103">
        <f t="shared" si="3"/>
        <v>0</v>
      </c>
      <c r="AC32" s="103">
        <f t="shared" si="4"/>
        <v>0</v>
      </c>
      <c r="AD32" s="103"/>
      <c r="AE32" s="103"/>
      <c r="AF32" s="103"/>
      <c r="AG32" s="103"/>
      <c r="AH32" s="103"/>
      <c r="AI32" s="103"/>
      <c r="AJ32" s="103"/>
    </row>
    <row r="33" spans="1:36" s="134" customFormat="1" ht="30.75" customHeight="1">
      <c r="A33" s="450" t="s">
        <v>312</v>
      </c>
      <c r="B33" s="451"/>
      <c r="C33" s="451"/>
      <c r="D33" s="451"/>
      <c r="E33" s="451"/>
      <c r="F33" s="451"/>
      <c r="G33" s="451"/>
      <c r="H33" s="451"/>
      <c r="I33" s="451"/>
      <c r="J33" s="451"/>
      <c r="K33" s="451"/>
      <c r="L33" s="451"/>
      <c r="M33" s="451"/>
      <c r="N33" s="451"/>
      <c r="O33" s="451"/>
      <c r="P33" s="451"/>
      <c r="Q33" s="451"/>
      <c r="R33" s="451"/>
      <c r="S33" s="451"/>
      <c r="T33" s="451"/>
      <c r="U33" s="451"/>
      <c r="V33" s="451"/>
      <c r="W33" s="451"/>
      <c r="X33" s="452"/>
      <c r="Y33" s="103"/>
      <c r="Z33" s="103">
        <f t="shared" si="1"/>
        <v>0</v>
      </c>
      <c r="AA33" s="103">
        <f t="shared" si="2"/>
        <v>0</v>
      </c>
      <c r="AB33" s="103">
        <f t="shared" si="3"/>
        <v>0</v>
      </c>
      <c r="AC33" s="103">
        <f t="shared" si="4"/>
        <v>0</v>
      </c>
      <c r="AD33" s="103"/>
      <c r="AE33" s="103"/>
      <c r="AF33" s="103"/>
      <c r="AG33" s="103"/>
      <c r="AH33" s="103"/>
      <c r="AI33" s="103"/>
      <c r="AJ33" s="103"/>
    </row>
    <row r="34" spans="1:36" s="134" customFormat="1" ht="96.75" customHeight="1">
      <c r="A34" s="97" t="s">
        <v>227</v>
      </c>
      <c r="B34" s="21" t="s">
        <v>276</v>
      </c>
      <c r="C34" s="330" t="s">
        <v>687</v>
      </c>
      <c r="D34" s="102">
        <v>0</v>
      </c>
      <c r="E34" s="102">
        <v>124200</v>
      </c>
      <c r="F34" s="102">
        <v>0</v>
      </c>
      <c r="G34" s="102">
        <v>0</v>
      </c>
      <c r="H34" s="102">
        <v>0</v>
      </c>
      <c r="I34" s="102">
        <v>0</v>
      </c>
      <c r="J34" s="102">
        <v>0</v>
      </c>
      <c r="K34" s="102">
        <v>129250</v>
      </c>
      <c r="L34" s="102">
        <v>0</v>
      </c>
      <c r="M34" s="102">
        <v>0</v>
      </c>
      <c r="N34" s="102">
        <v>0</v>
      </c>
      <c r="O34" s="102">
        <v>0</v>
      </c>
      <c r="P34" s="102">
        <v>134385</v>
      </c>
      <c r="Q34" s="102">
        <v>0</v>
      </c>
      <c r="R34" s="102">
        <v>0</v>
      </c>
      <c r="S34" s="102">
        <v>0</v>
      </c>
      <c r="T34" s="102">
        <v>0</v>
      </c>
      <c r="U34" s="102">
        <v>139609</v>
      </c>
      <c r="V34" s="102">
        <v>0</v>
      </c>
      <c r="W34" s="102">
        <v>0</v>
      </c>
      <c r="X34" s="102">
        <v>0</v>
      </c>
      <c r="Y34" s="103">
        <f t="shared" si="0"/>
        <v>527444</v>
      </c>
      <c r="Z34" s="103">
        <f t="shared" si="1"/>
        <v>124200</v>
      </c>
      <c r="AA34" s="103">
        <f t="shared" si="2"/>
        <v>129250</v>
      </c>
      <c r="AB34" s="103">
        <f t="shared" si="3"/>
        <v>134385</v>
      </c>
      <c r="AC34" s="103">
        <f t="shared" si="4"/>
        <v>139609</v>
      </c>
      <c r="AD34" s="103"/>
      <c r="AE34" s="103"/>
      <c r="AF34" s="103"/>
      <c r="AG34" s="103"/>
      <c r="AH34" s="103"/>
      <c r="AI34" s="103"/>
      <c r="AJ34" s="103"/>
    </row>
    <row r="35" spans="1:36" s="134" customFormat="1" ht="22.5" customHeight="1">
      <c r="A35" s="450" t="s">
        <v>324</v>
      </c>
      <c r="B35" s="451"/>
      <c r="C35" s="451"/>
      <c r="D35" s="451"/>
      <c r="E35" s="451"/>
      <c r="F35" s="451"/>
      <c r="G35" s="451"/>
      <c r="H35" s="451"/>
      <c r="I35" s="451"/>
      <c r="J35" s="451"/>
      <c r="K35" s="451"/>
      <c r="L35" s="451"/>
      <c r="M35" s="451"/>
      <c r="N35" s="451"/>
      <c r="O35" s="451"/>
      <c r="P35" s="451"/>
      <c r="Q35" s="451"/>
      <c r="R35" s="451"/>
      <c r="S35" s="451"/>
      <c r="T35" s="451"/>
      <c r="U35" s="451"/>
      <c r="V35" s="451"/>
      <c r="W35" s="451"/>
      <c r="X35" s="452"/>
      <c r="Y35" s="103">
        <f t="shared" si="0"/>
        <v>0</v>
      </c>
      <c r="Z35" s="103">
        <f t="shared" si="1"/>
        <v>0</v>
      </c>
      <c r="AA35" s="103">
        <f t="shared" si="2"/>
        <v>0</v>
      </c>
      <c r="AB35" s="103">
        <f t="shared" si="3"/>
        <v>0</v>
      </c>
      <c r="AC35" s="103">
        <f t="shared" si="4"/>
        <v>0</v>
      </c>
      <c r="AD35" s="103"/>
      <c r="AE35" s="103"/>
      <c r="AF35" s="103"/>
      <c r="AG35" s="103"/>
      <c r="AH35" s="103"/>
      <c r="AI35" s="103"/>
      <c r="AJ35" s="103"/>
    </row>
    <row r="36" spans="1:36" s="134" customFormat="1" ht="78" customHeight="1">
      <c r="A36" s="97" t="s">
        <v>16</v>
      </c>
      <c r="B36" s="1" t="s">
        <v>407</v>
      </c>
      <c r="C36" s="330" t="s">
        <v>684</v>
      </c>
      <c r="D36" s="102">
        <v>0</v>
      </c>
      <c r="E36" s="102">
        <v>140270</v>
      </c>
      <c r="F36" s="102">
        <v>0</v>
      </c>
      <c r="G36" s="102">
        <v>0</v>
      </c>
      <c r="H36" s="102">
        <v>160000</v>
      </c>
      <c r="I36" s="102">
        <v>0</v>
      </c>
      <c r="J36" s="102">
        <v>0</v>
      </c>
      <c r="K36" s="102">
        <v>149461</v>
      </c>
      <c r="L36" s="102">
        <v>0</v>
      </c>
      <c r="M36" s="102">
        <v>280000</v>
      </c>
      <c r="N36" s="102">
        <v>0</v>
      </c>
      <c r="O36" s="102">
        <v>0</v>
      </c>
      <c r="P36" s="102">
        <v>157353</v>
      </c>
      <c r="Q36" s="102">
        <v>0</v>
      </c>
      <c r="R36" s="102">
        <v>0</v>
      </c>
      <c r="S36" s="102">
        <v>0</v>
      </c>
      <c r="T36" s="102">
        <v>0</v>
      </c>
      <c r="U36" s="102">
        <v>165707</v>
      </c>
      <c r="V36" s="102">
        <v>0</v>
      </c>
      <c r="W36" s="102">
        <v>0</v>
      </c>
      <c r="X36" s="102">
        <v>0</v>
      </c>
      <c r="Y36" s="103">
        <f t="shared" si="0"/>
        <v>1052791</v>
      </c>
      <c r="Z36" s="103">
        <f t="shared" si="1"/>
        <v>300270</v>
      </c>
      <c r="AA36" s="103">
        <f t="shared" si="2"/>
        <v>429461</v>
      </c>
      <c r="AB36" s="103">
        <f t="shared" si="3"/>
        <v>157353</v>
      </c>
      <c r="AC36" s="103">
        <f t="shared" si="4"/>
        <v>165707</v>
      </c>
      <c r="AD36" s="103"/>
      <c r="AE36" s="103"/>
      <c r="AF36" s="103"/>
      <c r="AG36" s="103"/>
      <c r="AH36" s="103"/>
      <c r="AI36" s="103"/>
      <c r="AJ36" s="103"/>
    </row>
    <row r="37" spans="1:36" s="15" customFormat="1" ht="78" customHeight="1">
      <c r="A37" s="281" t="s">
        <v>16</v>
      </c>
      <c r="B37" s="1" t="s">
        <v>670</v>
      </c>
      <c r="C37" s="330" t="s">
        <v>684</v>
      </c>
      <c r="D37" s="102">
        <v>0</v>
      </c>
      <c r="E37" s="102">
        <v>0</v>
      </c>
      <c r="F37" s="102">
        <v>0</v>
      </c>
      <c r="G37" s="102">
        <v>0</v>
      </c>
      <c r="H37" s="102">
        <v>20000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18"/>
      <c r="Z37" s="118"/>
      <c r="AA37" s="118"/>
      <c r="AB37" s="118"/>
      <c r="AC37" s="118"/>
      <c r="AD37" s="118"/>
      <c r="AE37" s="118"/>
      <c r="AF37" s="118"/>
      <c r="AG37" s="118"/>
      <c r="AH37" s="118"/>
      <c r="AI37" s="118"/>
      <c r="AJ37" s="118"/>
    </row>
    <row r="38" spans="1:36" s="134" customFormat="1" ht="129.75" customHeight="1">
      <c r="A38" s="97" t="s">
        <v>16</v>
      </c>
      <c r="B38" s="21" t="s">
        <v>425</v>
      </c>
      <c r="C38" s="330" t="s">
        <v>685</v>
      </c>
      <c r="D38" s="133">
        <v>0</v>
      </c>
      <c r="E38" s="133">
        <v>0</v>
      </c>
      <c r="F38" s="133">
        <v>0</v>
      </c>
      <c r="G38" s="133">
        <v>0</v>
      </c>
      <c r="H38" s="133">
        <v>0</v>
      </c>
      <c r="I38" s="133">
        <v>0</v>
      </c>
      <c r="J38" s="136">
        <v>0</v>
      </c>
      <c r="K38" s="18">
        <v>0</v>
      </c>
      <c r="L38" s="133">
        <v>0</v>
      </c>
      <c r="M38" s="133">
        <v>200000</v>
      </c>
      <c r="N38" s="133">
        <v>0</v>
      </c>
      <c r="O38" s="133">
        <v>0</v>
      </c>
      <c r="P38" s="133">
        <v>0</v>
      </c>
      <c r="Q38" s="133">
        <v>0</v>
      </c>
      <c r="R38" s="133">
        <v>0</v>
      </c>
      <c r="S38" s="133">
        <v>0</v>
      </c>
      <c r="T38" s="133">
        <v>0</v>
      </c>
      <c r="U38" s="133">
        <v>0</v>
      </c>
      <c r="V38" s="133">
        <v>0</v>
      </c>
      <c r="W38" s="133">
        <v>0</v>
      </c>
      <c r="X38" s="133">
        <v>0</v>
      </c>
      <c r="Y38" s="103">
        <f t="shared" si="0"/>
        <v>200000</v>
      </c>
      <c r="Z38" s="103">
        <f t="shared" si="1"/>
        <v>0</v>
      </c>
      <c r="AA38" s="103">
        <f t="shared" si="2"/>
        <v>200000</v>
      </c>
      <c r="AB38" s="103">
        <f t="shared" si="3"/>
        <v>0</v>
      </c>
      <c r="AC38" s="103">
        <f t="shared" si="4"/>
        <v>0</v>
      </c>
      <c r="AD38" s="103"/>
      <c r="AE38" s="103"/>
      <c r="AF38" s="103"/>
      <c r="AG38" s="103"/>
      <c r="AH38" s="103"/>
      <c r="AI38" s="103"/>
      <c r="AJ38" s="103"/>
    </row>
    <row r="39" spans="1:36" s="15" customFormat="1" ht="12.75">
      <c r="A39" s="28"/>
      <c r="B39" s="28"/>
      <c r="C39" s="28"/>
      <c r="D39" s="137">
        <f>+D38+D36+D34+D30+D29+D28+D27+D26+D24+D23+D21+D20+D19+D18+D17+D16+D15+D14+D13+D12</f>
        <v>0</v>
      </c>
      <c r="E39" s="137">
        <f aca="true" t="shared" si="5" ref="E39:X39">+E38+E36+E34+E30+E29+E28+E27+E26+E24+E23+E21+E20+E19+E18+E17+E16+E15+E14+E13+E12</f>
        <v>442573</v>
      </c>
      <c r="F39" s="137">
        <f t="shared" si="5"/>
        <v>0</v>
      </c>
      <c r="G39" s="137">
        <f t="shared" si="5"/>
        <v>6111</v>
      </c>
      <c r="H39" s="137">
        <f t="shared" si="5"/>
        <v>260000</v>
      </c>
      <c r="I39" s="137">
        <f t="shared" si="5"/>
        <v>0</v>
      </c>
      <c r="J39" s="137">
        <f t="shared" si="5"/>
        <v>0</v>
      </c>
      <c r="K39" s="137">
        <f t="shared" si="5"/>
        <v>480569.4015145032</v>
      </c>
      <c r="L39" s="137">
        <f t="shared" si="5"/>
        <v>0</v>
      </c>
      <c r="M39" s="137">
        <f t="shared" si="5"/>
        <v>670000</v>
      </c>
      <c r="N39" s="137">
        <f t="shared" si="5"/>
        <v>0</v>
      </c>
      <c r="O39" s="137">
        <f t="shared" si="5"/>
        <v>10333.326156670228</v>
      </c>
      <c r="P39" s="137">
        <f t="shared" si="5"/>
        <v>667273</v>
      </c>
      <c r="Q39" s="137">
        <f t="shared" si="5"/>
        <v>347000</v>
      </c>
      <c r="R39" s="137">
        <f t="shared" si="5"/>
        <v>0</v>
      </c>
      <c r="S39" s="137">
        <f t="shared" si="5"/>
        <v>0</v>
      </c>
      <c r="T39" s="137">
        <f t="shared" si="5"/>
        <v>0</v>
      </c>
      <c r="U39" s="137">
        <f t="shared" si="5"/>
        <v>554411.9140238333</v>
      </c>
      <c r="V39" s="137">
        <f t="shared" si="5"/>
        <v>0</v>
      </c>
      <c r="W39" s="137">
        <f t="shared" si="5"/>
        <v>0</v>
      </c>
      <c r="X39" s="137">
        <f t="shared" si="5"/>
        <v>0</v>
      </c>
      <c r="Y39" s="103">
        <f>+SUM(D39:X39)</f>
        <v>3438271.6416950068</v>
      </c>
      <c r="Z39" s="103">
        <f t="shared" si="1"/>
        <v>708684</v>
      </c>
      <c r="AA39" s="103">
        <f t="shared" si="2"/>
        <v>1150569.4015145032</v>
      </c>
      <c r="AB39" s="103">
        <f t="shared" si="3"/>
        <v>1024606.3261566702</v>
      </c>
      <c r="AC39" s="103">
        <f t="shared" si="4"/>
        <v>554411.9140238333</v>
      </c>
      <c r="AD39" s="103"/>
      <c r="AE39" s="103"/>
      <c r="AF39" s="103"/>
      <c r="AG39" s="103"/>
      <c r="AH39" s="103"/>
      <c r="AI39" s="103"/>
      <c r="AJ39" s="103"/>
    </row>
    <row r="43" spans="1:3" ht="12.75">
      <c r="A43" s="138"/>
      <c r="B43" s="5"/>
      <c r="C43" s="5"/>
    </row>
    <row r="44" spans="1:3" ht="12.75">
      <c r="A44" s="138"/>
      <c r="B44" s="5"/>
      <c r="C44" s="5"/>
    </row>
    <row r="45" spans="1:3" ht="12.75">
      <c r="A45" s="138"/>
      <c r="B45" s="5"/>
      <c r="C45" s="5"/>
    </row>
    <row r="46" spans="1:3" ht="12.75">
      <c r="A46" s="138"/>
      <c r="B46" s="5"/>
      <c r="C46" s="5"/>
    </row>
    <row r="47" spans="1:3" ht="12.75">
      <c r="A47" s="138"/>
      <c r="B47" s="5"/>
      <c r="C47" s="5"/>
    </row>
    <row r="48" spans="1:3" ht="12.75">
      <c r="A48" s="138"/>
      <c r="B48" s="5"/>
      <c r="C48" s="5"/>
    </row>
    <row r="49" spans="1:3" ht="12.75">
      <c r="A49" s="138"/>
      <c r="B49" s="5"/>
      <c r="C49" s="5"/>
    </row>
    <row r="50" spans="1:3" ht="12.75">
      <c r="A50" s="138"/>
      <c r="B50" s="5"/>
      <c r="C50" s="5"/>
    </row>
    <row r="51" spans="1:3" ht="12.75">
      <c r="A51" s="138"/>
      <c r="B51" s="5"/>
      <c r="C51" s="5"/>
    </row>
    <row r="52" spans="1:3" ht="12.75">
      <c r="A52" s="139"/>
      <c r="B52" s="5"/>
      <c r="C52" s="5"/>
    </row>
    <row r="53" spans="1:3" ht="12.75">
      <c r="A53" s="138"/>
      <c r="B53" s="5"/>
      <c r="C53" s="5"/>
    </row>
    <row r="54" spans="1:3" ht="12.75">
      <c r="A54" s="138"/>
      <c r="B54" s="5"/>
      <c r="C54" s="5"/>
    </row>
    <row r="55" spans="1:3" ht="12.75">
      <c r="A55" s="138"/>
      <c r="B55" s="5"/>
      <c r="C55" s="5"/>
    </row>
    <row r="56" spans="1:3" ht="12.75">
      <c r="A56" s="138"/>
      <c r="B56" s="5"/>
      <c r="C56" s="5"/>
    </row>
    <row r="57" spans="1:3" ht="12.75">
      <c r="A57" s="138"/>
      <c r="B57" s="5"/>
      <c r="C57" s="5"/>
    </row>
    <row r="58" spans="1:3" ht="12.75">
      <c r="A58" s="138"/>
      <c r="B58" s="5"/>
      <c r="C58" s="5"/>
    </row>
    <row r="59" spans="1:3" ht="12.75">
      <c r="A59" s="5"/>
      <c r="B59" s="5"/>
      <c r="C59" s="5"/>
    </row>
    <row r="60" spans="1:3" ht="12.75">
      <c r="A60" s="5"/>
      <c r="B60" s="5"/>
      <c r="C60" s="5"/>
    </row>
    <row r="61" spans="1:3" ht="12.75">
      <c r="A61" s="5"/>
      <c r="B61" s="5"/>
      <c r="C61" s="5"/>
    </row>
    <row r="62" spans="1:3" ht="12.75">
      <c r="A62" s="5"/>
      <c r="B62" s="5"/>
      <c r="C62" s="5"/>
    </row>
    <row r="63" spans="1:3" ht="12.75">
      <c r="A63" s="5"/>
      <c r="B63" s="5"/>
      <c r="C63" s="5"/>
    </row>
    <row r="64" spans="1:3" ht="12.75">
      <c r="A64" s="5"/>
      <c r="B64" s="5"/>
      <c r="C64" s="5"/>
    </row>
    <row r="65" spans="1:3" ht="12.75">
      <c r="A65" s="5"/>
      <c r="B65" s="5"/>
      <c r="C65" s="5"/>
    </row>
    <row r="66" spans="1:3" ht="12.75">
      <c r="A66" s="5"/>
      <c r="B66" s="5"/>
      <c r="C66" s="5"/>
    </row>
    <row r="67" spans="1:3" ht="12.75">
      <c r="A67" s="5"/>
      <c r="B67" s="5"/>
      <c r="C67" s="5"/>
    </row>
  </sheetData>
  <sheetProtection password="D0B1" sheet="1" objects="1" scenarios="1" selectLockedCells="1" selectUnlockedCells="1"/>
  <mergeCells count="23">
    <mergeCell ref="N10:X10"/>
    <mergeCell ref="A31:M32"/>
    <mergeCell ref="N32:X32"/>
    <mergeCell ref="A2:G2"/>
    <mergeCell ref="H2:Q2"/>
    <mergeCell ref="R2:X2"/>
    <mergeCell ref="A33:X33"/>
    <mergeCell ref="A35:X35"/>
    <mergeCell ref="A5:X6"/>
    <mergeCell ref="A7:X8"/>
    <mergeCell ref="A22:X22"/>
    <mergeCell ref="A25:X25"/>
    <mergeCell ref="N31:X31"/>
    <mergeCell ref="A11:X11"/>
    <mergeCell ref="A9:M10"/>
    <mergeCell ref="N9:X9"/>
    <mergeCell ref="A1:X1"/>
    <mergeCell ref="A3:A4"/>
    <mergeCell ref="B3:B4"/>
    <mergeCell ref="D3:I3"/>
    <mergeCell ref="J3:N3"/>
    <mergeCell ref="O3:S3"/>
    <mergeCell ref="T3:X3"/>
  </mergeCells>
  <dataValidations count="1">
    <dataValidation type="list" allowBlank="1" showInputMessage="1" showErrorMessage="1" sqref="A12:A21 A26:A30 A34 A36:A38">
      <formula1>sectores</formula1>
    </dataValidation>
  </dataValidations>
  <printOptions horizontalCentered="1" verticalCentered="1"/>
  <pageMargins left="0.7086614173228347" right="0.7086614173228347" top="0.7480314960629921" bottom="0.7480314960629921" header="0.31496062992125984" footer="0.31496062992125984"/>
  <pageSetup fitToHeight="9" horizontalDpi="600" verticalDpi="600" orientation="landscape" paperSize="3" scale="21" r:id="rId1"/>
</worksheet>
</file>

<file path=xl/worksheets/sheet6.xml><?xml version="1.0" encoding="utf-8"?>
<worksheet xmlns="http://schemas.openxmlformats.org/spreadsheetml/2006/main" xmlns:r="http://schemas.openxmlformats.org/officeDocument/2006/relationships">
  <sheetPr>
    <pageSetUpPr fitToPage="1"/>
  </sheetPr>
  <dimension ref="A1:AJ75"/>
  <sheetViews>
    <sheetView view="pageBreakPreview" zoomScale="70" zoomScaleSheetLayoutView="70" zoomScalePageLayoutView="0" workbookViewId="0" topLeftCell="A1">
      <pane ySplit="4" topLeftCell="A22" activePane="bottomLeft" state="frozen"/>
      <selection pane="topLeft" activeCell="J15" sqref="J15"/>
      <selection pane="bottomLeft" activeCell="C23" sqref="C23"/>
    </sheetView>
  </sheetViews>
  <sheetFormatPr defaultColWidth="11.421875" defaultRowHeight="15"/>
  <cols>
    <col min="1" max="1" width="15.7109375" style="2" customWidth="1"/>
    <col min="2" max="3" width="23.7109375" style="2" customWidth="1"/>
    <col min="4" max="4" width="11.28125" style="148" customWidth="1"/>
    <col min="5" max="5" width="11.57421875" style="148" customWidth="1"/>
    <col min="6" max="6" width="8.8515625" style="148" customWidth="1"/>
    <col min="7" max="7" width="20.421875" style="148" customWidth="1"/>
    <col min="8" max="8" width="11.57421875" style="148" bestFit="1" customWidth="1"/>
    <col min="9" max="9" width="8.8515625" style="148" customWidth="1"/>
    <col min="10" max="10" width="12.57421875" style="148" bestFit="1" customWidth="1"/>
    <col min="11" max="11" width="11.7109375" style="148" bestFit="1" customWidth="1"/>
    <col min="12" max="12" width="8.57421875" style="148" customWidth="1"/>
    <col min="13" max="13" width="11.57421875" style="148" bestFit="1" customWidth="1"/>
    <col min="14" max="14" width="8.57421875" style="148" customWidth="1"/>
    <col min="15" max="15" width="12.57421875" style="148" bestFit="1" customWidth="1"/>
    <col min="16" max="16" width="11.7109375" style="148" bestFit="1" customWidth="1"/>
    <col min="17" max="17" width="11.57421875" style="148" bestFit="1" customWidth="1"/>
    <col min="18" max="18" width="8.140625" style="148" customWidth="1"/>
    <col min="19" max="19" width="8.7109375" style="148" customWidth="1"/>
    <col min="20" max="20" width="12.57421875" style="148" bestFit="1" customWidth="1"/>
    <col min="21" max="21" width="11.7109375" style="148" customWidth="1"/>
    <col min="22" max="24" width="11.57421875" style="148" bestFit="1" customWidth="1"/>
    <col min="25" max="16384" width="11.421875" style="2" customWidth="1"/>
  </cols>
  <sheetData>
    <row r="1" spans="1:24" ht="35.25" customHeight="1" thickBot="1">
      <c r="A1" s="486" t="s">
        <v>435</v>
      </c>
      <c r="B1" s="487"/>
      <c r="C1" s="487"/>
      <c r="D1" s="487"/>
      <c r="E1" s="487"/>
      <c r="F1" s="487"/>
      <c r="G1" s="487"/>
      <c r="H1" s="487"/>
      <c r="I1" s="487"/>
      <c r="J1" s="487"/>
      <c r="K1" s="487"/>
      <c r="L1" s="487"/>
      <c r="M1" s="487"/>
      <c r="N1" s="487"/>
      <c r="O1" s="487"/>
      <c r="P1" s="487"/>
      <c r="Q1" s="487"/>
      <c r="R1" s="487"/>
      <c r="S1" s="487"/>
      <c r="T1" s="487"/>
      <c r="U1" s="487"/>
      <c r="V1" s="487"/>
      <c r="W1" s="487"/>
      <c r="X1" s="488"/>
    </row>
    <row r="2" spans="1:24" ht="35.25" customHeight="1" thickBot="1">
      <c r="A2" s="347" t="s">
        <v>655</v>
      </c>
      <c r="B2" s="348"/>
      <c r="C2" s="348"/>
      <c r="D2" s="348"/>
      <c r="E2" s="348"/>
      <c r="F2" s="348"/>
      <c r="G2" s="435"/>
      <c r="H2" s="347" t="s">
        <v>653</v>
      </c>
      <c r="I2" s="436"/>
      <c r="J2" s="436"/>
      <c r="K2" s="436"/>
      <c r="L2" s="436"/>
      <c r="M2" s="436"/>
      <c r="N2" s="436"/>
      <c r="O2" s="436"/>
      <c r="P2" s="436"/>
      <c r="Q2" s="437"/>
      <c r="R2" s="347" t="s">
        <v>654</v>
      </c>
      <c r="S2" s="436"/>
      <c r="T2" s="436"/>
      <c r="U2" s="436"/>
      <c r="V2" s="436"/>
      <c r="W2" s="436"/>
      <c r="X2" s="437"/>
    </row>
    <row r="3" spans="1:24" ht="15" customHeight="1">
      <c r="A3" s="528" t="s">
        <v>5</v>
      </c>
      <c r="B3" s="528" t="s">
        <v>4</v>
      </c>
      <c r="C3" s="308"/>
      <c r="D3" s="532">
        <v>2012</v>
      </c>
      <c r="E3" s="532"/>
      <c r="F3" s="532"/>
      <c r="G3" s="532"/>
      <c r="H3" s="532"/>
      <c r="I3" s="532"/>
      <c r="J3" s="532">
        <v>2013</v>
      </c>
      <c r="K3" s="532"/>
      <c r="L3" s="532"/>
      <c r="M3" s="532"/>
      <c r="N3" s="532"/>
      <c r="O3" s="532">
        <v>2014</v>
      </c>
      <c r="P3" s="532"/>
      <c r="Q3" s="532"/>
      <c r="R3" s="532"/>
      <c r="S3" s="532"/>
      <c r="T3" s="532">
        <v>2015</v>
      </c>
      <c r="U3" s="532"/>
      <c r="V3" s="532"/>
      <c r="W3" s="532"/>
      <c r="X3" s="532"/>
    </row>
    <row r="4" spans="1:24" s="94" customFormat="1" ht="54" customHeight="1">
      <c r="A4" s="528"/>
      <c r="B4" s="528"/>
      <c r="C4" s="308"/>
      <c r="D4" s="206" t="s">
        <v>3</v>
      </c>
      <c r="E4" s="206" t="s">
        <v>2</v>
      </c>
      <c r="F4" s="206" t="s">
        <v>8</v>
      </c>
      <c r="G4" s="207" t="s">
        <v>371</v>
      </c>
      <c r="H4" s="206" t="s">
        <v>9</v>
      </c>
      <c r="I4" s="206" t="s">
        <v>1</v>
      </c>
      <c r="J4" s="206" t="s">
        <v>3</v>
      </c>
      <c r="K4" s="206" t="s">
        <v>2</v>
      </c>
      <c r="L4" s="206" t="s">
        <v>8</v>
      </c>
      <c r="M4" s="206" t="s">
        <v>9</v>
      </c>
      <c r="N4" s="206" t="s">
        <v>1</v>
      </c>
      <c r="O4" s="206" t="s">
        <v>3</v>
      </c>
      <c r="P4" s="206" t="s">
        <v>2</v>
      </c>
      <c r="Q4" s="206" t="s">
        <v>8</v>
      </c>
      <c r="R4" s="206" t="s">
        <v>9</v>
      </c>
      <c r="S4" s="206" t="s">
        <v>1</v>
      </c>
      <c r="T4" s="206" t="s">
        <v>3</v>
      </c>
      <c r="U4" s="206" t="s">
        <v>2</v>
      </c>
      <c r="V4" s="206" t="s">
        <v>8</v>
      </c>
      <c r="W4" s="206" t="s">
        <v>9</v>
      </c>
      <c r="X4" s="206" t="s">
        <v>1</v>
      </c>
    </row>
    <row r="5" spans="1:24" ht="23.25" customHeight="1">
      <c r="A5" s="424" t="str">
        <f>+'OB 4'!A5:X6</f>
        <v>OBJETIVO GENERAL:  
Orientar el desarrollo y la prosperidad del municipio a partir del fortalecimiento de su capacidad institucional local y el aprovechamiento de las ventajas y oportunidades del territorio, para garantizar la plena garantía de libertades que posibiliten el desarrollo pleno y autónomo de nuestras familias, bajo criterios de sostenibilidad, democracia, libre economía y responsabilidad social, con lo cual se propende por alcanzar la visión 2020 de la entidad con participación e inclusión de toda la población. </v>
      </c>
      <c r="B5" s="425"/>
      <c r="C5" s="425"/>
      <c r="D5" s="425"/>
      <c r="E5" s="425"/>
      <c r="F5" s="425"/>
      <c r="G5" s="425"/>
      <c r="H5" s="425"/>
      <c r="I5" s="425"/>
      <c r="J5" s="425"/>
      <c r="K5" s="425"/>
      <c r="L5" s="425"/>
      <c r="M5" s="425"/>
      <c r="N5" s="425"/>
      <c r="O5" s="425"/>
      <c r="P5" s="425"/>
      <c r="Q5" s="425"/>
      <c r="R5" s="425"/>
      <c r="S5" s="425"/>
      <c r="T5" s="425"/>
      <c r="U5" s="425"/>
      <c r="V5" s="425"/>
      <c r="W5" s="425"/>
      <c r="X5" s="426"/>
    </row>
    <row r="6" spans="1:24" ht="23.25" customHeight="1">
      <c r="A6" s="438"/>
      <c r="B6" s="439"/>
      <c r="C6" s="439"/>
      <c r="D6" s="439"/>
      <c r="E6" s="439"/>
      <c r="F6" s="439"/>
      <c r="G6" s="439"/>
      <c r="H6" s="439"/>
      <c r="I6" s="439"/>
      <c r="J6" s="439"/>
      <c r="K6" s="439"/>
      <c r="L6" s="439"/>
      <c r="M6" s="439"/>
      <c r="N6" s="439"/>
      <c r="O6" s="439"/>
      <c r="P6" s="439"/>
      <c r="Q6" s="439"/>
      <c r="R6" s="439"/>
      <c r="S6" s="439"/>
      <c r="T6" s="439"/>
      <c r="U6" s="439"/>
      <c r="V6" s="439"/>
      <c r="W6" s="439"/>
      <c r="X6" s="440"/>
    </row>
    <row r="7" spans="1:24" ht="12.75">
      <c r="A7" s="492" t="s">
        <v>645</v>
      </c>
      <c r="B7" s="441"/>
      <c r="C7" s="441"/>
      <c r="D7" s="441"/>
      <c r="E7" s="441"/>
      <c r="F7" s="441"/>
      <c r="G7" s="441"/>
      <c r="H7" s="441"/>
      <c r="I7" s="441"/>
      <c r="J7" s="441"/>
      <c r="K7" s="441"/>
      <c r="L7" s="441"/>
      <c r="M7" s="441"/>
      <c r="N7" s="441"/>
      <c r="O7" s="441"/>
      <c r="P7" s="441"/>
      <c r="Q7" s="441"/>
      <c r="R7" s="441"/>
      <c r="S7" s="441"/>
      <c r="T7" s="441"/>
      <c r="U7" s="441"/>
      <c r="V7" s="441"/>
      <c r="W7" s="441"/>
      <c r="X7" s="441"/>
    </row>
    <row r="8" spans="1:24" ht="12.75">
      <c r="A8" s="441"/>
      <c r="B8" s="441"/>
      <c r="C8" s="441"/>
      <c r="D8" s="441"/>
      <c r="E8" s="441"/>
      <c r="F8" s="441"/>
      <c r="G8" s="441"/>
      <c r="H8" s="441"/>
      <c r="I8" s="441"/>
      <c r="J8" s="441"/>
      <c r="K8" s="441"/>
      <c r="L8" s="441"/>
      <c r="M8" s="441"/>
      <c r="N8" s="441"/>
      <c r="O8" s="441"/>
      <c r="P8" s="441"/>
      <c r="Q8" s="441"/>
      <c r="R8" s="441"/>
      <c r="S8" s="441"/>
      <c r="T8" s="441"/>
      <c r="U8" s="441"/>
      <c r="V8" s="441"/>
      <c r="W8" s="441"/>
      <c r="X8" s="441"/>
    </row>
    <row r="9" spans="1:24" ht="33" customHeight="1">
      <c r="A9" s="522" t="s">
        <v>101</v>
      </c>
      <c r="B9" s="522"/>
      <c r="C9" s="522"/>
      <c r="D9" s="522"/>
      <c r="E9" s="522"/>
      <c r="F9" s="522"/>
      <c r="G9" s="522"/>
      <c r="H9" s="522"/>
      <c r="I9" s="522"/>
      <c r="J9" s="522"/>
      <c r="K9" s="522"/>
      <c r="L9" s="522"/>
      <c r="M9" s="522"/>
      <c r="N9" s="533" t="s">
        <v>644</v>
      </c>
      <c r="O9" s="534"/>
      <c r="P9" s="534"/>
      <c r="Q9" s="534"/>
      <c r="R9" s="534"/>
      <c r="S9" s="534"/>
      <c r="T9" s="534"/>
      <c r="U9" s="534"/>
      <c r="V9" s="534"/>
      <c r="W9" s="534"/>
      <c r="X9" s="534"/>
    </row>
    <row r="10" spans="1:29" ht="29.25" customHeight="1">
      <c r="A10" s="464" t="s">
        <v>102</v>
      </c>
      <c r="B10" s="465"/>
      <c r="C10" s="465"/>
      <c r="D10" s="465"/>
      <c r="E10" s="465"/>
      <c r="F10" s="465"/>
      <c r="G10" s="465"/>
      <c r="H10" s="465"/>
      <c r="I10" s="465"/>
      <c r="J10" s="465"/>
      <c r="K10" s="465"/>
      <c r="L10" s="465"/>
      <c r="M10" s="465"/>
      <c r="N10" s="465"/>
      <c r="O10" s="465"/>
      <c r="P10" s="465"/>
      <c r="Q10" s="465"/>
      <c r="R10" s="465"/>
      <c r="S10" s="465"/>
      <c r="T10" s="465"/>
      <c r="U10" s="465"/>
      <c r="V10" s="465"/>
      <c r="W10" s="465"/>
      <c r="X10" s="466"/>
      <c r="Z10" s="140" t="s">
        <v>431</v>
      </c>
      <c r="AA10" s="140" t="s">
        <v>432</v>
      </c>
      <c r="AB10" s="140" t="s">
        <v>433</v>
      </c>
      <c r="AC10" s="140" t="s">
        <v>434</v>
      </c>
    </row>
    <row r="11" spans="1:36" ht="51">
      <c r="A11" s="141" t="s">
        <v>235</v>
      </c>
      <c r="B11" s="1" t="s">
        <v>62</v>
      </c>
      <c r="C11" s="330" t="s">
        <v>690</v>
      </c>
      <c r="D11" s="16">
        <v>0</v>
      </c>
      <c r="E11" s="16">
        <v>0</v>
      </c>
      <c r="F11" s="16">
        <v>0</v>
      </c>
      <c r="G11" s="16">
        <v>0</v>
      </c>
      <c r="H11" s="16">
        <v>50000</v>
      </c>
      <c r="I11" s="16">
        <v>0</v>
      </c>
      <c r="J11" s="16">
        <v>0</v>
      </c>
      <c r="K11" s="16">
        <v>0</v>
      </c>
      <c r="L11" s="16">
        <v>0</v>
      </c>
      <c r="M11" s="16">
        <v>0</v>
      </c>
      <c r="N11" s="16">
        <v>0</v>
      </c>
      <c r="O11" s="16">
        <v>0</v>
      </c>
      <c r="P11" s="16">
        <v>0</v>
      </c>
      <c r="Q11" s="16">
        <v>0</v>
      </c>
      <c r="R11" s="16">
        <v>0</v>
      </c>
      <c r="S11" s="16">
        <v>0</v>
      </c>
      <c r="T11" s="16">
        <v>0</v>
      </c>
      <c r="U11" s="16">
        <v>0</v>
      </c>
      <c r="V11" s="16">
        <v>0</v>
      </c>
      <c r="W11" s="16">
        <v>0</v>
      </c>
      <c r="X11" s="16">
        <v>0</v>
      </c>
      <c r="Y11" s="140">
        <f aca="true" t="shared" si="0" ref="Y11:Y44">+SUM(D11:X11)</f>
        <v>50000</v>
      </c>
      <c r="Z11" s="140">
        <f>+SUM(D11:I11)</f>
        <v>50000</v>
      </c>
      <c r="AA11" s="140">
        <f>+SUM(J11:N11)</f>
        <v>0</v>
      </c>
      <c r="AB11" s="140">
        <f>+SUM(O11:S11)</f>
        <v>0</v>
      </c>
      <c r="AC11" s="140">
        <f>+SUM(T11:X11)</f>
        <v>0</v>
      </c>
      <c r="AD11" s="140"/>
      <c r="AE11" s="140"/>
      <c r="AF11" s="140"/>
      <c r="AG11" s="140"/>
      <c r="AH11" s="140"/>
      <c r="AI11" s="140"/>
      <c r="AJ11" s="140"/>
    </row>
    <row r="12" spans="1:36" ht="30" customHeight="1">
      <c r="A12" s="464" t="s">
        <v>157</v>
      </c>
      <c r="B12" s="465"/>
      <c r="C12" s="465"/>
      <c r="D12" s="465"/>
      <c r="E12" s="465"/>
      <c r="F12" s="465"/>
      <c r="G12" s="465"/>
      <c r="H12" s="465"/>
      <c r="I12" s="465"/>
      <c r="J12" s="465"/>
      <c r="K12" s="465"/>
      <c r="L12" s="465"/>
      <c r="M12" s="465"/>
      <c r="N12" s="465"/>
      <c r="O12" s="465"/>
      <c r="P12" s="465"/>
      <c r="Q12" s="465"/>
      <c r="R12" s="465"/>
      <c r="S12" s="465"/>
      <c r="T12" s="465"/>
      <c r="U12" s="465"/>
      <c r="V12" s="465"/>
      <c r="W12" s="465"/>
      <c r="X12" s="466"/>
      <c r="Y12" s="140"/>
      <c r="Z12" s="140"/>
      <c r="AA12" s="140"/>
      <c r="AB12" s="140"/>
      <c r="AC12" s="140"/>
      <c r="AD12" s="140"/>
      <c r="AE12" s="140"/>
      <c r="AF12" s="140"/>
      <c r="AG12" s="140"/>
      <c r="AH12" s="140"/>
      <c r="AI12" s="140"/>
      <c r="AJ12" s="140"/>
    </row>
    <row r="13" spans="1:36" ht="78" customHeight="1">
      <c r="A13" s="141" t="s">
        <v>235</v>
      </c>
      <c r="B13" s="1" t="s">
        <v>63</v>
      </c>
      <c r="C13" s="330" t="s">
        <v>690</v>
      </c>
      <c r="D13" s="16">
        <v>0</v>
      </c>
      <c r="E13" s="16">
        <v>0</v>
      </c>
      <c r="F13" s="16">
        <v>0</v>
      </c>
      <c r="G13" s="16">
        <v>20000</v>
      </c>
      <c r="H13" s="16">
        <v>0</v>
      </c>
      <c r="I13" s="16">
        <v>0</v>
      </c>
      <c r="J13" s="16">
        <v>0</v>
      </c>
      <c r="K13" s="16">
        <v>0</v>
      </c>
      <c r="L13" s="16">
        <v>0</v>
      </c>
      <c r="M13" s="16">
        <v>19000.00000018999</v>
      </c>
      <c r="N13" s="16">
        <v>0</v>
      </c>
      <c r="O13" s="16">
        <v>0</v>
      </c>
      <c r="P13" s="16">
        <v>0</v>
      </c>
      <c r="Q13" s="16">
        <v>15000</v>
      </c>
      <c r="R13" s="16">
        <v>0</v>
      </c>
      <c r="S13" s="16">
        <v>0</v>
      </c>
      <c r="T13" s="16">
        <v>0</v>
      </c>
      <c r="U13" s="16">
        <v>0</v>
      </c>
      <c r="V13" s="16">
        <v>0</v>
      </c>
      <c r="W13" s="16">
        <v>0</v>
      </c>
      <c r="X13" s="16">
        <v>0</v>
      </c>
      <c r="Y13" s="140">
        <f t="shared" si="0"/>
        <v>54000.00000018999</v>
      </c>
      <c r="Z13" s="140">
        <f>+SUM(D13:I13)</f>
        <v>20000</v>
      </c>
      <c r="AA13" s="140">
        <f>+SUM(J13:N13)</f>
        <v>19000.00000018999</v>
      </c>
      <c r="AB13" s="140">
        <f>+SUM(O13:S13)</f>
        <v>15000</v>
      </c>
      <c r="AC13" s="140">
        <f>+SUM(T13:X13)</f>
        <v>0</v>
      </c>
      <c r="AD13" s="140"/>
      <c r="AE13" s="140"/>
      <c r="AF13" s="140"/>
      <c r="AG13" s="140"/>
      <c r="AH13" s="140"/>
      <c r="AI13" s="140"/>
      <c r="AJ13" s="140"/>
    </row>
    <row r="14" spans="1:36" ht="96" customHeight="1">
      <c r="A14" s="141" t="s">
        <v>235</v>
      </c>
      <c r="B14" s="1" t="s">
        <v>64</v>
      </c>
      <c r="C14" s="330" t="s">
        <v>690</v>
      </c>
      <c r="D14" s="16">
        <v>0</v>
      </c>
      <c r="E14" s="16">
        <v>0</v>
      </c>
      <c r="F14" s="16">
        <v>0</v>
      </c>
      <c r="G14" s="16">
        <v>0</v>
      </c>
      <c r="H14" s="16">
        <v>0</v>
      </c>
      <c r="I14" s="16">
        <v>0</v>
      </c>
      <c r="J14" s="16">
        <v>0</v>
      </c>
      <c r="K14" s="16">
        <v>0</v>
      </c>
      <c r="L14" s="16">
        <v>0</v>
      </c>
      <c r="M14" s="16">
        <v>0</v>
      </c>
      <c r="N14" s="16">
        <v>0</v>
      </c>
      <c r="O14" s="16">
        <v>0</v>
      </c>
      <c r="P14" s="16">
        <v>0</v>
      </c>
      <c r="Q14" s="16">
        <v>40000</v>
      </c>
      <c r="R14" s="16">
        <v>0</v>
      </c>
      <c r="S14" s="16">
        <v>0</v>
      </c>
      <c r="T14" s="16">
        <v>0</v>
      </c>
      <c r="U14" s="16">
        <v>0</v>
      </c>
      <c r="V14" s="16">
        <v>0</v>
      </c>
      <c r="W14" s="16">
        <v>0</v>
      </c>
      <c r="X14" s="16">
        <v>0</v>
      </c>
      <c r="Y14" s="140">
        <f t="shared" si="0"/>
        <v>40000</v>
      </c>
      <c r="Z14" s="140">
        <f>+SUM(D14:I14)</f>
        <v>0</v>
      </c>
      <c r="AA14" s="140">
        <f>+SUM(J14:N14)</f>
        <v>0</v>
      </c>
      <c r="AB14" s="140">
        <f>+SUM(O14:S14)</f>
        <v>40000</v>
      </c>
      <c r="AC14" s="140">
        <f>+SUM(T14:X14)</f>
        <v>0</v>
      </c>
      <c r="AD14" s="140"/>
      <c r="AE14" s="140"/>
      <c r="AF14" s="140"/>
      <c r="AG14" s="140"/>
      <c r="AH14" s="140"/>
      <c r="AI14" s="140"/>
      <c r="AJ14" s="140"/>
    </row>
    <row r="15" spans="1:36" ht="89.25" customHeight="1">
      <c r="A15" s="141" t="s">
        <v>235</v>
      </c>
      <c r="B15" s="1" t="s">
        <v>65</v>
      </c>
      <c r="C15" s="330" t="s">
        <v>690</v>
      </c>
      <c r="D15" s="16">
        <v>0</v>
      </c>
      <c r="E15" s="16">
        <v>0</v>
      </c>
      <c r="F15" s="16">
        <v>0</v>
      </c>
      <c r="G15" s="16">
        <v>0</v>
      </c>
      <c r="H15" s="16">
        <v>0</v>
      </c>
      <c r="I15" s="16">
        <v>0</v>
      </c>
      <c r="J15" s="16">
        <v>0</v>
      </c>
      <c r="K15" s="16">
        <v>0</v>
      </c>
      <c r="L15" s="16">
        <v>0</v>
      </c>
      <c r="M15" s="16">
        <v>0</v>
      </c>
      <c r="N15" s="16">
        <v>0</v>
      </c>
      <c r="O15" s="16">
        <v>0</v>
      </c>
      <c r="P15" s="16">
        <v>0</v>
      </c>
      <c r="Q15" s="16">
        <v>20000</v>
      </c>
      <c r="R15" s="16">
        <v>0</v>
      </c>
      <c r="S15" s="16">
        <v>0</v>
      </c>
      <c r="T15" s="16">
        <v>0</v>
      </c>
      <c r="U15" s="16">
        <v>0</v>
      </c>
      <c r="V15" s="16">
        <v>0</v>
      </c>
      <c r="W15" s="16">
        <v>0</v>
      </c>
      <c r="X15" s="16">
        <v>0</v>
      </c>
      <c r="Y15" s="140">
        <f t="shared" si="0"/>
        <v>20000</v>
      </c>
      <c r="Z15" s="140">
        <f aca="true" t="shared" si="1" ref="Z15:Z44">+SUM(D15:I15)</f>
        <v>0</v>
      </c>
      <c r="AA15" s="140">
        <f aca="true" t="shared" si="2" ref="AA15:AA44">+SUM(J15:N15)</f>
        <v>0</v>
      </c>
      <c r="AB15" s="140">
        <f aca="true" t="shared" si="3" ref="AB15:AB44">+SUM(O15:S15)</f>
        <v>20000</v>
      </c>
      <c r="AC15" s="140">
        <f aca="true" t="shared" si="4" ref="AC15:AC44">+SUM(T15:X15)</f>
        <v>0</v>
      </c>
      <c r="AD15" s="140"/>
      <c r="AE15" s="140"/>
      <c r="AF15" s="140"/>
      <c r="AG15" s="140"/>
      <c r="AH15" s="140"/>
      <c r="AI15" s="140"/>
      <c r="AJ15" s="140"/>
    </row>
    <row r="16" spans="1:36" ht="99" customHeight="1">
      <c r="A16" s="141" t="s">
        <v>235</v>
      </c>
      <c r="B16" s="1" t="s">
        <v>68</v>
      </c>
      <c r="C16" s="330" t="s">
        <v>690</v>
      </c>
      <c r="D16" s="16">
        <v>0</v>
      </c>
      <c r="E16" s="16">
        <v>0</v>
      </c>
      <c r="F16" s="16">
        <v>0</v>
      </c>
      <c r="G16" s="16">
        <v>0</v>
      </c>
      <c r="H16" s="16">
        <v>10000</v>
      </c>
      <c r="I16" s="16">
        <v>0</v>
      </c>
      <c r="J16" s="16"/>
      <c r="K16" s="16"/>
      <c r="L16" s="16"/>
      <c r="M16" s="16">
        <v>10000</v>
      </c>
      <c r="N16" s="16">
        <v>0</v>
      </c>
      <c r="O16" s="16">
        <v>0</v>
      </c>
      <c r="P16" s="16">
        <v>0</v>
      </c>
      <c r="Q16" s="16">
        <v>10000</v>
      </c>
      <c r="R16" s="16">
        <v>0</v>
      </c>
      <c r="S16" s="16">
        <v>0</v>
      </c>
      <c r="T16" s="16">
        <v>0</v>
      </c>
      <c r="U16" s="16">
        <v>0</v>
      </c>
      <c r="V16" s="16">
        <v>0</v>
      </c>
      <c r="W16" s="16">
        <v>0</v>
      </c>
      <c r="X16" s="16">
        <v>0</v>
      </c>
      <c r="Y16" s="140">
        <f t="shared" si="0"/>
        <v>30000</v>
      </c>
      <c r="Z16" s="140">
        <f t="shared" si="1"/>
        <v>10000</v>
      </c>
      <c r="AA16" s="140">
        <f t="shared" si="2"/>
        <v>10000</v>
      </c>
      <c r="AB16" s="140">
        <f t="shared" si="3"/>
        <v>10000</v>
      </c>
      <c r="AC16" s="140">
        <f t="shared" si="4"/>
        <v>0</v>
      </c>
      <c r="AD16" s="140"/>
      <c r="AE16" s="140"/>
      <c r="AF16" s="140"/>
      <c r="AG16" s="140"/>
      <c r="AH16" s="140"/>
      <c r="AI16" s="140"/>
      <c r="AJ16" s="140"/>
    </row>
    <row r="17" spans="1:36" s="134" customFormat="1" ht="87.75" customHeight="1">
      <c r="A17" s="141" t="s">
        <v>235</v>
      </c>
      <c r="B17" s="26" t="s">
        <v>373</v>
      </c>
      <c r="C17" s="330" t="s">
        <v>690</v>
      </c>
      <c r="D17" s="17">
        <v>130000</v>
      </c>
      <c r="E17" s="17">
        <v>0</v>
      </c>
      <c r="F17" s="17">
        <v>0</v>
      </c>
      <c r="G17" s="17">
        <v>0</v>
      </c>
      <c r="H17" s="17">
        <v>0</v>
      </c>
      <c r="I17" s="17">
        <v>0</v>
      </c>
      <c r="J17" s="17">
        <v>135285</v>
      </c>
      <c r="K17" s="17">
        <v>0</v>
      </c>
      <c r="L17" s="17">
        <v>0</v>
      </c>
      <c r="M17" s="17">
        <v>0</v>
      </c>
      <c r="N17" s="17">
        <v>0</v>
      </c>
      <c r="O17" s="17">
        <v>140660</v>
      </c>
      <c r="P17" s="17">
        <v>0</v>
      </c>
      <c r="Q17" s="17">
        <v>0</v>
      </c>
      <c r="R17" s="17">
        <v>0</v>
      </c>
      <c r="S17" s="17">
        <v>0</v>
      </c>
      <c r="T17" s="17">
        <v>146130</v>
      </c>
      <c r="U17" s="16">
        <v>0</v>
      </c>
      <c r="V17" s="16">
        <v>0</v>
      </c>
      <c r="W17" s="16">
        <v>0</v>
      </c>
      <c r="X17" s="16">
        <v>0</v>
      </c>
      <c r="Y17" s="140">
        <f t="shared" si="0"/>
        <v>552075</v>
      </c>
      <c r="Z17" s="140">
        <f t="shared" si="1"/>
        <v>130000</v>
      </c>
      <c r="AA17" s="140">
        <f t="shared" si="2"/>
        <v>135285</v>
      </c>
      <c r="AB17" s="140">
        <f t="shared" si="3"/>
        <v>140660</v>
      </c>
      <c r="AC17" s="140">
        <f t="shared" si="4"/>
        <v>146130</v>
      </c>
      <c r="AD17" s="140"/>
      <c r="AE17" s="140"/>
      <c r="AF17" s="140"/>
      <c r="AG17" s="140"/>
      <c r="AH17" s="140"/>
      <c r="AI17" s="140"/>
      <c r="AJ17" s="140"/>
    </row>
    <row r="18" spans="1:36" ht="35.25" customHeight="1">
      <c r="A18" s="464" t="s">
        <v>158</v>
      </c>
      <c r="B18" s="465"/>
      <c r="C18" s="465"/>
      <c r="D18" s="465"/>
      <c r="E18" s="465"/>
      <c r="F18" s="465"/>
      <c r="G18" s="465"/>
      <c r="H18" s="465"/>
      <c r="I18" s="465"/>
      <c r="J18" s="465"/>
      <c r="K18" s="465"/>
      <c r="L18" s="465"/>
      <c r="M18" s="465"/>
      <c r="N18" s="465"/>
      <c r="O18" s="465"/>
      <c r="P18" s="465"/>
      <c r="Q18" s="465"/>
      <c r="R18" s="465"/>
      <c r="S18" s="465"/>
      <c r="T18" s="465"/>
      <c r="U18" s="465"/>
      <c r="V18" s="465"/>
      <c r="W18" s="465"/>
      <c r="X18" s="466"/>
      <c r="Y18" s="140"/>
      <c r="Z18" s="140"/>
      <c r="AA18" s="140"/>
      <c r="AB18" s="140"/>
      <c r="AC18" s="140"/>
      <c r="AD18" s="140"/>
      <c r="AE18" s="140"/>
      <c r="AF18" s="140"/>
      <c r="AG18" s="140"/>
      <c r="AH18" s="140"/>
      <c r="AI18" s="140"/>
      <c r="AJ18" s="140"/>
    </row>
    <row r="19" spans="1:36" s="5" customFormat="1" ht="91.5" customHeight="1">
      <c r="A19" s="141" t="s">
        <v>235</v>
      </c>
      <c r="B19" s="22" t="s">
        <v>67</v>
      </c>
      <c r="C19" s="330" t="s">
        <v>690</v>
      </c>
      <c r="D19" s="142">
        <v>0</v>
      </c>
      <c r="E19" s="142">
        <v>0</v>
      </c>
      <c r="F19" s="142">
        <v>0</v>
      </c>
      <c r="G19" s="142">
        <v>0</v>
      </c>
      <c r="H19" s="142">
        <v>0</v>
      </c>
      <c r="I19" s="142">
        <v>0</v>
      </c>
      <c r="J19" s="142">
        <v>0</v>
      </c>
      <c r="K19" s="142">
        <v>0</v>
      </c>
      <c r="L19" s="142">
        <v>0</v>
      </c>
      <c r="M19" s="142">
        <v>90000</v>
      </c>
      <c r="N19" s="142">
        <v>0</v>
      </c>
      <c r="O19" s="142">
        <v>0</v>
      </c>
      <c r="P19" s="142">
        <v>0</v>
      </c>
      <c r="Q19" s="142">
        <v>0</v>
      </c>
      <c r="R19" s="142">
        <v>0</v>
      </c>
      <c r="S19" s="142">
        <v>0</v>
      </c>
      <c r="T19" s="142">
        <v>0</v>
      </c>
      <c r="U19" s="142">
        <v>0</v>
      </c>
      <c r="V19" s="142">
        <v>0</v>
      </c>
      <c r="W19" s="142">
        <v>0</v>
      </c>
      <c r="X19" s="142">
        <v>0</v>
      </c>
      <c r="Y19" s="140">
        <f t="shared" si="0"/>
        <v>90000</v>
      </c>
      <c r="Z19" s="140">
        <f t="shared" si="1"/>
        <v>0</v>
      </c>
      <c r="AA19" s="140">
        <f t="shared" si="2"/>
        <v>90000</v>
      </c>
      <c r="AB19" s="140">
        <f t="shared" si="3"/>
        <v>0</v>
      </c>
      <c r="AC19" s="140">
        <f t="shared" si="4"/>
        <v>0</v>
      </c>
      <c r="AD19" s="140"/>
      <c r="AE19" s="140"/>
      <c r="AF19" s="140"/>
      <c r="AG19" s="140"/>
      <c r="AH19" s="140"/>
      <c r="AI19" s="140"/>
      <c r="AJ19" s="140"/>
    </row>
    <row r="20" spans="1:36" s="5" customFormat="1" ht="106.5" customHeight="1">
      <c r="A20" s="141" t="s">
        <v>235</v>
      </c>
      <c r="B20" s="22" t="s">
        <v>66</v>
      </c>
      <c r="C20" s="330" t="s">
        <v>690</v>
      </c>
      <c r="D20" s="142">
        <v>0</v>
      </c>
      <c r="E20" s="142">
        <v>0</v>
      </c>
      <c r="F20" s="142">
        <v>0</v>
      </c>
      <c r="G20" s="142">
        <v>0</v>
      </c>
      <c r="H20" s="142">
        <v>10000</v>
      </c>
      <c r="I20" s="142">
        <v>0</v>
      </c>
      <c r="J20" s="142">
        <v>0</v>
      </c>
      <c r="K20" s="142">
        <v>0</v>
      </c>
      <c r="L20" s="142">
        <v>0</v>
      </c>
      <c r="M20" s="142">
        <v>0</v>
      </c>
      <c r="N20" s="142">
        <v>0</v>
      </c>
      <c r="O20" s="142">
        <v>0</v>
      </c>
      <c r="P20" s="142">
        <v>0</v>
      </c>
      <c r="Q20" s="142">
        <v>0</v>
      </c>
      <c r="R20" s="142">
        <v>0</v>
      </c>
      <c r="S20" s="142">
        <v>0</v>
      </c>
      <c r="T20" s="142">
        <v>0</v>
      </c>
      <c r="U20" s="142">
        <v>0</v>
      </c>
      <c r="V20" s="142">
        <v>0</v>
      </c>
      <c r="W20" s="142">
        <v>0</v>
      </c>
      <c r="X20" s="142">
        <v>0</v>
      </c>
      <c r="Y20" s="140">
        <f t="shared" si="0"/>
        <v>10000</v>
      </c>
      <c r="Z20" s="140">
        <f t="shared" si="1"/>
        <v>10000</v>
      </c>
      <c r="AA20" s="140">
        <f t="shared" si="2"/>
        <v>0</v>
      </c>
      <c r="AB20" s="140">
        <f t="shared" si="3"/>
        <v>0</v>
      </c>
      <c r="AC20" s="140">
        <f t="shared" si="4"/>
        <v>0</v>
      </c>
      <c r="AD20" s="140"/>
      <c r="AE20" s="140"/>
      <c r="AF20" s="140"/>
      <c r="AG20" s="140"/>
      <c r="AH20" s="140"/>
      <c r="AI20" s="140"/>
      <c r="AJ20" s="140"/>
    </row>
    <row r="21" spans="1:36" ht="50.25" customHeight="1">
      <c r="A21" s="464" t="s">
        <v>103</v>
      </c>
      <c r="B21" s="465"/>
      <c r="C21" s="465"/>
      <c r="D21" s="465"/>
      <c r="E21" s="465"/>
      <c r="F21" s="465"/>
      <c r="G21" s="465"/>
      <c r="H21" s="465"/>
      <c r="I21" s="465"/>
      <c r="J21" s="465"/>
      <c r="K21" s="465"/>
      <c r="L21" s="465"/>
      <c r="M21" s="465"/>
      <c r="N21" s="465"/>
      <c r="O21" s="465"/>
      <c r="P21" s="465"/>
      <c r="Q21" s="465"/>
      <c r="R21" s="465"/>
      <c r="S21" s="465"/>
      <c r="T21" s="465"/>
      <c r="U21" s="465"/>
      <c r="V21" s="465"/>
      <c r="W21" s="465"/>
      <c r="X21" s="466"/>
      <c r="Y21" s="140"/>
      <c r="Z21" s="140"/>
      <c r="AA21" s="140"/>
      <c r="AB21" s="140"/>
      <c r="AC21" s="140"/>
      <c r="AD21" s="140"/>
      <c r="AE21" s="140"/>
      <c r="AF21" s="140"/>
      <c r="AG21" s="140"/>
      <c r="AH21" s="140"/>
      <c r="AI21" s="140"/>
      <c r="AJ21" s="140"/>
    </row>
    <row r="22" spans="1:36" ht="135" customHeight="1">
      <c r="A22" s="141" t="s">
        <v>235</v>
      </c>
      <c r="B22" s="1" t="s">
        <v>69</v>
      </c>
      <c r="C22" s="330" t="s">
        <v>690</v>
      </c>
      <c r="D22" s="16">
        <v>0</v>
      </c>
      <c r="E22" s="16">
        <v>0</v>
      </c>
      <c r="F22" s="16">
        <v>0</v>
      </c>
      <c r="G22" s="16">
        <v>0</v>
      </c>
      <c r="H22" s="16">
        <v>15000</v>
      </c>
      <c r="I22" s="16">
        <v>0</v>
      </c>
      <c r="J22" s="143">
        <v>0</v>
      </c>
      <c r="K22" s="144">
        <v>0</v>
      </c>
      <c r="L22" s="16">
        <v>0</v>
      </c>
      <c r="M22" s="16">
        <v>10000</v>
      </c>
      <c r="N22" s="145">
        <v>0</v>
      </c>
      <c r="O22" s="145">
        <v>0</v>
      </c>
      <c r="P22" s="16">
        <v>0</v>
      </c>
      <c r="Q22" s="16">
        <v>0</v>
      </c>
      <c r="R22" s="16">
        <v>0</v>
      </c>
      <c r="S22" s="16">
        <v>0</v>
      </c>
      <c r="T22" s="16"/>
      <c r="U22" s="16"/>
      <c r="V22" s="16"/>
      <c r="W22" s="16"/>
      <c r="X22" s="16"/>
      <c r="Y22" s="140">
        <f t="shared" si="0"/>
        <v>25000</v>
      </c>
      <c r="Z22" s="140">
        <f t="shared" si="1"/>
        <v>15000</v>
      </c>
      <c r="AA22" s="140">
        <f t="shared" si="2"/>
        <v>10000</v>
      </c>
      <c r="AB22" s="140">
        <f t="shared" si="3"/>
        <v>0</v>
      </c>
      <c r="AC22" s="140">
        <f t="shared" si="4"/>
        <v>0</v>
      </c>
      <c r="AD22" s="140"/>
      <c r="AE22" s="140"/>
      <c r="AF22" s="140"/>
      <c r="AG22" s="140"/>
      <c r="AH22" s="140"/>
      <c r="AI22" s="140"/>
      <c r="AJ22" s="140"/>
    </row>
    <row r="23" spans="1:36" ht="58.5" customHeight="1">
      <c r="A23" s="141" t="s">
        <v>235</v>
      </c>
      <c r="B23" s="1" t="s">
        <v>70</v>
      </c>
      <c r="C23" s="330" t="s">
        <v>690</v>
      </c>
      <c r="D23" s="16">
        <v>0</v>
      </c>
      <c r="E23" s="16">
        <v>0</v>
      </c>
      <c r="F23" s="16">
        <v>0</v>
      </c>
      <c r="G23" s="16">
        <v>0</v>
      </c>
      <c r="H23" s="16">
        <v>5000</v>
      </c>
      <c r="I23" s="16">
        <v>0</v>
      </c>
      <c r="J23" s="143">
        <v>0</v>
      </c>
      <c r="K23" s="144">
        <v>0</v>
      </c>
      <c r="L23" s="16">
        <v>0</v>
      </c>
      <c r="M23" s="16">
        <v>5000</v>
      </c>
      <c r="N23" s="145">
        <v>0</v>
      </c>
      <c r="O23" s="145">
        <v>0</v>
      </c>
      <c r="P23" s="16">
        <v>3074.8531453292817</v>
      </c>
      <c r="Q23" s="16">
        <v>1925.1468546707183</v>
      </c>
      <c r="R23" s="16">
        <v>0</v>
      </c>
      <c r="S23" s="16">
        <v>0</v>
      </c>
      <c r="T23" s="16">
        <v>0</v>
      </c>
      <c r="U23" s="16">
        <v>0</v>
      </c>
      <c r="V23" s="16">
        <v>0</v>
      </c>
      <c r="W23" s="16">
        <v>0</v>
      </c>
      <c r="X23" s="16">
        <v>0</v>
      </c>
      <c r="Y23" s="140">
        <f t="shared" si="0"/>
        <v>15000</v>
      </c>
      <c r="Z23" s="140">
        <f t="shared" si="1"/>
        <v>5000</v>
      </c>
      <c r="AA23" s="140">
        <f t="shared" si="2"/>
        <v>5000</v>
      </c>
      <c r="AB23" s="140">
        <f t="shared" si="3"/>
        <v>5000</v>
      </c>
      <c r="AC23" s="140">
        <f t="shared" si="4"/>
        <v>0</v>
      </c>
      <c r="AD23" s="140"/>
      <c r="AE23" s="140"/>
      <c r="AF23" s="140"/>
      <c r="AG23" s="140"/>
      <c r="AH23" s="140"/>
      <c r="AI23" s="140"/>
      <c r="AJ23" s="140"/>
    </row>
    <row r="24" spans="1:36" ht="63.75">
      <c r="A24" s="141" t="s">
        <v>235</v>
      </c>
      <c r="B24" s="1" t="s">
        <v>71</v>
      </c>
      <c r="C24" s="330" t="s">
        <v>690</v>
      </c>
      <c r="D24" s="16">
        <v>0</v>
      </c>
      <c r="E24" s="16">
        <v>0</v>
      </c>
      <c r="F24" s="16">
        <v>0</v>
      </c>
      <c r="G24" s="16">
        <v>0</v>
      </c>
      <c r="H24" s="16">
        <v>10000</v>
      </c>
      <c r="I24" s="16">
        <v>0</v>
      </c>
      <c r="J24" s="143">
        <v>0</v>
      </c>
      <c r="K24" s="144">
        <v>0</v>
      </c>
      <c r="L24" s="16">
        <v>0</v>
      </c>
      <c r="M24" s="16">
        <v>0</v>
      </c>
      <c r="N24" s="145">
        <v>0</v>
      </c>
      <c r="O24" s="145"/>
      <c r="P24" s="16"/>
      <c r="Q24" s="16"/>
      <c r="R24" s="16"/>
      <c r="S24" s="16"/>
      <c r="T24" s="16"/>
      <c r="U24" s="16"/>
      <c r="V24" s="16"/>
      <c r="W24" s="16"/>
      <c r="X24" s="16"/>
      <c r="Y24" s="140">
        <f t="shared" si="0"/>
        <v>10000</v>
      </c>
      <c r="Z24" s="140">
        <f t="shared" si="1"/>
        <v>10000</v>
      </c>
      <c r="AA24" s="140">
        <f t="shared" si="2"/>
        <v>0</v>
      </c>
      <c r="AB24" s="140">
        <f t="shared" si="3"/>
        <v>0</v>
      </c>
      <c r="AC24" s="140">
        <f t="shared" si="4"/>
        <v>0</v>
      </c>
      <c r="AD24" s="140"/>
      <c r="AE24" s="140"/>
      <c r="AF24" s="140"/>
      <c r="AG24" s="140"/>
      <c r="AH24" s="140"/>
      <c r="AI24" s="140"/>
      <c r="AJ24" s="140"/>
    </row>
    <row r="25" spans="1:36" ht="33.75" customHeight="1">
      <c r="A25" s="522" t="s">
        <v>99</v>
      </c>
      <c r="B25" s="522"/>
      <c r="C25" s="522"/>
      <c r="D25" s="522"/>
      <c r="E25" s="522"/>
      <c r="F25" s="522"/>
      <c r="G25" s="522"/>
      <c r="H25" s="522"/>
      <c r="I25" s="522"/>
      <c r="J25" s="522"/>
      <c r="K25" s="522"/>
      <c r="L25" s="522"/>
      <c r="M25" s="522"/>
      <c r="N25" s="529" t="s">
        <v>646</v>
      </c>
      <c r="O25" s="530"/>
      <c r="P25" s="530"/>
      <c r="Q25" s="530"/>
      <c r="R25" s="530"/>
      <c r="S25" s="530"/>
      <c r="T25" s="530"/>
      <c r="U25" s="530"/>
      <c r="V25" s="530"/>
      <c r="W25" s="530"/>
      <c r="X25" s="530"/>
      <c r="Y25" s="140"/>
      <c r="Z25" s="140"/>
      <c r="AA25" s="140"/>
      <c r="AB25" s="140"/>
      <c r="AC25" s="140"/>
      <c r="AD25" s="140"/>
      <c r="AE25" s="140"/>
      <c r="AF25" s="140"/>
      <c r="AG25" s="140"/>
      <c r="AH25" s="140"/>
      <c r="AI25" s="140"/>
      <c r="AJ25" s="140"/>
    </row>
    <row r="26" spans="1:36" ht="30.75" customHeight="1">
      <c r="A26" s="464" t="s">
        <v>104</v>
      </c>
      <c r="B26" s="465"/>
      <c r="C26" s="465"/>
      <c r="D26" s="465"/>
      <c r="E26" s="465"/>
      <c r="F26" s="465"/>
      <c r="G26" s="465"/>
      <c r="H26" s="465"/>
      <c r="I26" s="465"/>
      <c r="J26" s="465"/>
      <c r="K26" s="465"/>
      <c r="L26" s="465"/>
      <c r="M26" s="465"/>
      <c r="N26" s="465"/>
      <c r="O26" s="465"/>
      <c r="P26" s="465"/>
      <c r="Q26" s="465"/>
      <c r="R26" s="465"/>
      <c r="S26" s="465"/>
      <c r="T26" s="465"/>
      <c r="U26" s="465"/>
      <c r="V26" s="465"/>
      <c r="W26" s="465"/>
      <c r="X26" s="466"/>
      <c r="Y26" s="140"/>
      <c r="Z26" s="140"/>
      <c r="AA26" s="140"/>
      <c r="AB26" s="140"/>
      <c r="AC26" s="140"/>
      <c r="AD26" s="140"/>
      <c r="AE26" s="140"/>
      <c r="AF26" s="140"/>
      <c r="AG26" s="140"/>
      <c r="AH26" s="140"/>
      <c r="AI26" s="140"/>
      <c r="AJ26" s="140"/>
    </row>
    <row r="27" spans="1:36" s="5" customFormat="1" ht="124.5" customHeight="1">
      <c r="A27" s="141" t="s">
        <v>221</v>
      </c>
      <c r="B27" s="22" t="s">
        <v>72</v>
      </c>
      <c r="C27" s="330" t="s">
        <v>683</v>
      </c>
      <c r="D27" s="142">
        <v>0</v>
      </c>
      <c r="E27" s="142">
        <v>0</v>
      </c>
      <c r="F27" s="142">
        <v>0</v>
      </c>
      <c r="G27" s="142">
        <v>0</v>
      </c>
      <c r="H27" s="142">
        <v>0</v>
      </c>
      <c r="I27" s="142">
        <v>0</v>
      </c>
      <c r="J27" s="142">
        <v>0</v>
      </c>
      <c r="K27" s="142">
        <v>0</v>
      </c>
      <c r="L27" s="142">
        <v>0</v>
      </c>
      <c r="M27" s="142">
        <v>20000</v>
      </c>
      <c r="N27" s="142">
        <v>0</v>
      </c>
      <c r="O27" s="142">
        <v>0</v>
      </c>
      <c r="P27" s="142">
        <v>0</v>
      </c>
      <c r="Q27" s="142">
        <v>0</v>
      </c>
      <c r="R27" s="142">
        <v>0</v>
      </c>
      <c r="S27" s="142">
        <v>0</v>
      </c>
      <c r="T27" s="142">
        <v>0</v>
      </c>
      <c r="U27" s="142">
        <v>0</v>
      </c>
      <c r="V27" s="142">
        <v>0</v>
      </c>
      <c r="W27" s="142">
        <v>0</v>
      </c>
      <c r="X27" s="142">
        <v>0</v>
      </c>
      <c r="Y27" s="140">
        <f t="shared" si="0"/>
        <v>20000</v>
      </c>
      <c r="Z27" s="140">
        <f t="shared" si="1"/>
        <v>0</v>
      </c>
      <c r="AA27" s="140">
        <f t="shared" si="2"/>
        <v>20000</v>
      </c>
      <c r="AB27" s="140">
        <f t="shared" si="3"/>
        <v>0</v>
      </c>
      <c r="AC27" s="140">
        <f t="shared" si="4"/>
        <v>0</v>
      </c>
      <c r="AD27" s="140"/>
      <c r="AE27" s="140"/>
      <c r="AF27" s="140"/>
      <c r="AG27" s="140"/>
      <c r="AH27" s="140"/>
      <c r="AI27" s="140"/>
      <c r="AJ27" s="140"/>
    </row>
    <row r="28" spans="1:36" ht="57" customHeight="1">
      <c r="A28" s="423" t="s">
        <v>100</v>
      </c>
      <c r="B28" s="423"/>
      <c r="C28" s="423"/>
      <c r="D28" s="423"/>
      <c r="E28" s="423"/>
      <c r="F28" s="423"/>
      <c r="G28" s="423"/>
      <c r="H28" s="423"/>
      <c r="I28" s="423"/>
      <c r="J28" s="423"/>
      <c r="K28" s="423"/>
      <c r="L28" s="423"/>
      <c r="M28" s="423"/>
      <c r="N28" s="533" t="s">
        <v>647</v>
      </c>
      <c r="O28" s="534"/>
      <c r="P28" s="534"/>
      <c r="Q28" s="534"/>
      <c r="R28" s="534"/>
      <c r="S28" s="534"/>
      <c r="T28" s="534"/>
      <c r="U28" s="534"/>
      <c r="V28" s="534"/>
      <c r="W28" s="534"/>
      <c r="X28" s="534"/>
      <c r="Y28" s="140"/>
      <c r="Z28" s="140">
        <f t="shared" si="1"/>
        <v>0</v>
      </c>
      <c r="AA28" s="140">
        <f t="shared" si="2"/>
        <v>0</v>
      </c>
      <c r="AB28" s="140">
        <f t="shared" si="3"/>
        <v>0</v>
      </c>
      <c r="AC28" s="140">
        <f t="shared" si="4"/>
        <v>0</v>
      </c>
      <c r="AD28" s="140"/>
      <c r="AE28" s="140"/>
      <c r="AF28" s="140"/>
      <c r="AG28" s="140"/>
      <c r="AH28" s="140"/>
      <c r="AI28" s="140"/>
      <c r="AJ28" s="140"/>
    </row>
    <row r="29" spans="1:36" ht="40.5" customHeight="1">
      <c r="A29" s="464" t="s">
        <v>105</v>
      </c>
      <c r="B29" s="465"/>
      <c r="C29" s="465"/>
      <c r="D29" s="465"/>
      <c r="E29" s="465"/>
      <c r="F29" s="465"/>
      <c r="G29" s="465"/>
      <c r="H29" s="465"/>
      <c r="I29" s="465"/>
      <c r="J29" s="465"/>
      <c r="K29" s="465"/>
      <c r="L29" s="465"/>
      <c r="M29" s="465"/>
      <c r="N29" s="465"/>
      <c r="O29" s="465"/>
      <c r="P29" s="465"/>
      <c r="Q29" s="465"/>
      <c r="R29" s="465"/>
      <c r="S29" s="465"/>
      <c r="T29" s="465"/>
      <c r="U29" s="465"/>
      <c r="V29" s="465"/>
      <c r="W29" s="465"/>
      <c r="X29" s="466"/>
      <c r="Y29" s="140"/>
      <c r="Z29" s="140">
        <f t="shared" si="1"/>
        <v>0</v>
      </c>
      <c r="AA29" s="140">
        <f t="shared" si="2"/>
        <v>0</v>
      </c>
      <c r="AB29" s="140">
        <f t="shared" si="3"/>
        <v>0</v>
      </c>
      <c r="AC29" s="140">
        <f t="shared" si="4"/>
        <v>0</v>
      </c>
      <c r="AD29" s="140"/>
      <c r="AE29" s="140"/>
      <c r="AF29" s="140"/>
      <c r="AG29" s="140"/>
      <c r="AH29" s="140"/>
      <c r="AI29" s="140"/>
      <c r="AJ29" s="140"/>
    </row>
    <row r="30" spans="1:36" ht="48">
      <c r="A30" s="141" t="s">
        <v>224</v>
      </c>
      <c r="B30" s="1" t="s">
        <v>33</v>
      </c>
      <c r="C30" s="330" t="s">
        <v>687</v>
      </c>
      <c r="D30" s="16">
        <v>0</v>
      </c>
      <c r="E30" s="16">
        <v>0</v>
      </c>
      <c r="F30" s="16">
        <v>0</v>
      </c>
      <c r="G30" s="16">
        <v>0</v>
      </c>
      <c r="H30" s="16">
        <v>20000</v>
      </c>
      <c r="I30" s="16">
        <v>0</v>
      </c>
      <c r="J30" s="16">
        <v>0</v>
      </c>
      <c r="K30" s="16">
        <v>0</v>
      </c>
      <c r="L30" s="16">
        <v>0</v>
      </c>
      <c r="M30" s="16">
        <v>0</v>
      </c>
      <c r="N30" s="16">
        <v>0</v>
      </c>
      <c r="O30" s="16">
        <v>0</v>
      </c>
      <c r="P30" s="16">
        <v>0</v>
      </c>
      <c r="Q30" s="16">
        <v>0</v>
      </c>
      <c r="R30" s="16">
        <v>0</v>
      </c>
      <c r="S30" s="16">
        <v>0</v>
      </c>
      <c r="T30" s="16">
        <v>0</v>
      </c>
      <c r="U30" s="16">
        <v>0</v>
      </c>
      <c r="V30" s="16">
        <v>0</v>
      </c>
      <c r="W30" s="16">
        <v>0</v>
      </c>
      <c r="X30" s="16">
        <v>0</v>
      </c>
      <c r="Y30" s="140">
        <f t="shared" si="0"/>
        <v>20000</v>
      </c>
      <c r="Z30" s="140">
        <f t="shared" si="1"/>
        <v>20000</v>
      </c>
      <c r="AA30" s="140">
        <f t="shared" si="2"/>
        <v>0</v>
      </c>
      <c r="AB30" s="140">
        <f t="shared" si="3"/>
        <v>0</v>
      </c>
      <c r="AC30" s="140">
        <f t="shared" si="4"/>
        <v>0</v>
      </c>
      <c r="AD30" s="140"/>
      <c r="AE30" s="140"/>
      <c r="AF30" s="140"/>
      <c r="AG30" s="140"/>
      <c r="AH30" s="140"/>
      <c r="AI30" s="140"/>
      <c r="AJ30" s="140"/>
    </row>
    <row r="31" spans="1:36" ht="63.75">
      <c r="A31" s="141" t="s">
        <v>224</v>
      </c>
      <c r="B31" s="1" t="s">
        <v>365</v>
      </c>
      <c r="C31" s="330" t="s">
        <v>687</v>
      </c>
      <c r="D31" s="16">
        <v>9524</v>
      </c>
      <c r="E31" s="16">
        <v>0</v>
      </c>
      <c r="F31" s="16">
        <v>0</v>
      </c>
      <c r="G31" s="16">
        <v>0</v>
      </c>
      <c r="H31" s="16">
        <v>0</v>
      </c>
      <c r="I31" s="16">
        <v>0</v>
      </c>
      <c r="J31" s="16">
        <v>10499</v>
      </c>
      <c r="K31" s="16">
        <v>0</v>
      </c>
      <c r="L31" s="16">
        <v>0</v>
      </c>
      <c r="M31" s="16">
        <v>0</v>
      </c>
      <c r="N31" s="16">
        <v>0</v>
      </c>
      <c r="O31" s="16">
        <v>5524</v>
      </c>
      <c r="P31" s="16">
        <v>0</v>
      </c>
      <c r="Q31" s="16">
        <v>0</v>
      </c>
      <c r="R31" s="16">
        <v>0</v>
      </c>
      <c r="S31" s="16">
        <v>0</v>
      </c>
      <c r="T31" s="16">
        <v>5531</v>
      </c>
      <c r="U31" s="16">
        <v>0</v>
      </c>
      <c r="V31" s="16">
        <v>0</v>
      </c>
      <c r="W31" s="16">
        <v>0</v>
      </c>
      <c r="X31" s="16">
        <v>0</v>
      </c>
      <c r="Y31" s="140">
        <f t="shared" si="0"/>
        <v>31078</v>
      </c>
      <c r="Z31" s="140">
        <f t="shared" si="1"/>
        <v>9524</v>
      </c>
      <c r="AA31" s="140">
        <f t="shared" si="2"/>
        <v>10499</v>
      </c>
      <c r="AB31" s="140">
        <f t="shared" si="3"/>
        <v>5524</v>
      </c>
      <c r="AC31" s="140">
        <f t="shared" si="4"/>
        <v>5531</v>
      </c>
      <c r="AD31" s="140"/>
      <c r="AE31" s="140"/>
      <c r="AF31" s="140"/>
      <c r="AG31" s="140"/>
      <c r="AH31" s="140"/>
      <c r="AI31" s="140"/>
      <c r="AJ31" s="140"/>
    </row>
    <row r="32" spans="1:36" ht="63.75">
      <c r="A32" s="141" t="s">
        <v>224</v>
      </c>
      <c r="B32" s="1" t="s">
        <v>34</v>
      </c>
      <c r="C32" s="330" t="s">
        <v>687</v>
      </c>
      <c r="D32" s="16">
        <v>0</v>
      </c>
      <c r="E32" s="16">
        <v>0</v>
      </c>
      <c r="F32" s="16">
        <v>0</v>
      </c>
      <c r="G32" s="16">
        <v>0</v>
      </c>
      <c r="H32" s="16">
        <v>0</v>
      </c>
      <c r="I32" s="16">
        <v>0</v>
      </c>
      <c r="J32" s="16">
        <v>0</v>
      </c>
      <c r="K32" s="16">
        <v>0</v>
      </c>
      <c r="L32" s="16">
        <v>0</v>
      </c>
      <c r="M32" s="16">
        <v>15000</v>
      </c>
      <c r="N32" s="16">
        <v>0</v>
      </c>
      <c r="O32" s="16">
        <v>0</v>
      </c>
      <c r="P32" s="16">
        <v>0</v>
      </c>
      <c r="Q32" s="16">
        <v>0</v>
      </c>
      <c r="R32" s="16">
        <v>0</v>
      </c>
      <c r="S32" s="16">
        <v>0</v>
      </c>
      <c r="T32" s="16">
        <v>0</v>
      </c>
      <c r="U32" s="16">
        <v>0</v>
      </c>
      <c r="V32" s="16">
        <v>0</v>
      </c>
      <c r="W32" s="16">
        <v>0</v>
      </c>
      <c r="X32" s="16">
        <v>0</v>
      </c>
      <c r="Y32" s="140">
        <f t="shared" si="0"/>
        <v>15000</v>
      </c>
      <c r="Z32" s="140">
        <f t="shared" si="1"/>
        <v>0</v>
      </c>
      <c r="AA32" s="140">
        <f t="shared" si="2"/>
        <v>15000</v>
      </c>
      <c r="AB32" s="140">
        <f t="shared" si="3"/>
        <v>0</v>
      </c>
      <c r="AC32" s="140">
        <f t="shared" si="4"/>
        <v>0</v>
      </c>
      <c r="AD32" s="140"/>
      <c r="AE32" s="140"/>
      <c r="AF32" s="140"/>
      <c r="AG32" s="140"/>
      <c r="AH32" s="140"/>
      <c r="AI32" s="140"/>
      <c r="AJ32" s="140"/>
    </row>
    <row r="33" spans="1:36" ht="35.25" customHeight="1">
      <c r="A33" s="464" t="s">
        <v>106</v>
      </c>
      <c r="B33" s="465"/>
      <c r="C33" s="465"/>
      <c r="D33" s="465"/>
      <c r="E33" s="465"/>
      <c r="F33" s="465"/>
      <c r="G33" s="465"/>
      <c r="H33" s="465"/>
      <c r="I33" s="465"/>
      <c r="J33" s="465"/>
      <c r="K33" s="465"/>
      <c r="L33" s="465"/>
      <c r="M33" s="465"/>
      <c r="N33" s="465"/>
      <c r="O33" s="465"/>
      <c r="P33" s="465"/>
      <c r="Q33" s="465"/>
      <c r="R33" s="465"/>
      <c r="S33" s="465"/>
      <c r="T33" s="465"/>
      <c r="U33" s="465"/>
      <c r="V33" s="465"/>
      <c r="W33" s="465"/>
      <c r="X33" s="466"/>
      <c r="Y33" s="140"/>
      <c r="Z33" s="140">
        <f t="shared" si="1"/>
        <v>0</v>
      </c>
      <c r="AA33" s="140">
        <f t="shared" si="2"/>
        <v>0</v>
      </c>
      <c r="AB33" s="140">
        <f t="shared" si="3"/>
        <v>0</v>
      </c>
      <c r="AC33" s="140">
        <f t="shared" si="4"/>
        <v>0</v>
      </c>
      <c r="AD33" s="140"/>
      <c r="AE33" s="140"/>
      <c r="AF33" s="140"/>
      <c r="AG33" s="140"/>
      <c r="AH33" s="140"/>
      <c r="AI33" s="140"/>
      <c r="AJ33" s="140"/>
    </row>
    <row r="34" spans="1:36" ht="58.5" customHeight="1">
      <c r="A34" s="141" t="s">
        <v>228</v>
      </c>
      <c r="B34" s="1" t="s">
        <v>42</v>
      </c>
      <c r="C34" s="330" t="s">
        <v>687</v>
      </c>
      <c r="D34" s="17">
        <v>53570</v>
      </c>
      <c r="E34" s="17">
        <v>23128</v>
      </c>
      <c r="F34" s="17">
        <v>0</v>
      </c>
      <c r="G34" s="17">
        <v>0</v>
      </c>
      <c r="H34" s="17">
        <v>0</v>
      </c>
      <c r="I34" s="17">
        <v>0</v>
      </c>
      <c r="J34" s="17">
        <v>55748</v>
      </c>
      <c r="K34" s="17">
        <v>23630</v>
      </c>
      <c r="L34" s="17">
        <v>0</v>
      </c>
      <c r="M34" s="17">
        <v>0</v>
      </c>
      <c r="N34" s="17">
        <v>0</v>
      </c>
      <c r="O34" s="17">
        <v>33141</v>
      </c>
      <c r="P34" s="17">
        <v>25327</v>
      </c>
      <c r="Q34" s="17">
        <v>0</v>
      </c>
      <c r="R34" s="17">
        <v>0</v>
      </c>
      <c r="S34" s="17">
        <v>0</v>
      </c>
      <c r="T34" s="17">
        <v>32105</v>
      </c>
      <c r="U34" s="17">
        <v>27078</v>
      </c>
      <c r="V34" s="17">
        <v>0</v>
      </c>
      <c r="W34" s="17">
        <v>0</v>
      </c>
      <c r="X34" s="17">
        <v>0</v>
      </c>
      <c r="Y34" s="140">
        <f t="shared" si="0"/>
        <v>273727</v>
      </c>
      <c r="Z34" s="140">
        <f t="shared" si="1"/>
        <v>76698</v>
      </c>
      <c r="AA34" s="140">
        <f t="shared" si="2"/>
        <v>79378</v>
      </c>
      <c r="AB34" s="140">
        <f t="shared" si="3"/>
        <v>58468</v>
      </c>
      <c r="AC34" s="140">
        <f t="shared" si="4"/>
        <v>59183</v>
      </c>
      <c r="AD34" s="140"/>
      <c r="AE34" s="140"/>
      <c r="AF34" s="140"/>
      <c r="AG34" s="140"/>
      <c r="AH34" s="140"/>
      <c r="AI34" s="140"/>
      <c r="AJ34" s="140"/>
    </row>
    <row r="35" spans="1:36" ht="51">
      <c r="A35" s="141" t="s">
        <v>228</v>
      </c>
      <c r="B35" s="1" t="s">
        <v>73</v>
      </c>
      <c r="C35" s="330" t="s">
        <v>687</v>
      </c>
      <c r="D35" s="17">
        <v>43574</v>
      </c>
      <c r="E35" s="17">
        <v>0</v>
      </c>
      <c r="F35" s="17">
        <v>0</v>
      </c>
      <c r="G35" s="17">
        <v>0</v>
      </c>
      <c r="H35" s="17">
        <v>0</v>
      </c>
      <c r="I35" s="17">
        <v>0</v>
      </c>
      <c r="J35" s="17">
        <v>48874</v>
      </c>
      <c r="K35" s="17">
        <v>0</v>
      </c>
      <c r="L35" s="17">
        <v>0</v>
      </c>
      <c r="M35" s="17">
        <v>0</v>
      </c>
      <c r="N35" s="17">
        <v>0</v>
      </c>
      <c r="O35" s="17">
        <v>43280</v>
      </c>
      <c r="P35" s="17">
        <v>0</v>
      </c>
      <c r="Q35" s="17">
        <v>0</v>
      </c>
      <c r="R35" s="17">
        <v>0</v>
      </c>
      <c r="S35" s="17">
        <v>0</v>
      </c>
      <c r="T35" s="17">
        <v>49063</v>
      </c>
      <c r="U35" s="17">
        <v>0</v>
      </c>
      <c r="V35" s="17">
        <v>0</v>
      </c>
      <c r="W35" s="17">
        <v>0</v>
      </c>
      <c r="X35" s="17">
        <v>0</v>
      </c>
      <c r="Y35" s="140">
        <f t="shared" si="0"/>
        <v>184791</v>
      </c>
      <c r="Z35" s="140">
        <f t="shared" si="1"/>
        <v>43574</v>
      </c>
      <c r="AA35" s="140">
        <f t="shared" si="2"/>
        <v>48874</v>
      </c>
      <c r="AB35" s="140">
        <f t="shared" si="3"/>
        <v>43280</v>
      </c>
      <c r="AC35" s="140">
        <f t="shared" si="4"/>
        <v>49063</v>
      </c>
      <c r="AD35" s="140"/>
      <c r="AE35" s="140"/>
      <c r="AF35" s="140"/>
      <c r="AG35" s="140"/>
      <c r="AH35" s="140"/>
      <c r="AI35" s="140"/>
      <c r="AJ35" s="140"/>
    </row>
    <row r="36" spans="1:36" ht="12.75">
      <c r="A36" s="500" t="s">
        <v>170</v>
      </c>
      <c r="B36" s="501"/>
      <c r="C36" s="501"/>
      <c r="D36" s="501"/>
      <c r="E36" s="501"/>
      <c r="F36" s="501"/>
      <c r="G36" s="501"/>
      <c r="H36" s="501"/>
      <c r="I36" s="501"/>
      <c r="J36" s="501"/>
      <c r="K36" s="501"/>
      <c r="L36" s="501"/>
      <c r="M36" s="502"/>
      <c r="N36" s="531" t="s">
        <v>398</v>
      </c>
      <c r="O36" s="530"/>
      <c r="P36" s="530"/>
      <c r="Q36" s="530"/>
      <c r="R36" s="530"/>
      <c r="S36" s="530"/>
      <c r="T36" s="530"/>
      <c r="U36" s="530"/>
      <c r="V36" s="530"/>
      <c r="W36" s="530"/>
      <c r="X36" s="530"/>
      <c r="Y36" s="140"/>
      <c r="Z36" s="140">
        <f t="shared" si="1"/>
        <v>0</v>
      </c>
      <c r="AA36" s="140">
        <f t="shared" si="2"/>
        <v>0</v>
      </c>
      <c r="AB36" s="140">
        <f t="shared" si="3"/>
        <v>0</v>
      </c>
      <c r="AC36" s="140">
        <f t="shared" si="4"/>
        <v>0</v>
      </c>
      <c r="AD36" s="140"/>
      <c r="AE36" s="140"/>
      <c r="AF36" s="140"/>
      <c r="AG36" s="140"/>
      <c r="AH36" s="140"/>
      <c r="AI36" s="140"/>
      <c r="AJ36" s="140"/>
    </row>
    <row r="37" spans="1:36" ht="25.5" customHeight="1">
      <c r="A37" s="503"/>
      <c r="B37" s="504"/>
      <c r="C37" s="504"/>
      <c r="D37" s="504"/>
      <c r="E37" s="504"/>
      <c r="F37" s="504"/>
      <c r="G37" s="504"/>
      <c r="H37" s="504"/>
      <c r="I37" s="504"/>
      <c r="J37" s="504"/>
      <c r="K37" s="504"/>
      <c r="L37" s="504"/>
      <c r="M37" s="505"/>
      <c r="N37" s="525" t="s">
        <v>576</v>
      </c>
      <c r="O37" s="526"/>
      <c r="P37" s="526"/>
      <c r="Q37" s="526"/>
      <c r="R37" s="526"/>
      <c r="S37" s="526"/>
      <c r="T37" s="526"/>
      <c r="U37" s="526"/>
      <c r="V37" s="526"/>
      <c r="W37" s="526"/>
      <c r="X37" s="527"/>
      <c r="Y37" s="140"/>
      <c r="Z37" s="140">
        <f t="shared" si="1"/>
        <v>0</v>
      </c>
      <c r="AA37" s="140">
        <f t="shared" si="2"/>
        <v>0</v>
      </c>
      <c r="AB37" s="140">
        <f t="shared" si="3"/>
        <v>0</v>
      </c>
      <c r="AC37" s="140">
        <f t="shared" si="4"/>
        <v>0</v>
      </c>
      <c r="AD37" s="140"/>
      <c r="AE37" s="140"/>
      <c r="AF37" s="140"/>
      <c r="AG37" s="140"/>
      <c r="AH37" s="140"/>
      <c r="AI37" s="140"/>
      <c r="AJ37" s="140"/>
    </row>
    <row r="38" spans="1:36" ht="38.25" customHeight="1">
      <c r="A38" s="464" t="s">
        <v>313</v>
      </c>
      <c r="B38" s="465"/>
      <c r="C38" s="465"/>
      <c r="D38" s="465"/>
      <c r="E38" s="465"/>
      <c r="F38" s="465"/>
      <c r="G38" s="465"/>
      <c r="H38" s="465"/>
      <c r="I38" s="465"/>
      <c r="J38" s="465"/>
      <c r="K38" s="465"/>
      <c r="L38" s="465"/>
      <c r="M38" s="465"/>
      <c r="N38" s="465"/>
      <c r="O38" s="465"/>
      <c r="P38" s="465"/>
      <c r="Q38" s="465"/>
      <c r="R38" s="465"/>
      <c r="S38" s="465"/>
      <c r="T38" s="465"/>
      <c r="U38" s="465"/>
      <c r="V38" s="465"/>
      <c r="W38" s="465"/>
      <c r="X38" s="466"/>
      <c r="Y38" s="140"/>
      <c r="Z38" s="140">
        <f t="shared" si="1"/>
        <v>0</v>
      </c>
      <c r="AA38" s="140">
        <f t="shared" si="2"/>
        <v>0</v>
      </c>
      <c r="AB38" s="140">
        <f t="shared" si="3"/>
        <v>0</v>
      </c>
      <c r="AC38" s="140">
        <f t="shared" si="4"/>
        <v>0</v>
      </c>
      <c r="AD38" s="140"/>
      <c r="AE38" s="140"/>
      <c r="AF38" s="140"/>
      <c r="AG38" s="140"/>
      <c r="AH38" s="140"/>
      <c r="AI38" s="140"/>
      <c r="AJ38" s="140"/>
    </row>
    <row r="39" spans="1:36" s="5" customFormat="1" ht="60">
      <c r="A39" s="141" t="s">
        <v>16</v>
      </c>
      <c r="B39" s="1" t="s">
        <v>280</v>
      </c>
      <c r="C39" s="330" t="s">
        <v>690</v>
      </c>
      <c r="D39" s="142">
        <v>0</v>
      </c>
      <c r="E39" s="142">
        <v>0</v>
      </c>
      <c r="F39" s="142">
        <v>0</v>
      </c>
      <c r="G39" s="142">
        <v>0</v>
      </c>
      <c r="H39" s="142">
        <v>0</v>
      </c>
      <c r="I39" s="142">
        <v>0</v>
      </c>
      <c r="J39" s="142">
        <v>0</v>
      </c>
      <c r="K39" s="142">
        <v>0</v>
      </c>
      <c r="L39" s="142">
        <v>0</v>
      </c>
      <c r="M39" s="142">
        <v>60000</v>
      </c>
      <c r="N39" s="142">
        <v>0</v>
      </c>
      <c r="O39" s="142">
        <v>0</v>
      </c>
      <c r="P39" s="142">
        <v>0</v>
      </c>
      <c r="Q39" s="142">
        <v>0</v>
      </c>
      <c r="R39" s="142">
        <v>0</v>
      </c>
      <c r="S39" s="142">
        <v>0</v>
      </c>
      <c r="T39" s="142">
        <v>0</v>
      </c>
      <c r="U39" s="142">
        <v>0</v>
      </c>
      <c r="V39" s="142">
        <v>0</v>
      </c>
      <c r="W39" s="142">
        <v>0</v>
      </c>
      <c r="X39" s="142">
        <v>0</v>
      </c>
      <c r="Y39" s="140">
        <f t="shared" si="0"/>
        <v>60000</v>
      </c>
      <c r="Z39" s="140">
        <f t="shared" si="1"/>
        <v>0</v>
      </c>
      <c r="AA39" s="140">
        <f t="shared" si="2"/>
        <v>60000</v>
      </c>
      <c r="AB39" s="140">
        <f t="shared" si="3"/>
        <v>0</v>
      </c>
      <c r="AC39" s="140">
        <f t="shared" si="4"/>
        <v>0</v>
      </c>
      <c r="AD39" s="140"/>
      <c r="AE39" s="140"/>
      <c r="AF39" s="140"/>
      <c r="AG39" s="140"/>
      <c r="AH39" s="140"/>
      <c r="AI39" s="140"/>
      <c r="AJ39" s="140"/>
    </row>
    <row r="40" spans="1:36" s="5" customFormat="1" ht="90.75" customHeight="1">
      <c r="A40" s="141" t="s">
        <v>16</v>
      </c>
      <c r="B40" s="1" t="s">
        <v>281</v>
      </c>
      <c r="C40" s="330" t="s">
        <v>690</v>
      </c>
      <c r="D40" s="142">
        <v>0</v>
      </c>
      <c r="E40" s="142">
        <v>0</v>
      </c>
      <c r="F40" s="142">
        <v>0</v>
      </c>
      <c r="G40" s="142">
        <v>0</v>
      </c>
      <c r="H40" s="142">
        <v>0</v>
      </c>
      <c r="I40" s="142">
        <v>0</v>
      </c>
      <c r="J40" s="142">
        <v>0</v>
      </c>
      <c r="K40" s="142">
        <v>0</v>
      </c>
      <c r="L40" s="142">
        <v>0</v>
      </c>
      <c r="M40" s="142">
        <v>100000</v>
      </c>
      <c r="N40" s="142">
        <v>0</v>
      </c>
      <c r="O40" s="142">
        <v>0</v>
      </c>
      <c r="P40" s="142">
        <v>0</v>
      </c>
      <c r="Q40" s="142">
        <v>0</v>
      </c>
      <c r="R40" s="142">
        <v>0</v>
      </c>
      <c r="S40" s="142">
        <v>0</v>
      </c>
      <c r="T40" s="142">
        <v>0</v>
      </c>
      <c r="U40" s="142">
        <v>0</v>
      </c>
      <c r="V40" s="142">
        <v>0</v>
      </c>
      <c r="W40" s="142">
        <v>0</v>
      </c>
      <c r="X40" s="142">
        <v>0</v>
      </c>
      <c r="Y40" s="140">
        <f t="shared" si="0"/>
        <v>100000</v>
      </c>
      <c r="Z40" s="140">
        <f t="shared" si="1"/>
        <v>0</v>
      </c>
      <c r="AA40" s="140">
        <f t="shared" si="2"/>
        <v>100000</v>
      </c>
      <c r="AB40" s="140">
        <f t="shared" si="3"/>
        <v>0</v>
      </c>
      <c r="AC40" s="140">
        <f t="shared" si="4"/>
        <v>0</v>
      </c>
      <c r="AD40" s="140"/>
      <c r="AE40" s="140"/>
      <c r="AF40" s="140"/>
      <c r="AG40" s="140"/>
      <c r="AH40" s="140"/>
      <c r="AI40" s="140"/>
      <c r="AJ40" s="140"/>
    </row>
    <row r="41" spans="1:36" s="5" customFormat="1" ht="134.25" customHeight="1">
      <c r="A41" s="141" t="s">
        <v>16</v>
      </c>
      <c r="B41" s="1" t="s">
        <v>282</v>
      </c>
      <c r="C41" s="330" t="s">
        <v>690</v>
      </c>
      <c r="D41" s="142">
        <v>0</v>
      </c>
      <c r="E41" s="142">
        <v>0</v>
      </c>
      <c r="F41" s="142">
        <v>0</v>
      </c>
      <c r="G41" s="142">
        <v>0</v>
      </c>
      <c r="H41" s="142">
        <f>30000-0.135</f>
        <v>29999.865</v>
      </c>
      <c r="I41" s="142">
        <v>0</v>
      </c>
      <c r="J41" s="142">
        <v>0</v>
      </c>
      <c r="K41" s="142">
        <v>0</v>
      </c>
      <c r="L41" s="142">
        <v>0</v>
      </c>
      <c r="M41" s="142">
        <v>50000</v>
      </c>
      <c r="N41" s="142">
        <v>0</v>
      </c>
      <c r="O41" s="142">
        <v>0</v>
      </c>
      <c r="P41" s="142">
        <v>0</v>
      </c>
      <c r="Q41" s="142">
        <v>0</v>
      </c>
      <c r="R41" s="142">
        <v>0</v>
      </c>
      <c r="S41" s="142">
        <v>0</v>
      </c>
      <c r="T41" s="142">
        <v>0</v>
      </c>
      <c r="U41" s="142">
        <v>0</v>
      </c>
      <c r="V41" s="142">
        <v>0</v>
      </c>
      <c r="W41" s="142">
        <v>0</v>
      </c>
      <c r="X41" s="142">
        <v>0</v>
      </c>
      <c r="Y41" s="140">
        <f t="shared" si="0"/>
        <v>79999.865</v>
      </c>
      <c r="Z41" s="140">
        <f t="shared" si="1"/>
        <v>29999.865</v>
      </c>
      <c r="AA41" s="140">
        <f t="shared" si="2"/>
        <v>50000</v>
      </c>
      <c r="AB41" s="140">
        <f t="shared" si="3"/>
        <v>0</v>
      </c>
      <c r="AC41" s="140">
        <f t="shared" si="4"/>
        <v>0</v>
      </c>
      <c r="AD41" s="140"/>
      <c r="AE41" s="140"/>
      <c r="AF41" s="140"/>
      <c r="AG41" s="140"/>
      <c r="AH41" s="140"/>
      <c r="AI41" s="140"/>
      <c r="AJ41" s="140"/>
    </row>
    <row r="42" spans="1:36" ht="48" customHeight="1">
      <c r="A42" s="464" t="s">
        <v>314</v>
      </c>
      <c r="B42" s="465"/>
      <c r="C42" s="465"/>
      <c r="D42" s="465"/>
      <c r="E42" s="465"/>
      <c r="F42" s="465"/>
      <c r="G42" s="465"/>
      <c r="H42" s="465"/>
      <c r="I42" s="465"/>
      <c r="J42" s="465"/>
      <c r="K42" s="465"/>
      <c r="L42" s="465"/>
      <c r="M42" s="465"/>
      <c r="N42" s="465"/>
      <c r="O42" s="465"/>
      <c r="P42" s="465"/>
      <c r="Q42" s="465"/>
      <c r="R42" s="465"/>
      <c r="S42" s="465"/>
      <c r="T42" s="465"/>
      <c r="U42" s="465"/>
      <c r="V42" s="465"/>
      <c r="W42" s="465"/>
      <c r="X42" s="466"/>
      <c r="Y42" s="140"/>
      <c r="Z42" s="140">
        <f t="shared" si="1"/>
        <v>0</v>
      </c>
      <c r="AA42" s="140">
        <f t="shared" si="2"/>
        <v>0</v>
      </c>
      <c r="AB42" s="140">
        <f t="shared" si="3"/>
        <v>0</v>
      </c>
      <c r="AC42" s="140">
        <f t="shared" si="4"/>
        <v>0</v>
      </c>
      <c r="AD42" s="140"/>
      <c r="AE42" s="140"/>
      <c r="AF42" s="140"/>
      <c r="AG42" s="140"/>
      <c r="AH42" s="140"/>
      <c r="AI42" s="140"/>
      <c r="AJ42" s="140"/>
    </row>
    <row r="43" spans="1:36" s="5" customFormat="1" ht="69.75" customHeight="1">
      <c r="A43" s="141" t="s">
        <v>17</v>
      </c>
      <c r="B43" s="1" t="s">
        <v>279</v>
      </c>
      <c r="C43" s="330" t="s">
        <v>690</v>
      </c>
      <c r="D43" s="142">
        <v>0</v>
      </c>
      <c r="E43" s="142">
        <v>0</v>
      </c>
      <c r="F43" s="142">
        <v>0</v>
      </c>
      <c r="G43" s="142">
        <v>0</v>
      </c>
      <c r="H43" s="142">
        <v>40000</v>
      </c>
      <c r="I43" s="142">
        <v>0</v>
      </c>
      <c r="J43" s="142">
        <v>0</v>
      </c>
      <c r="K43" s="142">
        <v>0</v>
      </c>
      <c r="L43" s="142">
        <v>0</v>
      </c>
      <c r="M43" s="142">
        <v>0</v>
      </c>
      <c r="N43" s="142">
        <v>0</v>
      </c>
      <c r="O43" s="142">
        <v>0</v>
      </c>
      <c r="P43" s="142">
        <v>0</v>
      </c>
      <c r="Q43" s="142">
        <v>0</v>
      </c>
      <c r="R43" s="142">
        <v>0</v>
      </c>
      <c r="S43" s="142">
        <v>0</v>
      </c>
      <c r="T43" s="142">
        <v>0</v>
      </c>
      <c r="U43" s="142">
        <v>0</v>
      </c>
      <c r="V43" s="142">
        <v>0</v>
      </c>
      <c r="W43" s="142">
        <v>0</v>
      </c>
      <c r="X43" s="142">
        <v>0</v>
      </c>
      <c r="Y43" s="140">
        <f t="shared" si="0"/>
        <v>40000</v>
      </c>
      <c r="Z43" s="140">
        <f t="shared" si="1"/>
        <v>40000</v>
      </c>
      <c r="AA43" s="140">
        <f t="shared" si="2"/>
        <v>0</v>
      </c>
      <c r="AB43" s="140">
        <f t="shared" si="3"/>
        <v>0</v>
      </c>
      <c r="AC43" s="140">
        <f t="shared" si="4"/>
        <v>0</v>
      </c>
      <c r="AD43" s="140"/>
      <c r="AE43" s="140"/>
      <c r="AF43" s="140"/>
      <c r="AG43" s="140"/>
      <c r="AH43" s="140"/>
      <c r="AI43" s="140"/>
      <c r="AJ43" s="140"/>
    </row>
    <row r="44" spans="1:36" s="5" customFormat="1" ht="94.5" customHeight="1">
      <c r="A44" s="141" t="s">
        <v>17</v>
      </c>
      <c r="B44" s="1" t="s">
        <v>283</v>
      </c>
      <c r="C44" s="330" t="s">
        <v>685</v>
      </c>
      <c r="D44" s="142">
        <v>0</v>
      </c>
      <c r="E44" s="142">
        <v>0</v>
      </c>
      <c r="F44" s="142">
        <v>0</v>
      </c>
      <c r="G44" s="142">
        <v>0</v>
      </c>
      <c r="H44" s="142">
        <v>100000</v>
      </c>
      <c r="I44" s="142">
        <v>0</v>
      </c>
      <c r="J44" s="142">
        <v>0</v>
      </c>
      <c r="K44" s="142">
        <v>0</v>
      </c>
      <c r="L44" s="142">
        <v>0</v>
      </c>
      <c r="M44" s="142">
        <v>50000</v>
      </c>
      <c r="N44" s="142">
        <v>0</v>
      </c>
      <c r="O44" s="142">
        <v>0</v>
      </c>
      <c r="P44" s="142">
        <v>0</v>
      </c>
      <c r="Q44" s="142">
        <v>0</v>
      </c>
      <c r="R44" s="142">
        <v>0</v>
      </c>
      <c r="S44" s="142">
        <v>0</v>
      </c>
      <c r="T44" s="142">
        <v>0</v>
      </c>
      <c r="U44" s="142">
        <v>0</v>
      </c>
      <c r="V44" s="142">
        <v>0</v>
      </c>
      <c r="W44" s="142">
        <v>0</v>
      </c>
      <c r="X44" s="142">
        <v>0</v>
      </c>
      <c r="Y44" s="140">
        <f t="shared" si="0"/>
        <v>150000</v>
      </c>
      <c r="Z44" s="140">
        <f t="shared" si="1"/>
        <v>100000</v>
      </c>
      <c r="AA44" s="140">
        <f t="shared" si="2"/>
        <v>50000</v>
      </c>
      <c r="AB44" s="140">
        <f t="shared" si="3"/>
        <v>0</v>
      </c>
      <c r="AC44" s="140">
        <f t="shared" si="4"/>
        <v>0</v>
      </c>
      <c r="AD44" s="140"/>
      <c r="AE44" s="140"/>
      <c r="AF44" s="140"/>
      <c r="AG44" s="140"/>
      <c r="AH44" s="140"/>
      <c r="AI44" s="140"/>
      <c r="AJ44" s="140"/>
    </row>
    <row r="45" spans="1:36" s="5" customFormat="1" ht="12.75">
      <c r="A45" s="29"/>
      <c r="B45" s="29"/>
      <c r="C45" s="29"/>
      <c r="D45" s="146">
        <f>+D44+D43+D41+D40+D39+D35+D34+D32+D31+D30+D27+D24+D23+D22+D20+D19+D17+D16+D15+D14+D13+D11</f>
        <v>236668</v>
      </c>
      <c r="E45" s="146">
        <f aca="true" t="shared" si="5" ref="E45:AC45">+E44+E43+E41+E40+E39+E35+E34+E32+E31+E30+E27+E24+E23+E22+E20+E19+E17+E16+E15+E14+E13+E11</f>
        <v>23128</v>
      </c>
      <c r="F45" s="146">
        <f t="shared" si="5"/>
        <v>0</v>
      </c>
      <c r="G45" s="146">
        <f t="shared" si="5"/>
        <v>20000</v>
      </c>
      <c r="H45" s="146">
        <f t="shared" si="5"/>
        <v>289999.865</v>
      </c>
      <c r="I45" s="146">
        <f t="shared" si="5"/>
        <v>0</v>
      </c>
      <c r="J45" s="146">
        <f t="shared" si="5"/>
        <v>250406</v>
      </c>
      <c r="K45" s="146">
        <f t="shared" si="5"/>
        <v>23630</v>
      </c>
      <c r="L45" s="146">
        <f t="shared" si="5"/>
        <v>0</v>
      </c>
      <c r="M45" s="146">
        <f t="shared" si="5"/>
        <v>429000.00000019</v>
      </c>
      <c r="N45" s="146">
        <f t="shared" si="5"/>
        <v>0</v>
      </c>
      <c r="O45" s="146">
        <f t="shared" si="5"/>
        <v>222605</v>
      </c>
      <c r="P45" s="146">
        <f t="shared" si="5"/>
        <v>28401.85314532928</v>
      </c>
      <c r="Q45" s="146">
        <f t="shared" si="5"/>
        <v>86925.14685467072</v>
      </c>
      <c r="R45" s="146">
        <f t="shared" si="5"/>
        <v>0</v>
      </c>
      <c r="S45" s="146">
        <f t="shared" si="5"/>
        <v>0</v>
      </c>
      <c r="T45" s="146">
        <f t="shared" si="5"/>
        <v>232829</v>
      </c>
      <c r="U45" s="146">
        <f t="shared" si="5"/>
        <v>27078</v>
      </c>
      <c r="V45" s="146">
        <f t="shared" si="5"/>
        <v>0</v>
      </c>
      <c r="W45" s="146">
        <f t="shared" si="5"/>
        <v>0</v>
      </c>
      <c r="X45" s="146">
        <f t="shared" si="5"/>
        <v>0</v>
      </c>
      <c r="Y45" s="146">
        <f t="shared" si="5"/>
        <v>1870670.86500019</v>
      </c>
      <c r="Z45" s="146">
        <f t="shared" si="5"/>
        <v>569795.865</v>
      </c>
      <c r="AA45" s="146">
        <f t="shared" si="5"/>
        <v>703036.00000019</v>
      </c>
      <c r="AB45" s="146">
        <f t="shared" si="5"/>
        <v>337932</v>
      </c>
      <c r="AC45" s="146">
        <f t="shared" si="5"/>
        <v>259907</v>
      </c>
      <c r="AD45" s="146"/>
      <c r="AE45" s="146"/>
      <c r="AF45" s="146"/>
      <c r="AG45" s="146"/>
      <c r="AH45" s="146"/>
      <c r="AI45" s="146"/>
      <c r="AJ45" s="146"/>
    </row>
    <row r="46" spans="1:24" s="5" customFormat="1" ht="12.75">
      <c r="A46" s="29"/>
      <c r="B46" s="29"/>
      <c r="C46" s="29"/>
      <c r="D46" s="147"/>
      <c r="E46" s="147"/>
      <c r="F46" s="147"/>
      <c r="G46" s="147"/>
      <c r="H46" s="147"/>
      <c r="I46" s="147"/>
      <c r="J46" s="147"/>
      <c r="K46" s="147"/>
      <c r="L46" s="147"/>
      <c r="M46" s="147"/>
      <c r="N46" s="147"/>
      <c r="O46" s="147"/>
      <c r="P46" s="147"/>
      <c r="Q46" s="147"/>
      <c r="R46" s="147"/>
      <c r="S46" s="147"/>
      <c r="T46" s="147"/>
      <c r="U46" s="147"/>
      <c r="V46" s="147"/>
      <c r="W46" s="147"/>
      <c r="X46" s="147"/>
    </row>
    <row r="47" spans="1:24" s="5" customFormat="1" ht="12.75">
      <c r="A47" s="29"/>
      <c r="B47" s="29"/>
      <c r="C47" s="29"/>
      <c r="D47" s="147"/>
      <c r="E47" s="147"/>
      <c r="F47" s="147"/>
      <c r="G47" s="147"/>
      <c r="H47" s="147"/>
      <c r="I47" s="147"/>
      <c r="J47" s="147"/>
      <c r="K47" s="147"/>
      <c r="L47" s="147"/>
      <c r="M47" s="147"/>
      <c r="N47" s="147"/>
      <c r="O47" s="147"/>
      <c r="P47" s="147"/>
      <c r="Q47" s="147"/>
      <c r="R47" s="147"/>
      <c r="S47" s="147"/>
      <c r="T47" s="147"/>
      <c r="U47" s="147"/>
      <c r="V47" s="147"/>
      <c r="W47" s="147"/>
      <c r="X47" s="147"/>
    </row>
    <row r="51" spans="1:3" ht="12.75">
      <c r="A51" s="138"/>
      <c r="B51" s="5"/>
      <c r="C51" s="5"/>
    </row>
    <row r="52" spans="1:3" ht="12.75">
      <c r="A52" s="138"/>
      <c r="B52" s="5"/>
      <c r="C52" s="5"/>
    </row>
    <row r="53" spans="1:3" ht="12.75">
      <c r="A53" s="138"/>
      <c r="B53" s="5"/>
      <c r="C53" s="5"/>
    </row>
    <row r="54" spans="1:3" ht="12.75">
      <c r="A54" s="138"/>
      <c r="B54" s="5"/>
      <c r="C54" s="5"/>
    </row>
    <row r="55" spans="1:3" ht="12.75">
      <c r="A55" s="138"/>
      <c r="B55" s="5"/>
      <c r="C55" s="5"/>
    </row>
    <row r="56" spans="1:3" ht="12.75">
      <c r="A56" s="138"/>
      <c r="B56" s="5"/>
      <c r="C56" s="5"/>
    </row>
    <row r="57" spans="1:3" ht="12.75">
      <c r="A57" s="138"/>
      <c r="B57" s="5"/>
      <c r="C57" s="5"/>
    </row>
    <row r="58" spans="1:3" ht="12.75">
      <c r="A58" s="138"/>
      <c r="B58" s="5"/>
      <c r="C58" s="5"/>
    </row>
    <row r="59" spans="1:3" ht="12.75">
      <c r="A59" s="138"/>
      <c r="B59" s="5"/>
      <c r="C59" s="5"/>
    </row>
    <row r="60" spans="1:3" ht="12.75">
      <c r="A60" s="139"/>
      <c r="B60" s="5"/>
      <c r="C60" s="5"/>
    </row>
    <row r="61" spans="1:3" ht="12.75">
      <c r="A61" s="138"/>
      <c r="B61" s="5"/>
      <c r="C61" s="5"/>
    </row>
    <row r="62" spans="1:3" ht="12.75">
      <c r="A62" s="138"/>
      <c r="B62" s="5"/>
      <c r="C62" s="5"/>
    </row>
    <row r="63" spans="1:3" ht="12.75">
      <c r="A63" s="138"/>
      <c r="B63" s="5"/>
      <c r="C63" s="5"/>
    </row>
    <row r="64" spans="1:3" ht="12.75">
      <c r="A64" s="138"/>
      <c r="B64" s="5"/>
      <c r="C64" s="5"/>
    </row>
    <row r="65" spans="1:3" ht="12.75">
      <c r="A65" s="138"/>
      <c r="B65" s="5"/>
      <c r="C65" s="5"/>
    </row>
    <row r="66" spans="1:3" ht="12.75">
      <c r="A66" s="138"/>
      <c r="B66" s="5"/>
      <c r="C66" s="5"/>
    </row>
    <row r="67" spans="1:3" ht="12.75">
      <c r="A67" s="5"/>
      <c r="B67" s="5"/>
      <c r="C67" s="5"/>
    </row>
    <row r="68" spans="1:3" ht="12.75">
      <c r="A68" s="5"/>
      <c r="B68" s="5"/>
      <c r="C68" s="5"/>
    </row>
    <row r="69" spans="1:3" ht="12.75">
      <c r="A69" s="5"/>
      <c r="B69" s="5"/>
      <c r="C69" s="5"/>
    </row>
    <row r="70" spans="1:3" ht="12.75">
      <c r="A70" s="5"/>
      <c r="B70" s="5"/>
      <c r="C70" s="5"/>
    </row>
    <row r="71" spans="1:3" ht="12.75">
      <c r="A71" s="5"/>
      <c r="B71" s="5"/>
      <c r="C71" s="5"/>
    </row>
    <row r="72" spans="1:3" ht="12.75">
      <c r="A72" s="5"/>
      <c r="B72" s="5"/>
      <c r="C72" s="5"/>
    </row>
    <row r="73" spans="1:3" ht="12.75">
      <c r="A73" s="5"/>
      <c r="B73" s="5"/>
      <c r="C73" s="5"/>
    </row>
    <row r="74" spans="1:3" ht="12.75">
      <c r="A74" s="5"/>
      <c r="B74" s="5"/>
      <c r="C74" s="5"/>
    </row>
    <row r="75" spans="1:3" ht="12.75">
      <c r="A75" s="5"/>
      <c r="B75" s="5"/>
      <c r="C75" s="5"/>
    </row>
  </sheetData>
  <sheetProtection password="D0B1" sheet="1" objects="1" scenarios="1" selectLockedCells="1" selectUnlockedCells="1"/>
  <mergeCells count="30">
    <mergeCell ref="A2:G2"/>
    <mergeCell ref="H2:Q2"/>
    <mergeCell ref="R2:X2"/>
    <mergeCell ref="A42:X42"/>
    <mergeCell ref="A9:M9"/>
    <mergeCell ref="N9:X9"/>
    <mergeCell ref="A10:X10"/>
    <mergeCell ref="A33:X33"/>
    <mergeCell ref="A28:M28"/>
    <mergeCell ref="N28:X28"/>
    <mergeCell ref="A29:X29"/>
    <mergeCell ref="N36:X36"/>
    <mergeCell ref="A38:X38"/>
    <mergeCell ref="A1:X1"/>
    <mergeCell ref="A12:X12"/>
    <mergeCell ref="D3:I3"/>
    <mergeCell ref="J3:N3"/>
    <mergeCell ref="O3:S3"/>
    <mergeCell ref="T3:X3"/>
    <mergeCell ref="A5:X6"/>
    <mergeCell ref="A26:X26"/>
    <mergeCell ref="N37:X37"/>
    <mergeCell ref="A36:M37"/>
    <mergeCell ref="B3:B4"/>
    <mergeCell ref="A3:A4"/>
    <mergeCell ref="A7:X8"/>
    <mergeCell ref="A21:X21"/>
    <mergeCell ref="A18:X18"/>
    <mergeCell ref="A25:M25"/>
    <mergeCell ref="N25:X25"/>
  </mergeCells>
  <dataValidations count="1">
    <dataValidation type="list" allowBlank="1" showInputMessage="1" showErrorMessage="1" sqref="A43:A44 A39:A41 A34:A35 A30:A32 A27 A13:A17 A19:A20 A11 A22:A24">
      <formula1>sectores</formula1>
    </dataValidation>
  </dataValidations>
  <printOptions horizontalCentered="1" verticalCentered="1"/>
  <pageMargins left="0.7086614173228347" right="0.7086614173228347" top="0.7480314960629921" bottom="0.7480314960629921" header="0.31496062992125984" footer="0.31496062992125984"/>
  <pageSetup fitToHeight="7" fitToWidth="1" horizontalDpi="600" verticalDpi="600" orientation="landscape" paperSize="3" scale="66" r:id="rId1"/>
  <rowBreaks count="1" manualBreakCount="1">
    <brk id="27" max="22" man="1"/>
  </rowBreaks>
</worksheet>
</file>

<file path=xl/worksheets/sheet7.xml><?xml version="1.0" encoding="utf-8"?>
<worksheet xmlns="http://schemas.openxmlformats.org/spreadsheetml/2006/main" xmlns:r="http://schemas.openxmlformats.org/officeDocument/2006/relationships">
  <sheetPr>
    <pageSetUpPr fitToPage="1"/>
  </sheetPr>
  <dimension ref="A1:AJ44"/>
  <sheetViews>
    <sheetView zoomScale="70" zoomScaleNormal="70" zoomScalePageLayoutView="0" workbookViewId="0" topLeftCell="A34">
      <selection activeCell="C38" sqref="C38"/>
    </sheetView>
  </sheetViews>
  <sheetFormatPr defaultColWidth="11.421875" defaultRowHeight="15"/>
  <cols>
    <col min="1" max="1" width="15.7109375" style="36" customWidth="1"/>
    <col min="2" max="3" width="24.421875" style="5" customWidth="1"/>
    <col min="4" max="4" width="11.28125" style="91" customWidth="1"/>
    <col min="5" max="5" width="11.57421875" style="91" customWidth="1"/>
    <col min="6" max="6" width="10.421875" style="91" customWidth="1"/>
    <col min="7" max="7" width="12.57421875" style="91" customWidth="1"/>
    <col min="8" max="8" width="12.140625" style="91" bestFit="1" customWidth="1"/>
    <col min="9" max="9" width="11.57421875" style="91" bestFit="1" customWidth="1"/>
    <col min="10" max="10" width="12.7109375" style="91" bestFit="1" customWidth="1"/>
    <col min="11" max="11" width="11.7109375" style="91" bestFit="1" customWidth="1"/>
    <col min="12" max="13" width="11.57421875" style="91" bestFit="1" customWidth="1"/>
    <col min="14" max="14" width="10.28125" style="91" customWidth="1"/>
    <col min="15" max="15" width="12.28125" style="91" bestFit="1" customWidth="1"/>
    <col min="16" max="16" width="9.8515625" style="91" customWidth="1"/>
    <col min="17" max="17" width="9.57421875" style="91" customWidth="1"/>
    <col min="18" max="18" width="11.57421875" style="91" bestFit="1" customWidth="1"/>
    <col min="19" max="19" width="9.140625" style="91" customWidth="1"/>
    <col min="20" max="20" width="11.00390625" style="91" customWidth="1"/>
    <col min="21" max="21" width="9.00390625" style="91" customWidth="1"/>
    <col min="22" max="22" width="11.57421875" style="91" bestFit="1" customWidth="1"/>
    <col min="23" max="23" width="8.7109375" style="91" customWidth="1"/>
    <col min="24" max="24" width="11.57421875" style="91" bestFit="1" customWidth="1"/>
    <col min="25" max="25" width="11.57421875" style="36" bestFit="1" customWidth="1"/>
    <col min="26" max="36" width="11.57421875" style="36" customWidth="1"/>
    <col min="37" max="16384" width="11.421875" style="36" customWidth="1"/>
  </cols>
  <sheetData>
    <row r="1" spans="1:24" ht="37.5" customHeight="1" thickBot="1">
      <c r="A1" s="544" t="s">
        <v>435</v>
      </c>
      <c r="B1" s="545"/>
      <c r="C1" s="545"/>
      <c r="D1" s="545"/>
      <c r="E1" s="545"/>
      <c r="F1" s="545"/>
      <c r="G1" s="545"/>
      <c r="H1" s="545"/>
      <c r="I1" s="545"/>
      <c r="J1" s="545"/>
      <c r="K1" s="545"/>
      <c r="L1" s="545"/>
      <c r="M1" s="545"/>
      <c r="N1" s="545"/>
      <c r="O1" s="545"/>
      <c r="P1" s="545"/>
      <c r="Q1" s="545"/>
      <c r="R1" s="545"/>
      <c r="S1" s="545"/>
      <c r="T1" s="545"/>
      <c r="U1" s="545"/>
      <c r="V1" s="545"/>
      <c r="W1" s="545"/>
      <c r="X1" s="546"/>
    </row>
    <row r="2" spans="1:24" ht="37.5" customHeight="1" thickBot="1">
      <c r="A2" s="347" t="s">
        <v>655</v>
      </c>
      <c r="B2" s="348"/>
      <c r="C2" s="348"/>
      <c r="D2" s="348"/>
      <c r="E2" s="348"/>
      <c r="F2" s="348"/>
      <c r="G2" s="435"/>
      <c r="H2" s="347" t="s">
        <v>653</v>
      </c>
      <c r="I2" s="436"/>
      <c r="J2" s="436"/>
      <c r="K2" s="436"/>
      <c r="L2" s="436"/>
      <c r="M2" s="436"/>
      <c r="N2" s="436"/>
      <c r="O2" s="436"/>
      <c r="P2" s="436"/>
      <c r="Q2" s="437"/>
      <c r="R2" s="347" t="s">
        <v>654</v>
      </c>
      <c r="S2" s="436"/>
      <c r="T2" s="436"/>
      <c r="U2" s="436"/>
      <c r="V2" s="436"/>
      <c r="W2" s="436"/>
      <c r="X2" s="437"/>
    </row>
    <row r="3" spans="1:24" ht="15" customHeight="1">
      <c r="A3" s="547" t="s">
        <v>5</v>
      </c>
      <c r="B3" s="528" t="s">
        <v>4</v>
      </c>
      <c r="C3" s="332"/>
      <c r="D3" s="553">
        <v>2012</v>
      </c>
      <c r="E3" s="554"/>
      <c r="F3" s="554"/>
      <c r="G3" s="554"/>
      <c r="H3" s="554"/>
      <c r="I3" s="555"/>
      <c r="J3" s="549">
        <v>2013</v>
      </c>
      <c r="K3" s="549"/>
      <c r="L3" s="549"/>
      <c r="M3" s="549"/>
      <c r="N3" s="549"/>
      <c r="O3" s="549">
        <v>2014</v>
      </c>
      <c r="P3" s="549"/>
      <c r="Q3" s="549"/>
      <c r="R3" s="549"/>
      <c r="S3" s="549"/>
      <c r="T3" s="549">
        <v>2015</v>
      </c>
      <c r="U3" s="549"/>
      <c r="V3" s="549"/>
      <c r="W3" s="549"/>
      <c r="X3" s="549"/>
    </row>
    <row r="4" spans="1:24" s="40" customFormat="1" ht="87.75" customHeight="1">
      <c r="A4" s="547"/>
      <c r="B4" s="528"/>
      <c r="C4" s="308"/>
      <c r="D4" s="207" t="s">
        <v>3</v>
      </c>
      <c r="E4" s="207" t="s">
        <v>2</v>
      </c>
      <c r="F4" s="207" t="s">
        <v>8</v>
      </c>
      <c r="G4" s="207" t="s">
        <v>371</v>
      </c>
      <c r="H4" s="207" t="s">
        <v>9</v>
      </c>
      <c r="I4" s="207" t="s">
        <v>1</v>
      </c>
      <c r="J4" s="207" t="s">
        <v>3</v>
      </c>
      <c r="K4" s="207" t="s">
        <v>2</v>
      </c>
      <c r="L4" s="207" t="s">
        <v>8</v>
      </c>
      <c r="M4" s="207" t="s">
        <v>9</v>
      </c>
      <c r="N4" s="207" t="s">
        <v>1</v>
      </c>
      <c r="O4" s="207" t="s">
        <v>3</v>
      </c>
      <c r="P4" s="207" t="s">
        <v>2</v>
      </c>
      <c r="Q4" s="207" t="s">
        <v>8</v>
      </c>
      <c r="R4" s="207" t="s">
        <v>9</v>
      </c>
      <c r="S4" s="207" t="s">
        <v>1</v>
      </c>
      <c r="T4" s="207" t="s">
        <v>3</v>
      </c>
      <c r="U4" s="207" t="s">
        <v>2</v>
      </c>
      <c r="V4" s="207" t="s">
        <v>8</v>
      </c>
      <c r="W4" s="207" t="s">
        <v>9</v>
      </c>
      <c r="X4" s="207" t="s">
        <v>1</v>
      </c>
    </row>
    <row r="5" spans="1:24" s="149" customFormat="1" ht="24" customHeight="1">
      <c r="A5" s="550" t="str">
        <f>+OB5!A5</f>
        <v>OBJETIVO GENERAL:  
Orientar el desarrollo y la prosperidad del municipio a partir del fortalecimiento de su capacidad institucional local y el aprovechamiento de las ventajas y oportunidades del territorio, para garantizar la plena garantía de libertades que posibiliten el desarrollo pleno y autónomo de nuestras familias, bajo criterios de sostenibilidad, democracia, libre economía y responsabilidad social, con lo cual se propende por alcanzar la visión 2020 de la entidad con participación e inclusión de toda la población. </v>
      </c>
      <c r="B5" s="550"/>
      <c r="C5" s="550"/>
      <c r="D5" s="550"/>
      <c r="E5" s="550"/>
      <c r="F5" s="550"/>
      <c r="G5" s="550"/>
      <c r="H5" s="550"/>
      <c r="I5" s="550"/>
      <c r="J5" s="550"/>
      <c r="K5" s="550"/>
      <c r="L5" s="550"/>
      <c r="M5" s="550"/>
      <c r="N5" s="550"/>
      <c r="O5" s="550"/>
      <c r="P5" s="550"/>
      <c r="Q5" s="550"/>
      <c r="R5" s="550"/>
      <c r="S5" s="550"/>
      <c r="T5" s="550"/>
      <c r="U5" s="550"/>
      <c r="V5" s="550"/>
      <c r="W5" s="550"/>
      <c r="X5" s="550"/>
    </row>
    <row r="6" spans="1:24" s="149" customFormat="1" ht="24" customHeight="1">
      <c r="A6" s="550"/>
      <c r="B6" s="550"/>
      <c r="C6" s="550"/>
      <c r="D6" s="550"/>
      <c r="E6" s="550"/>
      <c r="F6" s="550"/>
      <c r="G6" s="550"/>
      <c r="H6" s="550"/>
      <c r="I6" s="550"/>
      <c r="J6" s="550"/>
      <c r="K6" s="550"/>
      <c r="L6" s="550"/>
      <c r="M6" s="550"/>
      <c r="N6" s="550"/>
      <c r="O6" s="550"/>
      <c r="P6" s="550"/>
      <c r="Q6" s="550"/>
      <c r="R6" s="550"/>
      <c r="S6" s="550"/>
      <c r="T6" s="550"/>
      <c r="U6" s="550"/>
      <c r="V6" s="550"/>
      <c r="W6" s="550"/>
      <c r="X6" s="550"/>
    </row>
    <row r="7" spans="1:24" ht="12.75">
      <c r="A7" s="388" t="s">
        <v>107</v>
      </c>
      <c r="B7" s="388"/>
      <c r="C7" s="388"/>
      <c r="D7" s="388"/>
      <c r="E7" s="388"/>
      <c r="F7" s="388"/>
      <c r="G7" s="388"/>
      <c r="H7" s="388"/>
      <c r="I7" s="388"/>
      <c r="J7" s="388"/>
      <c r="K7" s="388"/>
      <c r="L7" s="388"/>
      <c r="M7" s="388"/>
      <c r="N7" s="388"/>
      <c r="O7" s="388"/>
      <c r="P7" s="388"/>
      <c r="Q7" s="388"/>
      <c r="R7" s="388"/>
      <c r="S7" s="388"/>
      <c r="T7" s="388"/>
      <c r="U7" s="388"/>
      <c r="V7" s="388"/>
      <c r="W7" s="388"/>
      <c r="X7" s="388"/>
    </row>
    <row r="8" spans="1:24" ht="12.75">
      <c r="A8" s="388"/>
      <c r="B8" s="388"/>
      <c r="C8" s="388"/>
      <c r="D8" s="388"/>
      <c r="E8" s="388"/>
      <c r="F8" s="388"/>
      <c r="G8" s="388"/>
      <c r="H8" s="388"/>
      <c r="I8" s="388"/>
      <c r="J8" s="388"/>
      <c r="K8" s="388"/>
      <c r="L8" s="388"/>
      <c r="M8" s="388"/>
      <c r="N8" s="388"/>
      <c r="O8" s="388"/>
      <c r="P8" s="388"/>
      <c r="Q8" s="388"/>
      <c r="R8" s="388"/>
      <c r="S8" s="388"/>
      <c r="T8" s="388"/>
      <c r="U8" s="388"/>
      <c r="V8" s="388"/>
      <c r="W8" s="388"/>
      <c r="X8" s="388"/>
    </row>
    <row r="9" spans="1:24" ht="12.75">
      <c r="A9" s="408" t="s">
        <v>108</v>
      </c>
      <c r="B9" s="409"/>
      <c r="C9" s="409"/>
      <c r="D9" s="409"/>
      <c r="E9" s="409"/>
      <c r="F9" s="409"/>
      <c r="G9" s="409"/>
      <c r="H9" s="409"/>
      <c r="I9" s="409"/>
      <c r="J9" s="409"/>
      <c r="K9" s="409"/>
      <c r="L9" s="409"/>
      <c r="M9" s="410"/>
      <c r="N9" s="548" t="s">
        <v>0</v>
      </c>
      <c r="O9" s="548"/>
      <c r="P9" s="548"/>
      <c r="Q9" s="548"/>
      <c r="R9" s="548"/>
      <c r="S9" s="548"/>
      <c r="T9" s="548"/>
      <c r="U9" s="548"/>
      <c r="V9" s="548"/>
      <c r="W9" s="548"/>
      <c r="X9" s="548"/>
    </row>
    <row r="10" spans="1:24" ht="87.75" customHeight="1">
      <c r="A10" s="414"/>
      <c r="B10" s="415"/>
      <c r="C10" s="415"/>
      <c r="D10" s="415"/>
      <c r="E10" s="415"/>
      <c r="F10" s="415"/>
      <c r="G10" s="415"/>
      <c r="H10" s="415"/>
      <c r="I10" s="415"/>
      <c r="J10" s="415"/>
      <c r="K10" s="415"/>
      <c r="L10" s="415"/>
      <c r="M10" s="416"/>
      <c r="N10" s="551" t="s">
        <v>632</v>
      </c>
      <c r="O10" s="552"/>
      <c r="P10" s="552"/>
      <c r="Q10" s="552"/>
      <c r="R10" s="552"/>
      <c r="S10" s="552"/>
      <c r="T10" s="552"/>
      <c r="U10" s="552"/>
      <c r="V10" s="552"/>
      <c r="W10" s="552"/>
      <c r="X10" s="552"/>
    </row>
    <row r="11" spans="1:29" ht="36" customHeight="1">
      <c r="A11" s="447" t="s">
        <v>110</v>
      </c>
      <c r="B11" s="448"/>
      <c r="C11" s="448"/>
      <c r="D11" s="448"/>
      <c r="E11" s="448"/>
      <c r="F11" s="448"/>
      <c r="G11" s="448"/>
      <c r="H11" s="448"/>
      <c r="I11" s="448"/>
      <c r="J11" s="448"/>
      <c r="K11" s="448"/>
      <c r="L11" s="448"/>
      <c r="M11" s="448"/>
      <c r="N11" s="448"/>
      <c r="O11" s="448"/>
      <c r="P11" s="448"/>
      <c r="Q11" s="448"/>
      <c r="R11" s="448"/>
      <c r="S11" s="448"/>
      <c r="T11" s="448"/>
      <c r="U11" s="448"/>
      <c r="V11" s="448"/>
      <c r="W11" s="448"/>
      <c r="X11" s="449"/>
      <c r="Z11" s="150" t="s">
        <v>431</v>
      </c>
      <c r="AA11" s="150" t="s">
        <v>432</v>
      </c>
      <c r="AB11" s="150" t="s">
        <v>433</v>
      </c>
      <c r="AC11" s="150" t="s">
        <v>434</v>
      </c>
    </row>
    <row r="12" spans="1:36" ht="90.75" customHeight="1">
      <c r="A12" s="141" t="s">
        <v>236</v>
      </c>
      <c r="B12" s="1" t="s">
        <v>115</v>
      </c>
      <c r="C12" s="330" t="s">
        <v>687</v>
      </c>
      <c r="D12" s="78">
        <v>0</v>
      </c>
      <c r="E12" s="78">
        <v>0</v>
      </c>
      <c r="F12" s="78">
        <v>0</v>
      </c>
      <c r="G12" s="78">
        <v>0</v>
      </c>
      <c r="H12" s="78">
        <v>36000</v>
      </c>
      <c r="I12" s="78">
        <v>0</v>
      </c>
      <c r="J12" s="78">
        <v>0</v>
      </c>
      <c r="K12" s="78">
        <v>0</v>
      </c>
      <c r="L12" s="78">
        <v>0</v>
      </c>
      <c r="M12" s="78">
        <v>37000</v>
      </c>
      <c r="N12" s="78">
        <v>0</v>
      </c>
      <c r="O12" s="78">
        <v>0</v>
      </c>
      <c r="P12" s="78">
        <v>0</v>
      </c>
      <c r="Q12" s="78">
        <v>38000</v>
      </c>
      <c r="R12" s="78">
        <v>0</v>
      </c>
      <c r="S12" s="78">
        <v>0</v>
      </c>
      <c r="T12" s="78">
        <v>0</v>
      </c>
      <c r="U12" s="78">
        <v>0</v>
      </c>
      <c r="V12" s="78">
        <v>38000</v>
      </c>
      <c r="W12" s="78">
        <v>0</v>
      </c>
      <c r="X12" s="78">
        <v>0</v>
      </c>
      <c r="Y12" s="150">
        <f>+SUM(D12:X12)</f>
        <v>149000</v>
      </c>
      <c r="Z12" s="150">
        <f>+SUM(D12:I12)</f>
        <v>36000</v>
      </c>
      <c r="AA12" s="150">
        <f>+SUM(J12:N12)</f>
        <v>37000</v>
      </c>
      <c r="AB12" s="150">
        <f>+SUM(O12:S12)</f>
        <v>38000</v>
      </c>
      <c r="AC12" s="150">
        <f>+SUM(T12:X12)</f>
        <v>38000</v>
      </c>
      <c r="AD12" s="150"/>
      <c r="AE12" s="150"/>
      <c r="AF12" s="150"/>
      <c r="AG12" s="150"/>
      <c r="AH12" s="150"/>
      <c r="AI12" s="150"/>
      <c r="AJ12" s="150"/>
    </row>
    <row r="13" spans="1:36" ht="79.5" customHeight="1">
      <c r="A13" s="141" t="s">
        <v>236</v>
      </c>
      <c r="B13" s="1" t="s">
        <v>116</v>
      </c>
      <c r="C13" s="330" t="s">
        <v>687</v>
      </c>
      <c r="D13" s="78">
        <v>0</v>
      </c>
      <c r="E13" s="78">
        <v>0</v>
      </c>
      <c r="F13" s="78">
        <v>0</v>
      </c>
      <c r="G13" s="78">
        <v>0</v>
      </c>
      <c r="H13" s="78">
        <v>20000</v>
      </c>
      <c r="I13" s="78">
        <v>0</v>
      </c>
      <c r="J13" s="78">
        <v>0</v>
      </c>
      <c r="K13" s="78">
        <v>0</v>
      </c>
      <c r="L13" s="78">
        <v>0</v>
      </c>
      <c r="M13" s="78">
        <v>20000</v>
      </c>
      <c r="N13" s="78">
        <v>0</v>
      </c>
      <c r="O13" s="78">
        <v>0</v>
      </c>
      <c r="P13" s="78">
        <v>0</v>
      </c>
      <c r="Q13" s="78">
        <v>15000</v>
      </c>
      <c r="R13" s="78">
        <v>0</v>
      </c>
      <c r="S13" s="78">
        <v>0</v>
      </c>
      <c r="T13" s="78">
        <v>0</v>
      </c>
      <c r="U13" s="78">
        <v>0</v>
      </c>
      <c r="V13" s="78">
        <v>0</v>
      </c>
      <c r="W13" s="78">
        <v>0</v>
      </c>
      <c r="X13" s="78">
        <v>0</v>
      </c>
      <c r="Y13" s="150">
        <f aca="true" t="shared" si="0" ref="Y13:Y43">+SUM(D13:X13)</f>
        <v>55000</v>
      </c>
      <c r="Z13" s="150">
        <f>+SUM(D13:I13)</f>
        <v>20000</v>
      </c>
      <c r="AA13" s="150">
        <f>+SUM(J13:N13)</f>
        <v>20000</v>
      </c>
      <c r="AB13" s="150">
        <f>+SUM(O13:S13)</f>
        <v>15000</v>
      </c>
      <c r="AC13" s="150">
        <f>+SUM(T13:X13)</f>
        <v>0</v>
      </c>
      <c r="AD13" s="150"/>
      <c r="AE13" s="150"/>
      <c r="AF13" s="150"/>
      <c r="AG13" s="150"/>
      <c r="AH13" s="150"/>
      <c r="AI13" s="150"/>
      <c r="AJ13" s="150"/>
    </row>
    <row r="14" spans="1:36" ht="32.25" customHeight="1">
      <c r="A14" s="447" t="s">
        <v>176</v>
      </c>
      <c r="B14" s="448"/>
      <c r="C14" s="448"/>
      <c r="D14" s="448"/>
      <c r="E14" s="448"/>
      <c r="F14" s="448"/>
      <c r="G14" s="448"/>
      <c r="H14" s="448"/>
      <c r="I14" s="448"/>
      <c r="J14" s="448"/>
      <c r="K14" s="448"/>
      <c r="L14" s="448"/>
      <c r="M14" s="448"/>
      <c r="N14" s="448"/>
      <c r="O14" s="448"/>
      <c r="P14" s="448"/>
      <c r="Q14" s="448"/>
      <c r="R14" s="448"/>
      <c r="S14" s="448"/>
      <c r="T14" s="448"/>
      <c r="U14" s="448"/>
      <c r="V14" s="448"/>
      <c r="W14" s="448"/>
      <c r="X14" s="449"/>
      <c r="Y14" s="150"/>
      <c r="Z14" s="150"/>
      <c r="AA14" s="150"/>
      <c r="AB14" s="150"/>
      <c r="AC14" s="150"/>
      <c r="AD14" s="150"/>
      <c r="AE14" s="150"/>
      <c r="AF14" s="150"/>
      <c r="AG14" s="150"/>
      <c r="AH14" s="150"/>
      <c r="AI14" s="150"/>
      <c r="AJ14" s="150"/>
    </row>
    <row r="15" spans="1:36" ht="78" customHeight="1">
      <c r="A15" s="151" t="s">
        <v>20</v>
      </c>
      <c r="B15" s="18" t="s">
        <v>357</v>
      </c>
      <c r="C15" s="330" t="s">
        <v>687</v>
      </c>
      <c r="D15" s="78">
        <v>0</v>
      </c>
      <c r="E15" s="78">
        <v>150000</v>
      </c>
      <c r="F15" s="78">
        <v>0</v>
      </c>
      <c r="G15" s="78">
        <v>0</v>
      </c>
      <c r="H15" s="78">
        <v>0</v>
      </c>
      <c r="I15" s="78">
        <v>0</v>
      </c>
      <c r="J15" s="78">
        <v>0</v>
      </c>
      <c r="K15" s="78">
        <v>0</v>
      </c>
      <c r="L15" s="78">
        <v>0</v>
      </c>
      <c r="M15" s="78">
        <v>0</v>
      </c>
      <c r="N15" s="78">
        <v>0</v>
      </c>
      <c r="O15" s="78">
        <v>0</v>
      </c>
      <c r="P15" s="78">
        <v>0</v>
      </c>
      <c r="Q15" s="78">
        <v>0</v>
      </c>
      <c r="R15" s="78">
        <v>0</v>
      </c>
      <c r="S15" s="78">
        <v>0</v>
      </c>
      <c r="T15" s="78">
        <v>0</v>
      </c>
      <c r="U15" s="78">
        <v>0</v>
      </c>
      <c r="V15" s="78">
        <v>0</v>
      </c>
      <c r="W15" s="78">
        <v>0</v>
      </c>
      <c r="X15" s="78">
        <v>0</v>
      </c>
      <c r="Y15" s="152">
        <f t="shared" si="0"/>
        <v>150000</v>
      </c>
      <c r="Z15" s="150">
        <f aca="true" t="shared" si="1" ref="Z15:Z43">+SUM(D15:I15)</f>
        <v>150000</v>
      </c>
      <c r="AA15" s="150">
        <f aca="true" t="shared" si="2" ref="AA15:AA43">+SUM(J15:N15)</f>
        <v>0</v>
      </c>
      <c r="AB15" s="150">
        <f aca="true" t="shared" si="3" ref="AB15:AB43">+SUM(O15:S15)</f>
        <v>0</v>
      </c>
      <c r="AC15" s="150">
        <f aca="true" t="shared" si="4" ref="AC15:AC43">+SUM(T15:X15)</f>
        <v>0</v>
      </c>
      <c r="AD15" s="152"/>
      <c r="AE15" s="152"/>
      <c r="AF15" s="152"/>
      <c r="AG15" s="152"/>
      <c r="AH15" s="152"/>
      <c r="AI15" s="152"/>
      <c r="AJ15" s="152"/>
    </row>
    <row r="16" spans="1:36" ht="57" customHeight="1">
      <c r="A16" s="151" t="s">
        <v>20</v>
      </c>
      <c r="B16" s="18" t="s">
        <v>428</v>
      </c>
      <c r="C16" s="330" t="s">
        <v>687</v>
      </c>
      <c r="D16" s="78">
        <v>0</v>
      </c>
      <c r="E16" s="78">
        <v>0</v>
      </c>
      <c r="F16" s="78">
        <v>0</v>
      </c>
      <c r="G16" s="78">
        <v>0</v>
      </c>
      <c r="H16" s="78">
        <v>12000</v>
      </c>
      <c r="I16" s="78">
        <v>0</v>
      </c>
      <c r="J16" s="78">
        <v>0</v>
      </c>
      <c r="K16" s="78">
        <v>0</v>
      </c>
      <c r="L16" s="78">
        <v>0</v>
      </c>
      <c r="M16" s="78">
        <v>30000</v>
      </c>
      <c r="N16" s="78">
        <v>0</v>
      </c>
      <c r="O16" s="78">
        <v>0</v>
      </c>
      <c r="P16" s="78">
        <v>0</v>
      </c>
      <c r="Q16" s="78">
        <v>20000</v>
      </c>
      <c r="R16" s="78">
        <v>0</v>
      </c>
      <c r="S16" s="78">
        <v>0</v>
      </c>
      <c r="T16" s="78">
        <v>0</v>
      </c>
      <c r="U16" s="78">
        <v>0</v>
      </c>
      <c r="V16" s="78">
        <v>0</v>
      </c>
      <c r="W16" s="78">
        <v>0</v>
      </c>
      <c r="X16" s="78">
        <v>0</v>
      </c>
      <c r="Y16" s="152"/>
      <c r="Z16" s="150">
        <f t="shared" si="1"/>
        <v>12000</v>
      </c>
      <c r="AA16" s="150">
        <f t="shared" si="2"/>
        <v>30000</v>
      </c>
      <c r="AB16" s="150">
        <f t="shared" si="3"/>
        <v>20000</v>
      </c>
      <c r="AC16" s="150">
        <f t="shared" si="4"/>
        <v>0</v>
      </c>
      <c r="AD16" s="152"/>
      <c r="AE16" s="152"/>
      <c r="AF16" s="152"/>
      <c r="AG16" s="152"/>
      <c r="AH16" s="152"/>
      <c r="AI16" s="152"/>
      <c r="AJ16" s="152"/>
    </row>
    <row r="17" spans="1:36" ht="61.5" customHeight="1">
      <c r="A17" s="151" t="s">
        <v>20</v>
      </c>
      <c r="B17" s="18" t="s">
        <v>358</v>
      </c>
      <c r="C17" s="330" t="s">
        <v>687</v>
      </c>
      <c r="D17" s="78">
        <v>120000</v>
      </c>
      <c r="E17" s="78">
        <v>0</v>
      </c>
      <c r="F17" s="78">
        <v>0</v>
      </c>
      <c r="G17" s="78">
        <v>0</v>
      </c>
      <c r="H17" s="78">
        <v>0</v>
      </c>
      <c r="I17" s="78">
        <v>0</v>
      </c>
      <c r="J17" s="78">
        <v>124879</v>
      </c>
      <c r="K17" s="78">
        <v>0</v>
      </c>
      <c r="L17" s="78">
        <v>0</v>
      </c>
      <c r="M17" s="78">
        <v>0</v>
      </c>
      <c r="N17" s="78">
        <v>0</v>
      </c>
      <c r="O17" s="78">
        <v>129841</v>
      </c>
      <c r="P17" s="78">
        <v>0</v>
      </c>
      <c r="Q17" s="78">
        <v>0</v>
      </c>
      <c r="R17" s="78">
        <v>0</v>
      </c>
      <c r="S17" s="78">
        <v>0</v>
      </c>
      <c r="T17" s="78">
        <v>134888</v>
      </c>
      <c r="U17" s="78">
        <v>0</v>
      </c>
      <c r="V17" s="78">
        <v>0</v>
      </c>
      <c r="W17" s="78">
        <v>0</v>
      </c>
      <c r="X17" s="78">
        <v>0</v>
      </c>
      <c r="Y17" s="152">
        <f t="shared" si="0"/>
        <v>509608</v>
      </c>
      <c r="Z17" s="150">
        <f t="shared" si="1"/>
        <v>120000</v>
      </c>
      <c r="AA17" s="150">
        <f t="shared" si="2"/>
        <v>124879</v>
      </c>
      <c r="AB17" s="150">
        <f t="shared" si="3"/>
        <v>129841</v>
      </c>
      <c r="AC17" s="150">
        <f t="shared" si="4"/>
        <v>134888</v>
      </c>
      <c r="AD17" s="152"/>
      <c r="AE17" s="152"/>
      <c r="AF17" s="152"/>
      <c r="AG17" s="152"/>
      <c r="AH17" s="152"/>
      <c r="AI17" s="152"/>
      <c r="AJ17" s="152"/>
    </row>
    <row r="18" spans="1:36" ht="72" customHeight="1">
      <c r="A18" s="151" t="s">
        <v>20</v>
      </c>
      <c r="B18" s="33" t="s">
        <v>360</v>
      </c>
      <c r="C18" s="330" t="s">
        <v>687</v>
      </c>
      <c r="D18" s="78">
        <v>0</v>
      </c>
      <c r="E18" s="78">
        <v>30000</v>
      </c>
      <c r="F18" s="78">
        <v>0</v>
      </c>
      <c r="G18" s="78">
        <v>0</v>
      </c>
      <c r="H18" s="78">
        <v>0</v>
      </c>
      <c r="I18" s="78">
        <v>0</v>
      </c>
      <c r="J18" s="78">
        <v>0</v>
      </c>
      <c r="K18" s="78">
        <v>31220</v>
      </c>
      <c r="L18" s="78">
        <v>0</v>
      </c>
      <c r="M18" s="78">
        <v>0</v>
      </c>
      <c r="N18" s="78">
        <v>0</v>
      </c>
      <c r="O18" s="78">
        <v>0</v>
      </c>
      <c r="P18" s="78">
        <v>32460</v>
      </c>
      <c r="Q18" s="78">
        <v>0</v>
      </c>
      <c r="R18" s="78">
        <v>0</v>
      </c>
      <c r="S18" s="78">
        <v>0</v>
      </c>
      <c r="T18" s="78">
        <v>0</v>
      </c>
      <c r="U18" s="78">
        <v>33722</v>
      </c>
      <c r="V18" s="153">
        <v>156.48240320943296</v>
      </c>
      <c r="W18" s="78">
        <v>0</v>
      </c>
      <c r="X18" s="78">
        <v>0</v>
      </c>
      <c r="Y18" s="152">
        <f t="shared" si="0"/>
        <v>127558.48240320943</v>
      </c>
      <c r="Z18" s="150">
        <f t="shared" si="1"/>
        <v>30000</v>
      </c>
      <c r="AA18" s="150">
        <f t="shared" si="2"/>
        <v>31220</v>
      </c>
      <c r="AB18" s="150">
        <f t="shared" si="3"/>
        <v>32460</v>
      </c>
      <c r="AC18" s="150">
        <f t="shared" si="4"/>
        <v>33878.48240320943</v>
      </c>
      <c r="AD18" s="152"/>
      <c r="AE18" s="152"/>
      <c r="AF18" s="152"/>
      <c r="AG18" s="152"/>
      <c r="AH18" s="152"/>
      <c r="AI18" s="152"/>
      <c r="AJ18" s="152"/>
    </row>
    <row r="19" spans="1:36" ht="90" customHeight="1">
      <c r="A19" s="151" t="s">
        <v>20</v>
      </c>
      <c r="B19" s="286" t="s">
        <v>374</v>
      </c>
      <c r="C19" s="330" t="s">
        <v>690</v>
      </c>
      <c r="D19" s="78">
        <v>216000</v>
      </c>
      <c r="E19" s="78">
        <v>0</v>
      </c>
      <c r="F19" s="78">
        <v>0</v>
      </c>
      <c r="G19" s="78">
        <v>0</v>
      </c>
      <c r="H19" s="78">
        <v>0</v>
      </c>
      <c r="I19" s="78">
        <v>0</v>
      </c>
      <c r="J19" s="78">
        <f>224873-80000</f>
        <v>144873</v>
      </c>
      <c r="K19" s="78">
        <v>0</v>
      </c>
      <c r="L19" s="78">
        <v>0</v>
      </c>
      <c r="M19" s="78">
        <v>0</v>
      </c>
      <c r="N19" s="78">
        <v>0</v>
      </c>
      <c r="O19" s="78">
        <v>233713</v>
      </c>
      <c r="P19" s="78">
        <v>0</v>
      </c>
      <c r="Q19" s="78">
        <v>0</v>
      </c>
      <c r="R19" s="78">
        <v>0</v>
      </c>
      <c r="S19" s="78">
        <v>0</v>
      </c>
      <c r="T19" s="78">
        <v>242799</v>
      </c>
      <c r="U19" s="78">
        <v>0</v>
      </c>
      <c r="V19" s="78">
        <v>0</v>
      </c>
      <c r="W19" s="78">
        <v>0</v>
      </c>
      <c r="X19" s="78">
        <v>0</v>
      </c>
      <c r="Y19" s="152">
        <f t="shared" si="0"/>
        <v>837385</v>
      </c>
      <c r="Z19" s="150">
        <f t="shared" si="1"/>
        <v>216000</v>
      </c>
      <c r="AA19" s="150">
        <f t="shared" si="2"/>
        <v>144873</v>
      </c>
      <c r="AB19" s="150">
        <f t="shared" si="3"/>
        <v>233713</v>
      </c>
      <c r="AC19" s="150">
        <f t="shared" si="4"/>
        <v>242799</v>
      </c>
      <c r="AD19" s="152"/>
      <c r="AE19" s="152"/>
      <c r="AF19" s="152"/>
      <c r="AG19" s="152"/>
      <c r="AH19" s="152"/>
      <c r="AI19" s="152"/>
      <c r="AJ19" s="152"/>
    </row>
    <row r="20" spans="1:36" ht="80.25" customHeight="1">
      <c r="A20" s="151" t="s">
        <v>20</v>
      </c>
      <c r="B20" s="18" t="s">
        <v>427</v>
      </c>
      <c r="C20" s="330" t="s">
        <v>687</v>
      </c>
      <c r="D20" s="78">
        <v>0</v>
      </c>
      <c r="E20" s="78">
        <v>0</v>
      </c>
      <c r="F20" s="78">
        <v>0</v>
      </c>
      <c r="G20" s="78">
        <v>0</v>
      </c>
      <c r="H20" s="78">
        <v>50000</v>
      </c>
      <c r="I20" s="78">
        <v>0</v>
      </c>
      <c r="J20" s="78">
        <v>0</v>
      </c>
      <c r="K20" s="78">
        <v>0</v>
      </c>
      <c r="L20" s="78">
        <v>0</v>
      </c>
      <c r="M20" s="78">
        <v>0</v>
      </c>
      <c r="N20" s="78">
        <v>0</v>
      </c>
      <c r="O20" s="78">
        <v>0</v>
      </c>
      <c r="P20" s="78">
        <v>0</v>
      </c>
      <c r="Q20" s="78">
        <v>0</v>
      </c>
      <c r="R20" s="78">
        <v>0</v>
      </c>
      <c r="S20" s="78">
        <v>0</v>
      </c>
      <c r="T20" s="78">
        <v>0</v>
      </c>
      <c r="U20" s="78">
        <v>0</v>
      </c>
      <c r="V20" s="78">
        <v>0</v>
      </c>
      <c r="W20" s="78">
        <v>0</v>
      </c>
      <c r="X20" s="78">
        <v>0</v>
      </c>
      <c r="Y20" s="152">
        <f t="shared" si="0"/>
        <v>50000</v>
      </c>
      <c r="Z20" s="150">
        <f t="shared" si="1"/>
        <v>50000</v>
      </c>
      <c r="AA20" s="150">
        <f t="shared" si="2"/>
        <v>0</v>
      </c>
      <c r="AB20" s="150">
        <f t="shared" si="3"/>
        <v>0</v>
      </c>
      <c r="AC20" s="150">
        <f t="shared" si="4"/>
        <v>0</v>
      </c>
      <c r="AD20" s="152"/>
      <c r="AE20" s="152"/>
      <c r="AF20" s="152"/>
      <c r="AG20" s="152"/>
      <c r="AH20" s="152"/>
      <c r="AI20" s="152"/>
      <c r="AJ20" s="152"/>
    </row>
    <row r="21" spans="1:36" ht="79.5" customHeight="1">
      <c r="A21" s="151" t="s">
        <v>20</v>
      </c>
      <c r="B21" s="285" t="s">
        <v>662</v>
      </c>
      <c r="C21" s="285" t="s">
        <v>696</v>
      </c>
      <c r="D21" s="78">
        <v>0</v>
      </c>
      <c r="E21" s="78">
        <v>0</v>
      </c>
      <c r="F21" s="78">
        <v>0</v>
      </c>
      <c r="G21" s="78">
        <v>0</v>
      </c>
      <c r="H21" s="78">
        <v>30000</v>
      </c>
      <c r="I21" s="78">
        <v>0</v>
      </c>
      <c r="J21" s="71">
        <v>80000</v>
      </c>
      <c r="K21" s="78">
        <v>0</v>
      </c>
      <c r="L21" s="78">
        <v>0</v>
      </c>
      <c r="M21" s="78">
        <v>0</v>
      </c>
      <c r="N21" s="78">
        <v>0</v>
      </c>
      <c r="O21" s="78">
        <v>0</v>
      </c>
      <c r="P21" s="78">
        <v>0</v>
      </c>
      <c r="Q21" s="78">
        <v>0</v>
      </c>
      <c r="R21" s="78">
        <v>0</v>
      </c>
      <c r="S21" s="78">
        <v>0</v>
      </c>
      <c r="T21" s="78">
        <v>0</v>
      </c>
      <c r="U21" s="78">
        <v>0</v>
      </c>
      <c r="V21" s="78">
        <v>0</v>
      </c>
      <c r="W21" s="78">
        <v>0</v>
      </c>
      <c r="X21" s="78">
        <v>0</v>
      </c>
      <c r="Y21" s="152">
        <f t="shared" si="0"/>
        <v>110000</v>
      </c>
      <c r="Z21" s="150">
        <f t="shared" si="1"/>
        <v>30000</v>
      </c>
      <c r="AA21" s="150">
        <f t="shared" si="2"/>
        <v>80000</v>
      </c>
      <c r="AB21" s="150">
        <f t="shared" si="3"/>
        <v>0</v>
      </c>
      <c r="AC21" s="150">
        <f t="shared" si="4"/>
        <v>0</v>
      </c>
      <c r="AD21" s="152"/>
      <c r="AE21" s="152"/>
      <c r="AF21" s="152"/>
      <c r="AG21" s="152"/>
      <c r="AH21" s="152"/>
      <c r="AI21" s="152"/>
      <c r="AJ21" s="152"/>
    </row>
    <row r="22" spans="1:36" ht="73.5" customHeight="1">
      <c r="A22" s="151" t="s">
        <v>20</v>
      </c>
      <c r="B22" s="18" t="s">
        <v>117</v>
      </c>
      <c r="C22" s="330" t="s">
        <v>687</v>
      </c>
      <c r="D22" s="78">
        <v>0</v>
      </c>
      <c r="E22" s="78">
        <v>0</v>
      </c>
      <c r="F22" s="78">
        <v>0</v>
      </c>
      <c r="G22" s="78">
        <v>0</v>
      </c>
      <c r="H22" s="78">
        <v>30000</v>
      </c>
      <c r="I22" s="78">
        <v>0</v>
      </c>
      <c r="J22" s="78">
        <v>0</v>
      </c>
      <c r="K22" s="78">
        <v>0</v>
      </c>
      <c r="L22" s="78">
        <v>0</v>
      </c>
      <c r="M22" s="78">
        <v>10000</v>
      </c>
      <c r="N22" s="78">
        <v>0</v>
      </c>
      <c r="O22" s="78">
        <v>0</v>
      </c>
      <c r="P22" s="78">
        <v>0</v>
      </c>
      <c r="Q22" s="78">
        <v>10000</v>
      </c>
      <c r="R22" s="78">
        <v>0</v>
      </c>
      <c r="S22" s="78">
        <v>0</v>
      </c>
      <c r="T22" s="78">
        <v>0</v>
      </c>
      <c r="U22" s="78">
        <v>0</v>
      </c>
      <c r="V22" s="78">
        <v>10000</v>
      </c>
      <c r="W22" s="78">
        <v>0</v>
      </c>
      <c r="X22" s="78">
        <v>0</v>
      </c>
      <c r="Y22" s="152">
        <f t="shared" si="0"/>
        <v>60000</v>
      </c>
      <c r="Z22" s="150">
        <f t="shared" si="1"/>
        <v>30000</v>
      </c>
      <c r="AA22" s="150">
        <f t="shared" si="2"/>
        <v>10000</v>
      </c>
      <c r="AB22" s="150">
        <f t="shared" si="3"/>
        <v>10000</v>
      </c>
      <c r="AC22" s="150">
        <f t="shared" si="4"/>
        <v>10000</v>
      </c>
      <c r="AD22" s="152"/>
      <c r="AE22" s="152"/>
      <c r="AF22" s="152"/>
      <c r="AG22" s="152"/>
      <c r="AH22" s="152"/>
      <c r="AI22" s="152"/>
      <c r="AJ22" s="152"/>
    </row>
    <row r="23" spans="1:36" ht="30.75" customHeight="1">
      <c r="A23" s="447" t="s">
        <v>177</v>
      </c>
      <c r="B23" s="448"/>
      <c r="C23" s="448"/>
      <c r="D23" s="448"/>
      <c r="E23" s="448"/>
      <c r="F23" s="448"/>
      <c r="G23" s="448"/>
      <c r="H23" s="448"/>
      <c r="I23" s="448"/>
      <c r="J23" s="448"/>
      <c r="K23" s="448"/>
      <c r="L23" s="448"/>
      <c r="M23" s="448"/>
      <c r="N23" s="448"/>
      <c r="O23" s="448"/>
      <c r="P23" s="448"/>
      <c r="Q23" s="448"/>
      <c r="R23" s="448"/>
      <c r="S23" s="448"/>
      <c r="T23" s="448"/>
      <c r="U23" s="448"/>
      <c r="V23" s="448"/>
      <c r="W23" s="448"/>
      <c r="X23" s="449"/>
      <c r="Y23" s="150"/>
      <c r="Z23" s="150"/>
      <c r="AA23" s="150"/>
      <c r="AB23" s="150"/>
      <c r="AC23" s="150"/>
      <c r="AD23" s="150"/>
      <c r="AE23" s="150"/>
      <c r="AF23" s="150"/>
      <c r="AG23" s="150"/>
      <c r="AH23" s="150"/>
      <c r="AI23" s="150"/>
      <c r="AJ23" s="150"/>
    </row>
    <row r="24" spans="1:36" ht="102">
      <c r="A24" s="141" t="s">
        <v>20</v>
      </c>
      <c r="B24" s="1" t="s">
        <v>118</v>
      </c>
      <c r="C24" s="330" t="s">
        <v>687</v>
      </c>
      <c r="D24" s="78">
        <v>28000</v>
      </c>
      <c r="E24" s="78">
        <v>0</v>
      </c>
      <c r="F24" s="78">
        <v>0</v>
      </c>
      <c r="G24" s="78">
        <v>0</v>
      </c>
      <c r="H24" s="78">
        <v>60000</v>
      </c>
      <c r="I24" s="78">
        <v>0</v>
      </c>
      <c r="J24" s="78">
        <v>29139</v>
      </c>
      <c r="K24" s="78">
        <v>0</v>
      </c>
      <c r="L24" s="78">
        <v>0</v>
      </c>
      <c r="M24" s="78">
        <v>130000</v>
      </c>
      <c r="N24" s="78">
        <v>0</v>
      </c>
      <c r="O24" s="78">
        <v>30296</v>
      </c>
      <c r="P24" s="78">
        <v>0</v>
      </c>
      <c r="Q24" s="78">
        <v>30000</v>
      </c>
      <c r="R24" s="78">
        <v>0</v>
      </c>
      <c r="S24" s="78">
        <v>0</v>
      </c>
      <c r="T24" s="78">
        <v>31474</v>
      </c>
      <c r="U24" s="78">
        <v>0</v>
      </c>
      <c r="V24" s="78">
        <v>30000</v>
      </c>
      <c r="W24" s="78">
        <v>0</v>
      </c>
      <c r="X24" s="78">
        <v>0</v>
      </c>
      <c r="Y24" s="152">
        <f t="shared" si="0"/>
        <v>368909</v>
      </c>
      <c r="Z24" s="150">
        <f t="shared" si="1"/>
        <v>88000</v>
      </c>
      <c r="AA24" s="150">
        <f t="shared" si="2"/>
        <v>159139</v>
      </c>
      <c r="AB24" s="150">
        <f t="shared" si="3"/>
        <v>60296</v>
      </c>
      <c r="AC24" s="150">
        <f t="shared" si="4"/>
        <v>61474</v>
      </c>
      <c r="AD24" s="152"/>
      <c r="AE24" s="152"/>
      <c r="AF24" s="152"/>
      <c r="AG24" s="152"/>
      <c r="AH24" s="152"/>
      <c r="AI24" s="152"/>
      <c r="AJ24" s="152"/>
    </row>
    <row r="25" spans="1:36" ht="87" customHeight="1">
      <c r="A25" s="141" t="s">
        <v>20</v>
      </c>
      <c r="B25" s="1" t="s">
        <v>415</v>
      </c>
      <c r="C25" s="330" t="s">
        <v>687</v>
      </c>
      <c r="D25" s="78">
        <v>0</v>
      </c>
      <c r="E25" s="78">
        <v>0</v>
      </c>
      <c r="F25" s="78">
        <v>0</v>
      </c>
      <c r="G25" s="78">
        <v>0</v>
      </c>
      <c r="H25" s="78">
        <v>0</v>
      </c>
      <c r="I25" s="78">
        <v>0</v>
      </c>
      <c r="J25" s="78">
        <v>0</v>
      </c>
      <c r="K25" s="78">
        <v>0</v>
      </c>
      <c r="L25" s="78">
        <v>0</v>
      </c>
      <c r="M25" s="78">
        <v>40000</v>
      </c>
      <c r="N25" s="46">
        <v>0</v>
      </c>
      <c r="O25" s="46">
        <v>0</v>
      </c>
      <c r="P25" s="46">
        <v>0</v>
      </c>
      <c r="Q25" s="46">
        <v>0</v>
      </c>
      <c r="R25" s="46">
        <v>0</v>
      </c>
      <c r="S25" s="46">
        <v>0</v>
      </c>
      <c r="T25" s="46">
        <v>0</v>
      </c>
      <c r="U25" s="46">
        <v>0</v>
      </c>
      <c r="V25" s="46">
        <v>0</v>
      </c>
      <c r="W25" s="46">
        <v>0</v>
      </c>
      <c r="X25" s="46">
        <v>0</v>
      </c>
      <c r="Y25" s="152">
        <f t="shared" si="0"/>
        <v>40000</v>
      </c>
      <c r="Z25" s="150">
        <f t="shared" si="1"/>
        <v>0</v>
      </c>
      <c r="AA25" s="150">
        <f t="shared" si="2"/>
        <v>40000</v>
      </c>
      <c r="AB25" s="150">
        <f t="shared" si="3"/>
        <v>0</v>
      </c>
      <c r="AC25" s="150">
        <f t="shared" si="4"/>
        <v>0</v>
      </c>
      <c r="AD25" s="152"/>
      <c r="AE25" s="152"/>
      <c r="AF25" s="152"/>
      <c r="AG25" s="152"/>
      <c r="AH25" s="152"/>
      <c r="AI25" s="152"/>
      <c r="AJ25" s="152"/>
    </row>
    <row r="26" spans="1:36" ht="15" customHeight="1">
      <c r="A26" s="408" t="s">
        <v>109</v>
      </c>
      <c r="B26" s="409"/>
      <c r="C26" s="409"/>
      <c r="D26" s="409"/>
      <c r="E26" s="409"/>
      <c r="F26" s="409"/>
      <c r="G26" s="409"/>
      <c r="H26" s="409"/>
      <c r="I26" s="409"/>
      <c r="J26" s="409"/>
      <c r="K26" s="409"/>
      <c r="L26" s="409"/>
      <c r="M26" s="410"/>
      <c r="N26" s="539" t="s">
        <v>398</v>
      </c>
      <c r="O26" s="540"/>
      <c r="P26" s="540"/>
      <c r="Q26" s="540"/>
      <c r="R26" s="540"/>
      <c r="S26" s="540"/>
      <c r="T26" s="540"/>
      <c r="U26" s="540"/>
      <c r="V26" s="540"/>
      <c r="W26" s="540"/>
      <c r="X26" s="541"/>
      <c r="Y26" s="152"/>
      <c r="Z26" s="150"/>
      <c r="AA26" s="150"/>
      <c r="AB26" s="150"/>
      <c r="AC26" s="150"/>
      <c r="AD26" s="152"/>
      <c r="AE26" s="152"/>
      <c r="AF26" s="152"/>
      <c r="AG26" s="152"/>
      <c r="AH26" s="152"/>
      <c r="AI26" s="152"/>
      <c r="AJ26" s="152"/>
    </row>
    <row r="27" spans="1:36" ht="30" customHeight="1">
      <c r="A27" s="414"/>
      <c r="B27" s="415"/>
      <c r="C27" s="415"/>
      <c r="D27" s="415"/>
      <c r="E27" s="415"/>
      <c r="F27" s="415"/>
      <c r="G27" s="415"/>
      <c r="H27" s="415"/>
      <c r="I27" s="415"/>
      <c r="J27" s="415"/>
      <c r="K27" s="415"/>
      <c r="L27" s="415"/>
      <c r="M27" s="416"/>
      <c r="N27" s="542" t="s">
        <v>626</v>
      </c>
      <c r="O27" s="543"/>
      <c r="P27" s="543"/>
      <c r="Q27" s="543"/>
      <c r="R27" s="543"/>
      <c r="S27" s="543"/>
      <c r="T27" s="543"/>
      <c r="U27" s="543"/>
      <c r="V27" s="543"/>
      <c r="W27" s="543"/>
      <c r="X27" s="543"/>
      <c r="Y27" s="150"/>
      <c r="Z27" s="150"/>
      <c r="AA27" s="150"/>
      <c r="AB27" s="150"/>
      <c r="AC27" s="150"/>
      <c r="AD27" s="150"/>
      <c r="AE27" s="150"/>
      <c r="AF27" s="150"/>
      <c r="AG27" s="150"/>
      <c r="AH27" s="150"/>
      <c r="AI27" s="150"/>
      <c r="AJ27" s="150"/>
    </row>
    <row r="28" spans="1:36" ht="32.25" customHeight="1">
      <c r="A28" s="447" t="s">
        <v>111</v>
      </c>
      <c r="B28" s="448"/>
      <c r="C28" s="448"/>
      <c r="D28" s="448"/>
      <c r="E28" s="448"/>
      <c r="F28" s="448"/>
      <c r="G28" s="448"/>
      <c r="H28" s="448"/>
      <c r="I28" s="448"/>
      <c r="J28" s="448"/>
      <c r="K28" s="448"/>
      <c r="L28" s="448"/>
      <c r="M28" s="448"/>
      <c r="N28" s="448"/>
      <c r="O28" s="448"/>
      <c r="P28" s="448"/>
      <c r="Q28" s="448"/>
      <c r="R28" s="448"/>
      <c r="S28" s="448"/>
      <c r="T28" s="448"/>
      <c r="U28" s="448"/>
      <c r="V28" s="448"/>
      <c r="W28" s="448"/>
      <c r="X28" s="449"/>
      <c r="Y28" s="150"/>
      <c r="Z28" s="150"/>
      <c r="AA28" s="150"/>
      <c r="AB28" s="150"/>
      <c r="AC28" s="150"/>
      <c r="AD28" s="150"/>
      <c r="AE28" s="150"/>
      <c r="AF28" s="150"/>
      <c r="AG28" s="150"/>
      <c r="AH28" s="150"/>
      <c r="AI28" s="150"/>
      <c r="AJ28" s="150"/>
    </row>
    <row r="29" spans="1:36" ht="89.25">
      <c r="A29" s="141" t="s">
        <v>222</v>
      </c>
      <c r="B29" s="1" t="s">
        <v>119</v>
      </c>
      <c r="C29" s="330" t="s">
        <v>688</v>
      </c>
      <c r="D29" s="154">
        <v>0</v>
      </c>
      <c r="E29" s="154">
        <v>60000</v>
      </c>
      <c r="F29" s="154">
        <v>0</v>
      </c>
      <c r="G29" s="154">
        <v>0</v>
      </c>
      <c r="H29" s="154">
        <v>0</v>
      </c>
      <c r="I29" s="154">
        <v>0</v>
      </c>
      <c r="J29" s="154">
        <v>15000</v>
      </c>
      <c r="K29" s="154">
        <v>0</v>
      </c>
      <c r="L29" s="154">
        <v>0</v>
      </c>
      <c r="M29" s="154">
        <v>0</v>
      </c>
      <c r="N29" s="154">
        <v>0</v>
      </c>
      <c r="O29" s="154">
        <v>15000</v>
      </c>
      <c r="P29" s="154">
        <v>0</v>
      </c>
      <c r="Q29" s="154">
        <v>0</v>
      </c>
      <c r="R29" s="154">
        <v>0</v>
      </c>
      <c r="S29" s="154">
        <v>0</v>
      </c>
      <c r="T29" s="154">
        <v>15000</v>
      </c>
      <c r="U29" s="154">
        <v>0</v>
      </c>
      <c r="V29" s="154">
        <v>0</v>
      </c>
      <c r="W29" s="154">
        <v>0</v>
      </c>
      <c r="X29" s="154">
        <v>0</v>
      </c>
      <c r="Y29" s="155">
        <f t="shared" si="0"/>
        <v>105000</v>
      </c>
      <c r="Z29" s="150">
        <f t="shared" si="1"/>
        <v>60000</v>
      </c>
      <c r="AA29" s="150">
        <f t="shared" si="2"/>
        <v>15000</v>
      </c>
      <c r="AB29" s="150">
        <f t="shared" si="3"/>
        <v>15000</v>
      </c>
      <c r="AC29" s="150">
        <f t="shared" si="4"/>
        <v>15000</v>
      </c>
      <c r="AD29" s="155"/>
      <c r="AE29" s="155"/>
      <c r="AF29" s="155"/>
      <c r="AG29" s="155"/>
      <c r="AH29" s="155"/>
      <c r="AI29" s="155"/>
      <c r="AJ29" s="155"/>
    </row>
    <row r="30" spans="1:36" ht="64.5" customHeight="1">
      <c r="A30" s="141" t="s">
        <v>222</v>
      </c>
      <c r="B30" s="1" t="s">
        <v>359</v>
      </c>
      <c r="C30" s="330" t="s">
        <v>690</v>
      </c>
      <c r="D30" s="154">
        <v>10000</v>
      </c>
      <c r="E30" s="154">
        <v>0</v>
      </c>
      <c r="F30" s="154">
        <v>0</v>
      </c>
      <c r="G30" s="154">
        <v>0</v>
      </c>
      <c r="H30" s="154">
        <v>6000</v>
      </c>
      <c r="I30" s="154">
        <v>0</v>
      </c>
      <c r="J30" s="154">
        <v>10406</v>
      </c>
      <c r="K30" s="154">
        <v>0</v>
      </c>
      <c r="L30" s="154">
        <v>6000</v>
      </c>
      <c r="M30" s="154">
        <v>0</v>
      </c>
      <c r="N30" s="154">
        <v>0</v>
      </c>
      <c r="O30" s="154">
        <v>10820</v>
      </c>
      <c r="P30" s="154">
        <v>0</v>
      </c>
      <c r="Q30" s="154">
        <v>6000</v>
      </c>
      <c r="R30" s="154">
        <v>0</v>
      </c>
      <c r="S30" s="154">
        <v>0</v>
      </c>
      <c r="T30" s="154">
        <v>11241</v>
      </c>
      <c r="U30" s="154">
        <v>6000</v>
      </c>
      <c r="V30" s="154">
        <v>0</v>
      </c>
      <c r="W30" s="154">
        <v>0</v>
      </c>
      <c r="X30" s="154">
        <v>0</v>
      </c>
      <c r="Y30" s="155">
        <f t="shared" si="0"/>
        <v>66467</v>
      </c>
      <c r="Z30" s="150">
        <f t="shared" si="1"/>
        <v>16000</v>
      </c>
      <c r="AA30" s="150">
        <f t="shared" si="2"/>
        <v>16406</v>
      </c>
      <c r="AB30" s="150">
        <f t="shared" si="3"/>
        <v>16820</v>
      </c>
      <c r="AC30" s="150">
        <f t="shared" si="4"/>
        <v>17241</v>
      </c>
      <c r="AD30" s="155"/>
      <c r="AE30" s="155"/>
      <c r="AF30" s="155"/>
      <c r="AG30" s="155"/>
      <c r="AH30" s="155"/>
      <c r="AI30" s="155"/>
      <c r="AJ30" s="155"/>
    </row>
    <row r="31" spans="1:36" ht="76.5">
      <c r="A31" s="141" t="s">
        <v>222</v>
      </c>
      <c r="B31" s="1" t="s">
        <v>120</v>
      </c>
      <c r="C31" s="330" t="s">
        <v>690</v>
      </c>
      <c r="D31" s="154">
        <v>0</v>
      </c>
      <c r="E31" s="154">
        <v>0</v>
      </c>
      <c r="F31" s="154">
        <v>0</v>
      </c>
      <c r="G31" s="154">
        <v>0</v>
      </c>
      <c r="H31" s="154">
        <v>60000</v>
      </c>
      <c r="I31" s="154">
        <v>0</v>
      </c>
      <c r="J31" s="154">
        <v>0</v>
      </c>
      <c r="K31" s="154">
        <v>0</v>
      </c>
      <c r="L31" s="154">
        <v>60000</v>
      </c>
      <c r="N31" s="154">
        <v>0</v>
      </c>
      <c r="O31" s="154">
        <v>0</v>
      </c>
      <c r="P31" s="154">
        <v>0</v>
      </c>
      <c r="Q31" s="154">
        <v>30000</v>
      </c>
      <c r="R31" s="91">
        <v>0</v>
      </c>
      <c r="S31" s="154">
        <v>0</v>
      </c>
      <c r="T31" s="154">
        <v>0</v>
      </c>
      <c r="U31" s="154">
        <v>0</v>
      </c>
      <c r="V31" s="154">
        <v>0</v>
      </c>
      <c r="W31" s="154">
        <v>0</v>
      </c>
      <c r="X31" s="154">
        <v>0</v>
      </c>
      <c r="Y31" s="155">
        <f t="shared" si="0"/>
        <v>150000</v>
      </c>
      <c r="Z31" s="150">
        <f t="shared" si="1"/>
        <v>60000</v>
      </c>
      <c r="AA31" s="150">
        <f t="shared" si="2"/>
        <v>60000</v>
      </c>
      <c r="AB31" s="150">
        <f t="shared" si="3"/>
        <v>30000</v>
      </c>
      <c r="AC31" s="150">
        <f t="shared" si="4"/>
        <v>0</v>
      </c>
      <c r="AD31" s="155"/>
      <c r="AE31" s="155"/>
      <c r="AF31" s="155"/>
      <c r="AG31" s="155"/>
      <c r="AH31" s="155"/>
      <c r="AI31" s="155"/>
      <c r="AJ31" s="155"/>
    </row>
    <row r="32" spans="1:36" ht="37.5" customHeight="1">
      <c r="A32" s="447" t="s">
        <v>112</v>
      </c>
      <c r="B32" s="448"/>
      <c r="C32" s="448"/>
      <c r="D32" s="448"/>
      <c r="E32" s="448"/>
      <c r="F32" s="448"/>
      <c r="G32" s="448"/>
      <c r="H32" s="448"/>
      <c r="I32" s="448"/>
      <c r="J32" s="448"/>
      <c r="K32" s="448"/>
      <c r="L32" s="448"/>
      <c r="M32" s="448"/>
      <c r="N32" s="448"/>
      <c r="O32" s="448"/>
      <c r="P32" s="448"/>
      <c r="Q32" s="448"/>
      <c r="R32" s="448"/>
      <c r="S32" s="448"/>
      <c r="T32" s="448"/>
      <c r="U32" s="448"/>
      <c r="V32" s="448"/>
      <c r="W32" s="448"/>
      <c r="X32" s="449"/>
      <c r="Y32" s="150"/>
      <c r="Z32" s="150"/>
      <c r="AA32" s="150"/>
      <c r="AB32" s="150"/>
      <c r="AC32" s="150"/>
      <c r="AD32" s="150"/>
      <c r="AE32" s="150"/>
      <c r="AF32" s="150"/>
      <c r="AG32" s="150"/>
      <c r="AH32" s="150"/>
      <c r="AI32" s="150"/>
      <c r="AJ32" s="150"/>
    </row>
    <row r="33" spans="1:36" s="61" customFormat="1" ht="136.5" customHeight="1">
      <c r="A33" s="141" t="s">
        <v>222</v>
      </c>
      <c r="B33" s="284" t="s">
        <v>367</v>
      </c>
      <c r="C33" s="330" t="s">
        <v>688</v>
      </c>
      <c r="D33" s="81">
        <v>60000</v>
      </c>
      <c r="E33" s="85">
        <v>0</v>
      </c>
      <c r="F33" s="81">
        <v>0</v>
      </c>
      <c r="G33" s="81">
        <v>0</v>
      </c>
      <c r="H33" s="81">
        <v>40000</v>
      </c>
      <c r="I33" s="81">
        <v>0</v>
      </c>
      <c r="J33" s="81">
        <v>0</v>
      </c>
      <c r="K33" s="81">
        <v>0</v>
      </c>
      <c r="L33" s="81">
        <v>0</v>
      </c>
      <c r="M33" s="81">
        <v>0</v>
      </c>
      <c r="N33" s="81">
        <v>0</v>
      </c>
      <c r="O33" s="81">
        <v>0</v>
      </c>
      <c r="P33" s="81">
        <v>0</v>
      </c>
      <c r="Q33" s="81">
        <v>0</v>
      </c>
      <c r="R33" s="81">
        <v>0</v>
      </c>
      <c r="S33" s="81">
        <v>0</v>
      </c>
      <c r="T33" s="81">
        <v>0</v>
      </c>
      <c r="U33" s="81">
        <v>0</v>
      </c>
      <c r="V33" s="81">
        <v>0</v>
      </c>
      <c r="W33" s="81">
        <v>0</v>
      </c>
      <c r="X33" s="81">
        <v>0</v>
      </c>
      <c r="Y33" s="49">
        <f t="shared" si="0"/>
        <v>100000</v>
      </c>
      <c r="Z33" s="150">
        <f t="shared" si="1"/>
        <v>100000</v>
      </c>
      <c r="AA33" s="150">
        <f t="shared" si="2"/>
        <v>0</v>
      </c>
      <c r="AB33" s="150">
        <f t="shared" si="3"/>
        <v>0</v>
      </c>
      <c r="AC33" s="150">
        <f t="shared" si="4"/>
        <v>0</v>
      </c>
      <c r="AD33" s="49"/>
      <c r="AE33" s="49"/>
      <c r="AF33" s="49"/>
      <c r="AG33" s="49"/>
      <c r="AH33" s="49"/>
      <c r="AI33" s="49"/>
      <c r="AJ33" s="49"/>
    </row>
    <row r="34" spans="1:36" s="61" customFormat="1" ht="81" customHeight="1">
      <c r="A34" s="141" t="s">
        <v>222</v>
      </c>
      <c r="B34" s="31" t="s">
        <v>369</v>
      </c>
      <c r="C34" s="330" t="s">
        <v>688</v>
      </c>
      <c r="D34" s="81">
        <v>0</v>
      </c>
      <c r="E34" s="85">
        <v>0</v>
      </c>
      <c r="F34" s="81">
        <v>0</v>
      </c>
      <c r="G34" s="81">
        <v>0</v>
      </c>
      <c r="H34" s="81">
        <v>50000</v>
      </c>
      <c r="I34" s="81">
        <v>0</v>
      </c>
      <c r="J34" s="81">
        <v>0</v>
      </c>
      <c r="K34" s="81">
        <v>0</v>
      </c>
      <c r="L34" s="81">
        <v>0</v>
      </c>
      <c r="M34" s="81">
        <v>0</v>
      </c>
      <c r="N34" s="81">
        <v>0</v>
      </c>
      <c r="O34" s="81">
        <v>0</v>
      </c>
      <c r="P34" s="81">
        <v>0</v>
      </c>
      <c r="Q34" s="81">
        <v>0</v>
      </c>
      <c r="R34" s="81">
        <v>0</v>
      </c>
      <c r="S34" s="81">
        <v>0</v>
      </c>
      <c r="T34" s="81">
        <v>0</v>
      </c>
      <c r="U34" s="81">
        <v>0</v>
      </c>
      <c r="V34" s="81">
        <v>0</v>
      </c>
      <c r="W34" s="81">
        <v>0</v>
      </c>
      <c r="X34" s="81">
        <v>0</v>
      </c>
      <c r="Y34" s="49">
        <f t="shared" si="0"/>
        <v>50000</v>
      </c>
      <c r="Z34" s="150">
        <f t="shared" si="1"/>
        <v>50000</v>
      </c>
      <c r="AA34" s="150">
        <f t="shared" si="2"/>
        <v>0</v>
      </c>
      <c r="AB34" s="150">
        <f t="shared" si="3"/>
        <v>0</v>
      </c>
      <c r="AC34" s="150">
        <f t="shared" si="4"/>
        <v>0</v>
      </c>
      <c r="AD34" s="49"/>
      <c r="AE34" s="49"/>
      <c r="AF34" s="49"/>
      <c r="AG34" s="49"/>
      <c r="AH34" s="49"/>
      <c r="AI34" s="49"/>
      <c r="AJ34" s="49"/>
    </row>
    <row r="35" spans="1:36" s="61" customFormat="1" ht="57.75" customHeight="1">
      <c r="A35" s="141" t="s">
        <v>222</v>
      </c>
      <c r="B35" s="31" t="s">
        <v>370</v>
      </c>
      <c r="C35" s="330" t="s">
        <v>688</v>
      </c>
      <c r="D35" s="81">
        <v>0</v>
      </c>
      <c r="E35" s="85">
        <v>0</v>
      </c>
      <c r="F35" s="81">
        <v>0</v>
      </c>
      <c r="G35" s="81">
        <v>0</v>
      </c>
      <c r="H35" s="81">
        <v>50000</v>
      </c>
      <c r="I35" s="81">
        <v>0</v>
      </c>
      <c r="J35" s="81">
        <v>0</v>
      </c>
      <c r="K35" s="81">
        <v>0</v>
      </c>
      <c r="L35" s="81">
        <v>0</v>
      </c>
      <c r="M35" s="81">
        <v>0</v>
      </c>
      <c r="N35" s="81">
        <v>0</v>
      </c>
      <c r="O35" s="81">
        <v>0</v>
      </c>
      <c r="P35" s="81">
        <v>0</v>
      </c>
      <c r="Q35" s="81">
        <v>0</v>
      </c>
      <c r="R35" s="81">
        <v>0</v>
      </c>
      <c r="S35" s="81">
        <v>0</v>
      </c>
      <c r="T35" s="81">
        <v>0</v>
      </c>
      <c r="U35" s="81">
        <v>0</v>
      </c>
      <c r="V35" s="81">
        <v>0</v>
      </c>
      <c r="W35" s="81">
        <v>0</v>
      </c>
      <c r="X35" s="81">
        <v>0</v>
      </c>
      <c r="Y35" s="49">
        <f t="shared" si="0"/>
        <v>50000</v>
      </c>
      <c r="Z35" s="150">
        <f t="shared" si="1"/>
        <v>50000</v>
      </c>
      <c r="AA35" s="150">
        <f t="shared" si="2"/>
        <v>0</v>
      </c>
      <c r="AB35" s="150">
        <f t="shared" si="3"/>
        <v>0</v>
      </c>
      <c r="AC35" s="150">
        <f t="shared" si="4"/>
        <v>0</v>
      </c>
      <c r="AD35" s="49"/>
      <c r="AE35" s="49"/>
      <c r="AF35" s="49"/>
      <c r="AG35" s="49"/>
      <c r="AH35" s="49"/>
      <c r="AI35" s="49"/>
      <c r="AJ35" s="49"/>
    </row>
    <row r="36" spans="1:36" ht="102">
      <c r="A36" s="141" t="s">
        <v>222</v>
      </c>
      <c r="B36" s="34" t="s">
        <v>426</v>
      </c>
      <c r="C36" s="330" t="s">
        <v>688</v>
      </c>
      <c r="D36" s="78">
        <v>0</v>
      </c>
      <c r="E36" s="78">
        <v>0</v>
      </c>
      <c r="F36" s="78">
        <v>0</v>
      </c>
      <c r="G36" s="78">
        <v>0</v>
      </c>
      <c r="H36" s="78">
        <v>30000</v>
      </c>
      <c r="I36" s="78">
        <v>0</v>
      </c>
      <c r="J36" s="78">
        <v>0</v>
      </c>
      <c r="K36" s="78">
        <v>0</v>
      </c>
      <c r="L36" s="78">
        <v>30000</v>
      </c>
      <c r="M36" s="156">
        <v>0</v>
      </c>
      <c r="N36" s="78">
        <v>0</v>
      </c>
      <c r="O36" s="78">
        <v>0</v>
      </c>
      <c r="P36" s="78">
        <v>0</v>
      </c>
      <c r="Q36" s="78">
        <v>15000</v>
      </c>
      <c r="R36" s="78">
        <v>0</v>
      </c>
      <c r="S36" s="78">
        <v>0</v>
      </c>
      <c r="T36" s="78">
        <v>0</v>
      </c>
      <c r="U36" s="78">
        <v>0</v>
      </c>
      <c r="V36" s="78">
        <v>0</v>
      </c>
      <c r="W36" s="78">
        <v>0</v>
      </c>
      <c r="X36" s="78">
        <v>0</v>
      </c>
      <c r="Y36" s="49">
        <f t="shared" si="0"/>
        <v>75000</v>
      </c>
      <c r="Z36" s="150">
        <f t="shared" si="1"/>
        <v>30000</v>
      </c>
      <c r="AA36" s="150">
        <f t="shared" si="2"/>
        <v>30000</v>
      </c>
      <c r="AB36" s="150">
        <f t="shared" si="3"/>
        <v>15000</v>
      </c>
      <c r="AC36" s="150">
        <f t="shared" si="4"/>
        <v>0</v>
      </c>
      <c r="AD36" s="49"/>
      <c r="AE36" s="49"/>
      <c r="AF36" s="49"/>
      <c r="AG36" s="49"/>
      <c r="AH36" s="49"/>
      <c r="AI36" s="49"/>
      <c r="AJ36" s="49"/>
    </row>
    <row r="37" spans="1:36" ht="26.25" customHeight="1">
      <c r="A37" s="536" t="s">
        <v>113</v>
      </c>
      <c r="B37" s="537"/>
      <c r="C37" s="537"/>
      <c r="D37" s="537"/>
      <c r="E37" s="537"/>
      <c r="F37" s="537"/>
      <c r="G37" s="537"/>
      <c r="H37" s="537"/>
      <c r="I37" s="537"/>
      <c r="J37" s="537"/>
      <c r="K37" s="537"/>
      <c r="L37" s="537"/>
      <c r="M37" s="537"/>
      <c r="N37" s="537"/>
      <c r="O37" s="537"/>
      <c r="P37" s="537"/>
      <c r="Q37" s="537"/>
      <c r="R37" s="537"/>
      <c r="S37" s="537"/>
      <c r="T37" s="537"/>
      <c r="U37" s="537"/>
      <c r="V37" s="537"/>
      <c r="W37" s="537"/>
      <c r="X37" s="538"/>
      <c r="Y37" s="150"/>
      <c r="Z37" s="150"/>
      <c r="AA37" s="150"/>
      <c r="AB37" s="150"/>
      <c r="AC37" s="150"/>
      <c r="AD37" s="150"/>
      <c r="AE37" s="150"/>
      <c r="AF37" s="150"/>
      <c r="AG37" s="150"/>
      <c r="AH37" s="150"/>
      <c r="AI37" s="150"/>
      <c r="AJ37" s="150"/>
    </row>
    <row r="38" spans="1:36" ht="76.5">
      <c r="A38" s="141" t="s">
        <v>222</v>
      </c>
      <c r="B38" s="1" t="s">
        <v>121</v>
      </c>
      <c r="C38" s="330" t="s">
        <v>688</v>
      </c>
      <c r="D38" s="157">
        <v>0</v>
      </c>
      <c r="E38" s="157">
        <v>0</v>
      </c>
      <c r="F38" s="157">
        <v>0</v>
      </c>
      <c r="G38" s="157">
        <v>0</v>
      </c>
      <c r="H38" s="157">
        <v>0</v>
      </c>
      <c r="I38" s="157">
        <v>0</v>
      </c>
      <c r="J38" s="157">
        <v>0</v>
      </c>
      <c r="K38" s="157">
        <v>0</v>
      </c>
      <c r="L38" s="157">
        <v>0</v>
      </c>
      <c r="M38" s="157">
        <v>40000</v>
      </c>
      <c r="N38" s="157">
        <v>0</v>
      </c>
      <c r="O38" s="157">
        <v>0</v>
      </c>
      <c r="P38" s="157">
        <v>0</v>
      </c>
      <c r="Q38" s="157">
        <v>15000</v>
      </c>
      <c r="R38" s="157">
        <v>0</v>
      </c>
      <c r="S38" s="157">
        <v>0</v>
      </c>
      <c r="T38" s="157">
        <v>0</v>
      </c>
      <c r="U38" s="157">
        <v>0</v>
      </c>
      <c r="V38" s="157">
        <v>10000</v>
      </c>
      <c r="W38" s="157">
        <v>0</v>
      </c>
      <c r="X38" s="157">
        <v>0</v>
      </c>
      <c r="Y38" s="35">
        <f t="shared" si="0"/>
        <v>65000</v>
      </c>
      <c r="Z38" s="150">
        <f t="shared" si="1"/>
        <v>0</v>
      </c>
      <c r="AA38" s="150">
        <f t="shared" si="2"/>
        <v>40000</v>
      </c>
      <c r="AB38" s="150">
        <f t="shared" si="3"/>
        <v>15000</v>
      </c>
      <c r="AC38" s="150">
        <f t="shared" si="4"/>
        <v>10000</v>
      </c>
      <c r="AD38" s="35"/>
      <c r="AE38" s="35"/>
      <c r="AF38" s="35"/>
      <c r="AG38" s="35"/>
      <c r="AH38" s="35"/>
      <c r="AI38" s="35"/>
      <c r="AJ38" s="35"/>
    </row>
    <row r="39" spans="1:36" ht="12.75">
      <c r="A39" s="408" t="s">
        <v>114</v>
      </c>
      <c r="B39" s="409"/>
      <c r="C39" s="409"/>
      <c r="D39" s="409"/>
      <c r="E39" s="409"/>
      <c r="F39" s="409"/>
      <c r="G39" s="409"/>
      <c r="H39" s="409"/>
      <c r="I39" s="409"/>
      <c r="J39" s="409"/>
      <c r="K39" s="409"/>
      <c r="L39" s="409"/>
      <c r="M39" s="410"/>
      <c r="N39" s="535" t="s">
        <v>0</v>
      </c>
      <c r="O39" s="535"/>
      <c r="P39" s="535"/>
      <c r="Q39" s="535"/>
      <c r="R39" s="535"/>
      <c r="S39" s="535"/>
      <c r="T39" s="535"/>
      <c r="U39" s="535"/>
      <c r="V39" s="535"/>
      <c r="W39" s="535"/>
      <c r="X39" s="535"/>
      <c r="Y39" s="150"/>
      <c r="Z39" s="150"/>
      <c r="AA39" s="150"/>
      <c r="AB39" s="150"/>
      <c r="AC39" s="150"/>
      <c r="AD39" s="150"/>
      <c r="AE39" s="150"/>
      <c r="AF39" s="150"/>
      <c r="AG39" s="150"/>
      <c r="AH39" s="150"/>
      <c r="AI39" s="150"/>
      <c r="AJ39" s="150"/>
    </row>
    <row r="40" spans="1:36" ht="12.75">
      <c r="A40" s="414"/>
      <c r="B40" s="415"/>
      <c r="C40" s="415"/>
      <c r="D40" s="415"/>
      <c r="E40" s="415"/>
      <c r="F40" s="415"/>
      <c r="G40" s="415"/>
      <c r="H40" s="415"/>
      <c r="I40" s="415"/>
      <c r="J40" s="415"/>
      <c r="K40" s="415"/>
      <c r="L40" s="415"/>
      <c r="M40" s="416"/>
      <c r="N40" s="542" t="s">
        <v>388</v>
      </c>
      <c r="O40" s="543"/>
      <c r="P40" s="543"/>
      <c r="Q40" s="543"/>
      <c r="R40" s="543"/>
      <c r="S40" s="543"/>
      <c r="T40" s="543"/>
      <c r="U40" s="543"/>
      <c r="V40" s="543"/>
      <c r="W40" s="543"/>
      <c r="X40" s="543"/>
      <c r="Y40" s="150"/>
      <c r="Z40" s="150"/>
      <c r="AA40" s="150"/>
      <c r="AB40" s="150"/>
      <c r="AC40" s="150"/>
      <c r="AD40" s="150"/>
      <c r="AE40" s="150"/>
      <c r="AF40" s="150"/>
      <c r="AG40" s="150"/>
      <c r="AH40" s="150"/>
      <c r="AI40" s="150"/>
      <c r="AJ40" s="150"/>
    </row>
    <row r="41" spans="1:36" ht="31.5" customHeight="1">
      <c r="A41" s="447" t="s">
        <v>316</v>
      </c>
      <c r="B41" s="448"/>
      <c r="C41" s="448"/>
      <c r="D41" s="448"/>
      <c r="E41" s="448"/>
      <c r="F41" s="448"/>
      <c r="G41" s="448"/>
      <c r="H41" s="448"/>
      <c r="I41" s="448"/>
      <c r="J41" s="448"/>
      <c r="K41" s="448"/>
      <c r="L41" s="448"/>
      <c r="M41" s="448"/>
      <c r="N41" s="448"/>
      <c r="O41" s="448"/>
      <c r="P41" s="448"/>
      <c r="Q41" s="448"/>
      <c r="R41" s="448"/>
      <c r="S41" s="448"/>
      <c r="T41" s="448"/>
      <c r="U41" s="448"/>
      <c r="V41" s="448"/>
      <c r="W41" s="448"/>
      <c r="X41" s="449"/>
      <c r="Y41" s="150"/>
      <c r="Z41" s="150"/>
      <c r="AA41" s="150"/>
      <c r="AB41" s="150"/>
      <c r="AC41" s="150"/>
      <c r="AD41" s="150"/>
      <c r="AE41" s="150"/>
      <c r="AF41" s="150"/>
      <c r="AG41" s="150"/>
      <c r="AH41" s="150"/>
      <c r="AI41" s="150"/>
      <c r="AJ41" s="150"/>
    </row>
    <row r="42" spans="1:36" ht="74.25" customHeight="1">
      <c r="A42" s="141" t="s">
        <v>16</v>
      </c>
      <c r="B42" s="1" t="s">
        <v>284</v>
      </c>
      <c r="C42" s="330" t="s">
        <v>684</v>
      </c>
      <c r="D42" s="158">
        <v>0</v>
      </c>
      <c r="E42" s="158">
        <v>0</v>
      </c>
      <c r="F42" s="158">
        <v>0</v>
      </c>
      <c r="G42" s="158">
        <v>0</v>
      </c>
      <c r="H42" s="158">
        <v>130000</v>
      </c>
      <c r="I42" s="158">
        <v>0</v>
      </c>
      <c r="J42" s="158">
        <v>0</v>
      </c>
      <c r="K42" s="158">
        <v>0</v>
      </c>
      <c r="L42" s="158">
        <v>0</v>
      </c>
      <c r="M42" s="158">
        <v>40000</v>
      </c>
      <c r="N42" s="158">
        <v>0</v>
      </c>
      <c r="O42" s="158">
        <v>0</v>
      </c>
      <c r="P42" s="158">
        <v>0</v>
      </c>
      <c r="Q42" s="158">
        <v>0</v>
      </c>
      <c r="R42" s="158">
        <v>0</v>
      </c>
      <c r="S42" s="158">
        <v>0</v>
      </c>
      <c r="T42" s="158">
        <v>0</v>
      </c>
      <c r="U42" s="158">
        <v>0</v>
      </c>
      <c r="V42" s="158">
        <v>0</v>
      </c>
      <c r="W42" s="158">
        <v>0</v>
      </c>
      <c r="X42" s="158">
        <v>0</v>
      </c>
      <c r="Y42" s="159">
        <f t="shared" si="0"/>
        <v>170000</v>
      </c>
      <c r="Z42" s="150">
        <f t="shared" si="1"/>
        <v>130000</v>
      </c>
      <c r="AA42" s="150">
        <f t="shared" si="2"/>
        <v>40000</v>
      </c>
      <c r="AB42" s="150">
        <f t="shared" si="3"/>
        <v>0</v>
      </c>
      <c r="AC42" s="150">
        <f t="shared" si="4"/>
        <v>0</v>
      </c>
      <c r="AD42" s="159"/>
      <c r="AE42" s="159"/>
      <c r="AF42" s="159"/>
      <c r="AG42" s="159"/>
      <c r="AH42" s="159"/>
      <c r="AI42" s="159"/>
      <c r="AJ42" s="159"/>
    </row>
    <row r="43" spans="1:36" ht="71.25" customHeight="1">
      <c r="A43" s="141" t="s">
        <v>16</v>
      </c>
      <c r="B43" s="1" t="s">
        <v>285</v>
      </c>
      <c r="C43" s="330" t="s">
        <v>684</v>
      </c>
      <c r="D43" s="158">
        <v>0</v>
      </c>
      <c r="E43" s="158">
        <v>0</v>
      </c>
      <c r="F43" s="158">
        <v>0</v>
      </c>
      <c r="G43" s="158">
        <v>0</v>
      </c>
      <c r="H43" s="158">
        <v>0</v>
      </c>
      <c r="I43" s="158">
        <v>0</v>
      </c>
      <c r="J43" s="158">
        <v>0</v>
      </c>
      <c r="K43" s="158">
        <v>0</v>
      </c>
      <c r="L43" s="158">
        <v>0</v>
      </c>
      <c r="M43" s="158">
        <v>150000</v>
      </c>
      <c r="N43" s="158">
        <v>0</v>
      </c>
      <c r="O43" s="158">
        <v>0</v>
      </c>
      <c r="P43" s="158">
        <v>0</v>
      </c>
      <c r="Q43" s="158">
        <v>0</v>
      </c>
      <c r="R43" s="158">
        <v>0</v>
      </c>
      <c r="S43" s="158">
        <v>0</v>
      </c>
      <c r="T43" s="158">
        <v>0</v>
      </c>
      <c r="U43" s="158">
        <v>0</v>
      </c>
      <c r="V43" s="158">
        <v>0</v>
      </c>
      <c r="W43" s="158">
        <v>0</v>
      </c>
      <c r="X43" s="158">
        <v>0</v>
      </c>
      <c r="Y43" s="159">
        <f t="shared" si="0"/>
        <v>150000</v>
      </c>
      <c r="Z43" s="150">
        <f t="shared" si="1"/>
        <v>0</v>
      </c>
      <c r="AA43" s="150">
        <f t="shared" si="2"/>
        <v>150000</v>
      </c>
      <c r="AB43" s="150">
        <f t="shared" si="3"/>
        <v>0</v>
      </c>
      <c r="AC43" s="150">
        <f t="shared" si="4"/>
        <v>0</v>
      </c>
      <c r="AD43" s="159"/>
      <c r="AE43" s="159"/>
      <c r="AF43" s="159"/>
      <c r="AG43" s="159"/>
      <c r="AH43" s="159"/>
      <c r="AI43" s="159"/>
      <c r="AJ43" s="159"/>
    </row>
    <row r="44" spans="4:36" ht="12.75">
      <c r="D44" s="160">
        <f>+D43+D42+D38+D36+D35+D34+D33+D31+D30+D29+D24+D22+D21+D20+D19+D18+D17+D15+D13+D12</f>
        <v>434000</v>
      </c>
      <c r="E44" s="160">
        <f aca="true" t="shared" si="5" ref="E44:Y44">+E43+E42+E38+E36+E35+E34+E33+E31+E30+E29+E24+E22+E21+E20+E19+E18+E17+E15+E13+E12</f>
        <v>240000</v>
      </c>
      <c r="F44" s="160">
        <f t="shared" si="5"/>
        <v>0</v>
      </c>
      <c r="G44" s="160">
        <f t="shared" si="5"/>
        <v>0</v>
      </c>
      <c r="H44" s="160">
        <f t="shared" si="5"/>
        <v>592000</v>
      </c>
      <c r="I44" s="160">
        <f t="shared" si="5"/>
        <v>0</v>
      </c>
      <c r="J44" s="160">
        <f t="shared" si="5"/>
        <v>404297</v>
      </c>
      <c r="K44" s="160">
        <f t="shared" si="5"/>
        <v>31220</v>
      </c>
      <c r="L44" s="160">
        <f t="shared" si="5"/>
        <v>96000</v>
      </c>
      <c r="M44" s="160">
        <f>+M43+M42+M38+L36+M35+M34+M33+L31+M30+M29+M24+M22+M21+M20+M19+M18+M17+M15+M13+M12</f>
        <v>517000</v>
      </c>
      <c r="N44" s="160">
        <f t="shared" si="5"/>
        <v>0</v>
      </c>
      <c r="O44" s="160">
        <f t="shared" si="5"/>
        <v>419670</v>
      </c>
      <c r="P44" s="160">
        <f t="shared" si="5"/>
        <v>32460</v>
      </c>
      <c r="Q44" s="160">
        <f t="shared" si="5"/>
        <v>159000</v>
      </c>
      <c r="R44" s="160">
        <f>+R43+R42+R38+R36+R35+R34+R33+Q31+R30+R29+R24+R22+R21+R20+R19+R18+R17+R15+R13+R12</f>
        <v>30000</v>
      </c>
      <c r="S44" s="160">
        <f t="shared" si="5"/>
        <v>0</v>
      </c>
      <c r="T44" s="160">
        <f t="shared" si="5"/>
        <v>435402</v>
      </c>
      <c r="U44" s="160">
        <f t="shared" si="5"/>
        <v>39722</v>
      </c>
      <c r="V44" s="160">
        <f t="shared" si="5"/>
        <v>88156.48240320943</v>
      </c>
      <c r="W44" s="160">
        <f t="shared" si="5"/>
        <v>0</v>
      </c>
      <c r="X44" s="160">
        <f t="shared" si="5"/>
        <v>0</v>
      </c>
      <c r="Y44" s="160">
        <f t="shared" si="5"/>
        <v>3398927.4824032094</v>
      </c>
      <c r="Z44" s="160"/>
      <c r="AA44" s="160"/>
      <c r="AB44" s="160"/>
      <c r="AC44" s="160"/>
      <c r="AD44" s="160"/>
      <c r="AE44" s="160"/>
      <c r="AF44" s="160"/>
      <c r="AG44" s="160"/>
      <c r="AH44" s="160"/>
      <c r="AI44" s="160"/>
      <c r="AJ44" s="160"/>
    </row>
  </sheetData>
  <sheetProtection password="D0B1" sheet="1" objects="1" scenarios="1" selectLockedCells="1" selectUnlockedCells="1"/>
  <mergeCells count="28">
    <mergeCell ref="A9:M10"/>
    <mergeCell ref="N10:X10"/>
    <mergeCell ref="A26:M27"/>
    <mergeCell ref="A2:G2"/>
    <mergeCell ref="H2:Q2"/>
    <mergeCell ref="R2:X2"/>
    <mergeCell ref="D3:I3"/>
    <mergeCell ref="J3:N3"/>
    <mergeCell ref="O3:S3"/>
    <mergeCell ref="A41:X41"/>
    <mergeCell ref="A1:X1"/>
    <mergeCell ref="A3:A4"/>
    <mergeCell ref="B3:B4"/>
    <mergeCell ref="A7:X8"/>
    <mergeCell ref="N9:X9"/>
    <mergeCell ref="T3:X3"/>
    <mergeCell ref="A5:X6"/>
    <mergeCell ref="N40:X40"/>
    <mergeCell ref="A39:M40"/>
    <mergeCell ref="N39:X39"/>
    <mergeCell ref="A23:X23"/>
    <mergeCell ref="A32:X32"/>
    <mergeCell ref="A37:X37"/>
    <mergeCell ref="A11:X11"/>
    <mergeCell ref="N26:X26"/>
    <mergeCell ref="A14:X14"/>
    <mergeCell ref="A28:X28"/>
    <mergeCell ref="N27:X27"/>
  </mergeCells>
  <dataValidations count="1">
    <dataValidation type="list" allowBlank="1" showInputMessage="1" showErrorMessage="1" sqref="A38 A24:A25 A42:A43 A33:A36 A29:A31 A12:A13 A15:A22">
      <formula1>sectores</formula1>
    </dataValidation>
  </dataValidations>
  <printOptions/>
  <pageMargins left="0.7086614173228347" right="0.7086614173228347" top="0.7480314960629921" bottom="0.7480314960629921" header="0.31496062992125984" footer="0.31496062992125984"/>
  <pageSetup fitToHeight="7" fitToWidth="1" horizontalDpi="600" verticalDpi="600" orientation="landscape" paperSize="3" scale="44" r:id="rId1"/>
</worksheet>
</file>

<file path=xl/worksheets/sheet8.xml><?xml version="1.0" encoding="utf-8"?>
<worksheet xmlns="http://schemas.openxmlformats.org/spreadsheetml/2006/main" xmlns:r="http://schemas.openxmlformats.org/officeDocument/2006/relationships">
  <dimension ref="A1:K126"/>
  <sheetViews>
    <sheetView zoomScale="85" zoomScaleNormal="85" zoomScalePageLayoutView="0" workbookViewId="0" topLeftCell="A1">
      <pane xSplit="2" ySplit="3" topLeftCell="C20" activePane="bottomRight" state="frozen"/>
      <selection pane="topLeft" activeCell="A1" sqref="A1"/>
      <selection pane="topRight" activeCell="C1" sqref="C1"/>
      <selection pane="bottomLeft" activeCell="A2" sqref="A2"/>
      <selection pane="bottomRight" activeCell="B4" sqref="B4:B7"/>
    </sheetView>
  </sheetViews>
  <sheetFormatPr defaultColWidth="11.421875" defaultRowHeight="15"/>
  <cols>
    <col min="1" max="1" width="30.7109375" style="14" customWidth="1"/>
    <col min="2" max="2" width="28.421875" style="10" customWidth="1"/>
    <col min="3" max="3" width="35.28125" style="175" customWidth="1"/>
    <col min="4" max="4" width="41.8515625" style="175" customWidth="1"/>
    <col min="5" max="5" width="23.7109375" style="175" customWidth="1"/>
    <col min="6" max="6" width="22.8515625" style="175" customWidth="1"/>
    <col min="7" max="7" width="23.421875" style="175" customWidth="1"/>
    <col min="8" max="8" width="11.421875" style="175" customWidth="1"/>
    <col min="9" max="9" width="61.28125" style="14" customWidth="1"/>
    <col min="10" max="16384" width="11.421875" style="175" customWidth="1"/>
  </cols>
  <sheetData>
    <row r="1" spans="1:7" ht="15.75">
      <c r="A1" s="559" t="s">
        <v>650</v>
      </c>
      <c r="B1" s="559"/>
      <c r="C1" s="559"/>
      <c r="D1" s="559"/>
      <c r="E1" s="559"/>
      <c r="F1" s="559"/>
      <c r="G1" s="559"/>
    </row>
    <row r="2" spans="1:7" ht="15.75">
      <c r="A2" s="561" t="s">
        <v>655</v>
      </c>
      <c r="B2" s="562"/>
      <c r="C2" s="563" t="s">
        <v>653</v>
      </c>
      <c r="D2" s="564"/>
      <c r="E2" s="565" t="s">
        <v>654</v>
      </c>
      <c r="F2" s="566"/>
      <c r="G2" s="567"/>
    </row>
    <row r="3" spans="1:9" s="174" customFormat="1" ht="69.75">
      <c r="A3" s="11" t="s">
        <v>336</v>
      </c>
      <c r="B3" s="173" t="s">
        <v>122</v>
      </c>
      <c r="C3" s="173" t="s">
        <v>436</v>
      </c>
      <c r="D3" s="173" t="s">
        <v>437</v>
      </c>
      <c r="E3" s="173" t="s">
        <v>376</v>
      </c>
      <c r="F3" s="173" t="s">
        <v>449</v>
      </c>
      <c r="G3" s="176" t="s">
        <v>408</v>
      </c>
      <c r="I3" s="187"/>
    </row>
    <row r="4" spans="1:8" ht="28.5">
      <c r="A4" s="556" t="s">
        <v>124</v>
      </c>
      <c r="B4" s="557" t="s">
        <v>131</v>
      </c>
      <c r="C4" s="556" t="s">
        <v>438</v>
      </c>
      <c r="D4" s="208" t="s">
        <v>636</v>
      </c>
      <c r="E4" s="210">
        <v>1843.5</v>
      </c>
      <c r="F4" s="210" t="s">
        <v>451</v>
      </c>
      <c r="G4" s="210">
        <f>277</f>
        <v>277</v>
      </c>
      <c r="H4" s="180"/>
    </row>
    <row r="5" spans="1:8" ht="57">
      <c r="A5" s="556"/>
      <c r="B5" s="557"/>
      <c r="C5" s="556"/>
      <c r="D5" s="208" t="s">
        <v>637</v>
      </c>
      <c r="E5" s="208">
        <v>100</v>
      </c>
      <c r="F5" s="210" t="s">
        <v>450</v>
      </c>
      <c r="G5" s="210">
        <v>150</v>
      </c>
      <c r="H5" s="180"/>
    </row>
    <row r="6" spans="1:8" ht="28.5">
      <c r="A6" s="556"/>
      <c r="B6" s="557"/>
      <c r="C6" s="556"/>
      <c r="D6" s="208" t="s">
        <v>638</v>
      </c>
      <c r="E6" s="208">
        <v>0</v>
      </c>
      <c r="F6" s="210" t="s">
        <v>450</v>
      </c>
      <c r="G6" s="208">
        <v>5</v>
      </c>
      <c r="H6" s="180"/>
    </row>
    <row r="7" spans="1:8" ht="28.5">
      <c r="A7" s="556"/>
      <c r="B7" s="557"/>
      <c r="C7" s="556"/>
      <c r="D7" s="208" t="s">
        <v>639</v>
      </c>
      <c r="E7" s="208">
        <v>0</v>
      </c>
      <c r="F7" s="210" t="s">
        <v>450</v>
      </c>
      <c r="G7" s="210">
        <v>10</v>
      </c>
      <c r="H7" s="180"/>
    </row>
    <row r="8" spans="1:8" ht="42.75">
      <c r="A8" s="556"/>
      <c r="B8" s="557" t="s">
        <v>132</v>
      </c>
      <c r="C8" s="208" t="s">
        <v>439</v>
      </c>
      <c r="D8" s="211" t="s">
        <v>640</v>
      </c>
      <c r="E8" s="208">
        <v>1788.87</v>
      </c>
      <c r="F8" s="210" t="s">
        <v>450</v>
      </c>
      <c r="G8" s="210">
        <f>226</f>
        <v>226</v>
      </c>
      <c r="H8" s="180"/>
    </row>
    <row r="9" spans="1:8" ht="57">
      <c r="A9" s="556"/>
      <c r="B9" s="557"/>
      <c r="C9" s="208" t="s">
        <v>440</v>
      </c>
      <c r="D9" s="208" t="s">
        <v>641</v>
      </c>
      <c r="E9" s="208">
        <v>28</v>
      </c>
      <c r="F9" s="210" t="s">
        <v>450</v>
      </c>
      <c r="G9" s="210">
        <v>30</v>
      </c>
      <c r="H9" s="180"/>
    </row>
    <row r="10" spans="1:8" ht="28.5">
      <c r="A10" s="556"/>
      <c r="B10" s="557"/>
      <c r="C10" s="556" t="s">
        <v>441</v>
      </c>
      <c r="D10" s="208" t="s">
        <v>479</v>
      </c>
      <c r="E10" s="208">
        <v>20</v>
      </c>
      <c r="F10" s="210" t="s">
        <v>450</v>
      </c>
      <c r="G10" s="210">
        <v>40</v>
      </c>
      <c r="H10" s="180"/>
    </row>
    <row r="11" spans="1:8" ht="28.5">
      <c r="A11" s="556"/>
      <c r="B11" s="557"/>
      <c r="C11" s="556"/>
      <c r="D11" s="208" t="s">
        <v>480</v>
      </c>
      <c r="E11" s="208">
        <v>1</v>
      </c>
      <c r="F11" s="210" t="s">
        <v>450</v>
      </c>
      <c r="G11" s="210">
        <v>1</v>
      </c>
      <c r="H11" s="180"/>
    </row>
    <row r="12" spans="1:9" ht="28.5">
      <c r="A12" s="556"/>
      <c r="B12" s="557" t="s">
        <v>288</v>
      </c>
      <c r="C12" s="556" t="s">
        <v>532</v>
      </c>
      <c r="D12" s="208" t="s">
        <v>481</v>
      </c>
      <c r="E12" s="208">
        <v>16</v>
      </c>
      <c r="F12" s="208" t="s">
        <v>450</v>
      </c>
      <c r="G12" s="210">
        <v>9</v>
      </c>
      <c r="H12" s="180"/>
      <c r="I12" s="10"/>
    </row>
    <row r="13" spans="1:9" ht="28.5">
      <c r="A13" s="556"/>
      <c r="B13" s="557"/>
      <c r="C13" s="556"/>
      <c r="D13" s="208" t="s">
        <v>446</v>
      </c>
      <c r="E13" s="208">
        <v>0</v>
      </c>
      <c r="F13" s="208" t="s">
        <v>450</v>
      </c>
      <c r="G13" s="208">
        <v>102</v>
      </c>
      <c r="H13" s="180"/>
      <c r="I13" s="10"/>
    </row>
    <row r="14" spans="1:9" ht="28.5">
      <c r="A14" s="556"/>
      <c r="B14" s="557"/>
      <c r="C14" s="556"/>
      <c r="D14" s="208" t="s">
        <v>444</v>
      </c>
      <c r="E14" s="208">
        <v>0</v>
      </c>
      <c r="F14" s="208" t="s">
        <v>450</v>
      </c>
      <c r="G14" s="210">
        <v>1</v>
      </c>
      <c r="H14" s="180"/>
      <c r="I14" s="10"/>
    </row>
    <row r="15" spans="1:9" ht="28.5">
      <c r="A15" s="556"/>
      <c r="B15" s="557"/>
      <c r="C15" s="556" t="s">
        <v>389</v>
      </c>
      <c r="D15" s="208" t="s">
        <v>445</v>
      </c>
      <c r="E15" s="208">
        <v>0</v>
      </c>
      <c r="F15" s="208" t="s">
        <v>450</v>
      </c>
      <c r="G15" s="210">
        <v>14</v>
      </c>
      <c r="H15" s="180"/>
      <c r="I15" s="10"/>
    </row>
    <row r="16" spans="1:9" ht="28.5">
      <c r="A16" s="556"/>
      <c r="B16" s="557"/>
      <c r="C16" s="556"/>
      <c r="D16" s="208" t="s">
        <v>491</v>
      </c>
      <c r="E16" s="208">
        <v>0</v>
      </c>
      <c r="F16" s="208" t="s">
        <v>450</v>
      </c>
      <c r="G16" s="210">
        <v>6</v>
      </c>
      <c r="H16" s="177"/>
      <c r="I16" s="188"/>
    </row>
    <row r="17" spans="1:9" ht="42.75">
      <c r="A17" s="556"/>
      <c r="B17" s="557"/>
      <c r="C17" s="556" t="s">
        <v>493</v>
      </c>
      <c r="D17" s="208" t="s">
        <v>492</v>
      </c>
      <c r="E17" s="208">
        <v>1</v>
      </c>
      <c r="F17" s="208" t="s">
        <v>450</v>
      </c>
      <c r="G17" s="210">
        <v>6</v>
      </c>
      <c r="H17" s="177"/>
      <c r="I17" s="188"/>
    </row>
    <row r="18" spans="1:9" ht="28.5">
      <c r="A18" s="556"/>
      <c r="B18" s="557"/>
      <c r="C18" s="556"/>
      <c r="D18" s="208" t="s">
        <v>447</v>
      </c>
      <c r="E18" s="208">
        <v>55</v>
      </c>
      <c r="F18" s="208" t="s">
        <v>448</v>
      </c>
      <c r="G18" s="210">
        <v>155</v>
      </c>
      <c r="H18" s="177"/>
      <c r="I18" s="188"/>
    </row>
    <row r="19" spans="1:8" ht="28.5">
      <c r="A19" s="556" t="s">
        <v>125</v>
      </c>
      <c r="B19" s="557" t="s">
        <v>137</v>
      </c>
      <c r="C19" s="208" t="s">
        <v>454</v>
      </c>
      <c r="D19" s="208" t="s">
        <v>242</v>
      </c>
      <c r="E19" s="212">
        <v>0.13</v>
      </c>
      <c r="F19" s="208" t="s">
        <v>452</v>
      </c>
      <c r="G19" s="213">
        <v>0.1</v>
      </c>
      <c r="H19" s="177"/>
    </row>
    <row r="20" spans="1:11" ht="28.5">
      <c r="A20" s="556"/>
      <c r="B20" s="557"/>
      <c r="C20" s="208" t="s">
        <v>243</v>
      </c>
      <c r="D20" s="214" t="s">
        <v>453</v>
      </c>
      <c r="E20" s="215">
        <v>0.16</v>
      </c>
      <c r="F20" s="214" t="s">
        <v>452</v>
      </c>
      <c r="G20" s="216">
        <v>0.12</v>
      </c>
      <c r="H20" s="177"/>
      <c r="K20" s="177"/>
    </row>
    <row r="21" spans="1:8" ht="71.25">
      <c r="A21" s="556"/>
      <c r="B21" s="557" t="s">
        <v>140</v>
      </c>
      <c r="C21" s="208" t="s">
        <v>475</v>
      </c>
      <c r="D21" s="208" t="s">
        <v>455</v>
      </c>
      <c r="E21" s="208">
        <v>0</v>
      </c>
      <c r="F21" s="208" t="s">
        <v>450</v>
      </c>
      <c r="G21" s="210">
        <v>1</v>
      </c>
      <c r="H21" s="177"/>
    </row>
    <row r="22" spans="1:8" ht="42.75">
      <c r="A22" s="556"/>
      <c r="B22" s="557"/>
      <c r="C22" s="208" t="s">
        <v>457</v>
      </c>
      <c r="D22" s="208" t="s">
        <v>456</v>
      </c>
      <c r="E22" s="208">
        <v>0</v>
      </c>
      <c r="F22" s="208" t="s">
        <v>450</v>
      </c>
      <c r="G22" s="210">
        <v>1</v>
      </c>
      <c r="H22" s="177"/>
    </row>
    <row r="23" spans="1:8" ht="28.5">
      <c r="A23" s="556"/>
      <c r="B23" s="557" t="s">
        <v>141</v>
      </c>
      <c r="C23" s="556" t="s">
        <v>535</v>
      </c>
      <c r="D23" s="208" t="s">
        <v>528</v>
      </c>
      <c r="E23" s="208">
        <v>0</v>
      </c>
      <c r="F23" s="208" t="s">
        <v>450</v>
      </c>
      <c r="G23" s="210">
        <v>1</v>
      </c>
      <c r="H23" s="177"/>
    </row>
    <row r="24" spans="1:8" ht="28.5">
      <c r="A24" s="556"/>
      <c r="B24" s="557"/>
      <c r="C24" s="556"/>
      <c r="D24" s="208" t="s">
        <v>531</v>
      </c>
      <c r="E24" s="208">
        <v>0</v>
      </c>
      <c r="F24" s="208" t="s">
        <v>450</v>
      </c>
      <c r="G24" s="210">
        <v>1</v>
      </c>
      <c r="H24" s="177"/>
    </row>
    <row r="25" spans="1:8" ht="42.75">
      <c r="A25" s="556"/>
      <c r="B25" s="557"/>
      <c r="C25" s="208" t="s">
        <v>533</v>
      </c>
      <c r="D25" s="208" t="s">
        <v>529</v>
      </c>
      <c r="E25" s="208">
        <v>3</v>
      </c>
      <c r="F25" s="208" t="s">
        <v>450</v>
      </c>
      <c r="G25" s="210">
        <v>13</v>
      </c>
      <c r="H25" s="177"/>
    </row>
    <row r="26" spans="1:8" ht="28.5">
      <c r="A26" s="556"/>
      <c r="B26" s="557"/>
      <c r="C26" s="208" t="s">
        <v>534</v>
      </c>
      <c r="D26" s="208" t="s">
        <v>530</v>
      </c>
      <c r="E26" s="212">
        <v>0.87</v>
      </c>
      <c r="F26" s="208" t="s">
        <v>450</v>
      </c>
      <c r="G26" s="213">
        <v>0.95</v>
      </c>
      <c r="H26" s="177"/>
    </row>
    <row r="27" spans="1:10" ht="28.5">
      <c r="A27" s="558" t="s">
        <v>126</v>
      </c>
      <c r="B27" s="557" t="s">
        <v>142</v>
      </c>
      <c r="C27" s="556" t="s">
        <v>540</v>
      </c>
      <c r="D27" s="265" t="s">
        <v>536</v>
      </c>
      <c r="E27" s="266">
        <v>0.4681</v>
      </c>
      <c r="F27" s="265" t="s">
        <v>450</v>
      </c>
      <c r="G27" s="217">
        <v>0.3981</v>
      </c>
      <c r="H27" s="177"/>
      <c r="J27" s="184"/>
    </row>
    <row r="28" spans="1:10" ht="42.75">
      <c r="A28" s="558"/>
      <c r="B28" s="557"/>
      <c r="C28" s="556"/>
      <c r="D28" s="265" t="s">
        <v>538</v>
      </c>
      <c r="E28" s="265">
        <v>0</v>
      </c>
      <c r="F28" s="265" t="s">
        <v>450</v>
      </c>
      <c r="G28" s="210">
        <v>1</v>
      </c>
      <c r="H28" s="177"/>
      <c r="J28" s="184"/>
    </row>
    <row r="29" spans="1:10" ht="42.75">
      <c r="A29" s="558"/>
      <c r="B29" s="557"/>
      <c r="C29" s="556"/>
      <c r="D29" s="265" t="s">
        <v>539</v>
      </c>
      <c r="E29" s="265">
        <v>15</v>
      </c>
      <c r="F29" s="265" t="s">
        <v>450</v>
      </c>
      <c r="G29" s="210">
        <v>23</v>
      </c>
      <c r="H29" s="177"/>
      <c r="J29" s="184"/>
    </row>
    <row r="30" spans="1:10" ht="28.5">
      <c r="A30" s="558"/>
      <c r="B30" s="557"/>
      <c r="C30" s="267" t="s">
        <v>541</v>
      </c>
      <c r="D30" s="265" t="s">
        <v>537</v>
      </c>
      <c r="E30" s="265">
        <v>250</v>
      </c>
      <c r="F30" s="265" t="s">
        <v>450</v>
      </c>
      <c r="G30" s="210">
        <v>250</v>
      </c>
      <c r="H30" s="177"/>
      <c r="J30" s="182"/>
    </row>
    <row r="31" spans="1:8" ht="28.5">
      <c r="A31" s="558"/>
      <c r="B31" s="557" t="s">
        <v>146</v>
      </c>
      <c r="C31" s="560" t="s">
        <v>649</v>
      </c>
      <c r="D31" s="208" t="s">
        <v>466</v>
      </c>
      <c r="E31" s="208">
        <v>800</v>
      </c>
      <c r="F31" s="208" t="s">
        <v>460</v>
      </c>
      <c r="G31" s="208">
        <v>960</v>
      </c>
      <c r="H31" s="177"/>
    </row>
    <row r="32" spans="1:8" ht="28.5">
      <c r="A32" s="558"/>
      <c r="B32" s="557"/>
      <c r="C32" s="560"/>
      <c r="D32" s="208" t="s">
        <v>467</v>
      </c>
      <c r="E32" s="208">
        <v>5</v>
      </c>
      <c r="F32" s="208" t="s">
        <v>460</v>
      </c>
      <c r="G32" s="208">
        <v>8</v>
      </c>
      <c r="H32" s="177"/>
    </row>
    <row r="33" spans="1:9" ht="14.25">
      <c r="A33" s="558"/>
      <c r="B33" s="557"/>
      <c r="C33" s="560"/>
      <c r="D33" s="208" t="s">
        <v>468</v>
      </c>
      <c r="E33" s="208">
        <v>6</v>
      </c>
      <c r="F33" s="208" t="s">
        <v>460</v>
      </c>
      <c r="G33" s="210">
        <v>9</v>
      </c>
      <c r="H33" s="177"/>
      <c r="I33" s="10"/>
    </row>
    <row r="34" spans="1:9" ht="42.75">
      <c r="A34" s="558"/>
      <c r="B34" s="557"/>
      <c r="C34" s="560"/>
      <c r="D34" s="208" t="s">
        <v>469</v>
      </c>
      <c r="E34" s="208">
        <v>1</v>
      </c>
      <c r="F34" s="208" t="s">
        <v>460</v>
      </c>
      <c r="G34" s="210">
        <v>2</v>
      </c>
      <c r="H34" s="177"/>
      <c r="I34" s="10"/>
    </row>
    <row r="35" spans="1:9" ht="57">
      <c r="A35" s="558"/>
      <c r="B35" s="557"/>
      <c r="C35" s="560"/>
      <c r="D35" s="208" t="s">
        <v>459</v>
      </c>
      <c r="E35" s="208">
        <v>1</v>
      </c>
      <c r="F35" s="208" t="s">
        <v>460</v>
      </c>
      <c r="G35" s="210">
        <v>2</v>
      </c>
      <c r="H35" s="177"/>
      <c r="I35" s="10"/>
    </row>
    <row r="36" spans="1:9" ht="42.75">
      <c r="A36" s="558"/>
      <c r="B36" s="557"/>
      <c r="C36" s="556" t="s">
        <v>470</v>
      </c>
      <c r="D36" s="208" t="s">
        <v>461</v>
      </c>
      <c r="E36" s="208">
        <v>2</v>
      </c>
      <c r="F36" s="208" t="s">
        <v>460</v>
      </c>
      <c r="G36" s="210">
        <v>3</v>
      </c>
      <c r="H36" s="177"/>
      <c r="I36" s="10"/>
    </row>
    <row r="37" spans="1:9" ht="57">
      <c r="A37" s="558"/>
      <c r="B37" s="557"/>
      <c r="C37" s="556"/>
      <c r="D37" s="208" t="s">
        <v>462</v>
      </c>
      <c r="E37" s="208">
        <v>450</v>
      </c>
      <c r="F37" s="208" t="s">
        <v>460</v>
      </c>
      <c r="G37" s="210">
        <f>+E37*1.4</f>
        <v>630</v>
      </c>
      <c r="H37" s="177"/>
      <c r="I37" s="10"/>
    </row>
    <row r="38" spans="1:9" ht="28.5">
      <c r="A38" s="558"/>
      <c r="B38" s="557"/>
      <c r="C38" s="556"/>
      <c r="D38" s="208" t="s">
        <v>463</v>
      </c>
      <c r="E38" s="208">
        <v>32</v>
      </c>
      <c r="F38" s="208" t="s">
        <v>460</v>
      </c>
      <c r="G38" s="210">
        <v>32</v>
      </c>
      <c r="H38" s="177"/>
      <c r="I38" s="10"/>
    </row>
    <row r="39" spans="1:9" ht="42.75">
      <c r="A39" s="558"/>
      <c r="B39" s="557"/>
      <c r="C39" s="556"/>
      <c r="D39" s="208" t="s">
        <v>464</v>
      </c>
      <c r="E39" s="208">
        <v>2</v>
      </c>
      <c r="F39" s="208" t="s">
        <v>460</v>
      </c>
      <c r="G39" s="210">
        <v>4</v>
      </c>
      <c r="H39" s="177"/>
      <c r="I39" s="10"/>
    </row>
    <row r="40" spans="1:9" ht="28.5">
      <c r="A40" s="558"/>
      <c r="B40" s="557"/>
      <c r="C40" s="556"/>
      <c r="D40" s="208" t="s">
        <v>465</v>
      </c>
      <c r="E40" s="208">
        <v>2</v>
      </c>
      <c r="F40" s="208" t="s">
        <v>460</v>
      </c>
      <c r="G40" s="210">
        <v>3</v>
      </c>
      <c r="H40" s="177"/>
      <c r="I40" s="10"/>
    </row>
    <row r="41" spans="1:8" ht="37.5" customHeight="1">
      <c r="A41" s="558"/>
      <c r="B41" s="557" t="s">
        <v>148</v>
      </c>
      <c r="C41" s="556" t="s">
        <v>474</v>
      </c>
      <c r="D41" s="208" t="s">
        <v>471</v>
      </c>
      <c r="E41" s="212">
        <v>0</v>
      </c>
      <c r="F41" s="208" t="s">
        <v>450</v>
      </c>
      <c r="G41" s="213">
        <v>1</v>
      </c>
      <c r="H41" s="177"/>
    </row>
    <row r="42" spans="1:8" ht="52.5" customHeight="1">
      <c r="A42" s="558"/>
      <c r="B42" s="557"/>
      <c r="C42" s="556"/>
      <c r="D42" s="208" t="s">
        <v>472</v>
      </c>
      <c r="E42" s="212">
        <v>0</v>
      </c>
      <c r="F42" s="208" t="s">
        <v>450</v>
      </c>
      <c r="G42" s="213">
        <v>1</v>
      </c>
      <c r="H42" s="177"/>
    </row>
    <row r="43" spans="1:8" ht="57">
      <c r="A43" s="558"/>
      <c r="B43" s="557"/>
      <c r="C43" s="556"/>
      <c r="D43" s="208" t="s">
        <v>473</v>
      </c>
      <c r="E43" s="208">
        <v>0</v>
      </c>
      <c r="F43" s="208" t="s">
        <v>450</v>
      </c>
      <c r="G43" s="210">
        <v>1</v>
      </c>
      <c r="H43" s="177"/>
    </row>
    <row r="44" spans="1:9" ht="42.75">
      <c r="A44" s="558"/>
      <c r="B44" s="557" t="s">
        <v>190</v>
      </c>
      <c r="C44" s="556" t="s">
        <v>478</v>
      </c>
      <c r="D44" s="208" t="s">
        <v>476</v>
      </c>
      <c r="E44" s="208">
        <v>1</v>
      </c>
      <c r="F44" s="208" t="s">
        <v>450</v>
      </c>
      <c r="G44" s="210">
        <v>4</v>
      </c>
      <c r="H44" s="177"/>
      <c r="I44" s="10"/>
    </row>
    <row r="45" spans="1:9" ht="42.75">
      <c r="A45" s="558"/>
      <c r="B45" s="557"/>
      <c r="C45" s="556"/>
      <c r="D45" s="208" t="s">
        <v>477</v>
      </c>
      <c r="E45" s="208">
        <v>0</v>
      </c>
      <c r="F45" s="208" t="s">
        <v>450</v>
      </c>
      <c r="G45" s="210">
        <v>1</v>
      </c>
      <c r="H45" s="177"/>
      <c r="I45" s="10"/>
    </row>
    <row r="46" spans="1:7" ht="28.5">
      <c r="A46" s="558"/>
      <c r="B46" s="557" t="s">
        <v>198</v>
      </c>
      <c r="C46" s="556" t="s">
        <v>490</v>
      </c>
      <c r="D46" s="265" t="s">
        <v>669</v>
      </c>
      <c r="E46" s="265">
        <v>12</v>
      </c>
      <c r="F46" s="265" t="s">
        <v>501</v>
      </c>
      <c r="G46" s="210">
        <v>10</v>
      </c>
    </row>
    <row r="47" spans="1:7" ht="28.5">
      <c r="A47" s="558"/>
      <c r="B47" s="557"/>
      <c r="C47" s="556"/>
      <c r="D47" s="265" t="s">
        <v>634</v>
      </c>
      <c r="E47" s="265">
        <v>39</v>
      </c>
      <c r="F47" s="265" t="s">
        <v>633</v>
      </c>
      <c r="G47" s="210">
        <v>31</v>
      </c>
    </row>
    <row r="48" spans="1:7" ht="28.5">
      <c r="A48" s="558"/>
      <c r="B48" s="557"/>
      <c r="C48" s="556"/>
      <c r="D48" s="208" t="s">
        <v>499</v>
      </c>
      <c r="E48" s="208">
        <v>40</v>
      </c>
      <c r="F48" s="208" t="s">
        <v>501</v>
      </c>
      <c r="G48" s="210">
        <v>30</v>
      </c>
    </row>
    <row r="49" spans="1:7" ht="28.5">
      <c r="A49" s="558"/>
      <c r="B49" s="557"/>
      <c r="C49" s="556"/>
      <c r="D49" s="208" t="s">
        <v>483</v>
      </c>
      <c r="E49" s="208">
        <v>0</v>
      </c>
      <c r="F49" s="208" t="s">
        <v>500</v>
      </c>
      <c r="G49" s="210">
        <v>10</v>
      </c>
    </row>
    <row r="50" spans="1:7" ht="42.75">
      <c r="A50" s="558"/>
      <c r="B50" s="557"/>
      <c r="C50" s="556"/>
      <c r="D50" s="208" t="s">
        <v>484</v>
      </c>
      <c r="E50" s="212">
        <v>0</v>
      </c>
      <c r="F50" s="208" t="s">
        <v>485</v>
      </c>
      <c r="G50" s="213">
        <v>1</v>
      </c>
    </row>
    <row r="51" spans="1:7" ht="28.5">
      <c r="A51" s="558"/>
      <c r="B51" s="557"/>
      <c r="C51" s="556"/>
      <c r="D51" s="208" t="s">
        <v>486</v>
      </c>
      <c r="E51" s="212">
        <v>0</v>
      </c>
      <c r="F51" s="208" t="s">
        <v>487</v>
      </c>
      <c r="G51" s="213">
        <v>1</v>
      </c>
    </row>
    <row r="52" spans="1:7" ht="57">
      <c r="A52" s="558"/>
      <c r="B52" s="557"/>
      <c r="C52" s="556"/>
      <c r="D52" s="265" t="s">
        <v>488</v>
      </c>
      <c r="E52" s="210">
        <v>4</v>
      </c>
      <c r="F52" s="265" t="s">
        <v>495</v>
      </c>
      <c r="G52" s="210">
        <v>4</v>
      </c>
    </row>
    <row r="53" spans="1:7" ht="42.75">
      <c r="A53" s="558"/>
      <c r="B53" s="557"/>
      <c r="C53" s="556"/>
      <c r="D53" s="265" t="s">
        <v>502</v>
      </c>
      <c r="E53" s="265">
        <v>0</v>
      </c>
      <c r="F53" s="265" t="s">
        <v>460</v>
      </c>
      <c r="G53" s="210">
        <v>100</v>
      </c>
    </row>
    <row r="54" spans="1:7" ht="42.75">
      <c r="A54" s="558"/>
      <c r="B54" s="557"/>
      <c r="C54" s="556"/>
      <c r="D54" s="265" t="s">
        <v>489</v>
      </c>
      <c r="E54" s="265">
        <v>586</v>
      </c>
      <c r="F54" s="265" t="s">
        <v>487</v>
      </c>
      <c r="G54" s="210">
        <v>674</v>
      </c>
    </row>
    <row r="55" spans="1:7" ht="42.75">
      <c r="A55" s="558"/>
      <c r="B55" s="557"/>
      <c r="C55" s="556"/>
      <c r="D55" s="265" t="s">
        <v>494</v>
      </c>
      <c r="E55" s="265">
        <v>230</v>
      </c>
      <c r="F55" s="265" t="s">
        <v>495</v>
      </c>
      <c r="G55" s="210">
        <v>300</v>
      </c>
    </row>
    <row r="56" spans="1:7" ht="42.75">
      <c r="A56" s="558"/>
      <c r="B56" s="557" t="s">
        <v>298</v>
      </c>
      <c r="C56" s="556" t="s">
        <v>513</v>
      </c>
      <c r="D56" s="276" t="s">
        <v>511</v>
      </c>
      <c r="E56" s="212">
        <v>1</v>
      </c>
      <c r="F56" s="276" t="s">
        <v>460</v>
      </c>
      <c r="G56" s="213">
        <v>1</v>
      </c>
    </row>
    <row r="57" spans="1:7" ht="28.5">
      <c r="A57" s="558"/>
      <c r="B57" s="557"/>
      <c r="C57" s="556"/>
      <c r="D57" s="276" t="s">
        <v>512</v>
      </c>
      <c r="E57" s="212">
        <v>1</v>
      </c>
      <c r="F57" s="276" t="s">
        <v>460</v>
      </c>
      <c r="G57" s="213">
        <v>1</v>
      </c>
    </row>
    <row r="58" spans="1:9" ht="42.75">
      <c r="A58" s="558"/>
      <c r="B58" s="557" t="s">
        <v>299</v>
      </c>
      <c r="C58" s="556" t="s">
        <v>561</v>
      </c>
      <c r="D58" s="208" t="s">
        <v>515</v>
      </c>
      <c r="E58" s="212">
        <v>0</v>
      </c>
      <c r="F58" s="208" t="s">
        <v>460</v>
      </c>
      <c r="G58" s="213">
        <v>0</v>
      </c>
      <c r="I58" s="10"/>
    </row>
    <row r="59" spans="1:9" ht="42.75">
      <c r="A59" s="558"/>
      <c r="B59" s="557"/>
      <c r="C59" s="556"/>
      <c r="D59" s="208" t="s">
        <v>514</v>
      </c>
      <c r="E59" s="212">
        <v>0</v>
      </c>
      <c r="F59" s="208" t="s">
        <v>460</v>
      </c>
      <c r="G59" s="213">
        <v>0</v>
      </c>
      <c r="I59" s="10"/>
    </row>
    <row r="60" spans="1:9" ht="14.25">
      <c r="A60" s="558"/>
      <c r="B60" s="557"/>
      <c r="C60" s="556"/>
      <c r="D60" s="208" t="s">
        <v>516</v>
      </c>
      <c r="E60" s="219">
        <v>0</v>
      </c>
      <c r="F60" s="208" t="s">
        <v>460</v>
      </c>
      <c r="G60" s="210">
        <v>0</v>
      </c>
      <c r="I60" s="10"/>
    </row>
    <row r="61" spans="1:9" ht="28.5">
      <c r="A61" s="558"/>
      <c r="B61" s="557"/>
      <c r="C61" s="556"/>
      <c r="D61" s="208" t="s">
        <v>517</v>
      </c>
      <c r="E61" s="212">
        <v>0.28</v>
      </c>
      <c r="F61" s="208" t="s">
        <v>460</v>
      </c>
      <c r="G61" s="213">
        <v>0.25</v>
      </c>
      <c r="I61" s="10"/>
    </row>
    <row r="62" spans="1:9" ht="28.5">
      <c r="A62" s="558"/>
      <c r="B62" s="557"/>
      <c r="C62" s="556"/>
      <c r="D62" s="208" t="s">
        <v>518</v>
      </c>
      <c r="E62" s="212">
        <v>0.22</v>
      </c>
      <c r="F62" s="208" t="s">
        <v>460</v>
      </c>
      <c r="G62" s="213">
        <v>0.19</v>
      </c>
      <c r="I62" s="10"/>
    </row>
    <row r="63" spans="1:9" ht="14.25">
      <c r="A63" s="558"/>
      <c r="B63" s="557"/>
      <c r="C63" s="556"/>
      <c r="D63" s="208" t="s">
        <v>520</v>
      </c>
      <c r="E63" s="212">
        <v>0</v>
      </c>
      <c r="F63" s="208" t="s">
        <v>460</v>
      </c>
      <c r="G63" s="213">
        <v>0</v>
      </c>
      <c r="I63" s="10"/>
    </row>
    <row r="64" spans="1:9" ht="28.5">
      <c r="A64" s="558"/>
      <c r="B64" s="557"/>
      <c r="C64" s="556"/>
      <c r="D64" s="208" t="s">
        <v>521</v>
      </c>
      <c r="E64" s="212">
        <v>1</v>
      </c>
      <c r="F64" s="208" t="s">
        <v>460</v>
      </c>
      <c r="G64" s="213">
        <v>1</v>
      </c>
      <c r="I64" s="10"/>
    </row>
    <row r="65" spans="1:9" ht="57">
      <c r="A65" s="558"/>
      <c r="B65" s="557"/>
      <c r="C65" s="208" t="s">
        <v>562</v>
      </c>
      <c r="D65" s="208" t="s">
        <v>519</v>
      </c>
      <c r="E65" s="212">
        <v>0.95</v>
      </c>
      <c r="F65" s="208" t="s">
        <v>460</v>
      </c>
      <c r="G65" s="213">
        <v>0.96</v>
      </c>
      <c r="I65" s="175"/>
    </row>
    <row r="66" spans="1:7" ht="45">
      <c r="A66" s="558"/>
      <c r="B66" s="557" t="s">
        <v>300</v>
      </c>
      <c r="C66" s="265" t="s">
        <v>523</v>
      </c>
      <c r="D66" s="268" t="s">
        <v>522</v>
      </c>
      <c r="E66" s="265">
        <v>20</v>
      </c>
      <c r="F66" s="265" t="s">
        <v>524</v>
      </c>
      <c r="G66" s="210">
        <v>32</v>
      </c>
    </row>
    <row r="67" spans="1:7" ht="85.5">
      <c r="A67" s="558"/>
      <c r="B67" s="557"/>
      <c r="C67" s="265" t="s">
        <v>525</v>
      </c>
      <c r="D67" s="265" t="s">
        <v>563</v>
      </c>
      <c r="E67" s="265">
        <v>0</v>
      </c>
      <c r="F67" s="265" t="s">
        <v>524</v>
      </c>
      <c r="G67" s="210">
        <v>1</v>
      </c>
    </row>
    <row r="68" spans="1:7" ht="42.75">
      <c r="A68" s="558"/>
      <c r="B68" s="557"/>
      <c r="C68" s="556" t="s">
        <v>526</v>
      </c>
      <c r="D68" s="265" t="s">
        <v>564</v>
      </c>
      <c r="E68" s="265">
        <v>0</v>
      </c>
      <c r="F68" s="265" t="s">
        <v>524</v>
      </c>
      <c r="G68" s="210">
        <v>1</v>
      </c>
    </row>
    <row r="69" spans="1:7" ht="71.25">
      <c r="A69" s="558"/>
      <c r="B69" s="557"/>
      <c r="C69" s="556"/>
      <c r="D69" s="265" t="s">
        <v>527</v>
      </c>
      <c r="E69" s="265">
        <v>0</v>
      </c>
      <c r="F69" s="265" t="s">
        <v>524</v>
      </c>
      <c r="G69" s="210">
        <v>4</v>
      </c>
    </row>
    <row r="70" spans="1:7" ht="28.5">
      <c r="A70" s="558"/>
      <c r="B70" s="557"/>
      <c r="C70" s="556" t="s">
        <v>583</v>
      </c>
      <c r="D70" s="265" t="s">
        <v>578</v>
      </c>
      <c r="E70" s="266">
        <v>0.769</v>
      </c>
      <c r="F70" s="265" t="s">
        <v>579</v>
      </c>
      <c r="G70" s="213">
        <v>0.85</v>
      </c>
    </row>
    <row r="71" spans="1:7" ht="42.75">
      <c r="A71" s="558"/>
      <c r="B71" s="557"/>
      <c r="C71" s="556"/>
      <c r="D71" s="265" t="s">
        <v>580</v>
      </c>
      <c r="E71" s="219">
        <v>5</v>
      </c>
      <c r="F71" s="265" t="s">
        <v>579</v>
      </c>
      <c r="G71" s="269">
        <v>5</v>
      </c>
    </row>
    <row r="72" spans="1:7" ht="42.75">
      <c r="A72" s="558"/>
      <c r="B72" s="557"/>
      <c r="C72" s="556"/>
      <c r="D72" s="265" t="s">
        <v>581</v>
      </c>
      <c r="E72" s="219">
        <v>65</v>
      </c>
      <c r="F72" s="265" t="s">
        <v>582</v>
      </c>
      <c r="G72" s="269">
        <v>75</v>
      </c>
    </row>
    <row r="73" spans="1:7" ht="57">
      <c r="A73" s="558"/>
      <c r="B73" s="557"/>
      <c r="C73" s="265" t="s">
        <v>586</v>
      </c>
      <c r="D73" s="265" t="s">
        <v>584</v>
      </c>
      <c r="E73" s="219">
        <v>1290</v>
      </c>
      <c r="F73" s="265" t="s">
        <v>585</v>
      </c>
      <c r="G73" s="269">
        <v>1290</v>
      </c>
    </row>
    <row r="74" spans="1:7" ht="57">
      <c r="A74" s="558"/>
      <c r="B74" s="557"/>
      <c r="C74" s="265" t="s">
        <v>592</v>
      </c>
      <c r="D74" s="265" t="s">
        <v>597</v>
      </c>
      <c r="E74" s="219">
        <v>1099</v>
      </c>
      <c r="F74" s="265" t="s">
        <v>593</v>
      </c>
      <c r="G74" s="269">
        <v>330</v>
      </c>
    </row>
    <row r="75" spans="1:9" ht="14.25">
      <c r="A75" s="558"/>
      <c r="B75" s="557" t="s">
        <v>304</v>
      </c>
      <c r="C75" s="556" t="s">
        <v>442</v>
      </c>
      <c r="D75" s="208" t="s">
        <v>542</v>
      </c>
      <c r="E75" s="208">
        <v>0</v>
      </c>
      <c r="F75" s="208" t="s">
        <v>450</v>
      </c>
      <c r="G75" s="208">
        <v>2</v>
      </c>
      <c r="I75" s="10"/>
    </row>
    <row r="76" spans="1:9" ht="28.5">
      <c r="A76" s="558"/>
      <c r="B76" s="557"/>
      <c r="C76" s="556"/>
      <c r="D76" s="208" t="s">
        <v>543</v>
      </c>
      <c r="E76" s="212">
        <v>0.3</v>
      </c>
      <c r="F76" s="208" t="s">
        <v>450</v>
      </c>
      <c r="G76" s="212">
        <v>1</v>
      </c>
      <c r="I76" s="10"/>
    </row>
    <row r="77" spans="1:9" ht="85.5">
      <c r="A77" s="558"/>
      <c r="B77" s="557"/>
      <c r="C77" s="208" t="s">
        <v>553</v>
      </c>
      <c r="D77" s="208" t="s">
        <v>544</v>
      </c>
      <c r="E77" s="212">
        <v>0.95</v>
      </c>
      <c r="F77" s="208" t="s">
        <v>450</v>
      </c>
      <c r="G77" s="212">
        <v>1</v>
      </c>
      <c r="I77" s="188"/>
    </row>
    <row r="78" spans="1:9" ht="42.75">
      <c r="A78" s="558"/>
      <c r="B78" s="557"/>
      <c r="C78" s="556" t="s">
        <v>554</v>
      </c>
      <c r="D78" s="208" t="s">
        <v>547</v>
      </c>
      <c r="E78" s="212">
        <v>0.87</v>
      </c>
      <c r="F78" s="208" t="s">
        <v>448</v>
      </c>
      <c r="G78" s="213">
        <v>1</v>
      </c>
      <c r="I78" s="10"/>
    </row>
    <row r="79" spans="1:9" ht="42.75">
      <c r="A79" s="558"/>
      <c r="B79" s="557"/>
      <c r="C79" s="556"/>
      <c r="D79" s="208" t="s">
        <v>548</v>
      </c>
      <c r="E79" s="212">
        <v>0.95</v>
      </c>
      <c r="F79" s="208" t="s">
        <v>448</v>
      </c>
      <c r="G79" s="213">
        <v>1</v>
      </c>
      <c r="I79" s="10"/>
    </row>
    <row r="80" spans="1:9" ht="28.5">
      <c r="A80" s="558"/>
      <c r="B80" s="557"/>
      <c r="C80" s="556"/>
      <c r="D80" s="208" t="s">
        <v>545</v>
      </c>
      <c r="E80" s="208">
        <v>0</v>
      </c>
      <c r="F80" s="208" t="s">
        <v>448</v>
      </c>
      <c r="G80" s="210">
        <v>1</v>
      </c>
      <c r="I80" s="10"/>
    </row>
    <row r="81" spans="1:7" ht="28.5">
      <c r="A81" s="558"/>
      <c r="B81" s="557"/>
      <c r="C81" s="556" t="s">
        <v>555</v>
      </c>
      <c r="D81" s="208" t="s">
        <v>546</v>
      </c>
      <c r="E81" s="208">
        <v>3.8</v>
      </c>
      <c r="F81" s="208" t="s">
        <v>448</v>
      </c>
      <c r="G81" s="210">
        <v>1</v>
      </c>
    </row>
    <row r="82" spans="1:7" ht="57">
      <c r="A82" s="558"/>
      <c r="B82" s="557"/>
      <c r="C82" s="556"/>
      <c r="D82" s="208" t="s">
        <v>549</v>
      </c>
      <c r="E82" s="212">
        <v>0.5</v>
      </c>
      <c r="F82" s="208" t="s">
        <v>448</v>
      </c>
      <c r="G82" s="213">
        <v>1</v>
      </c>
    </row>
    <row r="83" spans="1:9" ht="28.5">
      <c r="A83" s="558"/>
      <c r="B83" s="557"/>
      <c r="C83" s="556"/>
      <c r="D83" s="208" t="s">
        <v>551</v>
      </c>
      <c r="E83" s="212">
        <v>0.9</v>
      </c>
      <c r="F83" s="208" t="s">
        <v>448</v>
      </c>
      <c r="G83" s="213">
        <v>1</v>
      </c>
      <c r="I83" s="10"/>
    </row>
    <row r="84" spans="1:9" ht="28.5">
      <c r="A84" s="558"/>
      <c r="B84" s="557"/>
      <c r="C84" s="556" t="s">
        <v>556</v>
      </c>
      <c r="D84" s="208" t="s">
        <v>550</v>
      </c>
      <c r="E84" s="220">
        <f>2943/3044</f>
        <v>0.966819973718791</v>
      </c>
      <c r="F84" s="208" t="s">
        <v>448</v>
      </c>
      <c r="G84" s="213">
        <v>1</v>
      </c>
      <c r="I84" s="188"/>
    </row>
    <row r="85" spans="1:9" ht="28.5">
      <c r="A85" s="558"/>
      <c r="B85" s="557"/>
      <c r="C85" s="556"/>
      <c r="D85" s="208" t="s">
        <v>552</v>
      </c>
      <c r="E85" s="208">
        <v>0</v>
      </c>
      <c r="F85" s="208" t="s">
        <v>448</v>
      </c>
      <c r="G85" s="210">
        <v>1</v>
      </c>
      <c r="I85" s="10"/>
    </row>
    <row r="86" spans="1:7" ht="42.75">
      <c r="A86" s="558" t="s">
        <v>127</v>
      </c>
      <c r="B86" s="557" t="s">
        <v>152</v>
      </c>
      <c r="C86" s="556" t="s">
        <v>557</v>
      </c>
      <c r="D86" s="276" t="s">
        <v>503</v>
      </c>
      <c r="E86" s="210">
        <v>488964</v>
      </c>
      <c r="F86" s="276" t="s">
        <v>510</v>
      </c>
      <c r="G86" s="210">
        <f>+E86+100000</f>
        <v>588964</v>
      </c>
    </row>
    <row r="87" spans="1:7" ht="42.75">
      <c r="A87" s="558"/>
      <c r="B87" s="557"/>
      <c r="C87" s="556"/>
      <c r="D87" s="276" t="s">
        <v>504</v>
      </c>
      <c r="E87" s="270">
        <v>24</v>
      </c>
      <c r="F87" s="271" t="s">
        <v>510</v>
      </c>
      <c r="G87" s="270">
        <v>24</v>
      </c>
    </row>
    <row r="88" spans="1:7" ht="42.75">
      <c r="A88" s="558"/>
      <c r="B88" s="557"/>
      <c r="C88" s="556"/>
      <c r="D88" s="276" t="s">
        <v>508</v>
      </c>
      <c r="E88" s="217">
        <v>1.075</v>
      </c>
      <c r="F88" s="276" t="s">
        <v>510</v>
      </c>
      <c r="G88" s="213">
        <v>1.1</v>
      </c>
    </row>
    <row r="89" spans="1:7" ht="42.75">
      <c r="A89" s="558"/>
      <c r="B89" s="557"/>
      <c r="C89" s="556"/>
      <c r="D89" s="276" t="s">
        <v>509</v>
      </c>
      <c r="E89" s="217">
        <v>0.8812</v>
      </c>
      <c r="F89" s="276" t="s">
        <v>510</v>
      </c>
      <c r="G89" s="213">
        <v>0.92</v>
      </c>
    </row>
    <row r="90" spans="1:7" ht="28.5">
      <c r="A90" s="558"/>
      <c r="B90" s="557"/>
      <c r="C90" s="556"/>
      <c r="D90" s="276" t="s">
        <v>498</v>
      </c>
      <c r="E90" s="213">
        <v>0.38</v>
      </c>
      <c r="F90" s="276" t="s">
        <v>460</v>
      </c>
      <c r="G90" s="213">
        <v>0.38</v>
      </c>
    </row>
    <row r="91" spans="1:7" ht="42.75">
      <c r="A91" s="558"/>
      <c r="B91" s="557"/>
      <c r="C91" s="276" t="s">
        <v>560</v>
      </c>
      <c r="D91" s="276" t="s">
        <v>505</v>
      </c>
      <c r="E91" s="217">
        <v>0.0393</v>
      </c>
      <c r="F91" s="276" t="s">
        <v>510</v>
      </c>
      <c r="G91" s="213">
        <v>0.03</v>
      </c>
    </row>
    <row r="92" spans="1:7" ht="42.75">
      <c r="A92" s="558"/>
      <c r="B92" s="557"/>
      <c r="C92" s="276" t="s">
        <v>559</v>
      </c>
      <c r="D92" s="276" t="s">
        <v>506</v>
      </c>
      <c r="E92" s="210">
        <v>45.03</v>
      </c>
      <c r="F92" s="276" t="s">
        <v>510</v>
      </c>
      <c r="G92" s="210">
        <v>55</v>
      </c>
    </row>
    <row r="93" spans="1:7" ht="42.75">
      <c r="A93" s="558"/>
      <c r="B93" s="557"/>
      <c r="C93" s="276" t="s">
        <v>558</v>
      </c>
      <c r="D93" s="276" t="s">
        <v>507</v>
      </c>
      <c r="E93" s="272">
        <v>0.1</v>
      </c>
      <c r="F93" s="271" t="s">
        <v>510</v>
      </c>
      <c r="G93" s="272">
        <v>0.08</v>
      </c>
    </row>
    <row r="94" spans="1:7" ht="60">
      <c r="A94" s="558"/>
      <c r="B94" s="277" t="s">
        <v>156</v>
      </c>
      <c r="C94" s="276" t="s">
        <v>590</v>
      </c>
      <c r="D94" s="214" t="s">
        <v>565</v>
      </c>
      <c r="E94" s="214">
        <v>0</v>
      </c>
      <c r="F94" s="214" t="s">
        <v>450</v>
      </c>
      <c r="G94" s="282">
        <v>1</v>
      </c>
    </row>
    <row r="95" spans="1:7" ht="42.75">
      <c r="A95" s="558" t="s">
        <v>128</v>
      </c>
      <c r="B95" s="557" t="s">
        <v>159</v>
      </c>
      <c r="C95" s="556" t="s">
        <v>567</v>
      </c>
      <c r="D95" s="208" t="s">
        <v>599</v>
      </c>
      <c r="E95" s="208">
        <v>0</v>
      </c>
      <c r="F95" s="214" t="s">
        <v>450</v>
      </c>
      <c r="G95" s="210">
        <v>22</v>
      </c>
    </row>
    <row r="96" spans="1:7" ht="57">
      <c r="A96" s="558"/>
      <c r="B96" s="557"/>
      <c r="C96" s="556"/>
      <c r="D96" s="208" t="s">
        <v>600</v>
      </c>
      <c r="E96" s="208">
        <v>0</v>
      </c>
      <c r="F96" s="214" t="s">
        <v>450</v>
      </c>
      <c r="G96" s="210">
        <v>27</v>
      </c>
    </row>
    <row r="97" spans="1:7" ht="28.5">
      <c r="A97" s="558"/>
      <c r="B97" s="557"/>
      <c r="C97" s="556"/>
      <c r="D97" s="208" t="s">
        <v>566</v>
      </c>
      <c r="E97" s="208">
        <v>0</v>
      </c>
      <c r="F97" s="214" t="s">
        <v>450</v>
      </c>
      <c r="G97" s="210">
        <v>1</v>
      </c>
    </row>
    <row r="98" spans="1:7" ht="57">
      <c r="A98" s="558"/>
      <c r="B98" s="226" t="s">
        <v>160</v>
      </c>
      <c r="C98" s="208" t="s">
        <v>591</v>
      </c>
      <c r="D98" s="208" t="s">
        <v>568</v>
      </c>
      <c r="E98" s="208">
        <v>0</v>
      </c>
      <c r="F98" s="214" t="s">
        <v>450</v>
      </c>
      <c r="G98" s="210">
        <v>1</v>
      </c>
    </row>
    <row r="99" spans="1:9" ht="14.25">
      <c r="A99" s="558"/>
      <c r="B99" s="557" t="s">
        <v>161</v>
      </c>
      <c r="C99" s="556" t="s">
        <v>618</v>
      </c>
      <c r="D99" s="208" t="s">
        <v>569</v>
      </c>
      <c r="E99" s="208">
        <v>0</v>
      </c>
      <c r="F99" s="214" t="s">
        <v>460</v>
      </c>
      <c r="G99" s="210">
        <v>1</v>
      </c>
      <c r="I99" s="10"/>
    </row>
    <row r="100" spans="1:9" ht="71.25">
      <c r="A100" s="558"/>
      <c r="B100" s="557"/>
      <c r="C100" s="556"/>
      <c r="D100" s="208" t="s">
        <v>570</v>
      </c>
      <c r="E100" s="212">
        <v>0.5</v>
      </c>
      <c r="F100" s="214" t="s">
        <v>460</v>
      </c>
      <c r="G100" s="213">
        <v>1</v>
      </c>
      <c r="I100" s="10"/>
    </row>
    <row r="101" spans="1:9" ht="42.75">
      <c r="A101" s="558"/>
      <c r="B101" s="557"/>
      <c r="C101" s="556"/>
      <c r="D101" s="208" t="s">
        <v>571</v>
      </c>
      <c r="E101" s="208">
        <v>0</v>
      </c>
      <c r="F101" s="214" t="s">
        <v>460</v>
      </c>
      <c r="G101" s="210">
        <v>1</v>
      </c>
      <c r="I101" s="10"/>
    </row>
    <row r="102" spans="1:9" ht="57">
      <c r="A102" s="558"/>
      <c r="B102" s="557"/>
      <c r="C102" s="556"/>
      <c r="D102" s="208" t="s">
        <v>572</v>
      </c>
      <c r="E102" s="208">
        <v>0</v>
      </c>
      <c r="F102" s="214" t="s">
        <v>460</v>
      </c>
      <c r="G102" s="210">
        <v>1</v>
      </c>
      <c r="I102" s="10"/>
    </row>
    <row r="103" spans="1:9" ht="28.5">
      <c r="A103" s="558"/>
      <c r="B103" s="557"/>
      <c r="C103" s="556" t="s">
        <v>619</v>
      </c>
      <c r="D103" s="208" t="s">
        <v>573</v>
      </c>
      <c r="E103" s="208">
        <v>455</v>
      </c>
      <c r="F103" s="214" t="s">
        <v>460</v>
      </c>
      <c r="G103" s="210">
        <v>500</v>
      </c>
      <c r="I103" s="10"/>
    </row>
    <row r="104" spans="1:9" ht="28.5">
      <c r="A104" s="558"/>
      <c r="B104" s="557"/>
      <c r="C104" s="556"/>
      <c r="D104" s="208" t="s">
        <v>635</v>
      </c>
      <c r="E104" s="208">
        <v>0</v>
      </c>
      <c r="F104" s="214" t="s">
        <v>460</v>
      </c>
      <c r="G104" s="210">
        <v>1</v>
      </c>
      <c r="I104" s="10"/>
    </row>
    <row r="105" spans="1:7" ht="42.75">
      <c r="A105" s="558"/>
      <c r="B105" s="557" t="s">
        <v>162</v>
      </c>
      <c r="C105" s="556" t="s">
        <v>576</v>
      </c>
      <c r="D105" s="208" t="s">
        <v>575</v>
      </c>
      <c r="E105" s="208">
        <v>0</v>
      </c>
      <c r="F105" s="214" t="s">
        <v>450</v>
      </c>
      <c r="G105" s="210">
        <v>1</v>
      </c>
    </row>
    <row r="106" spans="1:7" ht="28.5">
      <c r="A106" s="558"/>
      <c r="B106" s="557"/>
      <c r="C106" s="556"/>
      <c r="D106" s="208" t="s">
        <v>574</v>
      </c>
      <c r="E106" s="208">
        <v>0</v>
      </c>
      <c r="F106" s="214" t="s">
        <v>450</v>
      </c>
      <c r="G106" s="210">
        <v>1</v>
      </c>
    </row>
    <row r="107" spans="1:9" ht="57">
      <c r="A107" s="558" t="s">
        <v>129</v>
      </c>
      <c r="B107" s="557" t="s">
        <v>171</v>
      </c>
      <c r="C107" s="556" t="s">
        <v>611</v>
      </c>
      <c r="D107" s="208" t="s">
        <v>577</v>
      </c>
      <c r="E107" s="208">
        <v>0</v>
      </c>
      <c r="F107" s="208" t="s">
        <v>596</v>
      </c>
      <c r="G107" s="210">
        <v>1</v>
      </c>
      <c r="I107" s="179"/>
    </row>
    <row r="108" spans="1:9" ht="28.5">
      <c r="A108" s="558"/>
      <c r="B108" s="557"/>
      <c r="C108" s="556"/>
      <c r="D108" s="208" t="s">
        <v>601</v>
      </c>
      <c r="E108" s="208">
        <v>0</v>
      </c>
      <c r="F108" s="208" t="s">
        <v>460</v>
      </c>
      <c r="G108" s="210">
        <v>4</v>
      </c>
      <c r="I108" s="179"/>
    </row>
    <row r="109" spans="1:9" ht="28.5">
      <c r="A109" s="558"/>
      <c r="B109" s="557"/>
      <c r="C109" s="556" t="s">
        <v>612</v>
      </c>
      <c r="D109" s="218" t="s">
        <v>602</v>
      </c>
      <c r="E109" s="212">
        <v>0.5</v>
      </c>
      <c r="F109" s="208" t="s">
        <v>460</v>
      </c>
      <c r="G109" s="213">
        <v>1</v>
      </c>
      <c r="I109" s="179"/>
    </row>
    <row r="110" spans="1:9" ht="28.5">
      <c r="A110" s="558"/>
      <c r="B110" s="557"/>
      <c r="C110" s="556"/>
      <c r="D110" s="208" t="s">
        <v>603</v>
      </c>
      <c r="E110" s="212">
        <v>0.5</v>
      </c>
      <c r="F110" s="208" t="s">
        <v>460</v>
      </c>
      <c r="G110" s="213">
        <v>1</v>
      </c>
      <c r="I110" s="10"/>
    </row>
    <row r="111" spans="1:9" ht="28.5">
      <c r="A111" s="558"/>
      <c r="B111" s="557"/>
      <c r="C111" s="556"/>
      <c r="D111" s="208" t="s">
        <v>604</v>
      </c>
      <c r="E111" s="212">
        <v>0</v>
      </c>
      <c r="F111" s="208" t="s">
        <v>460</v>
      </c>
      <c r="G111" s="213">
        <v>1</v>
      </c>
      <c r="I111" s="175"/>
    </row>
    <row r="112" spans="1:9" ht="28.5">
      <c r="A112" s="558"/>
      <c r="B112" s="557"/>
      <c r="C112" s="556"/>
      <c r="D112" s="208" t="s">
        <v>605</v>
      </c>
      <c r="E112" s="208">
        <v>2</v>
      </c>
      <c r="F112" s="208" t="s">
        <v>460</v>
      </c>
      <c r="G112" s="210">
        <v>2</v>
      </c>
      <c r="I112" s="175"/>
    </row>
    <row r="113" spans="1:9" ht="42.75">
      <c r="A113" s="558"/>
      <c r="B113" s="557"/>
      <c r="C113" s="208" t="s">
        <v>615</v>
      </c>
      <c r="D113" s="208" t="s">
        <v>606</v>
      </c>
      <c r="E113" s="208">
        <v>0</v>
      </c>
      <c r="F113" s="208" t="s">
        <v>460</v>
      </c>
      <c r="G113" s="210">
        <v>1</v>
      </c>
      <c r="I113" s="175"/>
    </row>
    <row r="114" spans="1:9" ht="28.5">
      <c r="A114" s="558"/>
      <c r="B114" s="557"/>
      <c r="C114" s="556" t="s">
        <v>614</v>
      </c>
      <c r="D114" s="208" t="s">
        <v>607</v>
      </c>
      <c r="E114" s="212">
        <v>0.5</v>
      </c>
      <c r="F114" s="208" t="s">
        <v>460</v>
      </c>
      <c r="G114" s="213">
        <v>1</v>
      </c>
      <c r="I114" s="175"/>
    </row>
    <row r="115" spans="1:9" ht="28.5">
      <c r="A115" s="558"/>
      <c r="B115" s="557"/>
      <c r="C115" s="556"/>
      <c r="D115" s="208" t="s">
        <v>608</v>
      </c>
      <c r="E115" s="208">
        <v>4</v>
      </c>
      <c r="F115" s="208" t="s">
        <v>460</v>
      </c>
      <c r="G115" s="210">
        <v>6</v>
      </c>
      <c r="I115" s="175"/>
    </row>
    <row r="116" spans="1:9" ht="42.75">
      <c r="A116" s="558"/>
      <c r="B116" s="557"/>
      <c r="C116" s="556" t="s">
        <v>613</v>
      </c>
      <c r="D116" s="208" t="s">
        <v>609</v>
      </c>
      <c r="E116" s="208">
        <v>16</v>
      </c>
      <c r="F116" s="208" t="s">
        <v>460</v>
      </c>
      <c r="G116" s="210">
        <v>25</v>
      </c>
      <c r="I116" s="175"/>
    </row>
    <row r="117" spans="1:9" ht="57">
      <c r="A117" s="558"/>
      <c r="B117" s="557"/>
      <c r="C117" s="556"/>
      <c r="D117" s="208" t="s">
        <v>610</v>
      </c>
      <c r="E117" s="212">
        <v>0</v>
      </c>
      <c r="F117" s="208" t="s">
        <v>460</v>
      </c>
      <c r="G117" s="213">
        <v>1</v>
      </c>
      <c r="I117" s="175"/>
    </row>
    <row r="118" spans="1:9" ht="42.75">
      <c r="A118" s="558"/>
      <c r="B118" s="557" t="s">
        <v>172</v>
      </c>
      <c r="C118" s="556" t="s">
        <v>620</v>
      </c>
      <c r="D118" s="208" t="s">
        <v>622</v>
      </c>
      <c r="E118" s="208">
        <v>0</v>
      </c>
      <c r="F118" s="214" t="s">
        <v>450</v>
      </c>
      <c r="G118" s="210">
        <v>1</v>
      </c>
      <c r="I118" s="179" t="s">
        <v>621</v>
      </c>
    </row>
    <row r="119" spans="1:9" ht="28.5">
      <c r="A119" s="558"/>
      <c r="B119" s="557"/>
      <c r="C119" s="556"/>
      <c r="D119" s="208" t="s">
        <v>623</v>
      </c>
      <c r="E119" s="208">
        <v>0</v>
      </c>
      <c r="F119" s="214" t="s">
        <v>450</v>
      </c>
      <c r="G119" s="210">
        <v>2</v>
      </c>
      <c r="I119" s="179" t="s">
        <v>482</v>
      </c>
    </row>
    <row r="120" spans="1:9" ht="42.75">
      <c r="A120" s="558"/>
      <c r="B120" s="557"/>
      <c r="C120" s="556"/>
      <c r="D120" s="208" t="s">
        <v>625</v>
      </c>
      <c r="E120" s="208">
        <v>0</v>
      </c>
      <c r="F120" s="214" t="s">
        <v>450</v>
      </c>
      <c r="G120" s="210">
        <v>1</v>
      </c>
      <c r="I120" s="179" t="s">
        <v>624</v>
      </c>
    </row>
    <row r="121" spans="1:9" ht="28.5">
      <c r="A121" s="558"/>
      <c r="B121" s="557"/>
      <c r="C121" s="208" t="s">
        <v>628</v>
      </c>
      <c r="D121" s="208" t="s">
        <v>627</v>
      </c>
      <c r="E121" s="208">
        <v>0</v>
      </c>
      <c r="F121" s="214" t="s">
        <v>450</v>
      </c>
      <c r="G121" s="210">
        <v>1</v>
      </c>
      <c r="I121" s="179"/>
    </row>
    <row r="122" spans="1:9" ht="28.5">
      <c r="A122" s="558"/>
      <c r="B122" s="557" t="s">
        <v>173</v>
      </c>
      <c r="C122" s="556" t="s">
        <v>388</v>
      </c>
      <c r="D122" s="208" t="s">
        <v>629</v>
      </c>
      <c r="E122" s="210">
        <v>0</v>
      </c>
      <c r="F122" s="214" t="s">
        <v>450</v>
      </c>
      <c r="G122" s="210">
        <v>1</v>
      </c>
      <c r="I122" s="175"/>
    </row>
    <row r="123" spans="1:9" ht="28.5">
      <c r="A123" s="558"/>
      <c r="B123" s="557"/>
      <c r="C123" s="556"/>
      <c r="D123" s="208" t="s">
        <v>630</v>
      </c>
      <c r="E123" s="210">
        <v>0</v>
      </c>
      <c r="F123" s="214" t="s">
        <v>450</v>
      </c>
      <c r="G123" s="210">
        <v>3</v>
      </c>
      <c r="I123" s="175"/>
    </row>
    <row r="124" spans="1:9" ht="42.75">
      <c r="A124" s="558"/>
      <c r="B124" s="557"/>
      <c r="C124" s="556"/>
      <c r="D124" s="208" t="s">
        <v>631</v>
      </c>
      <c r="E124" s="210">
        <v>0</v>
      </c>
      <c r="F124" s="214" t="s">
        <v>450</v>
      </c>
      <c r="G124" s="210">
        <v>4</v>
      </c>
      <c r="I124" s="175"/>
    </row>
    <row r="125" spans="1:9" ht="14.25">
      <c r="A125" s="221"/>
      <c r="B125" s="222"/>
      <c r="C125" s="223"/>
      <c r="D125" s="223"/>
      <c r="E125" s="223"/>
      <c r="F125" s="223"/>
      <c r="G125" s="223"/>
      <c r="I125" s="175"/>
    </row>
    <row r="126" ht="12.75">
      <c r="I126" s="175"/>
    </row>
  </sheetData>
  <sheetProtection password="D0B1" sheet="1" objects="1" scenarios="1" selectLockedCells="1" selectUnlockedCells="1"/>
  <mergeCells count="63">
    <mergeCell ref="A2:B2"/>
    <mergeCell ref="C2:D2"/>
    <mergeCell ref="E2:G2"/>
    <mergeCell ref="A19:A26"/>
    <mergeCell ref="B19:B20"/>
    <mergeCell ref="B21:B22"/>
    <mergeCell ref="C10:C11"/>
    <mergeCell ref="C12:C14"/>
    <mergeCell ref="C4:C7"/>
    <mergeCell ref="B46:B55"/>
    <mergeCell ref="B12:B18"/>
    <mergeCell ref="A4:A18"/>
    <mergeCell ref="B23:B26"/>
    <mergeCell ref="B27:B30"/>
    <mergeCell ref="A27:A85"/>
    <mergeCell ref="C31:C35"/>
    <mergeCell ref="C36:C40"/>
    <mergeCell ref="C41:C43"/>
    <mergeCell ref="C17:C18"/>
    <mergeCell ref="C107:C108"/>
    <mergeCell ref="C109:C112"/>
    <mergeCell ref="C78:C80"/>
    <mergeCell ref="C81:C83"/>
    <mergeCell ref="C84:C85"/>
    <mergeCell ref="C44:C45"/>
    <mergeCell ref="C70:C72"/>
    <mergeCell ref="B66:B74"/>
    <mergeCell ref="B118:B121"/>
    <mergeCell ref="C58:C64"/>
    <mergeCell ref="C68:C69"/>
    <mergeCell ref="C114:C115"/>
    <mergeCell ref="C99:C102"/>
    <mergeCell ref="C103:C104"/>
    <mergeCell ref="B99:B104"/>
    <mergeCell ref="B105:B106"/>
    <mergeCell ref="C118:C120"/>
    <mergeCell ref="C116:C117"/>
    <mergeCell ref="B86:B93"/>
    <mergeCell ref="B75:B85"/>
    <mergeCell ref="C75:C76"/>
    <mergeCell ref="B95:B97"/>
    <mergeCell ref="C95:C97"/>
    <mergeCell ref="B107:B117"/>
    <mergeCell ref="A107:A124"/>
    <mergeCell ref="A1:G1"/>
    <mergeCell ref="B8:B11"/>
    <mergeCell ref="A86:A94"/>
    <mergeCell ref="A95:A106"/>
    <mergeCell ref="B31:B40"/>
    <mergeCell ref="B41:B43"/>
    <mergeCell ref="C105:C106"/>
    <mergeCell ref="C46:C55"/>
    <mergeCell ref="C15:C16"/>
    <mergeCell ref="C27:C29"/>
    <mergeCell ref="B56:B57"/>
    <mergeCell ref="B4:B7"/>
    <mergeCell ref="B44:B45"/>
    <mergeCell ref="C122:C124"/>
    <mergeCell ref="B122:B124"/>
    <mergeCell ref="C23:C24"/>
    <mergeCell ref="B58:B65"/>
    <mergeCell ref="C86:C90"/>
    <mergeCell ref="C56:C57"/>
  </mergeCells>
  <printOptions horizontalCentered="1" verticalCentered="1"/>
  <pageMargins left="0.7086614173228347" right="0.7086614173228347" top="0.7480314960629921" bottom="0.7480314960629921" header="0.31496062992125984" footer="0.31496062992125984"/>
  <pageSetup fitToHeight="4" horizontalDpi="600" verticalDpi="600" orientation="landscape" paperSize="3" scale="90" r:id="rId1"/>
</worksheet>
</file>

<file path=xl/worksheets/sheet9.xml><?xml version="1.0" encoding="utf-8"?>
<worksheet xmlns="http://schemas.openxmlformats.org/spreadsheetml/2006/main" xmlns:r="http://schemas.openxmlformats.org/officeDocument/2006/relationships">
  <dimension ref="A1:A24"/>
  <sheetViews>
    <sheetView zoomScalePageLayoutView="0" workbookViewId="0" topLeftCell="A1">
      <selection activeCell="A9" sqref="A9"/>
    </sheetView>
  </sheetViews>
  <sheetFormatPr defaultColWidth="11.421875" defaultRowHeight="15"/>
  <cols>
    <col min="1" max="1" width="135.28125" style="0" customWidth="1"/>
  </cols>
  <sheetData>
    <row r="1" ht="15">
      <c r="A1" s="8" t="s">
        <v>221</v>
      </c>
    </row>
    <row r="2" ht="15">
      <c r="A2" s="8" t="s">
        <v>14</v>
      </c>
    </row>
    <row r="3" ht="15">
      <c r="A3" s="7" t="s">
        <v>222</v>
      </c>
    </row>
    <row r="4" ht="15">
      <c r="A4" s="7" t="s">
        <v>15</v>
      </c>
    </row>
    <row r="5" ht="15">
      <c r="A5" s="7" t="s">
        <v>223</v>
      </c>
    </row>
    <row r="6" ht="15">
      <c r="A6" s="7" t="s">
        <v>16</v>
      </c>
    </row>
    <row r="7" ht="15">
      <c r="A7" s="7" t="s">
        <v>17</v>
      </c>
    </row>
    <row r="8" ht="15">
      <c r="A8" s="8" t="s">
        <v>224</v>
      </c>
    </row>
    <row r="9" ht="15">
      <c r="A9" s="7" t="s">
        <v>225</v>
      </c>
    </row>
    <row r="10" ht="15">
      <c r="A10" s="7" t="s">
        <v>18</v>
      </c>
    </row>
    <row r="11" ht="15">
      <c r="A11" s="8" t="s">
        <v>226</v>
      </c>
    </row>
    <row r="12" ht="15">
      <c r="A12" s="8" t="s">
        <v>227</v>
      </c>
    </row>
    <row r="13" ht="15">
      <c r="A13" s="8" t="s">
        <v>19</v>
      </c>
    </row>
    <row r="14" ht="15">
      <c r="A14" s="8" t="s">
        <v>228</v>
      </c>
    </row>
    <row r="15" ht="15">
      <c r="A15" s="8" t="s">
        <v>229</v>
      </c>
    </row>
    <row r="16" ht="15">
      <c r="A16" s="8" t="s">
        <v>230</v>
      </c>
    </row>
    <row r="17" ht="25.5">
      <c r="A17" s="8" t="s">
        <v>231</v>
      </c>
    </row>
    <row r="18" ht="15">
      <c r="A18" s="8" t="s">
        <v>232</v>
      </c>
    </row>
    <row r="19" ht="15">
      <c r="A19" s="8" t="s">
        <v>233</v>
      </c>
    </row>
    <row r="20" ht="15">
      <c r="A20" s="8" t="s">
        <v>234</v>
      </c>
    </row>
    <row r="21" ht="15">
      <c r="A21" s="8" t="s">
        <v>130</v>
      </c>
    </row>
    <row r="22" ht="15">
      <c r="A22" s="8" t="s">
        <v>235</v>
      </c>
    </row>
    <row r="23" ht="15">
      <c r="A23" s="8" t="s">
        <v>236</v>
      </c>
    </row>
    <row r="24" ht="15">
      <c r="A24" s="8" t="s">
        <v>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ING SISTEMAS</cp:lastModifiedBy>
  <cp:lastPrinted>2012-05-24T14:32:52Z</cp:lastPrinted>
  <dcterms:created xsi:type="dcterms:W3CDTF">2012-04-19T20:38:16Z</dcterms:created>
  <dcterms:modified xsi:type="dcterms:W3CDTF">2012-07-06T19:38:32Z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