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240" windowHeight="7935" activeTab="1"/>
  </bookViews>
  <sheets>
    <sheet name="POAI" sheetId="1" r:id="rId1"/>
    <sheet name="PROYECTO 2013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<sst xmlns="http://schemas.openxmlformats.org/spreadsheetml/2006/main" count="496" uniqueCount="448">
  <si>
    <t>REGALIAS</t>
  </si>
  <si>
    <t>EDUCACION</t>
  </si>
  <si>
    <t>Subsidio al acceso educativo</t>
  </si>
  <si>
    <t>Construcción y mantenimiento Infraestructura propia del sector</t>
  </si>
  <si>
    <t>Transporte escolar</t>
  </si>
  <si>
    <t>Pago de servicios públicos</t>
  </si>
  <si>
    <t>ALIMENTACIÓN ESCOLAR</t>
  </si>
  <si>
    <t>Componente nutricional para la población escolar</t>
  </si>
  <si>
    <t>ATENCIÓN BÁSICA A LA NIÑEZ</t>
  </si>
  <si>
    <t>Adquisición y/o Producción de equipos, materiales,  suministros y servicios propios del sector</t>
  </si>
  <si>
    <t>apoyo a madres comunitarias</t>
  </si>
  <si>
    <t>SALUD</t>
  </si>
  <si>
    <t>Salud Publica</t>
  </si>
  <si>
    <t>Salud mental y discapacidad</t>
  </si>
  <si>
    <t>ATENCION A GRUPOS VULNERABLES</t>
  </si>
  <si>
    <t>Operación y funcionamiento de cárceles municipales</t>
  </si>
  <si>
    <t>Atención adulto mayor</t>
  </si>
  <si>
    <t>Apoyo a niños especiales</t>
  </si>
  <si>
    <t>Atención Integral a Discapacitados</t>
  </si>
  <si>
    <t>Atención Población Desplazada</t>
  </si>
  <si>
    <t>Programa Unidos</t>
  </si>
  <si>
    <t>Atención a la niñez y la Juventud</t>
  </si>
  <si>
    <t>Apoyo exequias población sin recursos</t>
  </si>
  <si>
    <t>Apoyo hogares de paso</t>
  </si>
  <si>
    <t>VIVIENDA</t>
  </si>
  <si>
    <t>Construcción Vivienda de Interés Social</t>
  </si>
  <si>
    <t>Mejoramiento de vivienda de interés social</t>
  </si>
  <si>
    <t>CULTURA</t>
  </si>
  <si>
    <t>Construcción y mantenimiento de escenarios culturales</t>
  </si>
  <si>
    <t>Dotación elementos de la cultura</t>
  </si>
  <si>
    <t>Apoyo a Eventos Culturales</t>
  </si>
  <si>
    <t>Apoyo a Organizaciones Culturales</t>
  </si>
  <si>
    <t>Capacitación y apoyo a Gestores Culturales y Artistas</t>
  </si>
  <si>
    <t>Escuelas de formación artística</t>
  </si>
  <si>
    <t>Cofinanciación proyectos culturales</t>
  </si>
  <si>
    <t>Preservación del patrimonio cultural y apoyo a proyectos.</t>
  </si>
  <si>
    <t>Promoción turística</t>
  </si>
  <si>
    <t>Operación y dotación bibliotecas</t>
  </si>
  <si>
    <t>RECREACION Y DEPORTES</t>
  </si>
  <si>
    <t>Construcción y mantenimiento de infraestructura propia del sector</t>
  </si>
  <si>
    <t>Servicios profesionales para promoción de la actividad física, deportiva y recreativa en la población rural y urbana</t>
  </si>
  <si>
    <t>Apoyo a clubes deportivos</t>
  </si>
  <si>
    <t>Apoyo a eventos Deportivos</t>
  </si>
  <si>
    <t>Fomento a escuelas deportivas</t>
  </si>
  <si>
    <t>DESARROLLO ECONOMICO</t>
  </si>
  <si>
    <t>Asistencia Técnica a Sectores Productivos</t>
  </si>
  <si>
    <t>Apoyo a proyectos productivos</t>
  </si>
  <si>
    <t>Apoyo a alianzas productivas</t>
  </si>
  <si>
    <t>Ferias y ruedas de negocios</t>
  </si>
  <si>
    <t>Capacitación a Agentes Productivos</t>
  </si>
  <si>
    <t>MEDIO AMBIENTE</t>
  </si>
  <si>
    <t>Adquisición de predios de conservación</t>
  </si>
  <si>
    <t>Restauración y reforestación cuencas hidrográficas y nacimientos de agua</t>
  </si>
  <si>
    <t>Educación Ambiental</t>
  </si>
  <si>
    <t>Restauración de áreas degradadas</t>
  </si>
  <si>
    <t>Cuerpo de bomberos</t>
  </si>
  <si>
    <t>Plan Municipal de Gestión del riesgo</t>
  </si>
  <si>
    <t>Acciones para la reducción del riesgo</t>
  </si>
  <si>
    <t>Manejo de desastres</t>
  </si>
  <si>
    <t>Recuperación del desastre</t>
  </si>
  <si>
    <t>AGUA POTABLE Y SANEAMIENTO BASICO</t>
  </si>
  <si>
    <t>Subsidio acueducto, aseo y alcantarillado</t>
  </si>
  <si>
    <t>Construcción y mantenimiento plantas de tratamiento aguas residuales</t>
  </si>
  <si>
    <t>EQUIPAMENTO MUNICIPAL</t>
  </si>
  <si>
    <t>Electrificación Rural y Urbana</t>
  </si>
  <si>
    <t>Alumbrado Publico</t>
  </si>
  <si>
    <t>Mantenimiento redes alumbrado público</t>
  </si>
  <si>
    <t>Gas Domiciliario</t>
  </si>
  <si>
    <t>Construcción y mantenimiento de vías urbanas</t>
  </si>
  <si>
    <t>Mantenimiento de bienes públicos</t>
  </si>
  <si>
    <t>Construcción y mantenimiento de espacios públicos,  parques y senderos</t>
  </si>
  <si>
    <t>Canalización de aguas lluvias</t>
  </si>
  <si>
    <t>Construcción y mantenimiento de vías rurales</t>
  </si>
  <si>
    <t>Señalización y seguridad vial</t>
  </si>
  <si>
    <t>Adquisición y mantenimiento Banco de maquinaria municipal</t>
  </si>
  <si>
    <t>DESARROLLO INSTITUCIONAL</t>
  </si>
  <si>
    <t>Montaje y mantenimiento de Sistemas de Información</t>
  </si>
  <si>
    <t>Formulación y evaluación de la gestión institucional</t>
  </si>
  <si>
    <t>Asistencia para el mejoramiento de la gestión</t>
  </si>
  <si>
    <t>Actualización E.O.T.</t>
  </si>
  <si>
    <t>Capacitación Funcionarios</t>
  </si>
  <si>
    <t>Sistematización de oficinas</t>
  </si>
  <si>
    <t>Seguridad ciudadana (inspección policía)</t>
  </si>
  <si>
    <t>Operación Comisaria familia</t>
  </si>
  <si>
    <t>OTROS SECTORES</t>
  </si>
  <si>
    <t xml:space="preserve">PROYECTO DE ACUERDO   </t>
  </si>
  <si>
    <t>EL CONCEJO MUNICIPAL EN USO DE SUS FACULTADES LEGALES Y CONSTITUCIONES, EN ESPECIAL EL DECRETO 111 DE 1996, LEY 1176 DE 2007,  LA LEY 617 DE 2000, LEY 819 DE 2002, EOP MUNICIPALY</t>
  </si>
  <si>
    <t>1. Que el estatuto de presupuesto municipal establece el procedimiento para la presentación y aprobación del presupuesto de cada vigencia acorde con el Decreto 111 de 1996</t>
  </si>
  <si>
    <t>2. Que se han proyectado los ingresos que  el municipio percibirá en la siguiente vigencia para financiar los gastos de inversion y funcionamiento .</t>
  </si>
  <si>
    <t>3. Que el presupuesto debe estar acompañado por el MFMP el cual se presenta anexo y se encuentra acorde con las metas anuales de superávit primario con aval del órgano de Asesoría y Consulta en materia de hacienda.</t>
  </si>
  <si>
    <t xml:space="preserve"> Por lo anterior,</t>
  </si>
  <si>
    <t>ACUERDA</t>
  </si>
  <si>
    <t>PRIMERA PARTE  INGRESOS</t>
  </si>
  <si>
    <t>1</t>
  </si>
  <si>
    <t>INGRESOS</t>
  </si>
  <si>
    <t>11</t>
  </si>
  <si>
    <t>INGRESOS CORRIENTES</t>
  </si>
  <si>
    <t>111</t>
  </si>
  <si>
    <t>INGRESOS CORRIENTES DE LIBRE DESTINACIÓN</t>
  </si>
  <si>
    <t xml:space="preserve"> </t>
  </si>
  <si>
    <t>INGRESOS TRIBUTARIOS</t>
  </si>
  <si>
    <t>11111</t>
  </si>
  <si>
    <t>IMPUESTOS DIRECTOS</t>
  </si>
  <si>
    <t>1111101</t>
  </si>
  <si>
    <t>Impuesto predial unificado</t>
  </si>
  <si>
    <t>11112</t>
  </si>
  <si>
    <t>IMPUESTOS INDIRECTOS</t>
  </si>
  <si>
    <t>1111201</t>
  </si>
  <si>
    <t>Industria y comercio</t>
  </si>
  <si>
    <t>1111202</t>
  </si>
  <si>
    <t>Avisos y tableros</t>
  </si>
  <si>
    <t>1111203</t>
  </si>
  <si>
    <t>Delineación urbana, estudios y licencias</t>
  </si>
  <si>
    <t>1111204</t>
  </si>
  <si>
    <t>Espectáculos públicos</t>
  </si>
  <si>
    <t>1111205</t>
  </si>
  <si>
    <t>Publicidad Visual Exterior</t>
  </si>
  <si>
    <t>1111206</t>
  </si>
  <si>
    <t>Otros impuestos indirectos</t>
  </si>
  <si>
    <t>1112</t>
  </si>
  <si>
    <t>INGRESOS NO TRIBUTARIOS</t>
  </si>
  <si>
    <t>11121</t>
  </si>
  <si>
    <t>TRANSFERENCIAS Y PARTICIPACIONES</t>
  </si>
  <si>
    <t>1112101</t>
  </si>
  <si>
    <t>SGP-PROPÓSITO GENERAL LIBRE DESTINACIÓN (42%)</t>
  </si>
  <si>
    <t>1112102</t>
  </si>
  <si>
    <t>Impuesto a vehículos automotores</t>
  </si>
  <si>
    <t>11122</t>
  </si>
  <si>
    <t>MULTAS</t>
  </si>
  <si>
    <t>Matadero</t>
  </si>
  <si>
    <t>Plaza de mercado</t>
  </si>
  <si>
    <t>TASAS Y DERECHOS - UNIDAD DE SERVICIOS PÚBLICOS DOMICILIARIOS</t>
  </si>
  <si>
    <t>1112201</t>
  </si>
  <si>
    <t>Acueducto</t>
  </si>
  <si>
    <t>1112202</t>
  </si>
  <si>
    <t>Alcantarillado</t>
  </si>
  <si>
    <t>1112203</t>
  </si>
  <si>
    <t>Aseo</t>
  </si>
  <si>
    <t>1112204</t>
  </si>
  <si>
    <t>Fondo de solidaridad y redistribución de ingresos</t>
  </si>
  <si>
    <t>MULTAS Y SANCIONES</t>
  </si>
  <si>
    <t>Multas y sanciones</t>
  </si>
  <si>
    <t>11123</t>
  </si>
  <si>
    <t>VENTA DE BIENES Y SERVICIOS</t>
  </si>
  <si>
    <t>1112301</t>
  </si>
  <si>
    <t>1112302</t>
  </si>
  <si>
    <t>Arrendamientos</t>
  </si>
  <si>
    <t>1112303</t>
  </si>
  <si>
    <t xml:space="preserve">Venta de Otros bienes y servicios </t>
  </si>
  <si>
    <t>112</t>
  </si>
  <si>
    <t>INGRESOS CORRIENTES PARA GASTOS DIFERENTES A FUNCIONAMIENTO</t>
  </si>
  <si>
    <t>1121</t>
  </si>
  <si>
    <t>112101</t>
  </si>
  <si>
    <t>Sobretasa bomberil</t>
  </si>
  <si>
    <t>112102</t>
  </si>
  <si>
    <t>Sobretasa Coporación Autónoma Regional</t>
  </si>
  <si>
    <t>Impuesto a los cigarrillos</t>
  </si>
  <si>
    <t>1122</t>
  </si>
  <si>
    <t>11221</t>
  </si>
  <si>
    <t>ESTAMPILLAS</t>
  </si>
  <si>
    <t>1122101</t>
  </si>
  <si>
    <t>Estampilla pro cultura</t>
  </si>
  <si>
    <t>11222</t>
  </si>
  <si>
    <t>SISTEMA GENERAL DE PARTICIPACIONES</t>
  </si>
  <si>
    <t>SGP EDUCACIÓN</t>
  </si>
  <si>
    <t>SGP ALIMENT ESCOLAR</t>
  </si>
  <si>
    <t>SGP APOYO INTEGRAL A LA INFANCIA</t>
  </si>
  <si>
    <t>SGP- PG AGUA POTABLE Y SANEAMIENTO BASICO</t>
  </si>
  <si>
    <t>SGP PROPÓSITO GENERAL INVERSIÓN (58%)</t>
  </si>
  <si>
    <t xml:space="preserve"> SGP- PG RECREACIÓN (4% de SGP -PG INVERSIÓN)</t>
  </si>
  <si>
    <t xml:space="preserve"> SGP- PG CULTURA (3% de SGP -PG INVERSIÓN)</t>
  </si>
  <si>
    <t xml:space="preserve"> SGP- PG OTROS (83% de SGP -PG INVERSIÓN)</t>
  </si>
  <si>
    <t>11223</t>
  </si>
  <si>
    <t>1122301</t>
  </si>
  <si>
    <t>11224</t>
  </si>
  <si>
    <t>1122401</t>
  </si>
  <si>
    <t>Regalìas por extracción de materiales por piedra caliza</t>
  </si>
  <si>
    <t>1122402</t>
  </si>
  <si>
    <t>11225</t>
  </si>
  <si>
    <t>FONDOS ESPECIALES</t>
  </si>
  <si>
    <t>1122501</t>
  </si>
  <si>
    <t xml:space="preserve">Fondo de seguridad ley 418 de 1997 </t>
  </si>
  <si>
    <t>1122502</t>
  </si>
  <si>
    <t>11227</t>
  </si>
  <si>
    <t>COFINANCIACIONES</t>
  </si>
  <si>
    <t>1122701</t>
  </si>
  <si>
    <t>Mantenimiento de la red vial municipal</t>
  </si>
  <si>
    <t>Comparendo ambiental</t>
  </si>
  <si>
    <t>12</t>
  </si>
  <si>
    <t>RECURSOS DE CAPITAL</t>
  </si>
  <si>
    <t>121</t>
  </si>
  <si>
    <t>RENDIMIENTOS DE OPERACIONES FINANCIERAS</t>
  </si>
  <si>
    <t>12101</t>
  </si>
  <si>
    <t>Intereses y dividendos recursos SGP</t>
  </si>
  <si>
    <t>12102</t>
  </si>
  <si>
    <t>Intereses y dividendos recursos propios</t>
  </si>
  <si>
    <t>122</t>
  </si>
  <si>
    <t>12201</t>
  </si>
  <si>
    <t>13</t>
  </si>
  <si>
    <t>INGRESOS DE LOS ESTABLECIMIENTOS PUBLICOS</t>
  </si>
  <si>
    <t>14</t>
  </si>
  <si>
    <t>FONDO LOCAL DE SALUD</t>
  </si>
  <si>
    <t>141</t>
  </si>
  <si>
    <t xml:space="preserve">REGIMEN SUBSIDIADO </t>
  </si>
  <si>
    <t>141101</t>
  </si>
  <si>
    <t>Transferencias de nivel nacional</t>
  </si>
  <si>
    <t>14110101</t>
  </si>
  <si>
    <t>SGP Regimen Subsidiado Continuidad</t>
  </si>
  <si>
    <t>14110102</t>
  </si>
  <si>
    <t>Fondo de Solidaridad y Garantias - Fosyga</t>
  </si>
  <si>
    <t>14110103</t>
  </si>
  <si>
    <t>Empresa territorial para la salud- Etesa</t>
  </si>
  <si>
    <t>141102</t>
  </si>
  <si>
    <t xml:space="preserve">Transferencias de nivel departamental </t>
  </si>
  <si>
    <t>14110201</t>
  </si>
  <si>
    <t xml:space="preserve">Afiliacion al regimen subsidiado - continuidad </t>
  </si>
  <si>
    <t>1412</t>
  </si>
  <si>
    <t>RECURSOS PROPIOS</t>
  </si>
  <si>
    <t>141201</t>
  </si>
  <si>
    <t>1413</t>
  </si>
  <si>
    <t xml:space="preserve">RECURSOS DE CAPITAL </t>
  </si>
  <si>
    <t>141301</t>
  </si>
  <si>
    <t>RENDIMIENTOS OPERACIONES FINANCIERAS</t>
  </si>
  <si>
    <t>14130101</t>
  </si>
  <si>
    <t xml:space="preserve">Rendimientos operaciones financieras - regimen subsidiado </t>
  </si>
  <si>
    <t xml:space="preserve">SEGUNDA PARTE </t>
  </si>
  <si>
    <t>2</t>
  </si>
  <si>
    <t>GASTOS</t>
  </si>
  <si>
    <t>SERVICIOS PERSONALES</t>
  </si>
  <si>
    <t>GASTOS GENERALES</t>
  </si>
  <si>
    <t>ALCALDIA  Y SUS DEPENDENCIAS</t>
  </si>
  <si>
    <t>Servicios personales asociados a la nomina</t>
  </si>
  <si>
    <t>Sueldo personal de nomina</t>
  </si>
  <si>
    <t>Prima de Navidad</t>
  </si>
  <si>
    <t>Prima de vacaciones</t>
  </si>
  <si>
    <t>Servicios personales indirectos</t>
  </si>
  <si>
    <t>Honorarios</t>
  </si>
  <si>
    <t>Contribuciones inherentes a la nomina del sector privado</t>
  </si>
  <si>
    <t>Caja de compensación familiar COMFABOY</t>
  </si>
  <si>
    <t>Contribuciones inherentes a la nomina del sector publico</t>
  </si>
  <si>
    <t>Adquisición de bienes</t>
  </si>
  <si>
    <t>Materiales y suministros</t>
  </si>
  <si>
    <t>Adquisición de servicios</t>
  </si>
  <si>
    <t>Dotación de empleados</t>
  </si>
  <si>
    <t>CONCEJO MUNCIPAL</t>
  </si>
  <si>
    <t>Sena, ICBF, ESAP, IT</t>
  </si>
  <si>
    <t>Compra de equipo</t>
  </si>
  <si>
    <t>Viáticos y gastos de viaje</t>
  </si>
  <si>
    <t>PERSONERIA MUNICIPAL</t>
  </si>
  <si>
    <t>GASTOS DE FUNCIONAMIENTO</t>
  </si>
  <si>
    <t>Vacaciones</t>
  </si>
  <si>
    <t>Bonificación  por dirección</t>
  </si>
  <si>
    <t>Bonificación  por recreación</t>
  </si>
  <si>
    <t>Prima de servicios</t>
  </si>
  <si>
    <t>Subsidio de transporte</t>
  </si>
  <si>
    <t>Prima de alimentación</t>
  </si>
  <si>
    <t>Indemnización de empleados</t>
  </si>
  <si>
    <t>Remuneración servicios técnicos y profesionales</t>
  </si>
  <si>
    <t>Jornales</t>
  </si>
  <si>
    <t>Aprendizajes SENA</t>
  </si>
  <si>
    <t>EPS Salud</t>
  </si>
  <si>
    <t>Administración riesgos profesionales</t>
  </si>
  <si>
    <t>Fondo de cesantías e intereses</t>
  </si>
  <si>
    <t>Aportes  a  Pensiones</t>
  </si>
  <si>
    <t>Impresos y publicaciones</t>
  </si>
  <si>
    <t xml:space="preserve">Mantenimiento </t>
  </si>
  <si>
    <t>Seguros y pólizas de manejo</t>
  </si>
  <si>
    <t>Comunicaciones y transportes</t>
  </si>
  <si>
    <t>Bienestar social</t>
  </si>
  <si>
    <t>Fondo de compensación</t>
  </si>
  <si>
    <t>Gastos electorales</t>
  </si>
  <si>
    <t>Junta Defensora de animales</t>
  </si>
  <si>
    <t>Gastos notariales y avalúos</t>
  </si>
  <si>
    <t>Servicios de Internet</t>
  </si>
  <si>
    <t>Transporte concejales</t>
  </si>
  <si>
    <t xml:space="preserve">Derechos de Autor </t>
  </si>
  <si>
    <t>Impuestos, multas y derechos</t>
  </si>
  <si>
    <t>TRANSFERENCIAS CORRIENTES</t>
  </si>
  <si>
    <t>Sentencias judiciales y conciliaciones</t>
  </si>
  <si>
    <t>Afiliación a Fedemunicipios</t>
  </si>
  <si>
    <t>GASTOS DE INVERSION</t>
  </si>
  <si>
    <t>(Noviembre   10   de  2012)</t>
  </si>
  <si>
    <t>POR MEDIO DEL CUAL SE ADOPTA EL PRESUPUESTO GENERAL INGRESOS  Y GASTOS DEL MUNICIPIO PARA LA VIGENCIA FISCAL 2013</t>
  </si>
  <si>
    <t>RENTAS CONTRACTUALES</t>
  </si>
  <si>
    <t>111201</t>
  </si>
  <si>
    <t>111202</t>
  </si>
  <si>
    <t>111203</t>
  </si>
  <si>
    <t>1122102</t>
  </si>
  <si>
    <t>Estampilla pro tercera edad</t>
  </si>
  <si>
    <t>Regalìas directas</t>
  </si>
  <si>
    <t>RESERVAS</t>
  </si>
  <si>
    <t>Rerservas de funcionamiento</t>
  </si>
  <si>
    <t>12202</t>
  </si>
  <si>
    <t>Rerservas de inversion</t>
  </si>
  <si>
    <t>131</t>
  </si>
  <si>
    <t>UNIDAD DE SERVICIOS PUBLICOS DOMICILIARIOS</t>
  </si>
  <si>
    <t xml:space="preserve">Servicios públicos </t>
  </si>
  <si>
    <t>Institutos técnicos</t>
  </si>
  <si>
    <t>Cuotas partes pensionales</t>
  </si>
  <si>
    <t>1122201</t>
  </si>
  <si>
    <t>1122202</t>
  </si>
  <si>
    <t>1122203</t>
  </si>
  <si>
    <t>1122204</t>
  </si>
  <si>
    <t>1122205</t>
  </si>
  <si>
    <t>112220501</t>
  </si>
  <si>
    <t>112220502</t>
  </si>
  <si>
    <t>112220503</t>
  </si>
  <si>
    <t>11226</t>
  </si>
  <si>
    <t>1122601</t>
  </si>
  <si>
    <t>TOTALES</t>
  </si>
  <si>
    <t>CONSIDERANDO</t>
  </si>
  <si>
    <t>Construcción y mantenimiento propio del sector</t>
  </si>
  <si>
    <t>JUSTICIA</t>
  </si>
  <si>
    <t xml:space="preserve">Apoyo a deportistas en el desarrollo de la competitividad deportiva </t>
  </si>
  <si>
    <t>Construcción de infraestructura propia del sector en alcantarillados</t>
  </si>
  <si>
    <t xml:space="preserve">Construcción de infraestructura propia del sector en residuos </t>
  </si>
  <si>
    <t>Construcción   y rehabilitación de infraestructura propia del sector en acueductos y plantas tratamiento urbana</t>
  </si>
  <si>
    <t>Construcción   y rehabilitación de infraestructura propia del sector en acueductos y plantas tratamiento rural</t>
  </si>
  <si>
    <t>VIAS Y MOVILIDAD</t>
  </si>
  <si>
    <t>TOTAL</t>
  </si>
  <si>
    <t>1122403</t>
  </si>
  <si>
    <t>Recursos del SGR para desarrollo institucional</t>
  </si>
  <si>
    <t>SECTOR - PROGRAMA - SUBPROGRAMA</t>
  </si>
  <si>
    <t>CODIGO</t>
  </si>
  <si>
    <t>3. PLAN OPERATIVO ANUAL DE INVERSIONES 2013</t>
  </si>
  <si>
    <t>SGP FORZOSA INVERSION 1</t>
  </si>
  <si>
    <t>REGALIAS 4</t>
  </si>
  <si>
    <t>FABIAN BULLA SANCHEZ</t>
  </si>
  <si>
    <t>Alcalde Municipal</t>
  </si>
  <si>
    <t>ANA MILENA SAAVEDRA CORTES</t>
  </si>
  <si>
    <t>CESAR RICARDO GUTIERREZ GIRALDO</t>
  </si>
  <si>
    <t>Secretario de Gobierno</t>
  </si>
  <si>
    <t>Secretario de Planeacion</t>
  </si>
  <si>
    <t>Secretaria de hacienda</t>
  </si>
  <si>
    <t>Aprobado por el Confis Municipal, conforme el EOP el dia 30 de agosto de 2012.</t>
  </si>
  <si>
    <t>CONFIS MUNICIPAL</t>
  </si>
  <si>
    <t>Adquisición y mantenimiento o producción de equipos, materiales,  suministros y servicios propios del sector</t>
  </si>
  <si>
    <t>Deguello de ganado menor</t>
  </si>
  <si>
    <t>1111207</t>
  </si>
  <si>
    <t>1122302</t>
  </si>
  <si>
    <t>Deguello de ganado mayor</t>
  </si>
  <si>
    <t>1112103</t>
  </si>
  <si>
    <t>1111208</t>
  </si>
  <si>
    <t>Sobretasa a la gasolina</t>
  </si>
  <si>
    <t>Terminal</t>
  </si>
  <si>
    <t>1111209</t>
  </si>
  <si>
    <t>Alumbrado público</t>
  </si>
  <si>
    <t>1112104</t>
  </si>
  <si>
    <t>Transferencias eléctricas libre destinación</t>
  </si>
  <si>
    <t>TRANSFERENCIAS Y PARTICIPACIONES DEPARTAMENTALES Y NACIONALES</t>
  </si>
  <si>
    <t>Transferencias eléctricas forzosa inversión</t>
  </si>
  <si>
    <t>142</t>
  </si>
  <si>
    <t>SALUD PUBLICA</t>
  </si>
  <si>
    <t>14201</t>
  </si>
  <si>
    <t>Plan territorial de Salud</t>
  </si>
  <si>
    <t>14202</t>
  </si>
  <si>
    <t>14203</t>
  </si>
  <si>
    <t>Discapacidad Acuerdo 026 de 2011</t>
  </si>
  <si>
    <t>Salud mental Acuerdo 026 de 2011</t>
  </si>
  <si>
    <t>Fondo Rotatorio de Maquinaria</t>
  </si>
  <si>
    <t>Fogud</t>
  </si>
  <si>
    <t xml:space="preserve">Instituto de </t>
  </si>
  <si>
    <t>RECURSOS PROPIOS 2</t>
  </si>
  <si>
    <t>ESTAMPILLAS 3</t>
  </si>
  <si>
    <t>Fondo de vigilancia y seguridad ciudadana</t>
  </si>
  <si>
    <t>TRANSFERENC AS ELECTRICAS 5</t>
  </si>
  <si>
    <t>FONDOS ESPECIALES 6</t>
  </si>
  <si>
    <t>RECURSOS DE COFINANCIACION 7</t>
  </si>
  <si>
    <t>FONDO LOCAL DE SALUD 8</t>
  </si>
  <si>
    <t>RECURSOS DE CAPITAL 9</t>
  </si>
  <si>
    <t xml:space="preserve">Familias en acción </t>
  </si>
  <si>
    <t>Fondo de pasivos pensionales</t>
  </si>
  <si>
    <t>Fondo pasivos pensionales</t>
  </si>
  <si>
    <t>Aportes Corporación autonoma regional</t>
  </si>
  <si>
    <t>disponible otros sectores</t>
  </si>
  <si>
    <t>disponible icld</t>
  </si>
  <si>
    <t>4. Que se han incluido los anteproyectos de las diferentes secciones presupuestales, tales como el concejo y la personería municipal.</t>
  </si>
  <si>
    <t>5. Que con base en los principios de programación integral y planificación, contemplados tanto en el decreto 111 de 1996 como en el EOP municipal, se han  contamplado en inversión los sectores, programas y subprogramas definidos en el plan de desarrollo municipal aprobado por el Concejo Municipal, dejando al decreto de liquidación el desglose respectivo.</t>
  </si>
  <si>
    <t>LUZ MERY GIRALDO AREVALO</t>
  </si>
  <si>
    <t>Cobertura educativa</t>
  </si>
  <si>
    <t>Calidad educativa</t>
  </si>
  <si>
    <t>Aseguramiento</t>
  </si>
  <si>
    <t>Cobertura de agua potable</t>
  </si>
  <si>
    <t>Cobertura de alcantarillado</t>
  </si>
  <si>
    <t>Gestión integral de residuos</t>
  </si>
  <si>
    <t>Participación en eventos culturales</t>
  </si>
  <si>
    <t>Fomento de industrias culturales</t>
  </si>
  <si>
    <t>Formación artística</t>
  </si>
  <si>
    <t>Habitos para el ejercicio físico y la recreación</t>
  </si>
  <si>
    <t>Fomento al deporte competitivo</t>
  </si>
  <si>
    <t>Todos con educación</t>
  </si>
  <si>
    <t>Capacidad competitiva y productiva</t>
  </si>
  <si>
    <t>Educacion para el trabajo</t>
  </si>
  <si>
    <t>mejoramiento de ingresos en poblacion rural</t>
  </si>
  <si>
    <t>Restauracion de zonas d protección hidrica</t>
  </si>
  <si>
    <t>Politica de gestión del riesgo</t>
  </si>
  <si>
    <t>Control ambiental</t>
  </si>
  <si>
    <t>Energia eléctrica</t>
  </si>
  <si>
    <t>Gas natural</t>
  </si>
  <si>
    <t>Construccion y mantenimiento de infraestructura</t>
  </si>
  <si>
    <t>Construccion y mejoramiento de obras viales</t>
  </si>
  <si>
    <t>Seguridad vial</t>
  </si>
  <si>
    <t>Organización del sistema de informacion</t>
  </si>
  <si>
    <t>Fortalecimiento financiero</t>
  </si>
  <si>
    <t>Mejoramiento del clima organizacional</t>
  </si>
  <si>
    <t>Plaza de ferias</t>
  </si>
  <si>
    <t>111204</t>
  </si>
  <si>
    <t>Indemnizacion de vacaciones</t>
  </si>
  <si>
    <t>Seguridad social de concejales</t>
  </si>
  <si>
    <t>Remuneración servicios prestados</t>
  </si>
  <si>
    <r>
      <rPr>
        <b/>
        <sz val="11"/>
        <rFont val="Arial"/>
        <family val="2"/>
      </rPr>
      <t xml:space="preserve"> ARTICULO SEGUNDO</t>
    </r>
    <r>
      <rPr>
        <sz val="11"/>
        <rFont val="Arial"/>
        <family val="2"/>
      </rPr>
      <t>:  Apropiar la suma de SEIS MIL NOVECIENTOS SESENTA Y DOS MIL DOSCIENTOS CINCUENTA MIL PESOS ($6.962.250.000,oo) MONEDA LEGAL,  para atender los Gastos de Funcionamiento, Servicio de la Deuda e Inversiones del Municipio durante la vigencia fiscal del 2.013, según el siguiente detalle:</t>
    </r>
  </si>
  <si>
    <r>
      <rPr>
        <b/>
        <sz val="11"/>
        <rFont val="Arial"/>
        <family val="2"/>
      </rPr>
      <t xml:space="preserve">ARTICULO PRIMERO: </t>
    </r>
    <r>
      <rPr>
        <sz val="11"/>
        <rFont val="Arial"/>
        <family val="2"/>
      </rPr>
      <t xml:space="preserve"> Fijar los cómputos del Presupuesto de Ingresos y Recursos de Capital del Tesoro Municipal, para la vigencia fiscal del 2013, en la suma de  SEIS MIL NOVECIENTOS SESENTA Y DOS MIL DOSCIENTOS CINCUENTA MIL PESOS ($6.962.250.000,oo) MONEDA LEGAL, según el siguiente detalle:</t>
    </r>
  </si>
  <si>
    <t>Desarrollo de competencias</t>
  </si>
  <si>
    <t>Fondo educativo municipal</t>
  </si>
  <si>
    <t>INDICADOR DE PRODUCTO, RESULTADO E IMPACTO</t>
  </si>
  <si>
    <t>BASE 2011</t>
  </si>
  <si>
    <t>META 2012</t>
  </si>
  <si>
    <t>META 2013</t>
  </si>
  <si>
    <t>META 2014</t>
  </si>
  <si>
    <t>META 2015</t>
  </si>
  <si>
    <t>No de procesos adelantados por violencia intrafamiliar</t>
  </si>
  <si>
    <t>No de conciliaciones sobre asuntos de familia realizados</t>
  </si>
  <si>
    <t>No de niños con restablecimiento de derechos</t>
  </si>
  <si>
    <t>No de casos de contravenciones policivas</t>
  </si>
  <si>
    <t>No de conciliaciones sobre convivencia ciudadana realizados</t>
  </si>
  <si>
    <t>No de amparos policivos</t>
  </si>
  <si>
    <t>Número de casos de muertes y heridos de transito por accidente</t>
  </si>
  <si>
    <t>Delitos de impacto que afectan la seguridad ciudadana</t>
  </si>
  <si>
    <t>% de cobertura educativa</t>
  </si>
  <si>
    <t>No de nuevos estudiantes beneficiados con matricula educativa</t>
  </si>
  <si>
    <t>No de jovenes benficiados con transporte escolar</t>
  </si>
  <si>
    <t>No de   pruebas Saber</t>
  </si>
  <si>
    <t>% de morosidad de servicios públicos</t>
  </si>
  <si>
    <t>No de jovenes participantes en escuelas artísticas de musica, teatro, danza, circo y acrobacia</t>
  </si>
  <si>
    <t>No de eventos culturales y artisticos realizados</t>
  </si>
  <si>
    <t>No de personas beneficiadas con actividades de escuelas de formación deportiva</t>
  </si>
  <si>
    <t>No de eventos deportivos y recreativos</t>
  </si>
  <si>
    <t>No de deportistas de nivel competitivo supra municipal con apoyo oficial</t>
  </si>
  <si>
    <t>No de personas registradas que utilizan los servicios de la biblioteca municipal</t>
  </si>
  <si>
    <t>No de jovenes que desertan del sistema escolar</t>
  </si>
  <si>
    <t xml:space="preserve">No de con usuarios con sistema de riego y drenaje </t>
  </si>
  <si>
    <t>No de productores agropecuarios con aistencia técnica integral</t>
  </si>
  <si>
    <t>No de eventos de fomento agropecuario en el cuatrienio</t>
  </si>
  <si>
    <t>No de bovinos anuales vacunados contra la fiebre aftosa</t>
  </si>
  <si>
    <t>No de horas mes con servicio de acueducto</t>
  </si>
  <si>
    <t>IRCA</t>
  </si>
  <si>
    <t>No de hogares del municipio con servicio de alcantarillado o sistema alterno</t>
  </si>
  <si>
    <t>No de hogares del municipio con servicio de acueducto o sistema alterno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</si>
</sst>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  <numFmt numFmtId="166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i/>
      <sz val="11"/>
      <name val="Arial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Times New Roman"/>
      <family val="1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164" fontId="9" fillId="0" borderId="0" xfId="56" applyNumberFormat="1" applyFont="1" applyFill="1" applyAlignment="1">
      <alignment/>
    </xf>
    <xf numFmtId="49" fontId="9" fillId="0" borderId="10" xfId="56" applyNumberFormat="1" applyFont="1" applyFill="1" applyBorder="1" applyAlignment="1">
      <alignment horizontal="left"/>
    </xf>
    <xf numFmtId="164" fontId="9" fillId="33" borderId="0" xfId="56" applyNumberFormat="1" applyFont="1" applyFill="1" applyAlignment="1">
      <alignment/>
    </xf>
    <xf numFmtId="49" fontId="9" fillId="33" borderId="0" xfId="56" applyNumberFormat="1" applyFont="1" applyFill="1" applyBorder="1" applyAlignment="1">
      <alignment horizontal="center"/>
    </xf>
    <xf numFmtId="164" fontId="9" fillId="33" borderId="0" xfId="56" applyNumberFormat="1" applyFont="1" applyFill="1" applyAlignment="1">
      <alignment horizontal="center" wrapText="1"/>
    </xf>
    <xf numFmtId="164" fontId="9" fillId="33" borderId="0" xfId="56" applyNumberFormat="1" applyFont="1" applyFill="1" applyAlignment="1">
      <alignment horizontal="center"/>
    </xf>
    <xf numFmtId="164" fontId="9" fillId="33" borderId="0" xfId="56" applyNumberFormat="1" applyFont="1" applyFill="1" applyBorder="1" applyAlignment="1">
      <alignment horizontal="center"/>
    </xf>
    <xf numFmtId="164" fontId="9" fillId="33" borderId="0" xfId="56" applyNumberFormat="1" applyFont="1" applyFill="1" applyBorder="1" applyAlignment="1">
      <alignment horizontal="center" wrapText="1"/>
    </xf>
    <xf numFmtId="164" fontId="8" fillId="33" borderId="0" xfId="56" applyNumberFormat="1" applyFont="1" applyFill="1" applyAlignment="1">
      <alignment horizontal="left" wrapText="1"/>
    </xf>
    <xf numFmtId="49" fontId="9" fillId="0" borderId="0" xfId="56" applyNumberFormat="1" applyFont="1" applyFill="1" applyBorder="1" applyAlignment="1">
      <alignment horizontal="left"/>
    </xf>
    <xf numFmtId="164" fontId="8" fillId="34" borderId="10" xfId="56" applyNumberFormat="1" applyFont="1" applyFill="1" applyBorder="1" applyAlignment="1">
      <alignment/>
    </xf>
    <xf numFmtId="164" fontId="8" fillId="0" borderId="10" xfId="56" applyNumberFormat="1" applyFont="1" applyFill="1" applyBorder="1" applyAlignment="1">
      <alignment/>
    </xf>
    <xf numFmtId="164" fontId="9" fillId="33" borderId="10" xfId="56" applyNumberFormat="1" applyFont="1" applyFill="1" applyBorder="1" applyAlignment="1">
      <alignment/>
    </xf>
    <xf numFmtId="164" fontId="8" fillId="33" borderId="10" xfId="56" applyNumberFormat="1" applyFont="1" applyFill="1" applyBorder="1" applyAlignment="1">
      <alignment/>
    </xf>
    <xf numFmtId="164" fontId="8" fillId="33" borderId="10" xfId="56" applyNumberFormat="1" applyFont="1" applyFill="1" applyBorder="1" applyAlignment="1">
      <alignment wrapText="1"/>
    </xf>
    <xf numFmtId="164" fontId="9" fillId="33" borderId="10" xfId="56" applyNumberFormat="1" applyFont="1" applyFill="1" applyBorder="1" applyAlignment="1">
      <alignment wrapText="1"/>
    </xf>
    <xf numFmtId="164" fontId="9" fillId="33" borderId="10" xfId="56" applyNumberFormat="1" applyFont="1" applyFill="1" applyBorder="1" applyAlignment="1">
      <alignment horizontal="left"/>
    </xf>
    <xf numFmtId="164" fontId="8" fillId="34" borderId="10" xfId="56" applyNumberFormat="1" applyFont="1" applyFill="1" applyBorder="1" applyAlignment="1">
      <alignment wrapText="1"/>
    </xf>
    <xf numFmtId="164" fontId="9" fillId="34" borderId="10" xfId="56" applyNumberFormat="1" applyFont="1" applyFill="1" applyBorder="1" applyAlignment="1">
      <alignment/>
    </xf>
    <xf numFmtId="164" fontId="9" fillId="0" borderId="10" xfId="56" applyNumberFormat="1" applyFont="1" applyFill="1" applyBorder="1" applyAlignment="1">
      <alignment/>
    </xf>
    <xf numFmtId="164" fontId="9" fillId="0" borderId="10" xfId="56" applyNumberFormat="1" applyFont="1" applyFill="1" applyBorder="1" applyAlignment="1">
      <alignment wrapText="1"/>
    </xf>
    <xf numFmtId="164" fontId="8" fillId="0" borderId="10" xfId="56" applyNumberFormat="1" applyFont="1" applyFill="1" applyBorder="1" applyAlignment="1">
      <alignment wrapText="1"/>
    </xf>
    <xf numFmtId="164" fontId="8" fillId="35" borderId="10" xfId="56" applyNumberFormat="1" applyFont="1" applyFill="1" applyBorder="1" applyAlignment="1">
      <alignment/>
    </xf>
    <xf numFmtId="49" fontId="8" fillId="34" borderId="10" xfId="56" applyNumberFormat="1" applyFont="1" applyFill="1" applyBorder="1" applyAlignment="1">
      <alignment horizontal="left"/>
    </xf>
    <xf numFmtId="49" fontId="8" fillId="0" borderId="10" xfId="66" applyNumberFormat="1" applyFont="1" applyFill="1" applyBorder="1" applyAlignment="1">
      <alignment horizontal="left"/>
      <protection/>
    </xf>
    <xf numFmtId="49" fontId="9" fillId="0" borderId="10" xfId="66" applyNumberFormat="1" applyFont="1" applyFill="1" applyBorder="1" applyAlignment="1">
      <alignment horizontal="left"/>
      <protection/>
    </xf>
    <xf numFmtId="0" fontId="8" fillId="0" borderId="10" xfId="66" applyFont="1" applyFill="1" applyBorder="1" applyAlignment="1">
      <alignment wrapText="1"/>
      <protection/>
    </xf>
    <xf numFmtId="0" fontId="8" fillId="35" borderId="10" xfId="66" applyFont="1" applyFill="1" applyBorder="1" applyAlignment="1">
      <alignment wrapText="1"/>
      <protection/>
    </xf>
    <xf numFmtId="0" fontId="8" fillId="35" borderId="10" xfId="66" applyFont="1" applyFill="1" applyBorder="1" applyAlignment="1">
      <alignment horizontal="left"/>
      <protection/>
    </xf>
    <xf numFmtId="0" fontId="8" fillId="35" borderId="10" xfId="66" applyFont="1" applyFill="1" applyBorder="1">
      <alignment/>
      <protection/>
    </xf>
    <xf numFmtId="0" fontId="8" fillId="0" borderId="10" xfId="66" applyFont="1" applyBorder="1" applyAlignment="1">
      <alignment horizontal="left"/>
      <protection/>
    </xf>
    <xf numFmtId="0" fontId="8" fillId="36" borderId="10" xfId="66" applyFont="1" applyFill="1" applyBorder="1" applyAlignment="1">
      <alignment horizontal="left"/>
      <protection/>
    </xf>
    <xf numFmtId="0" fontId="8" fillId="36" borderId="10" xfId="66" applyFont="1" applyFill="1" applyBorder="1" applyAlignment="1">
      <alignment wrapText="1"/>
      <protection/>
    </xf>
    <xf numFmtId="0" fontId="8" fillId="34" borderId="10" xfId="66" applyFont="1" applyFill="1" applyBorder="1" applyAlignment="1">
      <alignment horizontal="left"/>
      <protection/>
    </xf>
    <xf numFmtId="0" fontId="9" fillId="0" borderId="10" xfId="66" applyFont="1" applyBorder="1" applyAlignment="1">
      <alignment horizontal="left"/>
      <protection/>
    </xf>
    <xf numFmtId="164" fontId="8" fillId="33" borderId="0" xfId="56" applyNumberFormat="1" applyFont="1" applyFill="1" applyAlignment="1">
      <alignment horizontal="center" wrapText="1"/>
    </xf>
    <xf numFmtId="49" fontId="9" fillId="33" borderId="0" xfId="56" applyNumberFormat="1" applyFont="1" applyFill="1" applyBorder="1" applyAlignment="1">
      <alignment horizontal="left"/>
    </xf>
    <xf numFmtId="164" fontId="9" fillId="33" borderId="0" xfId="56" applyNumberFormat="1" applyFont="1" applyFill="1" applyAlignment="1">
      <alignment wrapText="1"/>
    </xf>
    <xf numFmtId="49" fontId="8" fillId="37" borderId="10" xfId="56" applyNumberFormat="1" applyFont="1" applyFill="1" applyBorder="1" applyAlignment="1">
      <alignment horizontal="left"/>
    </xf>
    <xf numFmtId="164" fontId="8" fillId="37" borderId="10" xfId="56" applyNumberFormat="1" applyFont="1" applyFill="1" applyBorder="1" applyAlignment="1">
      <alignment wrapText="1"/>
    </xf>
    <xf numFmtId="164" fontId="8" fillId="37" borderId="10" xfId="56" applyNumberFormat="1" applyFont="1" applyFill="1" applyBorder="1" applyAlignment="1">
      <alignment/>
    </xf>
    <xf numFmtId="49" fontId="8" fillId="0" borderId="10" xfId="56" applyNumberFormat="1" applyFont="1" applyFill="1" applyBorder="1" applyAlignment="1">
      <alignment horizontal="left"/>
    </xf>
    <xf numFmtId="49" fontId="8" fillId="35" borderId="10" xfId="56" applyNumberFormat="1" applyFont="1" applyFill="1" applyBorder="1" applyAlignment="1">
      <alignment horizontal="left"/>
    </xf>
    <xf numFmtId="164" fontId="8" fillId="35" borderId="10" xfId="56" applyNumberFormat="1" applyFont="1" applyFill="1" applyBorder="1" applyAlignment="1">
      <alignment horizontal="left"/>
    </xf>
    <xf numFmtId="49" fontId="8" fillId="38" borderId="10" xfId="66" applyNumberFormat="1" applyFont="1" applyFill="1" applyBorder="1" applyAlignment="1">
      <alignment horizontal="left"/>
      <protection/>
    </xf>
    <xf numFmtId="164" fontId="8" fillId="38" borderId="10" xfId="56" applyNumberFormat="1" applyFont="1" applyFill="1" applyBorder="1" applyAlignment="1">
      <alignment wrapText="1"/>
    </xf>
    <xf numFmtId="164" fontId="8" fillId="38" borderId="10" xfId="56" applyNumberFormat="1" applyFont="1" applyFill="1" applyBorder="1" applyAlignment="1">
      <alignment/>
    </xf>
    <xf numFmtId="164" fontId="8" fillId="33" borderId="10" xfId="56" applyNumberFormat="1" applyFont="1" applyFill="1" applyBorder="1" applyAlignment="1">
      <alignment horizontal="left"/>
    </xf>
    <xf numFmtId="164" fontId="9" fillId="35" borderId="10" xfId="56" applyNumberFormat="1" applyFont="1" applyFill="1" applyBorder="1" applyAlignment="1">
      <alignment/>
    </xf>
    <xf numFmtId="164" fontId="9" fillId="39" borderId="10" xfId="56" applyNumberFormat="1" applyFont="1" applyFill="1" applyBorder="1" applyAlignment="1">
      <alignment/>
    </xf>
    <xf numFmtId="164" fontId="8" fillId="39" borderId="10" xfId="56" applyNumberFormat="1" applyFont="1" applyFill="1" applyBorder="1" applyAlignment="1">
      <alignment/>
    </xf>
    <xf numFmtId="0" fontId="9" fillId="39" borderId="10" xfId="66" applyFont="1" applyFill="1" applyBorder="1" applyAlignment="1">
      <alignment horizontal="justify" vertical="center" wrapText="1"/>
      <protection/>
    </xf>
    <xf numFmtId="0" fontId="9" fillId="0" borderId="10" xfId="66" applyFont="1" applyBorder="1" applyAlignment="1">
      <alignment horizontal="justify" vertical="center" wrapText="1"/>
      <protection/>
    </xf>
    <xf numFmtId="0" fontId="8" fillId="0" borderId="10" xfId="66" applyFont="1" applyBorder="1" applyAlignment="1">
      <alignment horizontal="justify" vertical="center" wrapText="1"/>
      <protection/>
    </xf>
    <xf numFmtId="49" fontId="8" fillId="33" borderId="10" xfId="56" applyNumberFormat="1" applyFont="1" applyFill="1" applyBorder="1" applyAlignment="1">
      <alignment horizontal="left"/>
    </xf>
    <xf numFmtId="49" fontId="9" fillId="33" borderId="10" xfId="56" applyNumberFormat="1" applyFont="1" applyFill="1" applyBorder="1" applyAlignment="1">
      <alignment horizontal="left"/>
    </xf>
    <xf numFmtId="43" fontId="8" fillId="36" borderId="10" xfId="51" applyFont="1" applyFill="1" applyBorder="1" applyAlignment="1">
      <alignment/>
    </xf>
    <xf numFmtId="0" fontId="8" fillId="36" borderId="10" xfId="66" applyFont="1" applyFill="1" applyBorder="1">
      <alignment/>
      <protection/>
    </xf>
    <xf numFmtId="0" fontId="8" fillId="0" borderId="10" xfId="66" applyFont="1" applyFill="1" applyBorder="1" applyAlignment="1">
      <alignment horizontal="left"/>
      <protection/>
    </xf>
    <xf numFmtId="164" fontId="8" fillId="35" borderId="10" xfId="56" applyNumberFormat="1" applyFont="1" applyFill="1" applyBorder="1" applyAlignment="1">
      <alignment horizontal="left" wrapText="1"/>
    </xf>
    <xf numFmtId="164" fontId="8" fillId="0" borderId="0" xfId="56" applyNumberFormat="1" applyFont="1" applyFill="1" applyAlignment="1">
      <alignment/>
    </xf>
    <xf numFmtId="164" fontId="8" fillId="35" borderId="10" xfId="51" applyNumberFormat="1" applyFont="1" applyFill="1" applyBorder="1" applyAlignment="1">
      <alignment/>
    </xf>
    <xf numFmtId="164" fontId="8" fillId="0" borderId="10" xfId="51" applyNumberFormat="1" applyFont="1" applyBorder="1" applyAlignment="1">
      <alignment/>
    </xf>
    <xf numFmtId="164" fontId="9" fillId="0" borderId="10" xfId="51" applyNumberFormat="1" applyFont="1" applyBorder="1" applyAlignment="1">
      <alignment/>
    </xf>
    <xf numFmtId="164" fontId="8" fillId="34" borderId="10" xfId="51" applyNumberFormat="1" applyFont="1" applyFill="1" applyBorder="1" applyAlignment="1">
      <alignment/>
    </xf>
    <xf numFmtId="164" fontId="8" fillId="0" borderId="10" xfId="51" applyNumberFormat="1" applyFont="1" applyFill="1" applyBorder="1" applyAlignment="1">
      <alignment/>
    </xf>
    <xf numFmtId="0" fontId="46" fillId="0" borderId="0" xfId="0" applyFont="1" applyAlignment="1">
      <alignment/>
    </xf>
    <xf numFmtId="0" fontId="46" fillId="34" borderId="0" xfId="0" applyFont="1" applyFill="1" applyAlignment="1">
      <alignment/>
    </xf>
    <xf numFmtId="0" fontId="46" fillId="36" borderId="10" xfId="0" applyFont="1" applyFill="1" applyBorder="1" applyAlignment="1">
      <alignment/>
    </xf>
    <xf numFmtId="164" fontId="46" fillId="0" borderId="10" xfId="0" applyNumberFormat="1" applyFont="1" applyBorder="1" applyAlignment="1">
      <alignment/>
    </xf>
    <xf numFmtId="164" fontId="47" fillId="0" borderId="10" xfId="0" applyNumberFormat="1" applyFont="1" applyBorder="1" applyAlignment="1">
      <alignment/>
    </xf>
    <xf numFmtId="164" fontId="46" fillId="35" borderId="10" xfId="0" applyNumberFormat="1" applyFont="1" applyFill="1" applyBorder="1" applyAlignment="1">
      <alignment/>
    </xf>
    <xf numFmtId="164" fontId="47" fillId="35" borderId="10" xfId="0" applyNumberFormat="1" applyFont="1" applyFill="1" applyBorder="1" applyAlignment="1">
      <alignment/>
    </xf>
    <xf numFmtId="164" fontId="47" fillId="36" borderId="10" xfId="0" applyNumberFormat="1" applyFont="1" applyFill="1" applyBorder="1" applyAlignment="1">
      <alignment/>
    </xf>
    <xf numFmtId="164" fontId="46" fillId="34" borderId="10" xfId="0" applyNumberFormat="1" applyFont="1" applyFill="1" applyBorder="1" applyAlignment="1">
      <alignment/>
    </xf>
    <xf numFmtId="164" fontId="47" fillId="34" borderId="10" xfId="0" applyNumberFormat="1" applyFont="1" applyFill="1" applyBorder="1" applyAlignment="1">
      <alignment/>
    </xf>
    <xf numFmtId="0" fontId="3" fillId="0" borderId="11" xfId="68" applyFont="1" applyFill="1" applyBorder="1" applyAlignment="1">
      <alignment horizontal="left" wrapText="1"/>
      <protection/>
    </xf>
    <xf numFmtId="0" fontId="8" fillId="35" borderId="10" xfId="67" applyFont="1" applyFill="1" applyBorder="1" applyAlignment="1">
      <alignment horizontal="left"/>
      <protection/>
    </xf>
    <xf numFmtId="0" fontId="8" fillId="35" borderId="10" xfId="67" applyFont="1" applyFill="1" applyBorder="1" applyAlignment="1">
      <alignment wrapText="1"/>
      <protection/>
    </xf>
    <xf numFmtId="0" fontId="4" fillId="0" borderId="11" xfId="68" applyFont="1" applyFill="1" applyBorder="1" applyAlignment="1">
      <alignment horizontal="left" wrapText="1"/>
      <protection/>
    </xf>
    <xf numFmtId="164" fontId="8" fillId="0" borderId="10" xfId="48" applyNumberFormat="1" applyFont="1" applyFill="1" applyBorder="1" applyAlignment="1">
      <alignment/>
    </xf>
    <xf numFmtId="0" fontId="9" fillId="0" borderId="0" xfId="66" applyFont="1">
      <alignment/>
      <protection/>
    </xf>
    <xf numFmtId="0" fontId="9" fillId="0" borderId="10" xfId="66" applyFont="1" applyBorder="1">
      <alignment/>
      <protection/>
    </xf>
    <xf numFmtId="0" fontId="8" fillId="0" borderId="10" xfId="66" applyFont="1" applyBorder="1">
      <alignment/>
      <protection/>
    </xf>
    <xf numFmtId="0" fontId="8" fillId="34" borderId="10" xfId="66" applyFont="1" applyFill="1" applyBorder="1">
      <alignment/>
      <protection/>
    </xf>
    <xf numFmtId="164" fontId="9" fillId="0" borderId="10" xfId="48" applyNumberFormat="1" applyFont="1" applyFill="1" applyBorder="1" applyAlignment="1">
      <alignment/>
    </xf>
    <xf numFmtId="164" fontId="12" fillId="0" borderId="10" xfId="48" applyNumberFormat="1" applyFont="1" applyFill="1" applyBorder="1" applyAlignment="1">
      <alignment/>
    </xf>
    <xf numFmtId="49" fontId="8" fillId="34" borderId="0" xfId="56" applyNumberFormat="1" applyFont="1" applyFill="1" applyBorder="1" applyAlignment="1">
      <alignment horizontal="center"/>
    </xf>
    <xf numFmtId="164" fontId="9" fillId="0" borderId="10" xfId="48" applyNumberFormat="1" applyFont="1" applyFill="1" applyBorder="1" applyAlignment="1">
      <alignment shrinkToFit="1"/>
    </xf>
    <xf numFmtId="0" fontId="8" fillId="40" borderId="10" xfId="67" applyFont="1" applyFill="1" applyBorder="1" applyAlignment="1">
      <alignment horizontal="left"/>
      <protection/>
    </xf>
    <xf numFmtId="0" fontId="8" fillId="40" borderId="10" xfId="67" applyFont="1" applyFill="1" applyBorder="1" applyAlignment="1">
      <alignment wrapText="1"/>
      <protection/>
    </xf>
    <xf numFmtId="164" fontId="8" fillId="40" borderId="10" xfId="51" applyNumberFormat="1" applyFont="1" applyFill="1" applyBorder="1" applyAlignment="1">
      <alignment/>
    </xf>
    <xf numFmtId="164" fontId="46" fillId="40" borderId="10" xfId="0" applyNumberFormat="1" applyFont="1" applyFill="1" applyBorder="1" applyAlignment="1">
      <alignment/>
    </xf>
    <xf numFmtId="164" fontId="9" fillId="33" borderId="0" xfId="56" applyNumberFormat="1" applyFont="1" applyFill="1" applyBorder="1" applyAlignment="1">
      <alignment/>
    </xf>
    <xf numFmtId="164" fontId="9" fillId="0" borderId="0" xfId="56" applyNumberFormat="1" applyFont="1" applyFill="1" applyBorder="1" applyAlignment="1">
      <alignment/>
    </xf>
    <xf numFmtId="164" fontId="47" fillId="16" borderId="10" xfId="46" applyNumberFormat="1" applyFont="1" applyFill="1" applyBorder="1" applyAlignment="1">
      <alignment horizontal="right" vertical="center"/>
    </xf>
    <xf numFmtId="164" fontId="47" fillId="16" borderId="10" xfId="46" applyNumberFormat="1" applyFont="1" applyFill="1" applyBorder="1" applyAlignment="1">
      <alignment vertical="center" wrapText="1"/>
    </xf>
    <xf numFmtId="164" fontId="47" fillId="16" borderId="10" xfId="46" applyNumberFormat="1" applyFont="1" applyFill="1" applyBorder="1" applyAlignment="1">
      <alignment vertical="center"/>
    </xf>
    <xf numFmtId="164" fontId="0" fillId="16" borderId="10" xfId="46" applyNumberFormat="1" applyFont="1" applyFill="1" applyBorder="1" applyAlignment="1">
      <alignment wrapText="1"/>
    </xf>
    <xf numFmtId="164" fontId="0" fillId="16" borderId="10" xfId="46" applyNumberFormat="1" applyFont="1" applyFill="1" applyBorder="1" applyAlignment="1">
      <alignment/>
    </xf>
    <xf numFmtId="164" fontId="0" fillId="0" borderId="0" xfId="46" applyNumberFormat="1" applyFont="1" applyAlignment="1">
      <alignment/>
    </xf>
    <xf numFmtId="164" fontId="47" fillId="0" borderId="10" xfId="46" applyNumberFormat="1" applyFont="1" applyBorder="1" applyAlignment="1">
      <alignment horizontal="right" vertical="center"/>
    </xf>
    <xf numFmtId="164" fontId="46" fillId="0" borderId="10" xfId="46" applyNumberFormat="1" applyFont="1" applyBorder="1" applyAlignment="1">
      <alignment vertical="center" wrapText="1"/>
    </xf>
    <xf numFmtId="164" fontId="46" fillId="0" borderId="10" xfId="46" applyNumberFormat="1" applyFont="1" applyBorder="1" applyAlignment="1">
      <alignment vertical="center"/>
    </xf>
    <xf numFmtId="164" fontId="46" fillId="0" borderId="10" xfId="46" applyNumberFormat="1" applyFont="1" applyBorder="1" applyAlignment="1">
      <alignment horizontal="right" vertical="center"/>
    </xf>
    <xf numFmtId="164" fontId="46" fillId="0" borderId="10" xfId="46" applyNumberFormat="1" applyFont="1" applyBorder="1" applyAlignment="1">
      <alignment horizontal="right" vertical="center" wrapText="1"/>
    </xf>
    <xf numFmtId="164" fontId="0" fillId="0" borderId="10" xfId="46" applyNumberFormat="1" applyFont="1" applyBorder="1" applyAlignment="1">
      <alignment wrapText="1"/>
    </xf>
    <xf numFmtId="164" fontId="0" fillId="0" borderId="10" xfId="46" applyNumberFormat="1" applyFont="1" applyBorder="1" applyAlignment="1">
      <alignment/>
    </xf>
    <xf numFmtId="164" fontId="47" fillId="40" borderId="10" xfId="46" applyNumberFormat="1" applyFont="1" applyFill="1" applyBorder="1" applyAlignment="1">
      <alignment vertical="center"/>
    </xf>
    <xf numFmtId="164" fontId="47" fillId="40" borderId="10" xfId="46" applyNumberFormat="1" applyFont="1" applyFill="1" applyBorder="1" applyAlignment="1">
      <alignment vertical="top" wrapText="1"/>
    </xf>
    <xf numFmtId="164" fontId="47" fillId="40" borderId="10" xfId="46" applyNumberFormat="1" applyFont="1" applyFill="1" applyBorder="1" applyAlignment="1">
      <alignment vertical="center" wrapText="1"/>
    </xf>
    <xf numFmtId="164" fontId="0" fillId="40" borderId="10" xfId="46" applyNumberFormat="1" applyFont="1" applyFill="1" applyBorder="1" applyAlignment="1">
      <alignment wrapText="1"/>
    </xf>
    <xf numFmtId="164" fontId="0" fillId="40" borderId="10" xfId="46" applyNumberFormat="1" applyFont="1" applyFill="1" applyBorder="1" applyAlignment="1">
      <alignment/>
    </xf>
    <xf numFmtId="164" fontId="47" fillId="41" borderId="10" xfId="46" applyNumberFormat="1" applyFont="1" applyFill="1" applyBorder="1" applyAlignment="1">
      <alignment horizontal="right" vertical="center"/>
    </xf>
    <xf numFmtId="164" fontId="47" fillId="41" borderId="10" xfId="46" applyNumberFormat="1" applyFont="1" applyFill="1" applyBorder="1" applyAlignment="1">
      <alignment vertical="center" wrapText="1"/>
    </xf>
    <xf numFmtId="164" fontId="47" fillId="41" borderId="10" xfId="46" applyNumberFormat="1" applyFont="1" applyFill="1" applyBorder="1" applyAlignment="1">
      <alignment vertical="center"/>
    </xf>
    <xf numFmtId="164" fontId="0" fillId="41" borderId="10" xfId="46" applyNumberFormat="1" applyFont="1" applyFill="1" applyBorder="1" applyAlignment="1">
      <alignment wrapText="1"/>
    </xf>
    <xf numFmtId="164" fontId="0" fillId="41" borderId="10" xfId="46" applyNumberFormat="1" applyFont="1" applyFill="1" applyBorder="1" applyAlignment="1">
      <alignment/>
    </xf>
    <xf numFmtId="164" fontId="0" fillId="0" borderId="10" xfId="46" applyNumberFormat="1" applyFont="1" applyBorder="1" applyAlignment="1">
      <alignment vertical="top"/>
    </xf>
    <xf numFmtId="164" fontId="45" fillId="41" borderId="10" xfId="46" applyNumberFormat="1" applyFont="1" applyFill="1" applyBorder="1" applyAlignment="1">
      <alignment wrapText="1"/>
    </xf>
    <xf numFmtId="164" fontId="45" fillId="41" borderId="10" xfId="46" applyNumberFormat="1" applyFont="1" applyFill="1" applyBorder="1" applyAlignment="1">
      <alignment/>
    </xf>
    <xf numFmtId="164" fontId="0" fillId="0" borderId="10" xfId="46" applyNumberFormat="1" applyFont="1" applyBorder="1" applyAlignment="1">
      <alignment vertical="top" wrapText="1"/>
    </xf>
    <xf numFmtId="164" fontId="45" fillId="40" borderId="10" xfId="46" applyNumberFormat="1" applyFont="1" applyFill="1" applyBorder="1" applyAlignment="1">
      <alignment/>
    </xf>
    <xf numFmtId="164" fontId="45" fillId="40" borderId="10" xfId="46" applyNumberFormat="1" applyFont="1" applyFill="1" applyBorder="1" applyAlignment="1">
      <alignment wrapText="1"/>
    </xf>
    <xf numFmtId="164" fontId="45" fillId="0" borderId="0" xfId="46" applyNumberFormat="1" applyFont="1" applyAlignment="1">
      <alignment/>
    </xf>
    <xf numFmtId="164" fontId="48" fillId="0" borderId="10" xfId="46" applyNumberFormat="1" applyFont="1" applyBorder="1" applyAlignment="1">
      <alignment wrapText="1"/>
    </xf>
    <xf numFmtId="164" fontId="46" fillId="16" borderId="10" xfId="46" applyNumberFormat="1" applyFont="1" applyFill="1" applyBorder="1" applyAlignment="1">
      <alignment horizontal="right" vertical="center" wrapText="1"/>
    </xf>
    <xf numFmtId="164" fontId="0" fillId="0" borderId="0" xfId="46" applyNumberFormat="1" applyFont="1" applyAlignment="1">
      <alignment wrapText="1"/>
    </xf>
    <xf numFmtId="164" fontId="47" fillId="16" borderId="10" xfId="46" applyNumberFormat="1" applyFont="1" applyFill="1" applyBorder="1" applyAlignment="1">
      <alignment horizontal="right" vertical="center" wrapText="1"/>
    </xf>
    <xf numFmtId="164" fontId="47" fillId="40" borderId="10" xfId="0" applyNumberFormat="1" applyFont="1" applyFill="1" applyBorder="1" applyAlignment="1">
      <alignment/>
    </xf>
    <xf numFmtId="164" fontId="0" fillId="16" borderId="0" xfId="46" applyNumberFormat="1" applyFont="1" applyFill="1" applyAlignment="1">
      <alignment horizontal="right"/>
    </xf>
    <xf numFmtId="164" fontId="0" fillId="16" borderId="0" xfId="46" applyNumberFormat="1" applyFont="1" applyFill="1" applyAlignment="1">
      <alignment/>
    </xf>
    <xf numFmtId="164" fontId="46" fillId="0" borderId="10" xfId="46" applyNumberFormat="1" applyFont="1" applyBorder="1" applyAlignment="1">
      <alignment/>
    </xf>
    <xf numFmtId="164" fontId="47" fillId="33" borderId="10" xfId="46" applyNumberFormat="1" applyFont="1" applyFill="1" applyBorder="1" applyAlignment="1">
      <alignment horizontal="right" vertical="center"/>
    </xf>
    <xf numFmtId="164" fontId="47" fillId="33" borderId="10" xfId="46" applyNumberFormat="1" applyFont="1" applyFill="1" applyBorder="1" applyAlignment="1">
      <alignment vertical="center" wrapText="1"/>
    </xf>
    <xf numFmtId="164" fontId="0" fillId="33" borderId="10" xfId="46" applyNumberFormat="1" applyFont="1" applyFill="1" applyBorder="1" applyAlignment="1">
      <alignment/>
    </xf>
    <xf numFmtId="164" fontId="0" fillId="33" borderId="0" xfId="46" applyNumberFormat="1" applyFont="1" applyFill="1" applyAlignment="1">
      <alignment/>
    </xf>
    <xf numFmtId="164" fontId="47" fillId="0" borderId="10" xfId="46" applyNumberFormat="1" applyFont="1" applyBorder="1" applyAlignment="1">
      <alignment vertical="center" wrapText="1"/>
    </xf>
    <xf numFmtId="164" fontId="47" fillId="33" borderId="10" xfId="46" applyNumberFormat="1" applyFont="1" applyFill="1" applyBorder="1" applyAlignment="1">
      <alignment vertical="center"/>
    </xf>
    <xf numFmtId="164" fontId="46" fillId="33" borderId="10" xfId="46" applyNumberFormat="1" applyFont="1" applyFill="1" applyBorder="1" applyAlignment="1">
      <alignment horizontal="right" vertical="center" wrapText="1"/>
    </xf>
    <xf numFmtId="164" fontId="0" fillId="33" borderId="10" xfId="46" applyNumberFormat="1" applyFont="1" applyFill="1" applyBorder="1" applyAlignment="1">
      <alignment wrapText="1"/>
    </xf>
    <xf numFmtId="164" fontId="45" fillId="33" borderId="10" xfId="46" applyNumberFormat="1" applyFont="1" applyFill="1" applyBorder="1" applyAlignment="1">
      <alignment wrapText="1"/>
    </xf>
    <xf numFmtId="164" fontId="45" fillId="33" borderId="10" xfId="46" applyNumberFormat="1" applyFont="1" applyFill="1" applyBorder="1" applyAlignment="1">
      <alignment/>
    </xf>
    <xf numFmtId="164" fontId="47" fillId="33" borderId="10" xfId="46" applyNumberFormat="1" applyFont="1" applyFill="1" applyBorder="1" applyAlignment="1">
      <alignment horizontal="right" vertical="center" wrapText="1"/>
    </xf>
    <xf numFmtId="164" fontId="46" fillId="0" borderId="0" xfId="46" applyNumberFormat="1" applyFont="1" applyAlignment="1">
      <alignment/>
    </xf>
    <xf numFmtId="43" fontId="46" fillId="42" borderId="0" xfId="0" applyNumberFormat="1" applyFont="1" applyFill="1" applyAlignment="1">
      <alignment/>
    </xf>
    <xf numFmtId="164" fontId="49" fillId="42" borderId="10" xfId="46" applyNumberFormat="1" applyFont="1" applyFill="1" applyBorder="1" applyAlignment="1">
      <alignment horizontal="center" vertical="center"/>
    </xf>
    <xf numFmtId="164" fontId="0" fillId="42" borderId="10" xfId="46" applyNumberFormat="1" applyFont="1" applyFill="1" applyBorder="1" applyAlignment="1">
      <alignment horizontal="center" vertical="center"/>
    </xf>
    <xf numFmtId="164" fontId="45" fillId="42" borderId="10" xfId="46" applyNumberFormat="1" applyFont="1" applyFill="1" applyBorder="1" applyAlignment="1">
      <alignment horizontal="center" vertical="center"/>
    </xf>
    <xf numFmtId="164" fontId="46" fillId="42" borderId="10" xfId="46" applyNumberFormat="1" applyFont="1" applyFill="1" applyBorder="1" applyAlignment="1">
      <alignment vertical="center"/>
    </xf>
    <xf numFmtId="164" fontId="49" fillId="0" borderId="10" xfId="46" applyNumberFormat="1" applyFont="1" applyBorder="1" applyAlignment="1">
      <alignment horizontal="center" vertical="center"/>
    </xf>
    <xf numFmtId="164" fontId="45" fillId="0" borderId="10" xfId="46" applyNumberFormat="1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9" fillId="33" borderId="10" xfId="0" applyFont="1" applyFill="1" applyBorder="1" applyAlignment="1">
      <alignment horizontal="left" wrapText="1"/>
    </xf>
    <xf numFmtId="166" fontId="0" fillId="0" borderId="10" xfId="46" applyNumberFormat="1" applyFont="1" applyBorder="1" applyAlignment="1">
      <alignment wrapText="1"/>
    </xf>
    <xf numFmtId="166" fontId="0" fillId="0" borderId="10" xfId="46" applyNumberFormat="1" applyFont="1" applyBorder="1" applyAlignment="1">
      <alignment/>
    </xf>
    <xf numFmtId="166" fontId="48" fillId="0" borderId="10" xfId="46" applyNumberFormat="1" applyFont="1" applyBorder="1" applyAlignment="1">
      <alignment wrapText="1"/>
    </xf>
    <xf numFmtId="164" fontId="50" fillId="0" borderId="0" xfId="46" applyNumberFormat="1" applyFont="1" applyAlignment="1">
      <alignment horizontal="center"/>
    </xf>
    <xf numFmtId="164" fontId="49" fillId="0" borderId="12" xfId="46" applyNumberFormat="1" applyFont="1" applyBorder="1" applyAlignment="1">
      <alignment horizontal="center" vertical="center"/>
    </xf>
    <xf numFmtId="164" fontId="47" fillId="36" borderId="10" xfId="46" applyNumberFormat="1" applyFont="1" applyFill="1" applyBorder="1" applyAlignment="1">
      <alignment horizontal="center" vertical="center" wrapText="1"/>
    </xf>
    <xf numFmtId="164" fontId="51" fillId="36" borderId="13" xfId="46" applyNumberFormat="1" applyFont="1" applyFill="1" applyBorder="1" applyAlignment="1">
      <alignment horizontal="center"/>
    </xf>
    <xf numFmtId="164" fontId="51" fillId="36" borderId="14" xfId="46" applyNumberFormat="1" applyFont="1" applyFill="1" applyBorder="1" applyAlignment="1">
      <alignment horizontal="center"/>
    </xf>
    <xf numFmtId="164" fontId="47" fillId="36" borderId="10" xfId="46" applyNumberFormat="1" applyFont="1" applyFill="1" applyBorder="1" applyAlignment="1">
      <alignment vertical="center"/>
    </xf>
    <xf numFmtId="164" fontId="47" fillId="36" borderId="13" xfId="46" applyNumberFormat="1" applyFont="1" applyFill="1" applyBorder="1" applyAlignment="1">
      <alignment horizontal="center" vertical="center" wrapText="1"/>
    </xf>
    <xf numFmtId="164" fontId="47" fillId="36" borderId="14" xfId="46" applyNumberFormat="1" applyFont="1" applyFill="1" applyBorder="1" applyAlignment="1">
      <alignment horizontal="center" vertical="center" wrapText="1"/>
    </xf>
    <xf numFmtId="0" fontId="9" fillId="0" borderId="12" xfId="56" applyNumberFormat="1" applyFont="1" applyFill="1" applyBorder="1" applyAlignment="1">
      <alignment horizontal="justify" vertical="center" wrapText="1"/>
    </xf>
    <xf numFmtId="164" fontId="9" fillId="33" borderId="0" xfId="56" applyNumberFormat="1" applyFont="1" applyFill="1" applyAlignment="1">
      <alignment horizontal="left" wrapText="1"/>
    </xf>
    <xf numFmtId="49" fontId="9" fillId="33" borderId="0" xfId="56" applyNumberFormat="1" applyFont="1" applyFill="1" applyBorder="1" applyAlignment="1">
      <alignment horizontal="left" wrapText="1"/>
    </xf>
    <xf numFmtId="164" fontId="8" fillId="33" borderId="0" xfId="56" applyNumberFormat="1" applyFont="1" applyFill="1" applyAlignment="1">
      <alignment horizontal="center" wrapText="1"/>
    </xf>
    <xf numFmtId="164" fontId="8" fillId="35" borderId="0" xfId="56" applyNumberFormat="1" applyFont="1" applyFill="1" applyAlignment="1">
      <alignment horizontal="center" wrapText="1"/>
    </xf>
    <xf numFmtId="0" fontId="9" fillId="33" borderId="0" xfId="56" applyNumberFormat="1" applyFont="1" applyFill="1" applyAlignment="1">
      <alignment horizontal="left" wrapText="1"/>
    </xf>
    <xf numFmtId="164" fontId="8" fillId="0" borderId="0" xfId="56" applyNumberFormat="1" applyFont="1" applyFill="1" applyAlignment="1">
      <alignment horizontal="center"/>
    </xf>
    <xf numFmtId="164" fontId="9" fillId="0" borderId="0" xfId="56" applyNumberFormat="1" applyFont="1" applyFill="1" applyAlignment="1">
      <alignment horizontal="center"/>
    </xf>
    <xf numFmtId="0" fontId="9" fillId="33" borderId="0" xfId="56" applyNumberFormat="1" applyFont="1" applyFill="1" applyAlignment="1">
      <alignment horizontal="left" vertical="center" wrapText="1"/>
    </xf>
    <xf numFmtId="49" fontId="8" fillId="34" borderId="0" xfId="56" applyNumberFormat="1" applyFont="1" applyFill="1" applyBorder="1" applyAlignment="1">
      <alignment horizontal="center"/>
    </xf>
    <xf numFmtId="0" fontId="8" fillId="33" borderId="0" xfId="66" applyFont="1" applyFill="1" applyAlignment="1">
      <alignment horizontal="center" vertical="center" wrapText="1"/>
      <protection/>
    </xf>
    <xf numFmtId="164" fontId="9" fillId="33" borderId="0" xfId="56" applyNumberFormat="1" applyFont="1" applyFill="1" applyAlignment="1">
      <alignment horizontal="left" vertical="center" wrapText="1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3" xfId="50"/>
    <cellStyle name="Millares 3" xfId="51"/>
    <cellStyle name="Millares 3 2" xfId="52"/>
    <cellStyle name="Millares 4" xfId="53"/>
    <cellStyle name="Millares 5" xfId="54"/>
    <cellStyle name="Millares 5 2" xfId="55"/>
    <cellStyle name="Millares 6" xfId="56"/>
    <cellStyle name="Millares 6 2" xfId="57"/>
    <cellStyle name="Millares 7" xfId="58"/>
    <cellStyle name="Currency" xfId="59"/>
    <cellStyle name="Currency [0]" xfId="60"/>
    <cellStyle name="Neutral" xfId="61"/>
    <cellStyle name="Normal 2" xfId="62"/>
    <cellStyle name="Normal 2 2" xfId="63"/>
    <cellStyle name="Normal 3" xfId="64"/>
    <cellStyle name="Normal 3 2" xfId="65"/>
    <cellStyle name="Normal 4" xfId="66"/>
    <cellStyle name="Normal 5" xfId="67"/>
    <cellStyle name="Normal 6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704850</xdr:colOff>
      <xdr:row>3</xdr:row>
      <xdr:rowOff>85725</xdr:rowOff>
    </xdr:to>
    <xdr:pic>
      <xdr:nvPicPr>
        <xdr:cNvPr id="1" name="Imagen 1" descr="Escudo_guateq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57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104775</xdr:rowOff>
    </xdr:to>
    <xdr:pic>
      <xdr:nvPicPr>
        <xdr:cNvPr id="1" name="Imagen 1" descr="Escudo_guateq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72"/>
  <sheetViews>
    <sheetView zoomScale="87" zoomScaleNormal="87" zoomScalePageLayoutView="0" workbookViewId="0" topLeftCell="A8">
      <pane ySplit="1245" topLeftCell="A135" activePane="bottomLeft" state="split"/>
      <selection pane="topLeft" activeCell="K8" sqref="K8:K9"/>
      <selection pane="bottomLeft" activeCell="C141" sqref="C141"/>
    </sheetView>
  </sheetViews>
  <sheetFormatPr defaultColWidth="11.421875" defaultRowHeight="15"/>
  <cols>
    <col min="1" max="1" width="10.57421875" style="101" customWidth="1"/>
    <col min="2" max="2" width="44.57421875" style="101" customWidth="1"/>
    <col min="3" max="3" width="17.28125" style="101" customWidth="1"/>
    <col min="4" max="4" width="16.00390625" style="101" customWidth="1"/>
    <col min="5" max="5" width="16.421875" style="101" customWidth="1"/>
    <col min="6" max="7" width="17.28125" style="101" customWidth="1"/>
    <col min="8" max="8" width="16.140625" style="101" customWidth="1"/>
    <col min="9" max="10" width="17.140625" style="101" customWidth="1"/>
    <col min="11" max="12" width="15.8515625" style="101" customWidth="1"/>
    <col min="13" max="13" width="45.7109375" style="101" customWidth="1"/>
    <col min="14" max="14" width="12.57421875" style="101" bestFit="1" customWidth="1"/>
    <col min="15" max="18" width="13.28125" style="101" bestFit="1" customWidth="1"/>
    <col min="19" max="16384" width="11.421875" style="101" customWidth="1"/>
  </cols>
  <sheetData>
    <row r="3" spans="1:18" ht="26.25">
      <c r="A3" s="158" t="s">
        <v>335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1:18" ht="18.75">
      <c r="A4" s="159" t="s">
        <v>324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8" ht="18.75">
      <c r="A5" s="151"/>
      <c r="B5" s="151"/>
      <c r="C5" s="152">
        <f>+'PROYECTO 2013'!D90-POAI!C7</f>
        <v>0</v>
      </c>
      <c r="D5" s="152">
        <f>+D6-D7</f>
        <v>756505848.5206208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</row>
    <row r="6" spans="1:18" ht="18.75">
      <c r="A6" s="151"/>
      <c r="B6" s="151"/>
      <c r="C6" s="108"/>
      <c r="D6" s="152">
        <f>+'PROYECTO 2013'!F31-'PROYECTO 2013'!G158</f>
        <v>1048381598.5206208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8" ht="18.75">
      <c r="A7" s="147"/>
      <c r="B7" s="147" t="s">
        <v>309</v>
      </c>
      <c r="C7" s="148">
        <f>+C10+C20+C22+C27+C32+C47+C58+C69</f>
        <v>1753000000</v>
      </c>
      <c r="D7" s="148">
        <f>+D10+D20+D22+D27+D32+D47+D58+D70</f>
        <v>291875750</v>
      </c>
      <c r="E7" s="148">
        <f aca="true" t="shared" si="0" ref="E7:K7">+E10+E20+E22+E27+E32+E47+E58+E70</f>
        <v>52000000</v>
      </c>
      <c r="F7" s="148">
        <f t="shared" si="0"/>
        <v>22000000</v>
      </c>
      <c r="G7" s="148">
        <f t="shared" si="0"/>
        <v>54000000</v>
      </c>
      <c r="H7" s="148">
        <f t="shared" si="0"/>
        <v>178000000</v>
      </c>
      <c r="I7" s="148">
        <f t="shared" si="0"/>
        <v>0</v>
      </c>
      <c r="J7" s="148">
        <f t="shared" si="0"/>
        <v>2380500000</v>
      </c>
      <c r="K7" s="148">
        <f t="shared" si="0"/>
        <v>700000</v>
      </c>
      <c r="L7" s="149">
        <f>SUM(C7:K7)</f>
        <v>4732075750</v>
      </c>
      <c r="M7" s="151"/>
      <c r="N7" s="151"/>
      <c r="O7" s="151"/>
      <c r="P7" s="151"/>
      <c r="Q7" s="151"/>
      <c r="R7" s="151"/>
    </row>
    <row r="8" spans="1:18" ht="15.75" customHeight="1">
      <c r="A8" s="163" t="s">
        <v>323</v>
      </c>
      <c r="B8" s="163" t="s">
        <v>322</v>
      </c>
      <c r="C8" s="164" t="s">
        <v>325</v>
      </c>
      <c r="D8" s="160" t="s">
        <v>362</v>
      </c>
      <c r="E8" s="160" t="s">
        <v>363</v>
      </c>
      <c r="F8" s="160" t="s">
        <v>326</v>
      </c>
      <c r="G8" s="164" t="s">
        <v>365</v>
      </c>
      <c r="H8" s="160" t="s">
        <v>366</v>
      </c>
      <c r="I8" s="160" t="s">
        <v>367</v>
      </c>
      <c r="J8" s="164" t="s">
        <v>368</v>
      </c>
      <c r="K8" s="160" t="s">
        <v>369</v>
      </c>
      <c r="L8" s="160" t="s">
        <v>319</v>
      </c>
      <c r="M8" s="161" t="s">
        <v>414</v>
      </c>
      <c r="N8" s="161" t="s">
        <v>415</v>
      </c>
      <c r="O8" s="161" t="s">
        <v>416</v>
      </c>
      <c r="P8" s="161" t="s">
        <v>417</v>
      </c>
      <c r="Q8" s="161" t="s">
        <v>418</v>
      </c>
      <c r="R8" s="161" t="s">
        <v>419</v>
      </c>
    </row>
    <row r="9" spans="1:18" ht="45" customHeight="1">
      <c r="A9" s="163"/>
      <c r="B9" s="163"/>
      <c r="C9" s="165"/>
      <c r="D9" s="160"/>
      <c r="E9" s="160"/>
      <c r="F9" s="160"/>
      <c r="G9" s="165"/>
      <c r="H9" s="160"/>
      <c r="I9" s="160"/>
      <c r="J9" s="165"/>
      <c r="K9" s="160"/>
      <c r="L9" s="160"/>
      <c r="M9" s="162"/>
      <c r="N9" s="162"/>
      <c r="O9" s="162"/>
      <c r="P9" s="162"/>
      <c r="Q9" s="162"/>
      <c r="R9" s="162"/>
    </row>
    <row r="10" spans="1:18" ht="15">
      <c r="A10" s="96">
        <v>1</v>
      </c>
      <c r="B10" s="97" t="s">
        <v>1</v>
      </c>
      <c r="C10" s="97">
        <f>SUM(C12:C19)</f>
        <v>320000000</v>
      </c>
      <c r="D10" s="97">
        <f>SUM(D12:D19)</f>
        <v>127875750</v>
      </c>
      <c r="E10" s="97">
        <f aca="true" t="shared" si="1" ref="E10:K10">SUM(E12:E19)</f>
        <v>0</v>
      </c>
      <c r="F10" s="97">
        <f t="shared" si="1"/>
        <v>22000000</v>
      </c>
      <c r="G10" s="97">
        <f t="shared" si="1"/>
        <v>0</v>
      </c>
      <c r="H10" s="97">
        <f t="shared" si="1"/>
        <v>0</v>
      </c>
      <c r="I10" s="97">
        <f t="shared" si="1"/>
        <v>0</v>
      </c>
      <c r="J10" s="97">
        <f t="shared" si="1"/>
        <v>0</v>
      </c>
      <c r="K10" s="97">
        <f t="shared" si="1"/>
        <v>0</v>
      </c>
      <c r="L10" s="97">
        <f>SUM(L12:L17)</f>
        <v>272000000</v>
      </c>
      <c r="M10" s="100"/>
      <c r="N10" s="100"/>
      <c r="O10" s="100"/>
      <c r="P10" s="100"/>
      <c r="Q10" s="100"/>
      <c r="R10" s="100"/>
    </row>
    <row r="11" spans="1:18" s="137" customFormat="1" ht="15">
      <c r="A11" s="134"/>
      <c r="B11" s="135" t="s">
        <v>379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6"/>
      <c r="N11" s="136"/>
      <c r="O11" s="136"/>
      <c r="P11" s="136"/>
      <c r="Q11" s="136"/>
      <c r="R11" s="136"/>
    </row>
    <row r="12" spans="1:18" ht="28.5">
      <c r="A12" s="105">
        <v>12</v>
      </c>
      <c r="B12" s="103" t="s">
        <v>3</v>
      </c>
      <c r="C12" s="105">
        <v>30000000</v>
      </c>
      <c r="D12" s="106">
        <v>40000000</v>
      </c>
      <c r="E12" s="105"/>
      <c r="F12" s="105"/>
      <c r="G12" s="105"/>
      <c r="H12" s="105"/>
      <c r="I12" s="105"/>
      <c r="J12" s="105"/>
      <c r="K12" s="105"/>
      <c r="L12" s="106">
        <f aca="true" t="shared" si="2" ref="L12:L80">SUM(C12:K12)</f>
        <v>70000000</v>
      </c>
      <c r="M12" s="107" t="s">
        <v>428</v>
      </c>
      <c r="N12" s="155">
        <v>88.1</v>
      </c>
      <c r="O12" s="155"/>
      <c r="P12" s="155"/>
      <c r="Q12" s="107"/>
      <c r="R12" s="156">
        <v>90</v>
      </c>
    </row>
    <row r="13" spans="1:18" ht="42.75">
      <c r="A13" s="105">
        <v>13</v>
      </c>
      <c r="B13" s="103" t="s">
        <v>336</v>
      </c>
      <c r="C13" s="105">
        <v>18000000</v>
      </c>
      <c r="D13" s="106"/>
      <c r="E13" s="105"/>
      <c r="F13" s="105">
        <f>+'PROYECTO 2013'!C105+'PROYECTO 2013'!C106</f>
        <v>22000000</v>
      </c>
      <c r="G13" s="105"/>
      <c r="H13" s="105"/>
      <c r="I13" s="105"/>
      <c r="J13" s="105"/>
      <c r="K13" s="105"/>
      <c r="L13" s="106">
        <f t="shared" si="2"/>
        <v>40000000</v>
      </c>
      <c r="M13" s="126" t="s">
        <v>431</v>
      </c>
      <c r="N13" s="155"/>
      <c r="O13" s="107"/>
      <c r="P13" s="126"/>
      <c r="Q13" s="126"/>
      <c r="R13" s="108"/>
    </row>
    <row r="14" spans="1:18" ht="15">
      <c r="A14" s="102"/>
      <c r="B14" s="138" t="s">
        <v>380</v>
      </c>
      <c r="C14" s="105"/>
      <c r="D14" s="103"/>
      <c r="E14" s="104"/>
      <c r="F14" s="104"/>
      <c r="G14" s="104"/>
      <c r="H14" s="104"/>
      <c r="I14" s="104"/>
      <c r="J14" s="104"/>
      <c r="K14" s="105"/>
      <c r="L14" s="106">
        <f t="shared" si="2"/>
        <v>0</v>
      </c>
      <c r="M14" s="126" t="s">
        <v>439</v>
      </c>
      <c r="N14" s="126"/>
      <c r="O14" s="107"/>
      <c r="P14" s="126"/>
      <c r="Q14" s="126"/>
      <c r="R14" s="108"/>
    </row>
    <row r="15" spans="1:18" ht="15">
      <c r="A15" s="105">
        <v>15</v>
      </c>
      <c r="B15" s="103" t="s">
        <v>4</v>
      </c>
      <c r="C15" s="105">
        <v>100000000</v>
      </c>
      <c r="D15" s="106">
        <v>50000000</v>
      </c>
      <c r="E15" s="105"/>
      <c r="F15" s="105"/>
      <c r="G15" s="105"/>
      <c r="H15" s="105"/>
      <c r="I15" s="105"/>
      <c r="J15" s="105"/>
      <c r="K15" s="105"/>
      <c r="L15" s="106">
        <f t="shared" si="2"/>
        <v>150000000</v>
      </c>
      <c r="M15" s="126" t="s">
        <v>430</v>
      </c>
      <c r="N15" s="126"/>
      <c r="O15" s="107"/>
      <c r="P15" s="126"/>
      <c r="Q15" s="126"/>
      <c r="R15" s="108"/>
    </row>
    <row r="16" spans="1:18" ht="15">
      <c r="A16" s="105">
        <v>11</v>
      </c>
      <c r="B16" s="103" t="s">
        <v>2</v>
      </c>
      <c r="C16" s="106">
        <v>160000000</v>
      </c>
      <c r="D16" s="106"/>
      <c r="E16" s="105"/>
      <c r="F16" s="105"/>
      <c r="G16" s="105"/>
      <c r="H16" s="105"/>
      <c r="I16" s="105"/>
      <c r="J16" s="105"/>
      <c r="K16" s="105"/>
      <c r="L16" s="106"/>
      <c r="M16" s="126"/>
      <c r="N16" s="126"/>
      <c r="O16" s="107"/>
      <c r="P16" s="126"/>
      <c r="Q16" s="126"/>
      <c r="R16" s="108"/>
    </row>
    <row r="17" spans="1:18" ht="15">
      <c r="A17" s="105">
        <v>16</v>
      </c>
      <c r="B17" s="103" t="s">
        <v>5</v>
      </c>
      <c r="C17" s="105">
        <v>12000000</v>
      </c>
      <c r="D17" s="106"/>
      <c r="E17" s="105"/>
      <c r="F17" s="105"/>
      <c r="G17" s="105"/>
      <c r="H17" s="105"/>
      <c r="I17" s="105"/>
      <c r="J17" s="105"/>
      <c r="K17" s="105"/>
      <c r="L17" s="106">
        <f t="shared" si="2"/>
        <v>12000000</v>
      </c>
      <c r="M17" s="126" t="s">
        <v>432</v>
      </c>
      <c r="N17" s="126"/>
      <c r="O17" s="107"/>
      <c r="P17" s="126"/>
      <c r="Q17" s="126"/>
      <c r="R17" s="108"/>
    </row>
    <row r="18" spans="1:18" ht="15">
      <c r="A18" s="105"/>
      <c r="B18" s="138" t="s">
        <v>412</v>
      </c>
      <c r="C18" s="105"/>
      <c r="D18" s="106"/>
      <c r="E18" s="105"/>
      <c r="F18" s="105"/>
      <c r="G18" s="105"/>
      <c r="H18" s="105"/>
      <c r="I18" s="105"/>
      <c r="J18" s="105"/>
      <c r="K18" s="105"/>
      <c r="L18" s="106"/>
      <c r="M18" s="126"/>
      <c r="N18" s="126"/>
      <c r="O18" s="107"/>
      <c r="P18" s="126"/>
      <c r="Q18" s="126"/>
      <c r="R18" s="108"/>
    </row>
    <row r="19" spans="1:18" ht="30">
      <c r="A19" s="105"/>
      <c r="B19" s="103" t="s">
        <v>413</v>
      </c>
      <c r="C19" s="105"/>
      <c r="D19" s="106">
        <f>+'PROYECTO 2013'!F31*1.5%</f>
        <v>37875750</v>
      </c>
      <c r="E19" s="105"/>
      <c r="F19" s="105"/>
      <c r="G19" s="105"/>
      <c r="H19" s="105"/>
      <c r="I19" s="105"/>
      <c r="J19" s="105"/>
      <c r="K19" s="105"/>
      <c r="L19" s="106"/>
      <c r="M19" s="126" t="s">
        <v>429</v>
      </c>
      <c r="N19" s="157">
        <v>0</v>
      </c>
      <c r="O19" s="107"/>
      <c r="P19" s="126"/>
      <c r="Q19" s="126"/>
      <c r="R19" s="108">
        <v>112</v>
      </c>
    </row>
    <row r="20" spans="1:18" ht="15">
      <c r="A20" s="96">
        <v>2</v>
      </c>
      <c r="B20" s="97" t="s">
        <v>6</v>
      </c>
      <c r="C20" s="98">
        <f>C21</f>
        <v>28000000</v>
      </c>
      <c r="D20" s="98">
        <f aca="true" t="shared" si="3" ref="D20:K20">D21</f>
        <v>0</v>
      </c>
      <c r="E20" s="98">
        <f t="shared" si="3"/>
        <v>0</v>
      </c>
      <c r="F20" s="98">
        <f t="shared" si="3"/>
        <v>0</v>
      </c>
      <c r="G20" s="98">
        <f t="shared" si="3"/>
        <v>0</v>
      </c>
      <c r="H20" s="98">
        <f t="shared" si="3"/>
        <v>0</v>
      </c>
      <c r="I20" s="98">
        <f t="shared" si="3"/>
        <v>0</v>
      </c>
      <c r="J20" s="98">
        <f t="shared" si="3"/>
        <v>0</v>
      </c>
      <c r="K20" s="98">
        <f t="shared" si="3"/>
        <v>0</v>
      </c>
      <c r="L20" s="127">
        <f t="shared" si="2"/>
        <v>28000000</v>
      </c>
      <c r="M20" s="99"/>
      <c r="N20" s="99"/>
      <c r="O20" s="99"/>
      <c r="P20" s="99"/>
      <c r="Q20" s="99"/>
      <c r="R20" s="100"/>
    </row>
    <row r="21" spans="1:18" ht="28.5">
      <c r="A21" s="102">
        <v>21</v>
      </c>
      <c r="B21" s="103" t="s">
        <v>7</v>
      </c>
      <c r="C21" s="104">
        <f>+'PROYECTO 2013'!C92</f>
        <v>28000000</v>
      </c>
      <c r="D21" s="103"/>
      <c r="E21" s="104"/>
      <c r="F21" s="104"/>
      <c r="G21" s="104"/>
      <c r="H21" s="104"/>
      <c r="I21" s="104"/>
      <c r="J21" s="104"/>
      <c r="K21" s="105"/>
      <c r="L21" s="106">
        <f t="shared" si="2"/>
        <v>28000000</v>
      </c>
      <c r="M21" s="107"/>
      <c r="N21" s="107"/>
      <c r="O21" s="107"/>
      <c r="P21" s="107"/>
      <c r="Q21" s="107"/>
      <c r="R21" s="108"/>
    </row>
    <row r="22" spans="1:18" ht="15">
      <c r="A22" s="96">
        <v>3</v>
      </c>
      <c r="B22" s="97" t="s">
        <v>8</v>
      </c>
      <c r="C22" s="98">
        <f aca="true" t="shared" si="4" ref="C22:K22">SUM(C24:C26)</f>
        <v>10000000</v>
      </c>
      <c r="D22" s="98">
        <f t="shared" si="4"/>
        <v>0</v>
      </c>
      <c r="E22" s="98">
        <f t="shared" si="4"/>
        <v>0</v>
      </c>
      <c r="F22" s="98">
        <f t="shared" si="4"/>
        <v>0</v>
      </c>
      <c r="G22" s="98">
        <f t="shared" si="4"/>
        <v>0</v>
      </c>
      <c r="H22" s="98">
        <f t="shared" si="4"/>
        <v>0</v>
      </c>
      <c r="I22" s="98">
        <f t="shared" si="4"/>
        <v>0</v>
      </c>
      <c r="J22" s="98">
        <f t="shared" si="4"/>
        <v>0</v>
      </c>
      <c r="K22" s="98">
        <f t="shared" si="4"/>
        <v>0</v>
      </c>
      <c r="L22" s="127">
        <f t="shared" si="2"/>
        <v>10000000</v>
      </c>
      <c r="M22" s="99"/>
      <c r="N22" s="99"/>
      <c r="O22" s="99"/>
      <c r="P22" s="99"/>
      <c r="Q22" s="99"/>
      <c r="R22" s="100"/>
    </row>
    <row r="23" spans="1:18" s="137" customFormat="1" ht="15">
      <c r="A23" s="134"/>
      <c r="B23" s="135" t="s">
        <v>390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40"/>
      <c r="M23" s="141"/>
      <c r="N23" s="141"/>
      <c r="O23" s="141"/>
      <c r="P23" s="141"/>
      <c r="Q23" s="141"/>
      <c r="R23" s="136"/>
    </row>
    <row r="24" spans="1:18" ht="28.5">
      <c r="A24" s="102">
        <v>31</v>
      </c>
      <c r="B24" s="103" t="s">
        <v>311</v>
      </c>
      <c r="C24" s="104"/>
      <c r="D24" s="103"/>
      <c r="E24" s="104"/>
      <c r="F24" s="104"/>
      <c r="G24" s="104"/>
      <c r="H24" s="104"/>
      <c r="I24" s="104"/>
      <c r="J24" s="104"/>
      <c r="K24" s="105"/>
      <c r="L24" s="106">
        <f t="shared" si="2"/>
        <v>0</v>
      </c>
      <c r="M24" s="107"/>
      <c r="N24" s="107"/>
      <c r="O24" s="107"/>
      <c r="P24" s="107"/>
      <c r="Q24" s="107"/>
      <c r="R24" s="108"/>
    </row>
    <row r="25" spans="1:18" ht="42.75">
      <c r="A25" s="102">
        <v>32</v>
      </c>
      <c r="B25" s="103" t="s">
        <v>9</v>
      </c>
      <c r="C25" s="104">
        <f>+'PROYECTO 2013'!C93</f>
        <v>10000000</v>
      </c>
      <c r="D25" s="103"/>
      <c r="E25" s="104"/>
      <c r="F25" s="104"/>
      <c r="G25" s="104"/>
      <c r="H25" s="104"/>
      <c r="I25" s="104"/>
      <c r="J25" s="104"/>
      <c r="K25" s="105"/>
      <c r="L25" s="106">
        <f t="shared" si="2"/>
        <v>10000000</v>
      </c>
      <c r="M25" s="107"/>
      <c r="N25" s="107"/>
      <c r="O25" s="107"/>
      <c r="P25" s="107"/>
      <c r="Q25" s="107"/>
      <c r="R25" s="108"/>
    </row>
    <row r="26" spans="1:18" ht="15">
      <c r="A26" s="102">
        <v>33</v>
      </c>
      <c r="B26" s="103" t="s">
        <v>10</v>
      </c>
      <c r="C26" s="104"/>
      <c r="D26" s="103"/>
      <c r="E26" s="104"/>
      <c r="F26" s="104"/>
      <c r="G26" s="104"/>
      <c r="H26" s="104"/>
      <c r="I26" s="104"/>
      <c r="J26" s="104"/>
      <c r="K26" s="105"/>
      <c r="L26" s="106">
        <f t="shared" si="2"/>
        <v>0</v>
      </c>
      <c r="M26" s="107"/>
      <c r="N26" s="107"/>
      <c r="O26" s="107"/>
      <c r="P26" s="107"/>
      <c r="Q26" s="107"/>
      <c r="R26" s="108"/>
    </row>
    <row r="27" spans="1:18" ht="15">
      <c r="A27" s="96">
        <v>4</v>
      </c>
      <c r="B27" s="97" t="s">
        <v>11</v>
      </c>
      <c r="C27" s="96">
        <f aca="true" t="shared" si="5" ref="C27:K27">SUM(C28:C30)</f>
        <v>0</v>
      </c>
      <c r="D27" s="96">
        <f t="shared" si="5"/>
        <v>0</v>
      </c>
      <c r="E27" s="96">
        <f t="shared" si="5"/>
        <v>0</v>
      </c>
      <c r="F27" s="96">
        <f t="shared" si="5"/>
        <v>0</v>
      </c>
      <c r="G27" s="96">
        <f t="shared" si="5"/>
        <v>0</v>
      </c>
      <c r="H27" s="96">
        <f t="shared" si="5"/>
        <v>0</v>
      </c>
      <c r="I27" s="96">
        <f t="shared" si="5"/>
        <v>0</v>
      </c>
      <c r="J27" s="96">
        <f t="shared" si="5"/>
        <v>2380500000</v>
      </c>
      <c r="K27" s="96">
        <f t="shared" si="5"/>
        <v>0</v>
      </c>
      <c r="L27" s="129">
        <f t="shared" si="2"/>
        <v>2380500000</v>
      </c>
      <c r="M27" s="99"/>
      <c r="N27" s="99"/>
      <c r="O27" s="99"/>
      <c r="P27" s="99"/>
      <c r="Q27" s="99"/>
      <c r="R27" s="100"/>
    </row>
    <row r="28" spans="1:18" ht="15">
      <c r="A28" s="105">
        <v>41</v>
      </c>
      <c r="B28" s="138" t="s">
        <v>381</v>
      </c>
      <c r="C28" s="105"/>
      <c r="D28" s="106"/>
      <c r="E28" s="105"/>
      <c r="F28" s="105"/>
      <c r="G28" s="105"/>
      <c r="H28" s="105"/>
      <c r="I28" s="105"/>
      <c r="J28" s="105">
        <f>+'PROYECTO 2013'!E133</f>
        <v>2280500000</v>
      </c>
      <c r="K28" s="105"/>
      <c r="L28" s="106">
        <f t="shared" si="2"/>
        <v>2280500000</v>
      </c>
      <c r="M28" s="107"/>
      <c r="N28" s="107"/>
      <c r="O28" s="107"/>
      <c r="P28" s="107"/>
      <c r="Q28" s="107"/>
      <c r="R28" s="108"/>
    </row>
    <row r="29" spans="1:18" ht="15">
      <c r="A29" s="105">
        <v>42</v>
      </c>
      <c r="B29" s="138" t="s">
        <v>12</v>
      </c>
      <c r="C29" s="105"/>
      <c r="D29" s="106"/>
      <c r="E29" s="105"/>
      <c r="F29" s="105"/>
      <c r="G29" s="105"/>
      <c r="H29" s="105"/>
      <c r="I29" s="105"/>
      <c r="J29" s="105">
        <f>+'PROYECTO 2013'!C149</f>
        <v>60000000</v>
      </c>
      <c r="K29" s="105"/>
      <c r="L29" s="106">
        <f t="shared" si="2"/>
        <v>60000000</v>
      </c>
      <c r="M29" s="107"/>
      <c r="N29" s="107"/>
      <c r="O29" s="107"/>
      <c r="P29" s="107"/>
      <c r="Q29" s="107"/>
      <c r="R29" s="108"/>
    </row>
    <row r="30" spans="1:18" ht="15">
      <c r="A30" s="105">
        <v>43</v>
      </c>
      <c r="B30" s="138" t="s">
        <v>13</v>
      </c>
      <c r="C30" s="105"/>
      <c r="D30" s="106"/>
      <c r="E30" s="105"/>
      <c r="F30" s="105"/>
      <c r="G30" s="105"/>
      <c r="H30" s="105"/>
      <c r="I30" s="105"/>
      <c r="J30" s="105">
        <f>+'PROYECTO 2013'!C150+'PROYECTO 2013'!C151</f>
        <v>40000000</v>
      </c>
      <c r="K30" s="105"/>
      <c r="L30" s="106">
        <f t="shared" si="2"/>
        <v>40000000</v>
      </c>
      <c r="M30" s="107"/>
      <c r="N30" s="107"/>
      <c r="O30" s="107"/>
      <c r="P30" s="107"/>
      <c r="Q30" s="107"/>
      <c r="R30" s="108"/>
    </row>
    <row r="31" spans="1:18" ht="1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6">
        <f t="shared" si="2"/>
        <v>0</v>
      </c>
      <c r="M31" s="108"/>
      <c r="N31" s="108"/>
      <c r="O31" s="108"/>
      <c r="P31" s="108"/>
      <c r="Q31" s="108"/>
      <c r="R31" s="108"/>
    </row>
    <row r="32" spans="1:18" ht="15">
      <c r="A32" s="96">
        <v>7</v>
      </c>
      <c r="B32" s="97" t="s">
        <v>27</v>
      </c>
      <c r="C32" s="98">
        <f>SUM(C34:C46)</f>
        <v>45000000</v>
      </c>
      <c r="D32" s="98">
        <f aca="true" t="shared" si="6" ref="D32:K32">SUM(D34:D46)</f>
        <v>12000000</v>
      </c>
      <c r="E32" s="98">
        <f>SUM(E34:E46)</f>
        <v>25000000</v>
      </c>
      <c r="F32" s="98">
        <f t="shared" si="6"/>
        <v>0</v>
      </c>
      <c r="G32" s="98">
        <f>SUM(G34:G46)</f>
        <v>0</v>
      </c>
      <c r="H32" s="98">
        <f t="shared" si="6"/>
        <v>0</v>
      </c>
      <c r="I32" s="98">
        <f t="shared" si="6"/>
        <v>0</v>
      </c>
      <c r="J32" s="98">
        <f>SUM(J34:J46)</f>
        <v>0</v>
      </c>
      <c r="K32" s="98">
        <f t="shared" si="6"/>
        <v>0</v>
      </c>
      <c r="L32" s="129">
        <f t="shared" si="2"/>
        <v>82000000</v>
      </c>
      <c r="M32" s="99"/>
      <c r="N32" s="99"/>
      <c r="O32" s="99"/>
      <c r="P32" s="99"/>
      <c r="Q32" s="99"/>
      <c r="R32" s="100"/>
    </row>
    <row r="33" spans="1:18" s="137" customFormat="1" ht="15">
      <c r="A33" s="134"/>
      <c r="B33" s="135" t="s">
        <v>385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40"/>
      <c r="M33" s="141"/>
      <c r="N33" s="141"/>
      <c r="O33" s="141"/>
      <c r="P33" s="141"/>
      <c r="Q33" s="141"/>
      <c r="R33" s="136"/>
    </row>
    <row r="34" spans="1:18" ht="28.5">
      <c r="A34" s="105">
        <v>71</v>
      </c>
      <c r="B34" s="103" t="s">
        <v>28</v>
      </c>
      <c r="C34" s="105"/>
      <c r="D34" s="106"/>
      <c r="E34" s="105"/>
      <c r="F34" s="105"/>
      <c r="G34" s="105"/>
      <c r="H34" s="105"/>
      <c r="I34" s="105"/>
      <c r="J34" s="105"/>
      <c r="K34" s="105"/>
      <c r="L34" s="106">
        <f t="shared" si="2"/>
        <v>0</v>
      </c>
      <c r="M34" s="107"/>
      <c r="N34" s="107"/>
      <c r="O34" s="107"/>
      <c r="P34" s="107"/>
      <c r="Q34" s="107"/>
      <c r="R34" s="108"/>
    </row>
    <row r="35" spans="1:18" ht="45">
      <c r="A35" s="105">
        <v>72</v>
      </c>
      <c r="B35" s="103" t="s">
        <v>29</v>
      </c>
      <c r="C35" s="105">
        <v>15000000</v>
      </c>
      <c r="D35" s="106"/>
      <c r="E35" s="105"/>
      <c r="F35" s="105"/>
      <c r="G35" s="105"/>
      <c r="H35" s="105"/>
      <c r="I35" s="105"/>
      <c r="J35" s="105"/>
      <c r="K35" s="105"/>
      <c r="L35" s="106">
        <f t="shared" si="2"/>
        <v>15000000</v>
      </c>
      <c r="M35" s="107" t="s">
        <v>433</v>
      </c>
      <c r="N35" s="107">
        <v>70</v>
      </c>
      <c r="O35" s="107">
        <v>170</v>
      </c>
      <c r="P35" s="107">
        <v>200</v>
      </c>
      <c r="Q35" s="107">
        <v>225</v>
      </c>
      <c r="R35" s="108">
        <v>250</v>
      </c>
    </row>
    <row r="36" spans="1:18" ht="15">
      <c r="A36" s="105">
        <v>73</v>
      </c>
      <c r="B36" s="103" t="s">
        <v>30</v>
      </c>
      <c r="C36" s="105">
        <v>25000000</v>
      </c>
      <c r="D36" s="106"/>
      <c r="E36" s="105"/>
      <c r="F36" s="105"/>
      <c r="G36" s="105"/>
      <c r="H36" s="105"/>
      <c r="I36" s="105"/>
      <c r="J36" s="105"/>
      <c r="K36" s="105"/>
      <c r="L36" s="106">
        <f t="shared" si="2"/>
        <v>25000000</v>
      </c>
      <c r="M36" s="107" t="s">
        <v>434</v>
      </c>
      <c r="N36" s="107"/>
      <c r="O36" s="107">
        <v>10</v>
      </c>
      <c r="P36" s="107">
        <v>10</v>
      </c>
      <c r="Q36" s="107">
        <v>10</v>
      </c>
      <c r="R36" s="107">
        <v>10</v>
      </c>
    </row>
    <row r="37" spans="1:18" ht="15">
      <c r="A37" s="105">
        <v>74</v>
      </c>
      <c r="B37" s="103" t="s">
        <v>31</v>
      </c>
      <c r="C37" s="105">
        <v>5000000</v>
      </c>
      <c r="D37" s="106">
        <v>12000000</v>
      </c>
      <c r="E37" s="105"/>
      <c r="F37" s="105"/>
      <c r="G37" s="105"/>
      <c r="H37" s="105"/>
      <c r="I37" s="105"/>
      <c r="J37" s="105"/>
      <c r="K37" s="105"/>
      <c r="L37" s="106">
        <f t="shared" si="2"/>
        <v>17000000</v>
      </c>
      <c r="M37" s="107"/>
      <c r="N37" s="107"/>
      <c r="O37" s="107"/>
      <c r="P37" s="107"/>
      <c r="Q37" s="107"/>
      <c r="R37" s="108"/>
    </row>
    <row r="38" spans="1:18" ht="30">
      <c r="A38" s="105">
        <v>75</v>
      </c>
      <c r="B38" s="103" t="s">
        <v>32</v>
      </c>
      <c r="C38" s="105"/>
      <c r="D38" s="108"/>
      <c r="E38" s="106">
        <f>+'PROYECTO 2013'!C87*10%</f>
        <v>2500000</v>
      </c>
      <c r="F38" s="105"/>
      <c r="G38" s="105"/>
      <c r="H38" s="105"/>
      <c r="I38" s="105"/>
      <c r="J38" s="105"/>
      <c r="K38" s="105"/>
      <c r="L38" s="106">
        <f t="shared" si="2"/>
        <v>2500000</v>
      </c>
      <c r="M38" s="107" t="s">
        <v>438</v>
      </c>
      <c r="N38" s="107"/>
      <c r="O38" s="107">
        <v>16800</v>
      </c>
      <c r="P38" s="107">
        <v>17000</v>
      </c>
      <c r="Q38" s="107">
        <v>17500</v>
      </c>
      <c r="R38" s="108">
        <v>18000</v>
      </c>
    </row>
    <row r="39" spans="1:18" ht="15">
      <c r="A39" s="105"/>
      <c r="B39" s="138" t="s">
        <v>387</v>
      </c>
      <c r="C39" s="105"/>
      <c r="D39" s="108"/>
      <c r="E39" s="106"/>
      <c r="F39" s="105"/>
      <c r="G39" s="105"/>
      <c r="H39" s="105"/>
      <c r="I39" s="105"/>
      <c r="J39" s="105"/>
      <c r="K39" s="105"/>
      <c r="L39" s="106"/>
      <c r="M39" s="107"/>
      <c r="N39" s="107"/>
      <c r="O39" s="107"/>
      <c r="P39" s="107"/>
      <c r="Q39" s="107"/>
      <c r="R39" s="108"/>
    </row>
    <row r="40" spans="1:18" ht="15">
      <c r="A40" s="105">
        <v>76</v>
      </c>
      <c r="B40" s="103" t="s">
        <v>33</v>
      </c>
      <c r="C40" s="105"/>
      <c r="D40" s="108"/>
      <c r="E40" s="106">
        <f>+'PROYECTO 2013'!C87*60%</f>
        <v>15000000</v>
      </c>
      <c r="F40" s="105"/>
      <c r="G40" s="105"/>
      <c r="H40" s="105"/>
      <c r="I40" s="105"/>
      <c r="J40" s="105"/>
      <c r="K40" s="105"/>
      <c r="L40" s="106">
        <f t="shared" si="2"/>
        <v>15000000</v>
      </c>
      <c r="M40" s="107"/>
      <c r="N40" s="107"/>
      <c r="O40" s="107"/>
      <c r="P40" s="107"/>
      <c r="Q40" s="107"/>
      <c r="R40" s="108"/>
    </row>
    <row r="41" spans="1:18" ht="15">
      <c r="A41" s="105">
        <v>77</v>
      </c>
      <c r="B41" s="103" t="s">
        <v>34</v>
      </c>
      <c r="C41" s="105"/>
      <c r="D41" s="106"/>
      <c r="E41" s="105"/>
      <c r="F41" s="105"/>
      <c r="G41" s="105"/>
      <c r="H41" s="105"/>
      <c r="I41" s="105"/>
      <c r="J41" s="105"/>
      <c r="K41" s="105"/>
      <c r="L41" s="106">
        <f t="shared" si="2"/>
        <v>0</v>
      </c>
      <c r="M41" s="107"/>
      <c r="N41" s="107"/>
      <c r="O41" s="107"/>
      <c r="P41" s="107"/>
      <c r="Q41" s="107"/>
      <c r="R41" s="108"/>
    </row>
    <row r="42" spans="1:18" ht="28.5">
      <c r="A42" s="105">
        <v>78</v>
      </c>
      <c r="B42" s="103" t="s">
        <v>35</v>
      </c>
      <c r="C42" s="105"/>
      <c r="D42" s="106"/>
      <c r="E42" s="105"/>
      <c r="F42" s="105"/>
      <c r="G42" s="105"/>
      <c r="H42" s="105"/>
      <c r="I42" s="105"/>
      <c r="J42" s="105"/>
      <c r="K42" s="105"/>
      <c r="L42" s="106">
        <f t="shared" si="2"/>
        <v>0</v>
      </c>
      <c r="M42" s="107"/>
      <c r="N42" s="107"/>
      <c r="O42" s="107"/>
      <c r="P42" s="107"/>
      <c r="Q42" s="107"/>
      <c r="R42" s="108"/>
    </row>
    <row r="43" spans="1:18" ht="15">
      <c r="A43" s="105"/>
      <c r="B43" s="138" t="s">
        <v>386</v>
      </c>
      <c r="C43" s="105"/>
      <c r="D43" s="106"/>
      <c r="E43" s="105"/>
      <c r="F43" s="105"/>
      <c r="G43" s="105"/>
      <c r="H43" s="105"/>
      <c r="I43" s="105"/>
      <c r="J43" s="105"/>
      <c r="K43" s="105"/>
      <c r="L43" s="106"/>
      <c r="M43" s="107"/>
      <c r="N43" s="107"/>
      <c r="O43" s="107"/>
      <c r="P43" s="107"/>
      <c r="Q43" s="107"/>
      <c r="R43" s="108"/>
    </row>
    <row r="44" spans="1:18" ht="15">
      <c r="A44" s="105">
        <v>79</v>
      </c>
      <c r="B44" s="103" t="s">
        <v>36</v>
      </c>
      <c r="C44" s="105"/>
      <c r="D44" s="106"/>
      <c r="E44" s="105"/>
      <c r="F44" s="105"/>
      <c r="G44" s="105"/>
      <c r="H44" s="105"/>
      <c r="I44" s="105"/>
      <c r="J44" s="105"/>
      <c r="K44" s="105"/>
      <c r="L44" s="106">
        <f t="shared" si="2"/>
        <v>0</v>
      </c>
      <c r="M44" s="107"/>
      <c r="N44" s="107"/>
      <c r="O44" s="107"/>
      <c r="P44" s="107"/>
      <c r="Q44" s="107"/>
      <c r="R44" s="108"/>
    </row>
    <row r="45" spans="1:18" ht="15">
      <c r="A45" s="105">
        <v>710</v>
      </c>
      <c r="B45" s="103" t="s">
        <v>37</v>
      </c>
      <c r="C45" s="105"/>
      <c r="D45" s="108"/>
      <c r="E45" s="106">
        <f>+'PROYECTO 2013'!C87*10%</f>
        <v>2500000</v>
      </c>
      <c r="F45" s="105"/>
      <c r="G45" s="105"/>
      <c r="H45" s="105"/>
      <c r="I45" s="105"/>
      <c r="J45" s="105"/>
      <c r="K45" s="105"/>
      <c r="L45" s="106"/>
      <c r="M45" s="107"/>
      <c r="N45" s="107"/>
      <c r="O45" s="107"/>
      <c r="P45" s="107"/>
      <c r="Q45" s="107"/>
      <c r="R45" s="108"/>
    </row>
    <row r="46" spans="1:18" ht="15">
      <c r="A46" s="105">
        <v>711</v>
      </c>
      <c r="B46" s="103" t="s">
        <v>371</v>
      </c>
      <c r="C46" s="105"/>
      <c r="D46" s="108"/>
      <c r="E46" s="106">
        <f>+'PROYECTO 2013'!C87*20%</f>
        <v>5000000</v>
      </c>
      <c r="F46" s="105"/>
      <c r="G46" s="105"/>
      <c r="H46" s="105"/>
      <c r="I46" s="105"/>
      <c r="J46" s="105"/>
      <c r="K46" s="105"/>
      <c r="L46" s="106">
        <f t="shared" si="2"/>
        <v>5000000</v>
      </c>
      <c r="M46" s="107"/>
      <c r="N46" s="107"/>
      <c r="O46" s="107"/>
      <c r="P46" s="107"/>
      <c r="Q46" s="107"/>
      <c r="R46" s="108"/>
    </row>
    <row r="47" spans="1:18" ht="15">
      <c r="A47" s="96">
        <v>8</v>
      </c>
      <c r="B47" s="97" t="s">
        <v>38</v>
      </c>
      <c r="C47" s="98">
        <f>SUM(C49:C55)</f>
        <v>60000000</v>
      </c>
      <c r="D47" s="98">
        <f aca="true" t="shared" si="7" ref="D47:K47">SUM(D49:D55)</f>
        <v>44000000</v>
      </c>
      <c r="E47" s="98">
        <f t="shared" si="7"/>
        <v>0</v>
      </c>
      <c r="F47" s="98">
        <f t="shared" si="7"/>
        <v>0</v>
      </c>
      <c r="G47" s="98">
        <f>SUM(G49:G55)</f>
        <v>0</v>
      </c>
      <c r="H47" s="98">
        <f t="shared" si="7"/>
        <v>3000000</v>
      </c>
      <c r="I47" s="98">
        <f t="shared" si="7"/>
        <v>0</v>
      </c>
      <c r="J47" s="98">
        <f>SUM(J49:J55)</f>
        <v>0</v>
      </c>
      <c r="K47" s="98">
        <f t="shared" si="7"/>
        <v>0</v>
      </c>
      <c r="L47" s="127">
        <f t="shared" si="2"/>
        <v>107000000</v>
      </c>
      <c r="M47" s="99"/>
      <c r="N47" s="99"/>
      <c r="O47" s="99"/>
      <c r="P47" s="99"/>
      <c r="Q47" s="99"/>
      <c r="R47" s="100"/>
    </row>
    <row r="48" spans="1:18" s="137" customFormat="1" ht="30">
      <c r="A48" s="134"/>
      <c r="B48" s="135" t="s">
        <v>388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40"/>
      <c r="M48" s="141" t="s">
        <v>435</v>
      </c>
      <c r="N48" s="141">
        <v>0</v>
      </c>
      <c r="O48" s="141">
        <v>70</v>
      </c>
      <c r="P48" s="141">
        <v>100</v>
      </c>
      <c r="Q48" s="141">
        <v>100</v>
      </c>
      <c r="R48" s="141">
        <v>100</v>
      </c>
    </row>
    <row r="49" spans="1:18" ht="28.5">
      <c r="A49" s="105">
        <v>81</v>
      </c>
      <c r="B49" s="103" t="s">
        <v>39</v>
      </c>
      <c r="C49" s="105"/>
      <c r="D49" s="106">
        <v>5000000</v>
      </c>
      <c r="E49" s="105"/>
      <c r="F49" s="105"/>
      <c r="G49" s="105"/>
      <c r="H49" s="105"/>
      <c r="I49" s="105"/>
      <c r="J49" s="105"/>
      <c r="K49" s="105"/>
      <c r="L49" s="106">
        <f t="shared" si="2"/>
        <v>5000000</v>
      </c>
      <c r="M49" s="107" t="s">
        <v>436</v>
      </c>
      <c r="N49" s="107">
        <v>7</v>
      </c>
      <c r="O49" s="107">
        <v>10</v>
      </c>
      <c r="P49" s="107">
        <v>10</v>
      </c>
      <c r="Q49" s="107">
        <v>10</v>
      </c>
      <c r="R49" s="107">
        <v>10</v>
      </c>
    </row>
    <row r="50" spans="1:18" ht="42.75">
      <c r="A50" s="105">
        <v>82</v>
      </c>
      <c r="B50" s="103" t="s">
        <v>40</v>
      </c>
      <c r="C50" s="105"/>
      <c r="D50" s="106">
        <v>25000000</v>
      </c>
      <c r="E50" s="105"/>
      <c r="F50" s="105"/>
      <c r="G50" s="105"/>
      <c r="H50" s="105">
        <f>+'PROYECTO 2013'!C101</f>
        <v>3000000</v>
      </c>
      <c r="I50" s="105"/>
      <c r="J50" s="105"/>
      <c r="K50" s="105"/>
      <c r="L50" s="106">
        <f t="shared" si="2"/>
        <v>28000000</v>
      </c>
      <c r="M50" s="107" t="s">
        <v>437</v>
      </c>
      <c r="N50" s="107">
        <v>0</v>
      </c>
      <c r="O50" s="107">
        <v>72</v>
      </c>
      <c r="P50" s="107">
        <v>90</v>
      </c>
      <c r="Q50" s="107">
        <v>100</v>
      </c>
      <c r="R50" s="108">
        <v>110</v>
      </c>
    </row>
    <row r="51" spans="1:18" ht="15">
      <c r="A51" s="105">
        <v>83</v>
      </c>
      <c r="B51" s="103" t="s">
        <v>41</v>
      </c>
      <c r="C51" s="105">
        <v>5000000</v>
      </c>
      <c r="D51" s="106"/>
      <c r="E51" s="105"/>
      <c r="F51" s="105"/>
      <c r="G51" s="105"/>
      <c r="H51" s="105"/>
      <c r="I51" s="105"/>
      <c r="J51" s="105"/>
      <c r="K51" s="105"/>
      <c r="L51" s="106">
        <f t="shared" si="2"/>
        <v>5000000</v>
      </c>
      <c r="M51" s="107"/>
      <c r="N51" s="107"/>
      <c r="O51" s="107"/>
      <c r="P51" s="107"/>
      <c r="Q51" s="107"/>
      <c r="R51" s="108"/>
    </row>
    <row r="52" spans="1:18" ht="42.75">
      <c r="A52" s="105">
        <v>84</v>
      </c>
      <c r="B52" s="103" t="s">
        <v>9</v>
      </c>
      <c r="C52" s="105"/>
      <c r="D52" s="106">
        <v>6000000</v>
      </c>
      <c r="E52" s="105"/>
      <c r="F52" s="105"/>
      <c r="G52" s="105"/>
      <c r="H52" s="105"/>
      <c r="I52" s="105"/>
      <c r="J52" s="105"/>
      <c r="K52" s="105"/>
      <c r="L52" s="106">
        <f t="shared" si="2"/>
        <v>6000000</v>
      </c>
      <c r="M52" s="107"/>
      <c r="N52" s="107"/>
      <c r="O52" s="107"/>
      <c r="P52" s="107"/>
      <c r="Q52" s="107"/>
      <c r="R52" s="108"/>
    </row>
    <row r="53" spans="1:18" ht="28.5">
      <c r="A53" s="105">
        <v>85</v>
      </c>
      <c r="B53" s="103" t="s">
        <v>313</v>
      </c>
      <c r="C53" s="105"/>
      <c r="D53" s="106">
        <v>8000000</v>
      </c>
      <c r="E53" s="105"/>
      <c r="F53" s="105"/>
      <c r="G53" s="105"/>
      <c r="H53" s="105"/>
      <c r="I53" s="105"/>
      <c r="J53" s="105"/>
      <c r="K53" s="105"/>
      <c r="L53" s="106">
        <f t="shared" si="2"/>
        <v>8000000</v>
      </c>
      <c r="M53" s="107"/>
      <c r="N53" s="107"/>
      <c r="O53" s="107"/>
      <c r="P53" s="107"/>
      <c r="Q53" s="107"/>
      <c r="R53" s="108"/>
    </row>
    <row r="54" spans="1:18" ht="15">
      <c r="A54" s="105">
        <v>86</v>
      </c>
      <c r="B54" s="103" t="s">
        <v>42</v>
      </c>
      <c r="C54" s="105">
        <v>40000000</v>
      </c>
      <c r="D54" s="106"/>
      <c r="E54" s="105"/>
      <c r="F54" s="105"/>
      <c r="G54" s="105"/>
      <c r="H54" s="105"/>
      <c r="I54" s="105"/>
      <c r="J54" s="105"/>
      <c r="K54" s="105"/>
      <c r="L54" s="106">
        <f t="shared" si="2"/>
        <v>40000000</v>
      </c>
      <c r="M54" s="107"/>
      <c r="N54" s="107"/>
      <c r="O54" s="107"/>
      <c r="P54" s="107"/>
      <c r="Q54" s="107"/>
      <c r="R54" s="108"/>
    </row>
    <row r="55" spans="1:18" ht="15">
      <c r="A55" s="105">
        <v>87</v>
      </c>
      <c r="B55" s="103" t="s">
        <v>43</v>
      </c>
      <c r="C55" s="105">
        <v>15000000</v>
      </c>
      <c r="D55" s="106"/>
      <c r="E55" s="105"/>
      <c r="F55" s="105"/>
      <c r="G55" s="105"/>
      <c r="H55" s="105"/>
      <c r="I55" s="105"/>
      <c r="J55" s="105"/>
      <c r="K55" s="105"/>
      <c r="L55" s="106">
        <f t="shared" si="2"/>
        <v>15000000</v>
      </c>
      <c r="M55" s="107"/>
      <c r="N55" s="107"/>
      <c r="O55" s="107"/>
      <c r="P55" s="107"/>
      <c r="Q55" s="107"/>
      <c r="R55" s="108"/>
    </row>
    <row r="56" spans="1:18" ht="15">
      <c r="A56" s="105"/>
      <c r="B56" s="138" t="s">
        <v>389</v>
      </c>
      <c r="C56" s="105"/>
      <c r="D56" s="106"/>
      <c r="E56" s="105"/>
      <c r="F56" s="105"/>
      <c r="G56" s="105"/>
      <c r="H56" s="105"/>
      <c r="I56" s="105"/>
      <c r="J56" s="105"/>
      <c r="K56" s="105"/>
      <c r="L56" s="106"/>
      <c r="M56" s="107"/>
      <c r="N56" s="107"/>
      <c r="O56" s="107"/>
      <c r="P56" s="107"/>
      <c r="Q56" s="107"/>
      <c r="R56" s="108"/>
    </row>
    <row r="57" spans="1:18" ht="1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6">
        <f t="shared" si="2"/>
        <v>0</v>
      </c>
      <c r="M57" s="108"/>
      <c r="N57" s="108"/>
      <c r="O57" s="108"/>
      <c r="P57" s="108"/>
      <c r="Q57" s="108"/>
      <c r="R57" s="108"/>
    </row>
    <row r="58" spans="1:18" ht="30">
      <c r="A58" s="96">
        <v>11</v>
      </c>
      <c r="B58" s="97" t="s">
        <v>60</v>
      </c>
      <c r="C58" s="98">
        <f aca="true" t="shared" si="8" ref="C58:K58">SUM(C60:C67)</f>
        <v>370000000</v>
      </c>
      <c r="D58" s="98">
        <f t="shared" si="8"/>
        <v>0</v>
      </c>
      <c r="E58" s="98">
        <f t="shared" si="8"/>
        <v>0</v>
      </c>
      <c r="F58" s="98">
        <f t="shared" si="8"/>
        <v>0</v>
      </c>
      <c r="G58" s="98">
        <f t="shared" si="8"/>
        <v>54000000</v>
      </c>
      <c r="H58" s="98">
        <f t="shared" si="8"/>
        <v>0</v>
      </c>
      <c r="I58" s="98">
        <f t="shared" si="8"/>
        <v>0</v>
      </c>
      <c r="J58" s="98">
        <f t="shared" si="8"/>
        <v>0</v>
      </c>
      <c r="K58" s="98">
        <f t="shared" si="8"/>
        <v>0</v>
      </c>
      <c r="L58" s="127">
        <f t="shared" si="2"/>
        <v>424000000</v>
      </c>
      <c r="M58" s="99"/>
      <c r="N58" s="99"/>
      <c r="O58" s="99"/>
      <c r="P58" s="99"/>
      <c r="Q58" s="99"/>
      <c r="R58" s="100"/>
    </row>
    <row r="59" spans="1:18" s="137" customFormat="1" ht="15">
      <c r="A59" s="134"/>
      <c r="B59" s="135" t="s">
        <v>382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40"/>
      <c r="M59" s="141"/>
      <c r="N59" s="141"/>
      <c r="O59" s="141"/>
      <c r="P59" s="141"/>
      <c r="Q59" s="141"/>
      <c r="R59" s="136"/>
    </row>
    <row r="60" spans="1:18" ht="42.75">
      <c r="A60" s="105">
        <v>111</v>
      </c>
      <c r="B60" s="103" t="s">
        <v>316</v>
      </c>
      <c r="C60" s="105">
        <v>75000000</v>
      </c>
      <c r="D60" s="106"/>
      <c r="E60" s="105"/>
      <c r="F60" s="105"/>
      <c r="G60" s="105">
        <f>+'PROYECTO 2013'!C102</f>
        <v>54000000</v>
      </c>
      <c r="H60" s="105"/>
      <c r="I60" s="105"/>
      <c r="J60" s="105"/>
      <c r="K60" s="105"/>
      <c r="L60" s="106">
        <f t="shared" si="2"/>
        <v>129000000</v>
      </c>
      <c r="M60" s="107" t="s">
        <v>444</v>
      </c>
      <c r="N60" s="107"/>
      <c r="O60" s="107"/>
      <c r="P60" s="107"/>
      <c r="Q60" s="107"/>
      <c r="R60" s="108"/>
    </row>
    <row r="61" spans="1:18" ht="42.75">
      <c r="A61" s="105">
        <v>112</v>
      </c>
      <c r="B61" s="103" t="s">
        <v>317</v>
      </c>
      <c r="C61" s="105">
        <v>100000000</v>
      </c>
      <c r="D61" s="106"/>
      <c r="E61" s="105"/>
      <c r="F61" s="105"/>
      <c r="G61" s="105"/>
      <c r="H61" s="105"/>
      <c r="I61" s="105"/>
      <c r="J61" s="105"/>
      <c r="K61" s="105"/>
      <c r="L61" s="106">
        <f t="shared" si="2"/>
        <v>100000000</v>
      </c>
      <c r="M61" s="107" t="s">
        <v>445</v>
      </c>
      <c r="N61" s="107"/>
      <c r="O61" s="107"/>
      <c r="P61" s="107"/>
      <c r="Q61" s="107"/>
      <c r="R61" s="108"/>
    </row>
    <row r="62" spans="1:18" ht="15">
      <c r="A62" s="105"/>
      <c r="B62" s="138" t="s">
        <v>383</v>
      </c>
      <c r="C62" s="105"/>
      <c r="D62" s="106"/>
      <c r="E62" s="105"/>
      <c r="F62" s="105"/>
      <c r="G62" s="105"/>
      <c r="H62" s="105"/>
      <c r="I62" s="105"/>
      <c r="J62" s="105"/>
      <c r="K62" s="105"/>
      <c r="L62" s="106"/>
      <c r="M62" s="107"/>
      <c r="N62" s="107"/>
      <c r="O62" s="107"/>
      <c r="P62" s="107"/>
      <c r="Q62" s="107"/>
      <c r="R62" s="108"/>
    </row>
    <row r="63" spans="1:18" ht="30">
      <c r="A63" s="105">
        <v>113</v>
      </c>
      <c r="B63" s="103" t="s">
        <v>314</v>
      </c>
      <c r="C63" s="104"/>
      <c r="D63" s="103"/>
      <c r="E63" s="104"/>
      <c r="F63" s="104"/>
      <c r="G63" s="104"/>
      <c r="H63" s="104"/>
      <c r="I63" s="104"/>
      <c r="J63" s="104"/>
      <c r="K63" s="105"/>
      <c r="L63" s="106">
        <f t="shared" si="2"/>
        <v>0</v>
      </c>
      <c r="M63" s="107" t="s">
        <v>447</v>
      </c>
      <c r="N63" s="107"/>
      <c r="O63" s="107"/>
      <c r="P63" s="107"/>
      <c r="Q63" s="107"/>
      <c r="R63" s="108"/>
    </row>
    <row r="64" spans="1:18" ht="30">
      <c r="A64" s="105">
        <v>114</v>
      </c>
      <c r="B64" s="103" t="s">
        <v>61</v>
      </c>
      <c r="C64" s="104">
        <v>55000000</v>
      </c>
      <c r="D64" s="103"/>
      <c r="E64" s="104"/>
      <c r="F64" s="104"/>
      <c r="G64" s="104"/>
      <c r="H64" s="104"/>
      <c r="I64" s="104"/>
      <c r="J64" s="104"/>
      <c r="K64" s="105"/>
      <c r="L64" s="106">
        <f t="shared" si="2"/>
        <v>55000000</v>
      </c>
      <c r="M64" s="107" t="s">
        <v>446</v>
      </c>
      <c r="N64" s="107"/>
      <c r="O64" s="107"/>
      <c r="P64" s="107"/>
      <c r="Q64" s="107"/>
      <c r="R64" s="108"/>
    </row>
    <row r="65" spans="1:18" ht="15">
      <c r="A65" s="105"/>
      <c r="B65" s="138" t="s">
        <v>384</v>
      </c>
      <c r="C65" s="104"/>
      <c r="D65" s="103"/>
      <c r="E65" s="104"/>
      <c r="F65" s="104"/>
      <c r="G65" s="104"/>
      <c r="H65" s="104"/>
      <c r="I65" s="104"/>
      <c r="J65" s="104"/>
      <c r="K65" s="105"/>
      <c r="L65" s="106"/>
      <c r="M65" s="107"/>
      <c r="N65" s="107"/>
      <c r="O65" s="107"/>
      <c r="P65" s="107"/>
      <c r="Q65" s="107"/>
      <c r="R65" s="108"/>
    </row>
    <row r="66" spans="1:18" ht="28.5">
      <c r="A66" s="105">
        <v>115</v>
      </c>
      <c r="B66" s="103" t="s">
        <v>62</v>
      </c>
      <c r="C66" s="104">
        <v>90000000</v>
      </c>
      <c r="D66" s="103"/>
      <c r="E66" s="104"/>
      <c r="F66" s="104"/>
      <c r="G66" s="104"/>
      <c r="H66" s="104"/>
      <c r="I66" s="104"/>
      <c r="J66" s="104"/>
      <c r="K66" s="105"/>
      <c r="L66" s="106">
        <f t="shared" si="2"/>
        <v>90000000</v>
      </c>
      <c r="M66" s="107"/>
      <c r="N66" s="107"/>
      <c r="O66" s="107"/>
      <c r="P66" s="107"/>
      <c r="Q66" s="107"/>
      <c r="R66" s="108"/>
    </row>
    <row r="67" spans="1:18" ht="28.5">
      <c r="A67" s="105">
        <v>117</v>
      </c>
      <c r="B67" s="103" t="s">
        <v>315</v>
      </c>
      <c r="C67" s="104">
        <v>50000000</v>
      </c>
      <c r="D67" s="103"/>
      <c r="E67" s="104"/>
      <c r="F67" s="104"/>
      <c r="G67" s="104"/>
      <c r="H67" s="104"/>
      <c r="I67" s="104"/>
      <c r="J67" s="104"/>
      <c r="K67" s="105"/>
      <c r="L67" s="106">
        <f t="shared" si="2"/>
        <v>50000000</v>
      </c>
      <c r="M67" s="107"/>
      <c r="N67" s="107"/>
      <c r="O67" s="107"/>
      <c r="P67" s="107"/>
      <c r="Q67" s="107"/>
      <c r="R67" s="108"/>
    </row>
    <row r="68" spans="1:18" ht="15">
      <c r="A68" s="105"/>
      <c r="B68" s="103"/>
      <c r="C68" s="150">
        <f>+C69-C70</f>
        <v>566000000</v>
      </c>
      <c r="D68" s="103"/>
      <c r="E68" s="104"/>
      <c r="F68" s="104"/>
      <c r="G68" s="104"/>
      <c r="H68" s="104"/>
      <c r="I68" s="104"/>
      <c r="J68" s="104"/>
      <c r="K68" s="105"/>
      <c r="L68" s="106"/>
      <c r="M68" s="107"/>
      <c r="N68" s="107"/>
      <c r="O68" s="107"/>
      <c r="P68" s="107"/>
      <c r="Q68" s="107"/>
      <c r="R68" s="108"/>
    </row>
    <row r="69" spans="1:18" ht="15">
      <c r="A69" s="105"/>
      <c r="B69" s="127" t="s">
        <v>374</v>
      </c>
      <c r="C69" s="150">
        <f>+'PROYECTO 2013'!C98</f>
        <v>920000000</v>
      </c>
      <c r="D69" s="103"/>
      <c r="E69" s="104"/>
      <c r="F69" s="104"/>
      <c r="G69" s="104"/>
      <c r="H69" s="104"/>
      <c r="I69" s="104"/>
      <c r="J69" s="104"/>
      <c r="K69" s="105"/>
      <c r="L69" s="106"/>
      <c r="M69" s="107"/>
      <c r="N69" s="107"/>
      <c r="O69" s="107"/>
      <c r="P69" s="107"/>
      <c r="Q69" s="107"/>
      <c r="R69" s="108"/>
    </row>
    <row r="70" spans="1:18" ht="24" customHeight="1">
      <c r="A70" s="109">
        <v>12</v>
      </c>
      <c r="B70" s="110" t="s">
        <v>84</v>
      </c>
      <c r="C70" s="109">
        <f aca="true" t="shared" si="9" ref="C70:L70">C71+C104+C126+C129+C138+C117+C96+C83</f>
        <v>354000000</v>
      </c>
      <c r="D70" s="109">
        <f t="shared" si="9"/>
        <v>108000000</v>
      </c>
      <c r="E70" s="109">
        <f t="shared" si="9"/>
        <v>27000000</v>
      </c>
      <c r="F70" s="109">
        <f t="shared" si="9"/>
        <v>0</v>
      </c>
      <c r="G70" s="109">
        <f t="shared" si="9"/>
        <v>0</v>
      </c>
      <c r="H70" s="109">
        <f t="shared" si="9"/>
        <v>175000000</v>
      </c>
      <c r="I70" s="109">
        <f t="shared" si="9"/>
        <v>0</v>
      </c>
      <c r="J70" s="109">
        <f t="shared" si="9"/>
        <v>0</v>
      </c>
      <c r="K70" s="109">
        <f t="shared" si="9"/>
        <v>700000</v>
      </c>
      <c r="L70" s="109">
        <f t="shared" si="9"/>
        <v>664700000</v>
      </c>
      <c r="M70" s="112"/>
      <c r="N70" s="112"/>
      <c r="O70" s="112"/>
      <c r="P70" s="112"/>
      <c r="Q70" s="112"/>
      <c r="R70" s="113"/>
    </row>
    <row r="71" spans="1:18" ht="15">
      <c r="A71" s="114">
        <v>121</v>
      </c>
      <c r="B71" s="115" t="s">
        <v>63</v>
      </c>
      <c r="C71" s="116">
        <f aca="true" t="shared" si="10" ref="C71:K71">SUM(C73:C81)</f>
        <v>55000000</v>
      </c>
      <c r="D71" s="116">
        <f t="shared" si="10"/>
        <v>0</v>
      </c>
      <c r="E71" s="116">
        <f t="shared" si="10"/>
        <v>0</v>
      </c>
      <c r="F71" s="116">
        <f t="shared" si="10"/>
        <v>0</v>
      </c>
      <c r="G71" s="116">
        <f t="shared" si="10"/>
        <v>0</v>
      </c>
      <c r="H71" s="116">
        <f t="shared" si="10"/>
        <v>0</v>
      </c>
      <c r="I71" s="116">
        <f t="shared" si="10"/>
        <v>0</v>
      </c>
      <c r="J71" s="116">
        <f t="shared" si="10"/>
        <v>0</v>
      </c>
      <c r="K71" s="116">
        <f t="shared" si="10"/>
        <v>0</v>
      </c>
      <c r="L71" s="127">
        <f t="shared" si="2"/>
        <v>55000000</v>
      </c>
      <c r="M71" s="117"/>
      <c r="N71" s="117"/>
      <c r="O71" s="117"/>
      <c r="P71" s="117"/>
      <c r="Q71" s="117"/>
      <c r="R71" s="118"/>
    </row>
    <row r="72" spans="1:18" s="137" customFormat="1" ht="15">
      <c r="A72" s="134"/>
      <c r="B72" s="135" t="s">
        <v>397</v>
      </c>
      <c r="C72" s="139"/>
      <c r="D72" s="139"/>
      <c r="E72" s="139"/>
      <c r="F72" s="139"/>
      <c r="G72" s="139"/>
      <c r="H72" s="139"/>
      <c r="I72" s="139"/>
      <c r="J72" s="139"/>
      <c r="K72" s="139"/>
      <c r="L72" s="140"/>
      <c r="M72" s="141"/>
      <c r="N72" s="141"/>
      <c r="O72" s="141"/>
      <c r="P72" s="141"/>
      <c r="Q72" s="141"/>
      <c r="R72" s="136"/>
    </row>
    <row r="73" spans="1:18" ht="15">
      <c r="A73" s="105">
        <v>1211</v>
      </c>
      <c r="B73" s="103" t="s">
        <v>64</v>
      </c>
      <c r="C73" s="105"/>
      <c r="D73" s="106"/>
      <c r="E73" s="105"/>
      <c r="F73" s="105"/>
      <c r="G73" s="105"/>
      <c r="H73" s="105"/>
      <c r="I73" s="105"/>
      <c r="J73" s="105"/>
      <c r="K73" s="105"/>
      <c r="L73" s="106">
        <f t="shared" si="2"/>
        <v>0</v>
      </c>
      <c r="M73" s="107"/>
      <c r="N73" s="107"/>
      <c r="O73" s="107"/>
      <c r="P73" s="107"/>
      <c r="Q73" s="107"/>
      <c r="R73" s="108"/>
    </row>
    <row r="74" spans="1:18" ht="15">
      <c r="A74" s="105">
        <v>1212</v>
      </c>
      <c r="B74" s="103" t="s">
        <v>65</v>
      </c>
      <c r="C74" s="105">
        <v>35000000</v>
      </c>
      <c r="D74" s="106"/>
      <c r="E74" s="105"/>
      <c r="F74" s="105"/>
      <c r="G74" s="105"/>
      <c r="H74" s="105"/>
      <c r="I74" s="105"/>
      <c r="J74" s="105"/>
      <c r="K74" s="105"/>
      <c r="L74" s="106">
        <f t="shared" si="2"/>
        <v>35000000</v>
      </c>
      <c r="M74" s="107"/>
      <c r="N74" s="107"/>
      <c r="O74" s="107"/>
      <c r="P74" s="107"/>
      <c r="Q74" s="107"/>
      <c r="R74" s="108"/>
    </row>
    <row r="75" spans="1:18" ht="15">
      <c r="A75" s="105">
        <v>1213</v>
      </c>
      <c r="B75" s="103" t="s">
        <v>66</v>
      </c>
      <c r="C75" s="105"/>
      <c r="D75" s="106"/>
      <c r="E75" s="105"/>
      <c r="F75" s="105"/>
      <c r="G75" s="105"/>
      <c r="H75" s="105"/>
      <c r="I75" s="105"/>
      <c r="J75" s="105"/>
      <c r="K75" s="105"/>
      <c r="L75" s="106">
        <f t="shared" si="2"/>
        <v>0</v>
      </c>
      <c r="M75" s="107"/>
      <c r="N75" s="107"/>
      <c r="O75" s="107"/>
      <c r="P75" s="107"/>
      <c r="Q75" s="107"/>
      <c r="R75" s="108"/>
    </row>
    <row r="76" spans="1:18" ht="15">
      <c r="A76" s="105"/>
      <c r="B76" s="138" t="s">
        <v>398</v>
      </c>
      <c r="C76" s="105"/>
      <c r="D76" s="106"/>
      <c r="E76" s="105"/>
      <c r="F76" s="105"/>
      <c r="G76" s="105"/>
      <c r="H76" s="105"/>
      <c r="I76" s="105"/>
      <c r="J76" s="105"/>
      <c r="K76" s="105"/>
      <c r="L76" s="106"/>
      <c r="M76" s="107"/>
      <c r="N76" s="107"/>
      <c r="O76" s="107"/>
      <c r="P76" s="107"/>
      <c r="Q76" s="107"/>
      <c r="R76" s="108"/>
    </row>
    <row r="77" spans="1:18" ht="15">
      <c r="A77" s="105">
        <v>1214</v>
      </c>
      <c r="B77" s="103" t="s">
        <v>67</v>
      </c>
      <c r="C77" s="105"/>
      <c r="D77" s="106"/>
      <c r="E77" s="105"/>
      <c r="F77" s="105"/>
      <c r="G77" s="105"/>
      <c r="H77" s="105"/>
      <c r="I77" s="105"/>
      <c r="J77" s="105"/>
      <c r="K77" s="105"/>
      <c r="L77" s="106">
        <f t="shared" si="2"/>
        <v>0</v>
      </c>
      <c r="M77" s="107"/>
      <c r="N77" s="107"/>
      <c r="O77" s="107"/>
      <c r="P77" s="107"/>
      <c r="Q77" s="107"/>
      <c r="R77" s="108"/>
    </row>
    <row r="78" spans="1:18" ht="30">
      <c r="A78" s="105"/>
      <c r="B78" s="138" t="s">
        <v>399</v>
      </c>
      <c r="C78" s="105"/>
      <c r="D78" s="106"/>
      <c r="E78" s="105"/>
      <c r="F78" s="105"/>
      <c r="G78" s="105"/>
      <c r="H78" s="105"/>
      <c r="I78" s="105"/>
      <c r="J78" s="105"/>
      <c r="K78" s="105"/>
      <c r="L78" s="106"/>
      <c r="M78" s="107"/>
      <c r="N78" s="107"/>
      <c r="O78" s="107"/>
      <c r="P78" s="107"/>
      <c r="Q78" s="107"/>
      <c r="R78" s="108"/>
    </row>
    <row r="79" spans="1:18" ht="15">
      <c r="A79" s="105">
        <v>1215</v>
      </c>
      <c r="B79" s="103" t="s">
        <v>69</v>
      </c>
      <c r="C79" s="105">
        <v>20000000</v>
      </c>
      <c r="D79" s="106"/>
      <c r="E79" s="105"/>
      <c r="F79" s="105"/>
      <c r="G79" s="105"/>
      <c r="H79" s="105"/>
      <c r="I79" s="105"/>
      <c r="J79" s="105"/>
      <c r="K79" s="105"/>
      <c r="L79" s="106">
        <f t="shared" si="2"/>
        <v>20000000</v>
      </c>
      <c r="M79" s="107"/>
      <c r="N79" s="107"/>
      <c r="O79" s="107"/>
      <c r="P79" s="107"/>
      <c r="Q79" s="107"/>
      <c r="R79" s="108"/>
    </row>
    <row r="80" spans="1:18" ht="28.5">
      <c r="A80" s="105">
        <v>1216</v>
      </c>
      <c r="B80" s="103" t="s">
        <v>70</v>
      </c>
      <c r="C80" s="105"/>
      <c r="D80" s="106"/>
      <c r="E80" s="105"/>
      <c r="F80" s="105"/>
      <c r="G80" s="105"/>
      <c r="H80" s="105"/>
      <c r="I80" s="105"/>
      <c r="J80" s="105"/>
      <c r="K80" s="105"/>
      <c r="L80" s="106">
        <f t="shared" si="2"/>
        <v>0</v>
      </c>
      <c r="M80" s="107"/>
      <c r="N80" s="107"/>
      <c r="O80" s="107"/>
      <c r="P80" s="107"/>
      <c r="Q80" s="107"/>
      <c r="R80" s="108"/>
    </row>
    <row r="81" spans="1:18" ht="15">
      <c r="A81" s="105">
        <v>1217</v>
      </c>
      <c r="B81" s="103" t="s">
        <v>71</v>
      </c>
      <c r="C81" s="105"/>
      <c r="D81" s="106"/>
      <c r="E81" s="119"/>
      <c r="F81" s="119"/>
      <c r="G81" s="119"/>
      <c r="H81" s="105"/>
      <c r="I81" s="105"/>
      <c r="J81" s="105"/>
      <c r="K81" s="105"/>
      <c r="L81" s="106">
        <f aca="true" t="shared" si="11" ref="L81:L152">SUM(C81:K81)</f>
        <v>0</v>
      </c>
      <c r="M81" s="107"/>
      <c r="N81" s="107"/>
      <c r="O81" s="107"/>
      <c r="P81" s="107"/>
      <c r="Q81" s="107"/>
      <c r="R81" s="108"/>
    </row>
    <row r="82" spans="1:18" ht="15">
      <c r="A82" s="105"/>
      <c r="B82" s="103"/>
      <c r="C82" s="105"/>
      <c r="D82" s="106"/>
      <c r="E82" s="119"/>
      <c r="F82" s="119"/>
      <c r="G82" s="119"/>
      <c r="H82" s="105"/>
      <c r="I82" s="105"/>
      <c r="J82" s="105"/>
      <c r="K82" s="105"/>
      <c r="L82" s="106">
        <f t="shared" si="11"/>
        <v>0</v>
      </c>
      <c r="M82" s="107"/>
      <c r="N82" s="107"/>
      <c r="O82" s="107"/>
      <c r="P82" s="107"/>
      <c r="Q82" s="107"/>
      <c r="R82" s="108"/>
    </row>
    <row r="83" spans="1:18" ht="15">
      <c r="A83" s="96">
        <v>5</v>
      </c>
      <c r="B83" s="97" t="s">
        <v>14</v>
      </c>
      <c r="C83" s="98">
        <f>SUM(C85:C94)</f>
        <v>85000000</v>
      </c>
      <c r="D83" s="98">
        <f aca="true" t="shared" si="12" ref="D83:K83">SUM(D85:D94)</f>
        <v>0</v>
      </c>
      <c r="E83" s="98">
        <f>SUM(E85:E95)</f>
        <v>27000000</v>
      </c>
      <c r="F83" s="98">
        <f t="shared" si="12"/>
        <v>0</v>
      </c>
      <c r="G83" s="98">
        <f>SUM(G85:G94)</f>
        <v>0</v>
      </c>
      <c r="H83" s="98">
        <f t="shared" si="12"/>
        <v>6000000</v>
      </c>
      <c r="I83" s="98">
        <f t="shared" si="12"/>
        <v>0</v>
      </c>
      <c r="J83" s="98">
        <f>SUM(J85:J94)</f>
        <v>0</v>
      </c>
      <c r="K83" s="98">
        <f t="shared" si="12"/>
        <v>0</v>
      </c>
      <c r="L83" s="127">
        <f aca="true" t="shared" si="13" ref="L83:L94">SUM(C83:K83)</f>
        <v>118000000</v>
      </c>
      <c r="M83" s="99"/>
      <c r="N83" s="99"/>
      <c r="O83" s="99"/>
      <c r="P83" s="99"/>
      <c r="Q83" s="99"/>
      <c r="R83" s="100"/>
    </row>
    <row r="84" spans="1:18" s="137" customFormat="1" ht="15">
      <c r="A84" s="134"/>
      <c r="B84" s="135"/>
      <c r="C84" s="139"/>
      <c r="D84" s="139"/>
      <c r="E84" s="139"/>
      <c r="F84" s="139"/>
      <c r="G84" s="139"/>
      <c r="H84" s="139"/>
      <c r="I84" s="139"/>
      <c r="J84" s="139"/>
      <c r="K84" s="139"/>
      <c r="L84" s="140"/>
      <c r="M84" s="141"/>
      <c r="N84" s="141"/>
      <c r="O84" s="141"/>
      <c r="P84" s="141"/>
      <c r="Q84" s="141"/>
      <c r="R84" s="136"/>
    </row>
    <row r="85" spans="1:18" ht="28.5">
      <c r="A85" s="105">
        <v>51</v>
      </c>
      <c r="B85" s="103" t="s">
        <v>15</v>
      </c>
      <c r="C85" s="105"/>
      <c r="D85" s="106"/>
      <c r="E85" s="105"/>
      <c r="F85" s="104"/>
      <c r="G85" s="105"/>
      <c r="H85" s="105"/>
      <c r="I85" s="105"/>
      <c r="J85" s="105"/>
      <c r="K85" s="105"/>
      <c r="L85" s="106">
        <f t="shared" si="13"/>
        <v>0</v>
      </c>
      <c r="M85" s="107"/>
      <c r="N85" s="107"/>
      <c r="O85" s="107"/>
      <c r="P85" s="107"/>
      <c r="Q85" s="107"/>
      <c r="R85" s="108"/>
    </row>
    <row r="86" spans="1:18" ht="15">
      <c r="A86" s="105">
        <v>52</v>
      </c>
      <c r="B86" s="103" t="s">
        <v>16</v>
      </c>
      <c r="C86" s="105">
        <v>30000000</v>
      </c>
      <c r="D86" s="106"/>
      <c r="E86" s="105">
        <f>+'PROYECTO 2013'!C88*80%</f>
        <v>21600000</v>
      </c>
      <c r="F86" s="105"/>
      <c r="G86" s="105"/>
      <c r="H86" s="104"/>
      <c r="I86" s="105"/>
      <c r="J86" s="105"/>
      <c r="K86" s="105"/>
      <c r="L86" s="106">
        <f t="shared" si="13"/>
        <v>51600000</v>
      </c>
      <c r="M86" s="107"/>
      <c r="N86" s="107"/>
      <c r="O86" s="107"/>
      <c r="P86" s="107"/>
      <c r="Q86" s="107"/>
      <c r="R86" s="108"/>
    </row>
    <row r="87" spans="1:18" ht="15">
      <c r="A87" s="105">
        <v>53</v>
      </c>
      <c r="B87" s="103" t="s">
        <v>17</v>
      </c>
      <c r="C87" s="104">
        <v>4000000</v>
      </c>
      <c r="D87" s="103"/>
      <c r="E87" s="104"/>
      <c r="F87" s="105"/>
      <c r="G87" s="104"/>
      <c r="H87" s="104"/>
      <c r="I87" s="104"/>
      <c r="J87" s="104"/>
      <c r="K87" s="105"/>
      <c r="L87" s="106">
        <f t="shared" si="13"/>
        <v>4000000</v>
      </c>
      <c r="M87" s="107"/>
      <c r="N87" s="107"/>
      <c r="O87" s="107"/>
      <c r="P87" s="107"/>
      <c r="Q87" s="107"/>
      <c r="R87" s="108"/>
    </row>
    <row r="88" spans="1:18" ht="15">
      <c r="A88" s="105">
        <v>54</v>
      </c>
      <c r="B88" s="103" t="s">
        <v>18</v>
      </c>
      <c r="C88" s="105">
        <v>10000000</v>
      </c>
      <c r="D88" s="106"/>
      <c r="E88" s="105"/>
      <c r="F88" s="105"/>
      <c r="G88" s="105"/>
      <c r="H88" s="105">
        <f>+'PROYECTO 2013'!C111</f>
        <v>6000000</v>
      </c>
      <c r="I88" s="105"/>
      <c r="J88" s="105"/>
      <c r="K88" s="105"/>
      <c r="L88" s="106">
        <f t="shared" si="13"/>
        <v>16000000</v>
      </c>
      <c r="M88" s="107"/>
      <c r="N88" s="107"/>
      <c r="O88" s="107"/>
      <c r="P88" s="107"/>
      <c r="Q88" s="107"/>
      <c r="R88" s="108"/>
    </row>
    <row r="89" spans="1:18" ht="15">
      <c r="A89" s="105">
        <v>55</v>
      </c>
      <c r="B89" s="103" t="s">
        <v>19</v>
      </c>
      <c r="C89" s="105">
        <v>3000000</v>
      </c>
      <c r="D89" s="106"/>
      <c r="E89" s="105"/>
      <c r="F89" s="105"/>
      <c r="G89" s="105"/>
      <c r="H89" s="105"/>
      <c r="I89" s="105"/>
      <c r="J89" s="105"/>
      <c r="K89" s="105"/>
      <c r="L89" s="106">
        <f t="shared" si="13"/>
        <v>3000000</v>
      </c>
      <c r="M89" s="107"/>
      <c r="N89" s="107"/>
      <c r="O89" s="107"/>
      <c r="P89" s="107"/>
      <c r="Q89" s="107"/>
      <c r="R89" s="108"/>
    </row>
    <row r="90" spans="1:18" ht="15">
      <c r="A90" s="105">
        <v>36</v>
      </c>
      <c r="B90" s="103" t="s">
        <v>20</v>
      </c>
      <c r="C90" s="105">
        <v>12000000</v>
      </c>
      <c r="D90" s="103"/>
      <c r="E90" s="104"/>
      <c r="F90" s="105"/>
      <c r="G90" s="104"/>
      <c r="H90" s="104"/>
      <c r="I90" s="104"/>
      <c r="J90" s="104"/>
      <c r="K90" s="105"/>
      <c r="L90" s="106">
        <f t="shared" si="13"/>
        <v>12000000</v>
      </c>
      <c r="M90" s="107"/>
      <c r="N90" s="107"/>
      <c r="O90" s="107"/>
      <c r="P90" s="107"/>
      <c r="Q90" s="107"/>
      <c r="R90" s="108"/>
    </row>
    <row r="91" spans="1:18" ht="15">
      <c r="A91" s="105" t="s">
        <v>99</v>
      </c>
      <c r="B91" s="103" t="s">
        <v>21</v>
      </c>
      <c r="C91" s="105">
        <v>8000000</v>
      </c>
      <c r="D91" s="106"/>
      <c r="E91" s="105"/>
      <c r="F91" s="105"/>
      <c r="G91" s="105"/>
      <c r="H91" s="105"/>
      <c r="I91" s="105"/>
      <c r="J91" s="105"/>
      <c r="K91" s="105"/>
      <c r="L91" s="106">
        <f t="shared" si="13"/>
        <v>8000000</v>
      </c>
      <c r="M91" s="107"/>
      <c r="N91" s="107"/>
      <c r="O91" s="107"/>
      <c r="P91" s="107"/>
      <c r="Q91" s="107"/>
      <c r="R91" s="108"/>
    </row>
    <row r="92" spans="1:18" ht="15">
      <c r="A92" s="105">
        <v>58</v>
      </c>
      <c r="B92" s="103" t="s">
        <v>370</v>
      </c>
      <c r="C92" s="105">
        <v>5000000</v>
      </c>
      <c r="D92" s="106"/>
      <c r="E92" s="105"/>
      <c r="F92" s="105"/>
      <c r="G92" s="105"/>
      <c r="H92" s="105"/>
      <c r="I92" s="105"/>
      <c r="J92" s="105"/>
      <c r="K92" s="105"/>
      <c r="L92" s="106">
        <f t="shared" si="13"/>
        <v>5000000</v>
      </c>
      <c r="M92" s="107"/>
      <c r="N92" s="107"/>
      <c r="O92" s="107"/>
      <c r="P92" s="107"/>
      <c r="Q92" s="107"/>
      <c r="R92" s="108"/>
    </row>
    <row r="93" spans="1:18" ht="15">
      <c r="A93" s="105">
        <v>59</v>
      </c>
      <c r="B93" s="103" t="s">
        <v>22</v>
      </c>
      <c r="C93" s="105">
        <v>10000000</v>
      </c>
      <c r="D93" s="106"/>
      <c r="E93" s="105"/>
      <c r="F93" s="105"/>
      <c r="G93" s="105"/>
      <c r="H93" s="105"/>
      <c r="I93" s="105"/>
      <c r="J93" s="105"/>
      <c r="K93" s="105"/>
      <c r="L93" s="106">
        <f t="shared" si="13"/>
        <v>10000000</v>
      </c>
      <c r="M93" s="107"/>
      <c r="N93" s="107"/>
      <c r="O93" s="107"/>
      <c r="P93" s="107"/>
      <c r="Q93" s="107"/>
      <c r="R93" s="108"/>
    </row>
    <row r="94" spans="1:18" ht="15">
      <c r="A94" s="105">
        <v>60</v>
      </c>
      <c r="B94" s="103" t="s">
        <v>23</v>
      </c>
      <c r="C94" s="105">
        <v>3000000</v>
      </c>
      <c r="D94" s="106"/>
      <c r="E94" s="105"/>
      <c r="F94" s="105"/>
      <c r="G94" s="105"/>
      <c r="H94" s="105"/>
      <c r="I94" s="105"/>
      <c r="J94" s="105"/>
      <c r="K94" s="105"/>
      <c r="L94" s="106">
        <f t="shared" si="13"/>
        <v>3000000</v>
      </c>
      <c r="M94" s="107"/>
      <c r="N94" s="107"/>
      <c r="O94" s="107"/>
      <c r="P94" s="107"/>
      <c r="Q94" s="107"/>
      <c r="R94" s="108"/>
    </row>
    <row r="95" spans="1:18" ht="15">
      <c r="A95" s="105">
        <v>61</v>
      </c>
      <c r="B95" s="103" t="s">
        <v>372</v>
      </c>
      <c r="C95" s="105"/>
      <c r="D95" s="106"/>
      <c r="E95" s="105">
        <f>+'PROYECTO 2013'!C88*20%</f>
        <v>5400000</v>
      </c>
      <c r="F95" s="105"/>
      <c r="G95" s="105"/>
      <c r="H95" s="105"/>
      <c r="I95" s="105"/>
      <c r="J95" s="105"/>
      <c r="K95" s="105"/>
      <c r="L95" s="106"/>
      <c r="M95" s="107"/>
      <c r="N95" s="107"/>
      <c r="O95" s="107"/>
      <c r="P95" s="107"/>
      <c r="Q95" s="107"/>
      <c r="R95" s="108"/>
    </row>
    <row r="96" spans="1:18" ht="15">
      <c r="A96" s="114">
        <v>122</v>
      </c>
      <c r="B96" s="115" t="s">
        <v>318</v>
      </c>
      <c r="C96" s="114">
        <f>SUM(C98:C102)</f>
        <v>0</v>
      </c>
      <c r="D96" s="114">
        <f aca="true" t="shared" si="14" ref="D96:L96">SUM(D98:D102)</f>
        <v>100000000</v>
      </c>
      <c r="E96" s="114">
        <f t="shared" si="14"/>
        <v>0</v>
      </c>
      <c r="F96" s="114">
        <f t="shared" si="14"/>
        <v>0</v>
      </c>
      <c r="G96" s="114">
        <f t="shared" si="14"/>
        <v>0</v>
      </c>
      <c r="H96" s="114">
        <f t="shared" si="14"/>
        <v>0</v>
      </c>
      <c r="I96" s="114">
        <f t="shared" si="14"/>
        <v>0</v>
      </c>
      <c r="J96" s="114">
        <f t="shared" si="14"/>
        <v>0</v>
      </c>
      <c r="K96" s="114">
        <f t="shared" si="14"/>
        <v>700000</v>
      </c>
      <c r="L96" s="114">
        <f t="shared" si="14"/>
        <v>100700000</v>
      </c>
      <c r="M96" s="120"/>
      <c r="N96" s="120"/>
      <c r="O96" s="120"/>
      <c r="P96" s="120"/>
      <c r="Q96" s="120"/>
      <c r="R96" s="121"/>
    </row>
    <row r="97" spans="1:18" s="137" customFormat="1" ht="30">
      <c r="A97" s="134"/>
      <c r="B97" s="135" t="s">
        <v>400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42"/>
      <c r="N97" s="142"/>
      <c r="O97" s="142"/>
      <c r="P97" s="142"/>
      <c r="Q97" s="142"/>
      <c r="R97" s="143"/>
    </row>
    <row r="98" spans="1:18" ht="28.5">
      <c r="A98" s="105">
        <v>1221</v>
      </c>
      <c r="B98" s="103" t="s">
        <v>72</v>
      </c>
      <c r="C98" s="105"/>
      <c r="D98" s="106"/>
      <c r="E98" s="105"/>
      <c r="F98" s="105"/>
      <c r="G98" s="105"/>
      <c r="H98" s="105"/>
      <c r="I98" s="105"/>
      <c r="J98" s="105"/>
      <c r="K98" s="105"/>
      <c r="L98" s="106">
        <f t="shared" si="11"/>
        <v>0</v>
      </c>
      <c r="M98" s="107"/>
      <c r="N98" s="107"/>
      <c r="O98" s="107"/>
      <c r="P98" s="107"/>
      <c r="Q98" s="107"/>
      <c r="R98" s="108"/>
    </row>
    <row r="99" spans="1:18" ht="28.5">
      <c r="A99" s="105">
        <v>1222</v>
      </c>
      <c r="B99" s="103" t="s">
        <v>68</v>
      </c>
      <c r="C99" s="105"/>
      <c r="D99" s="106"/>
      <c r="E99" s="105"/>
      <c r="F99" s="105"/>
      <c r="G99" s="105"/>
      <c r="H99" s="105"/>
      <c r="I99" s="105"/>
      <c r="J99" s="105"/>
      <c r="K99" s="105"/>
      <c r="L99" s="106"/>
      <c r="M99" s="107"/>
      <c r="N99" s="107"/>
      <c r="O99" s="107"/>
      <c r="P99" s="107"/>
      <c r="Q99" s="107"/>
      <c r="R99" s="108"/>
    </row>
    <row r="100" spans="1:18" ht="15">
      <c r="A100" s="105"/>
      <c r="B100" s="138" t="s">
        <v>401</v>
      </c>
      <c r="C100" s="105"/>
      <c r="D100" s="106"/>
      <c r="E100" s="105"/>
      <c r="F100" s="105"/>
      <c r="G100" s="105"/>
      <c r="H100" s="105"/>
      <c r="I100" s="105"/>
      <c r="J100" s="105"/>
      <c r="K100" s="105"/>
      <c r="L100" s="106"/>
      <c r="M100" s="107"/>
      <c r="N100" s="107"/>
      <c r="O100" s="107"/>
      <c r="P100" s="107"/>
      <c r="Q100" s="107"/>
      <c r="R100" s="108"/>
    </row>
    <row r="101" spans="1:18" ht="15">
      <c r="A101" s="105">
        <v>1223</v>
      </c>
      <c r="B101" s="103" t="s">
        <v>73</v>
      </c>
      <c r="C101" s="105"/>
      <c r="D101" s="106"/>
      <c r="E101" s="105"/>
      <c r="F101" s="105"/>
      <c r="G101" s="105"/>
      <c r="H101" s="105"/>
      <c r="I101" s="105"/>
      <c r="J101" s="105"/>
      <c r="K101" s="105">
        <f>+'PROYECTO 2013'!G119</f>
        <v>700000</v>
      </c>
      <c r="L101" s="106">
        <f t="shared" si="11"/>
        <v>700000</v>
      </c>
      <c r="M101" s="107"/>
      <c r="N101" s="107"/>
      <c r="O101" s="107"/>
      <c r="P101" s="107"/>
      <c r="Q101" s="107"/>
      <c r="R101" s="108"/>
    </row>
    <row r="102" spans="1:18" ht="28.5">
      <c r="A102" s="105">
        <v>1224</v>
      </c>
      <c r="B102" s="103" t="s">
        <v>74</v>
      </c>
      <c r="C102" s="105"/>
      <c r="D102" s="106">
        <v>100000000</v>
      </c>
      <c r="E102" s="105"/>
      <c r="F102" s="105"/>
      <c r="G102" s="105"/>
      <c r="H102" s="105"/>
      <c r="I102" s="105"/>
      <c r="J102" s="105"/>
      <c r="K102" s="105"/>
      <c r="L102" s="106">
        <f t="shared" si="11"/>
        <v>100000000</v>
      </c>
      <c r="M102" s="107"/>
      <c r="N102" s="107"/>
      <c r="O102" s="107"/>
      <c r="P102" s="107"/>
      <c r="Q102" s="107"/>
      <c r="R102" s="108"/>
    </row>
    <row r="103" spans="1:18" ht="15">
      <c r="A103" s="104"/>
      <c r="B103" s="122"/>
      <c r="C103" s="105"/>
      <c r="D103" s="106"/>
      <c r="E103" s="119"/>
      <c r="F103" s="119"/>
      <c r="G103" s="119"/>
      <c r="H103" s="105"/>
      <c r="I103" s="105"/>
      <c r="J103" s="105"/>
      <c r="K103" s="105"/>
      <c r="L103" s="106">
        <f t="shared" si="11"/>
        <v>0</v>
      </c>
      <c r="M103" s="107"/>
      <c r="N103" s="107"/>
      <c r="O103" s="107"/>
      <c r="P103" s="107"/>
      <c r="Q103" s="107"/>
      <c r="R103" s="108"/>
    </row>
    <row r="104" spans="1:18" ht="15">
      <c r="A104" s="114">
        <v>123</v>
      </c>
      <c r="B104" s="115" t="s">
        <v>75</v>
      </c>
      <c r="C104" s="114">
        <f>SUM(C106:C116)</f>
        <v>72000000</v>
      </c>
      <c r="D104" s="114">
        <f aca="true" t="shared" si="15" ref="D104:K104">SUM(D106:D116)</f>
        <v>0</v>
      </c>
      <c r="E104" s="114">
        <f t="shared" si="15"/>
        <v>0</v>
      </c>
      <c r="F104" s="114">
        <f t="shared" si="15"/>
        <v>0</v>
      </c>
      <c r="G104" s="114">
        <f>SUM(G106:G116)</f>
        <v>0</v>
      </c>
      <c r="H104" s="114">
        <f t="shared" si="15"/>
        <v>50000000</v>
      </c>
      <c r="I104" s="114">
        <f t="shared" si="15"/>
        <v>0</v>
      </c>
      <c r="J104" s="114">
        <f>SUM(J106:J116)</f>
        <v>0</v>
      </c>
      <c r="K104" s="114">
        <f t="shared" si="15"/>
        <v>0</v>
      </c>
      <c r="L104" s="129">
        <f t="shared" si="11"/>
        <v>122000000</v>
      </c>
      <c r="M104" s="117"/>
      <c r="N104" s="117"/>
      <c r="O104" s="117"/>
      <c r="P104" s="117"/>
      <c r="Q104" s="117"/>
      <c r="R104" s="118"/>
    </row>
    <row r="105" spans="1:18" s="137" customFormat="1" ht="15">
      <c r="A105" s="134"/>
      <c r="B105" s="135" t="s">
        <v>402</v>
      </c>
      <c r="C105" s="134"/>
      <c r="D105" s="134"/>
      <c r="E105" s="134"/>
      <c r="F105" s="134"/>
      <c r="G105" s="134"/>
      <c r="H105" s="134"/>
      <c r="I105" s="134"/>
      <c r="J105" s="134"/>
      <c r="K105" s="134"/>
      <c r="L105" s="144"/>
      <c r="M105" s="141"/>
      <c r="N105" s="141"/>
      <c r="O105" s="141"/>
      <c r="P105" s="141"/>
      <c r="Q105" s="141"/>
      <c r="R105" s="136"/>
    </row>
    <row r="106" spans="1:18" ht="28.5">
      <c r="A106" s="105">
        <v>1231</v>
      </c>
      <c r="B106" s="103" t="s">
        <v>76</v>
      </c>
      <c r="C106" s="105"/>
      <c r="D106" s="106"/>
      <c r="E106" s="105"/>
      <c r="F106" s="105"/>
      <c r="G106" s="105"/>
      <c r="H106" s="105"/>
      <c r="I106" s="105"/>
      <c r="J106" s="105"/>
      <c r="K106" s="105"/>
      <c r="L106" s="106">
        <f t="shared" si="11"/>
        <v>0</v>
      </c>
      <c r="M106" s="107"/>
      <c r="N106" s="107"/>
      <c r="O106" s="107"/>
      <c r="P106" s="107"/>
      <c r="Q106" s="107"/>
      <c r="R106" s="108"/>
    </row>
    <row r="107" spans="1:18" ht="15">
      <c r="A107" s="105">
        <v>222</v>
      </c>
      <c r="B107" s="103" t="s">
        <v>81</v>
      </c>
      <c r="C107" s="105"/>
      <c r="D107" s="106"/>
      <c r="E107" s="105"/>
      <c r="F107" s="105"/>
      <c r="G107" s="105"/>
      <c r="H107" s="105"/>
      <c r="I107" s="105"/>
      <c r="J107" s="105"/>
      <c r="K107" s="105"/>
      <c r="L107" s="106"/>
      <c r="M107" s="107"/>
      <c r="N107" s="107"/>
      <c r="O107" s="107"/>
      <c r="P107" s="107"/>
      <c r="Q107" s="107"/>
      <c r="R107" s="108"/>
    </row>
    <row r="108" spans="1:18" ht="15">
      <c r="A108" s="105"/>
      <c r="B108" s="138" t="s">
        <v>403</v>
      </c>
      <c r="C108" s="105"/>
      <c r="D108" s="106"/>
      <c r="E108" s="105"/>
      <c r="F108" s="105"/>
      <c r="G108" s="105"/>
      <c r="H108" s="105"/>
      <c r="I108" s="105"/>
      <c r="J108" s="105"/>
      <c r="K108" s="105"/>
      <c r="L108" s="106"/>
      <c r="M108" s="107"/>
      <c r="N108" s="107"/>
      <c r="O108" s="107"/>
      <c r="P108" s="107"/>
      <c r="Q108" s="107"/>
      <c r="R108" s="108"/>
    </row>
    <row r="109" spans="1:18" ht="28.5">
      <c r="A109" s="105">
        <v>1232</v>
      </c>
      <c r="B109" s="103" t="s">
        <v>77</v>
      </c>
      <c r="C109" s="105"/>
      <c r="D109" s="106"/>
      <c r="E109" s="105"/>
      <c r="F109" s="105"/>
      <c r="G109" s="105"/>
      <c r="H109" s="105"/>
      <c r="I109" s="105"/>
      <c r="J109" s="105"/>
      <c r="K109" s="105"/>
      <c r="L109" s="106">
        <f t="shared" si="11"/>
        <v>0</v>
      </c>
      <c r="M109" s="107"/>
      <c r="N109" s="107"/>
      <c r="O109" s="107"/>
      <c r="P109" s="107"/>
      <c r="Q109" s="107"/>
      <c r="R109" s="108"/>
    </row>
    <row r="110" spans="1:18" ht="15">
      <c r="A110" s="105">
        <v>1233</v>
      </c>
      <c r="B110" s="103" t="s">
        <v>78</v>
      </c>
      <c r="C110" s="105">
        <v>60000000</v>
      </c>
      <c r="D110" s="106"/>
      <c r="E110" s="105"/>
      <c r="G110" s="105"/>
      <c r="H110" s="105">
        <f>+'PROYECTO 2013'!C107</f>
        <v>50000000</v>
      </c>
      <c r="I110" s="105"/>
      <c r="J110" s="105"/>
      <c r="K110" s="105"/>
      <c r="L110" s="106">
        <f t="shared" si="11"/>
        <v>110000000</v>
      </c>
      <c r="M110" s="107"/>
      <c r="N110" s="107"/>
      <c r="O110" s="107"/>
      <c r="P110" s="107"/>
      <c r="Q110" s="107"/>
      <c r="R110" s="108"/>
    </row>
    <row r="111" spans="1:18" ht="15">
      <c r="A111" s="105">
        <v>1234</v>
      </c>
      <c r="B111" s="103" t="s">
        <v>79</v>
      </c>
      <c r="C111" s="105"/>
      <c r="D111" s="106"/>
      <c r="E111" s="105"/>
      <c r="F111" s="105"/>
      <c r="G111" s="105"/>
      <c r="H111" s="105"/>
      <c r="I111" s="105"/>
      <c r="J111" s="105"/>
      <c r="K111" s="105"/>
      <c r="L111" s="106">
        <f t="shared" si="11"/>
        <v>0</v>
      </c>
      <c r="M111" s="107"/>
      <c r="N111" s="107"/>
      <c r="O111" s="107"/>
      <c r="P111" s="107"/>
      <c r="Q111" s="107"/>
      <c r="R111" s="108"/>
    </row>
    <row r="112" spans="1:18" ht="15">
      <c r="A112" s="105"/>
      <c r="B112" s="138" t="s">
        <v>404</v>
      </c>
      <c r="C112" s="105"/>
      <c r="D112" s="106"/>
      <c r="E112" s="105"/>
      <c r="F112" s="105"/>
      <c r="G112" s="105"/>
      <c r="H112" s="105"/>
      <c r="I112" s="105"/>
      <c r="J112" s="105"/>
      <c r="K112" s="105"/>
      <c r="L112" s="106"/>
      <c r="M112" s="107"/>
      <c r="N112" s="107"/>
      <c r="O112" s="107"/>
      <c r="P112" s="107"/>
      <c r="Q112" s="107"/>
      <c r="R112" s="108"/>
    </row>
    <row r="113" spans="1:18" ht="15">
      <c r="A113" s="105">
        <v>1235</v>
      </c>
      <c r="B113" s="103" t="s">
        <v>80</v>
      </c>
      <c r="C113" s="105">
        <v>12000000</v>
      </c>
      <c r="D113" s="106"/>
      <c r="E113" s="105"/>
      <c r="F113" s="105"/>
      <c r="G113" s="105"/>
      <c r="H113" s="105"/>
      <c r="I113" s="105"/>
      <c r="J113" s="105"/>
      <c r="K113" s="105"/>
      <c r="L113" s="106">
        <f t="shared" si="11"/>
        <v>12000000</v>
      </c>
      <c r="M113" s="107"/>
      <c r="N113" s="107"/>
      <c r="O113" s="107"/>
      <c r="P113" s="107"/>
      <c r="Q113" s="107"/>
      <c r="R113" s="108"/>
    </row>
    <row r="114" spans="1:18" ht="15">
      <c r="A114" s="105"/>
      <c r="B114" s="103"/>
      <c r="C114" s="105"/>
      <c r="D114" s="106"/>
      <c r="E114" s="105"/>
      <c r="F114" s="105"/>
      <c r="G114" s="105"/>
      <c r="H114" s="105"/>
      <c r="I114" s="105"/>
      <c r="J114" s="105"/>
      <c r="K114" s="105"/>
      <c r="L114" s="106">
        <f t="shared" si="11"/>
        <v>0</v>
      </c>
      <c r="M114" s="107"/>
      <c r="N114" s="107"/>
      <c r="O114" s="107"/>
      <c r="P114" s="107"/>
      <c r="Q114" s="107"/>
      <c r="R114" s="108"/>
    </row>
    <row r="115" spans="1:18" ht="15">
      <c r="A115" s="105"/>
      <c r="B115" s="103"/>
      <c r="C115" s="105"/>
      <c r="D115" s="106"/>
      <c r="E115" s="105"/>
      <c r="F115" s="105"/>
      <c r="G115" s="105"/>
      <c r="H115" s="105"/>
      <c r="I115" s="105"/>
      <c r="J115" s="105"/>
      <c r="K115" s="105"/>
      <c r="L115" s="106">
        <f t="shared" si="11"/>
        <v>0</v>
      </c>
      <c r="M115" s="107"/>
      <c r="N115" s="107"/>
      <c r="O115" s="107"/>
      <c r="P115" s="107"/>
      <c r="Q115" s="107"/>
      <c r="R115" s="108"/>
    </row>
    <row r="116" spans="1:18" ht="15">
      <c r="A116" s="105"/>
      <c r="B116" s="103"/>
      <c r="C116" s="105"/>
      <c r="D116" s="106"/>
      <c r="E116" s="105"/>
      <c r="F116" s="105"/>
      <c r="G116" s="105"/>
      <c r="H116" s="105"/>
      <c r="I116" s="105"/>
      <c r="J116" s="105"/>
      <c r="K116" s="105"/>
      <c r="L116" s="106">
        <f t="shared" si="11"/>
        <v>0</v>
      </c>
      <c r="M116" s="107"/>
      <c r="N116" s="107"/>
      <c r="O116" s="107"/>
      <c r="P116" s="107"/>
      <c r="Q116" s="107"/>
      <c r="R116" s="108"/>
    </row>
    <row r="117" spans="1:18" ht="15">
      <c r="A117" s="114">
        <v>124</v>
      </c>
      <c r="B117" s="115" t="s">
        <v>312</v>
      </c>
      <c r="C117" s="114">
        <f>SUM(C118:C120)</f>
        <v>87000000</v>
      </c>
      <c r="D117" s="114">
        <f aca="true" t="shared" si="16" ref="D117:L117">SUM(D118:D120)</f>
        <v>8000000</v>
      </c>
      <c r="E117" s="114">
        <f t="shared" si="16"/>
        <v>0</v>
      </c>
      <c r="F117" s="114">
        <f t="shared" si="16"/>
        <v>0</v>
      </c>
      <c r="G117" s="114">
        <f t="shared" si="16"/>
        <v>0</v>
      </c>
      <c r="H117" s="114">
        <f t="shared" si="16"/>
        <v>30000000</v>
      </c>
      <c r="I117" s="114">
        <f t="shared" si="16"/>
        <v>0</v>
      </c>
      <c r="J117" s="114">
        <f t="shared" si="16"/>
        <v>0</v>
      </c>
      <c r="K117" s="114">
        <f t="shared" si="16"/>
        <v>0</v>
      </c>
      <c r="L117" s="114">
        <f t="shared" si="16"/>
        <v>125000000</v>
      </c>
      <c r="M117" s="117"/>
      <c r="N117" s="117"/>
      <c r="O117" s="117"/>
      <c r="P117" s="117"/>
      <c r="Q117" s="117"/>
      <c r="R117" s="118"/>
    </row>
    <row r="118" spans="1:18" ht="29.25">
      <c r="A118" s="105">
        <v>1241</v>
      </c>
      <c r="B118" s="103" t="s">
        <v>82</v>
      </c>
      <c r="C118" s="105">
        <v>27000000</v>
      </c>
      <c r="D118" s="106"/>
      <c r="E118" s="105"/>
      <c r="F118" s="105"/>
      <c r="G118" s="105"/>
      <c r="H118" s="105"/>
      <c r="I118" s="105"/>
      <c r="J118" s="105"/>
      <c r="K118" s="105"/>
      <c r="L118" s="106">
        <f t="shared" si="11"/>
        <v>27000000</v>
      </c>
      <c r="M118" s="153" t="s">
        <v>420</v>
      </c>
      <c r="N118" s="107"/>
      <c r="O118" s="107"/>
      <c r="P118" s="107"/>
      <c r="Q118" s="107"/>
      <c r="R118" s="108"/>
    </row>
    <row r="119" spans="1:18" ht="29.25">
      <c r="A119" s="105">
        <v>1242</v>
      </c>
      <c r="B119" s="103" t="s">
        <v>83</v>
      </c>
      <c r="C119" s="105">
        <f>28000000+32000000</f>
        <v>60000000</v>
      </c>
      <c r="D119" s="106"/>
      <c r="E119" s="105"/>
      <c r="F119" s="105"/>
      <c r="G119" s="105"/>
      <c r="H119" s="105"/>
      <c r="I119" s="105"/>
      <c r="J119" s="105"/>
      <c r="K119" s="105"/>
      <c r="L119" s="106">
        <f t="shared" si="11"/>
        <v>60000000</v>
      </c>
      <c r="M119" s="153" t="s">
        <v>421</v>
      </c>
      <c r="N119" s="107"/>
      <c r="O119" s="107"/>
      <c r="P119" s="107"/>
      <c r="Q119" s="107"/>
      <c r="R119" s="108"/>
    </row>
    <row r="120" spans="1:18" ht="15">
      <c r="A120" s="105">
        <v>1243</v>
      </c>
      <c r="B120" s="133" t="s">
        <v>364</v>
      </c>
      <c r="C120" s="133"/>
      <c r="D120" s="133">
        <v>8000000</v>
      </c>
      <c r="E120" s="133"/>
      <c r="F120" s="133"/>
      <c r="G120" s="133"/>
      <c r="H120" s="133">
        <f>+'PROYECTO 2013'!C110</f>
        <v>30000000</v>
      </c>
      <c r="I120" s="133"/>
      <c r="J120" s="133"/>
      <c r="K120" s="108"/>
      <c r="L120" s="106">
        <f t="shared" si="11"/>
        <v>38000000</v>
      </c>
      <c r="M120" s="153" t="s">
        <v>422</v>
      </c>
      <c r="N120" s="107"/>
      <c r="O120" s="107"/>
      <c r="P120" s="107"/>
      <c r="Q120" s="107"/>
      <c r="R120" s="108"/>
    </row>
    <row r="121" spans="1:18" ht="15">
      <c r="A121" s="105"/>
      <c r="B121" s="133"/>
      <c r="C121" s="133"/>
      <c r="D121" s="133"/>
      <c r="E121" s="133"/>
      <c r="F121" s="133"/>
      <c r="G121" s="133"/>
      <c r="H121" s="133"/>
      <c r="I121" s="133"/>
      <c r="J121" s="133"/>
      <c r="K121" s="108"/>
      <c r="L121" s="106"/>
      <c r="M121" s="153" t="s">
        <v>423</v>
      </c>
      <c r="N121" s="107"/>
      <c r="O121" s="107"/>
      <c r="P121" s="107"/>
      <c r="Q121" s="107"/>
      <c r="R121" s="108"/>
    </row>
    <row r="122" spans="1:18" ht="29.25">
      <c r="A122" s="105"/>
      <c r="B122" s="133"/>
      <c r="C122" s="133"/>
      <c r="D122" s="133"/>
      <c r="E122" s="133"/>
      <c r="F122" s="133"/>
      <c r="G122" s="133"/>
      <c r="H122" s="133"/>
      <c r="I122" s="133"/>
      <c r="J122" s="133"/>
      <c r="K122" s="108"/>
      <c r="L122" s="106"/>
      <c r="M122" s="153" t="s">
        <v>424</v>
      </c>
      <c r="N122" s="107"/>
      <c r="O122" s="107"/>
      <c r="P122" s="107"/>
      <c r="Q122" s="107"/>
      <c r="R122" s="108"/>
    </row>
    <row r="123" spans="1:18" ht="15">
      <c r="A123" s="105"/>
      <c r="B123" s="133"/>
      <c r="C123" s="133"/>
      <c r="D123" s="133"/>
      <c r="E123" s="133"/>
      <c r="F123" s="133"/>
      <c r="G123" s="133"/>
      <c r="H123" s="133"/>
      <c r="I123" s="133"/>
      <c r="J123" s="133"/>
      <c r="K123" s="108"/>
      <c r="L123" s="106"/>
      <c r="M123" s="153" t="s">
        <v>425</v>
      </c>
      <c r="N123" s="107"/>
      <c r="O123" s="107"/>
      <c r="P123" s="107"/>
      <c r="Q123" s="107"/>
      <c r="R123" s="108"/>
    </row>
    <row r="124" spans="1:18" ht="29.25">
      <c r="A124" s="105"/>
      <c r="B124" s="133"/>
      <c r="C124" s="133"/>
      <c r="D124" s="133"/>
      <c r="E124" s="133"/>
      <c r="F124" s="133"/>
      <c r="G124" s="133"/>
      <c r="H124" s="133"/>
      <c r="I124" s="133"/>
      <c r="J124" s="133"/>
      <c r="K124" s="108"/>
      <c r="L124" s="106"/>
      <c r="M124" s="154" t="s">
        <v>426</v>
      </c>
      <c r="N124" s="107">
        <v>52</v>
      </c>
      <c r="O124" s="107"/>
      <c r="P124" s="107"/>
      <c r="Q124" s="107"/>
      <c r="R124" s="108"/>
    </row>
    <row r="125" spans="1:18" ht="29.25">
      <c r="A125" s="105"/>
      <c r="B125" s="133"/>
      <c r="C125" s="133"/>
      <c r="D125" s="133"/>
      <c r="E125" s="133"/>
      <c r="F125" s="133"/>
      <c r="G125" s="133"/>
      <c r="H125" s="133"/>
      <c r="I125" s="133"/>
      <c r="J125" s="133"/>
      <c r="K125" s="108"/>
      <c r="L125" s="106"/>
      <c r="M125" s="153" t="s">
        <v>427</v>
      </c>
      <c r="N125" s="107">
        <v>14</v>
      </c>
      <c r="O125" s="107"/>
      <c r="P125" s="107"/>
      <c r="Q125" s="107"/>
      <c r="R125" s="108"/>
    </row>
    <row r="126" spans="1:18" ht="15">
      <c r="A126" s="114">
        <v>1251</v>
      </c>
      <c r="B126" s="115" t="s">
        <v>24</v>
      </c>
      <c r="C126" s="116">
        <f>SUM(C127:C128)</f>
        <v>0</v>
      </c>
      <c r="D126" s="116">
        <f aca="true" t="shared" si="17" ref="D126:K126">SUM(D127:D128)</f>
        <v>0</v>
      </c>
      <c r="E126" s="116">
        <f t="shared" si="17"/>
        <v>0</v>
      </c>
      <c r="F126" s="116">
        <f t="shared" si="17"/>
        <v>0</v>
      </c>
      <c r="G126" s="116">
        <f>SUM(G127:G128)</f>
        <v>0</v>
      </c>
      <c r="H126" s="116">
        <f t="shared" si="17"/>
        <v>0</v>
      </c>
      <c r="I126" s="116">
        <f t="shared" si="17"/>
        <v>0</v>
      </c>
      <c r="J126" s="116">
        <f>SUM(J127:J128)</f>
        <v>0</v>
      </c>
      <c r="K126" s="116">
        <f t="shared" si="17"/>
        <v>0</v>
      </c>
      <c r="L126" s="127">
        <f t="shared" si="11"/>
        <v>0</v>
      </c>
      <c r="M126" s="117"/>
      <c r="N126" s="117"/>
      <c r="O126" s="117"/>
      <c r="P126" s="117"/>
      <c r="Q126" s="117"/>
      <c r="R126" s="118"/>
    </row>
    <row r="127" spans="1:18" ht="15">
      <c r="A127" s="105">
        <v>1251</v>
      </c>
      <c r="B127" s="138" t="s">
        <v>25</v>
      </c>
      <c r="C127" s="105"/>
      <c r="D127" s="106"/>
      <c r="E127" s="105"/>
      <c r="F127" s="105"/>
      <c r="G127" s="105"/>
      <c r="H127" s="105"/>
      <c r="I127" s="105"/>
      <c r="J127" s="105"/>
      <c r="K127" s="105"/>
      <c r="L127" s="106">
        <f t="shared" si="11"/>
        <v>0</v>
      </c>
      <c r="M127" s="107"/>
      <c r="N127" s="107"/>
      <c r="O127" s="107"/>
      <c r="P127" s="107"/>
      <c r="Q127" s="107"/>
      <c r="R127" s="108"/>
    </row>
    <row r="128" spans="1:18" ht="30">
      <c r="A128" s="105">
        <v>1252</v>
      </c>
      <c r="B128" s="138" t="s">
        <v>26</v>
      </c>
      <c r="C128" s="105"/>
      <c r="D128" s="106"/>
      <c r="E128" s="105"/>
      <c r="F128" s="105"/>
      <c r="G128" s="105"/>
      <c r="H128" s="105"/>
      <c r="I128" s="105"/>
      <c r="J128" s="105"/>
      <c r="K128" s="105"/>
      <c r="L128" s="106">
        <f t="shared" si="11"/>
        <v>0</v>
      </c>
      <c r="M128" s="107"/>
      <c r="N128" s="107"/>
      <c r="O128" s="107"/>
      <c r="P128" s="107"/>
      <c r="Q128" s="107"/>
      <c r="R128" s="108"/>
    </row>
    <row r="129" spans="1:18" ht="15">
      <c r="A129" s="114">
        <v>126</v>
      </c>
      <c r="B129" s="115" t="s">
        <v>44</v>
      </c>
      <c r="C129" s="116">
        <f aca="true" t="shared" si="18" ref="C129:K129">SUM(C131:C137)</f>
        <v>0</v>
      </c>
      <c r="D129" s="116">
        <f t="shared" si="18"/>
        <v>0</v>
      </c>
      <c r="E129" s="116">
        <f t="shared" si="18"/>
        <v>0</v>
      </c>
      <c r="F129" s="116">
        <f t="shared" si="18"/>
        <v>0</v>
      </c>
      <c r="G129" s="116">
        <f t="shared" si="18"/>
        <v>0</v>
      </c>
      <c r="H129" s="116">
        <f t="shared" si="18"/>
        <v>0</v>
      </c>
      <c r="I129" s="116">
        <f t="shared" si="18"/>
        <v>0</v>
      </c>
      <c r="J129" s="116">
        <f t="shared" si="18"/>
        <v>0</v>
      </c>
      <c r="K129" s="116">
        <f t="shared" si="18"/>
        <v>0</v>
      </c>
      <c r="L129" s="127">
        <f t="shared" si="11"/>
        <v>0</v>
      </c>
      <c r="M129" s="117"/>
      <c r="N129" s="117"/>
      <c r="O129" s="117"/>
      <c r="P129" s="117"/>
      <c r="Q129" s="117"/>
      <c r="R129" s="118"/>
    </row>
    <row r="130" spans="1:18" s="137" customFormat="1" ht="30">
      <c r="A130" s="134"/>
      <c r="B130" s="135" t="s">
        <v>393</v>
      </c>
      <c r="C130" s="139"/>
      <c r="D130" s="139"/>
      <c r="E130" s="139"/>
      <c r="F130" s="139"/>
      <c r="G130" s="139"/>
      <c r="H130" s="139"/>
      <c r="I130" s="139"/>
      <c r="J130" s="139"/>
      <c r="K130" s="139"/>
      <c r="L130" s="140"/>
      <c r="M130" s="141"/>
      <c r="N130" s="141"/>
      <c r="O130" s="141"/>
      <c r="P130" s="141"/>
      <c r="Q130" s="141"/>
      <c r="R130" s="136"/>
    </row>
    <row r="131" spans="1:18" ht="30">
      <c r="A131" s="105">
        <v>1261</v>
      </c>
      <c r="B131" s="103" t="s">
        <v>45</v>
      </c>
      <c r="C131" s="105"/>
      <c r="D131" s="106"/>
      <c r="E131" s="105"/>
      <c r="F131" s="105"/>
      <c r="G131" s="105"/>
      <c r="H131" s="105"/>
      <c r="I131" s="105"/>
      <c r="J131" s="105"/>
      <c r="K131" s="105"/>
      <c r="L131" s="106">
        <f t="shared" si="11"/>
        <v>0</v>
      </c>
      <c r="M131" s="107" t="s">
        <v>440</v>
      </c>
      <c r="N131" s="107">
        <v>0</v>
      </c>
      <c r="O131" s="107">
        <v>0</v>
      </c>
      <c r="P131" s="107"/>
      <c r="Q131" s="107"/>
      <c r="R131" s="108">
        <v>800</v>
      </c>
    </row>
    <row r="132" spans="1:18" ht="30">
      <c r="A132" s="105">
        <v>1262</v>
      </c>
      <c r="B132" s="103" t="s">
        <v>46</v>
      </c>
      <c r="C132" s="105"/>
      <c r="D132" s="106"/>
      <c r="E132" s="105"/>
      <c r="F132" s="105"/>
      <c r="G132" s="105"/>
      <c r="H132" s="105"/>
      <c r="I132" s="105"/>
      <c r="J132" s="105"/>
      <c r="K132" s="105"/>
      <c r="L132" s="106">
        <f t="shared" si="11"/>
        <v>0</v>
      </c>
      <c r="M132" s="107" t="s">
        <v>441</v>
      </c>
      <c r="N132" s="107">
        <v>0</v>
      </c>
      <c r="O132" s="107">
        <v>85</v>
      </c>
      <c r="P132" s="107">
        <v>185</v>
      </c>
      <c r="Q132" s="107">
        <v>300</v>
      </c>
      <c r="R132" s="108">
        <v>450</v>
      </c>
    </row>
    <row r="133" spans="1:18" ht="15">
      <c r="A133" s="105">
        <v>1263</v>
      </c>
      <c r="B133" s="103" t="s">
        <v>47</v>
      </c>
      <c r="C133" s="105"/>
      <c r="D133" s="106"/>
      <c r="E133" s="105"/>
      <c r="F133" s="105"/>
      <c r="G133" s="105"/>
      <c r="H133" s="105"/>
      <c r="I133" s="105"/>
      <c r="J133" s="105"/>
      <c r="K133" s="105"/>
      <c r="L133" s="106">
        <f t="shared" si="11"/>
        <v>0</v>
      </c>
      <c r="M133" s="107"/>
      <c r="N133" s="107"/>
      <c r="O133" s="107"/>
      <c r="P133" s="107"/>
      <c r="Q133" s="107"/>
      <c r="R133" s="108"/>
    </row>
    <row r="134" spans="1:18" ht="30">
      <c r="A134" s="105"/>
      <c r="B134" s="135" t="s">
        <v>391</v>
      </c>
      <c r="C134" s="105"/>
      <c r="D134" s="106"/>
      <c r="E134" s="105"/>
      <c r="F134" s="105"/>
      <c r="G134" s="105"/>
      <c r="H134" s="105"/>
      <c r="I134" s="105"/>
      <c r="J134" s="105"/>
      <c r="K134" s="105"/>
      <c r="L134" s="106"/>
      <c r="M134" s="107" t="s">
        <v>443</v>
      </c>
      <c r="N134" s="107"/>
      <c r="O134" s="107">
        <v>2000</v>
      </c>
      <c r="P134" s="107">
        <v>2000</v>
      </c>
      <c r="Q134" s="107">
        <v>2000</v>
      </c>
      <c r="R134" s="107">
        <v>2000</v>
      </c>
    </row>
    <row r="135" spans="1:18" ht="30">
      <c r="A135" s="105">
        <v>1264</v>
      </c>
      <c r="B135" s="103" t="s">
        <v>48</v>
      </c>
      <c r="C135" s="105"/>
      <c r="D135" s="106"/>
      <c r="E135" s="105"/>
      <c r="F135" s="105"/>
      <c r="G135" s="105"/>
      <c r="H135" s="105"/>
      <c r="I135" s="105"/>
      <c r="J135" s="105"/>
      <c r="K135" s="105"/>
      <c r="L135" s="106">
        <f t="shared" si="11"/>
        <v>0</v>
      </c>
      <c r="M135" s="107" t="s">
        <v>442</v>
      </c>
      <c r="N135" s="107">
        <v>8</v>
      </c>
      <c r="O135" s="107">
        <v>1</v>
      </c>
      <c r="P135" s="107">
        <v>3</v>
      </c>
      <c r="Q135" s="107">
        <v>5</v>
      </c>
      <c r="R135" s="108">
        <v>7</v>
      </c>
    </row>
    <row r="136" spans="1:18" ht="15">
      <c r="A136" s="105"/>
      <c r="B136" s="138" t="s">
        <v>392</v>
      </c>
      <c r="C136" s="105"/>
      <c r="D136" s="106"/>
      <c r="E136" s="105"/>
      <c r="F136" s="105"/>
      <c r="G136" s="105"/>
      <c r="H136" s="105"/>
      <c r="I136" s="105"/>
      <c r="J136" s="105"/>
      <c r="K136" s="105"/>
      <c r="L136" s="106"/>
      <c r="M136" s="107"/>
      <c r="N136" s="107"/>
      <c r="O136" s="107"/>
      <c r="P136" s="107"/>
      <c r="Q136" s="107"/>
      <c r="R136" s="108"/>
    </row>
    <row r="137" spans="1:18" ht="15">
      <c r="A137" s="105">
        <v>1265</v>
      </c>
      <c r="B137" s="103" t="s">
        <v>49</v>
      </c>
      <c r="C137" s="104"/>
      <c r="D137" s="103"/>
      <c r="E137" s="104"/>
      <c r="F137" s="104"/>
      <c r="G137" s="104"/>
      <c r="H137" s="105"/>
      <c r="I137" s="105"/>
      <c r="J137" s="105"/>
      <c r="K137" s="105"/>
      <c r="L137" s="106">
        <f t="shared" si="11"/>
        <v>0</v>
      </c>
      <c r="M137" s="107"/>
      <c r="N137" s="107"/>
      <c r="O137" s="107"/>
      <c r="P137" s="107"/>
      <c r="Q137" s="107"/>
      <c r="R137" s="108"/>
    </row>
    <row r="138" spans="1:18" ht="15">
      <c r="A138" s="114">
        <v>127</v>
      </c>
      <c r="B138" s="115" t="s">
        <v>50</v>
      </c>
      <c r="C138" s="116">
        <f aca="true" t="shared" si="19" ref="C138:K138">SUM(C140:C151)</f>
        <v>55000000</v>
      </c>
      <c r="D138" s="116">
        <f t="shared" si="19"/>
        <v>0</v>
      </c>
      <c r="E138" s="116">
        <f t="shared" si="19"/>
        <v>0</v>
      </c>
      <c r="F138" s="116">
        <f t="shared" si="19"/>
        <v>0</v>
      </c>
      <c r="G138" s="116">
        <f t="shared" si="19"/>
        <v>0</v>
      </c>
      <c r="H138" s="116">
        <f t="shared" si="19"/>
        <v>89000000</v>
      </c>
      <c r="I138" s="116">
        <f t="shared" si="19"/>
        <v>0</v>
      </c>
      <c r="J138" s="116">
        <f t="shared" si="19"/>
        <v>0</v>
      </c>
      <c r="K138" s="116">
        <f t="shared" si="19"/>
        <v>0</v>
      </c>
      <c r="L138" s="127">
        <f t="shared" si="11"/>
        <v>144000000</v>
      </c>
      <c r="M138" s="117"/>
      <c r="N138" s="117"/>
      <c r="O138" s="117"/>
      <c r="P138" s="117"/>
      <c r="Q138" s="117"/>
      <c r="R138" s="118"/>
    </row>
    <row r="139" spans="1:18" s="137" customFormat="1" ht="30">
      <c r="A139" s="134"/>
      <c r="B139" s="135" t="s">
        <v>394</v>
      </c>
      <c r="C139" s="139"/>
      <c r="D139" s="139"/>
      <c r="E139" s="139"/>
      <c r="F139" s="139"/>
      <c r="G139" s="139"/>
      <c r="H139" s="139"/>
      <c r="I139" s="139"/>
      <c r="J139" s="139"/>
      <c r="K139" s="139"/>
      <c r="L139" s="140"/>
      <c r="M139" s="141"/>
      <c r="N139" s="141"/>
      <c r="O139" s="141"/>
      <c r="P139" s="141"/>
      <c r="Q139" s="141"/>
      <c r="R139" s="136"/>
    </row>
    <row r="140" spans="1:18" ht="15">
      <c r="A140" s="105">
        <v>1271</v>
      </c>
      <c r="B140" s="103" t="s">
        <v>51</v>
      </c>
      <c r="C140" s="105">
        <v>30000000</v>
      </c>
      <c r="D140" s="106"/>
      <c r="E140" s="105"/>
      <c r="F140" s="105"/>
      <c r="G140" s="105"/>
      <c r="H140" s="105"/>
      <c r="I140" s="105"/>
      <c r="J140" s="105"/>
      <c r="K140" s="105"/>
      <c r="L140" s="106">
        <f t="shared" si="11"/>
        <v>30000000</v>
      </c>
      <c r="M140" s="107"/>
      <c r="N140" s="107"/>
      <c r="O140" s="107"/>
      <c r="P140" s="107"/>
      <c r="Q140" s="107"/>
      <c r="R140" s="108"/>
    </row>
    <row r="141" spans="1:18" ht="28.5">
      <c r="A141" s="105">
        <v>1272</v>
      </c>
      <c r="B141" s="103" t="s">
        <v>52</v>
      </c>
      <c r="C141" s="105">
        <v>10000000</v>
      </c>
      <c r="D141" s="106"/>
      <c r="E141" s="105"/>
      <c r="F141" s="105"/>
      <c r="G141" s="105"/>
      <c r="H141" s="105"/>
      <c r="I141" s="105"/>
      <c r="J141" s="105"/>
      <c r="K141" s="105"/>
      <c r="L141" s="106">
        <f t="shared" si="11"/>
        <v>10000000</v>
      </c>
      <c r="M141" s="107"/>
      <c r="N141" s="107"/>
      <c r="O141" s="107"/>
      <c r="P141" s="107"/>
      <c r="Q141" s="107"/>
      <c r="R141" s="108"/>
    </row>
    <row r="142" spans="1:18" ht="15">
      <c r="A142" s="105">
        <v>1274</v>
      </c>
      <c r="B142" s="103" t="s">
        <v>54</v>
      </c>
      <c r="C142" s="105"/>
      <c r="D142" s="106"/>
      <c r="E142" s="105"/>
      <c r="F142" s="105"/>
      <c r="G142" s="105"/>
      <c r="H142" s="105"/>
      <c r="I142" s="105"/>
      <c r="J142" s="105"/>
      <c r="K142" s="105"/>
      <c r="L142" s="106">
        <f t="shared" si="11"/>
        <v>0</v>
      </c>
      <c r="M142" s="107"/>
      <c r="N142" s="107"/>
      <c r="O142" s="107"/>
      <c r="P142" s="107"/>
      <c r="Q142" s="107"/>
      <c r="R142" s="108"/>
    </row>
    <row r="143" spans="1:18" ht="15">
      <c r="A143" s="105">
        <v>1275</v>
      </c>
      <c r="B143" s="103" t="s">
        <v>55</v>
      </c>
      <c r="C143" s="105"/>
      <c r="D143" s="106"/>
      <c r="E143" s="105"/>
      <c r="F143" s="105"/>
      <c r="G143" s="105"/>
      <c r="H143" s="105">
        <f>+'PROYECTO 2013'!C81</f>
        <v>35000000</v>
      </c>
      <c r="I143" s="105"/>
      <c r="J143" s="105"/>
      <c r="K143" s="105"/>
      <c r="L143" s="106">
        <f t="shared" si="11"/>
        <v>35000000</v>
      </c>
      <c r="M143" s="107"/>
      <c r="N143" s="107"/>
      <c r="O143" s="107"/>
      <c r="P143" s="107"/>
      <c r="Q143" s="107"/>
      <c r="R143" s="108"/>
    </row>
    <row r="144" spans="1:18" ht="15">
      <c r="A144" s="105"/>
      <c r="B144" s="138" t="s">
        <v>396</v>
      </c>
      <c r="C144" s="105"/>
      <c r="D144" s="106"/>
      <c r="E144" s="105"/>
      <c r="F144" s="105"/>
      <c r="G144" s="105"/>
      <c r="H144" s="105"/>
      <c r="I144" s="105"/>
      <c r="J144" s="105"/>
      <c r="K144" s="105"/>
      <c r="L144" s="106"/>
      <c r="M144" s="107"/>
      <c r="N144" s="107"/>
      <c r="O144" s="107"/>
      <c r="P144" s="107"/>
      <c r="Q144" s="107"/>
      <c r="R144" s="108"/>
    </row>
    <row r="145" spans="1:18" ht="15">
      <c r="A145" s="105"/>
      <c r="B145" s="103" t="s">
        <v>53</v>
      </c>
      <c r="C145" s="105"/>
      <c r="D145" s="106"/>
      <c r="E145" s="105"/>
      <c r="F145" s="105"/>
      <c r="G145" s="105"/>
      <c r="H145" s="105"/>
      <c r="I145" s="105"/>
      <c r="J145" s="105"/>
      <c r="K145" s="105"/>
      <c r="L145" s="106"/>
      <c r="M145" s="107"/>
      <c r="N145" s="107"/>
      <c r="O145" s="107"/>
      <c r="P145" s="107"/>
      <c r="Q145" s="107"/>
      <c r="R145" s="108"/>
    </row>
    <row r="146" spans="1:18" ht="15">
      <c r="A146" s="105"/>
      <c r="B146" s="83" t="s">
        <v>373</v>
      </c>
      <c r="D146" s="106"/>
      <c r="F146" s="105"/>
      <c r="G146" s="105"/>
      <c r="H146" s="64">
        <f>+'PROYECTO 2013'!C102</f>
        <v>54000000</v>
      </c>
      <c r="I146" s="105"/>
      <c r="J146" s="105"/>
      <c r="K146" s="105"/>
      <c r="L146" s="106"/>
      <c r="M146" s="107"/>
      <c r="N146" s="107"/>
      <c r="O146" s="107"/>
      <c r="P146" s="107"/>
      <c r="Q146" s="107"/>
      <c r="R146" s="108"/>
    </row>
    <row r="147" spans="1:18" ht="15">
      <c r="A147" s="105"/>
      <c r="B147" s="138" t="s">
        <v>395</v>
      </c>
      <c r="C147" s="105"/>
      <c r="D147" s="106"/>
      <c r="E147" s="105"/>
      <c r="F147" s="105"/>
      <c r="G147" s="105"/>
      <c r="H147" s="105"/>
      <c r="I147" s="105"/>
      <c r="J147" s="105"/>
      <c r="K147" s="105"/>
      <c r="L147" s="106"/>
      <c r="M147" s="107"/>
      <c r="N147" s="107"/>
      <c r="O147" s="107"/>
      <c r="P147" s="107"/>
      <c r="Q147" s="107"/>
      <c r="R147" s="108"/>
    </row>
    <row r="148" spans="1:18" ht="15">
      <c r="A148" s="105">
        <v>1276</v>
      </c>
      <c r="B148" s="103" t="s">
        <v>56</v>
      </c>
      <c r="C148" s="105"/>
      <c r="D148" s="106"/>
      <c r="E148" s="105"/>
      <c r="F148" s="105"/>
      <c r="G148" s="105"/>
      <c r="H148" s="105"/>
      <c r="I148" s="105"/>
      <c r="J148" s="105"/>
      <c r="K148" s="105"/>
      <c r="L148" s="106">
        <f t="shared" si="11"/>
        <v>0</v>
      </c>
      <c r="M148" s="107"/>
      <c r="N148" s="107"/>
      <c r="O148" s="107"/>
      <c r="P148" s="107"/>
      <c r="Q148" s="107"/>
      <c r="R148" s="108"/>
    </row>
    <row r="149" spans="1:18" ht="15">
      <c r="A149" s="105">
        <v>1277</v>
      </c>
      <c r="B149" s="103" t="s">
        <v>57</v>
      </c>
      <c r="C149" s="105"/>
      <c r="D149" s="106"/>
      <c r="E149" s="105"/>
      <c r="F149" s="105"/>
      <c r="G149" s="105"/>
      <c r="H149" s="105"/>
      <c r="I149" s="105"/>
      <c r="J149" s="105"/>
      <c r="K149" s="105"/>
      <c r="L149" s="106">
        <f t="shared" si="11"/>
        <v>0</v>
      </c>
      <c r="M149" s="107"/>
      <c r="N149" s="107"/>
      <c r="O149" s="107"/>
      <c r="P149" s="107"/>
      <c r="Q149" s="107"/>
      <c r="R149" s="108"/>
    </row>
    <row r="150" spans="1:18" ht="15">
      <c r="A150" s="105">
        <v>1278</v>
      </c>
      <c r="B150" s="103" t="s">
        <v>58</v>
      </c>
      <c r="C150" s="105">
        <v>15000000</v>
      </c>
      <c r="D150" s="106"/>
      <c r="E150" s="105"/>
      <c r="F150" s="105"/>
      <c r="G150" s="105"/>
      <c r="H150" s="105"/>
      <c r="I150" s="105"/>
      <c r="J150" s="105"/>
      <c r="K150" s="105"/>
      <c r="L150" s="106">
        <f t="shared" si="11"/>
        <v>15000000</v>
      </c>
      <c r="M150" s="107"/>
      <c r="N150" s="107"/>
      <c r="O150" s="107"/>
      <c r="P150" s="107"/>
      <c r="Q150" s="107"/>
      <c r="R150" s="108"/>
    </row>
    <row r="151" spans="1:18" ht="15">
      <c r="A151" s="105">
        <v>1279</v>
      </c>
      <c r="B151" s="103" t="s">
        <v>59</v>
      </c>
      <c r="C151" s="105"/>
      <c r="D151" s="106"/>
      <c r="E151" s="105"/>
      <c r="F151" s="105"/>
      <c r="G151" s="105"/>
      <c r="H151" s="105"/>
      <c r="I151" s="105"/>
      <c r="J151" s="105"/>
      <c r="K151" s="105"/>
      <c r="L151" s="106">
        <f t="shared" si="11"/>
        <v>0</v>
      </c>
      <c r="M151" s="107"/>
      <c r="N151" s="107"/>
      <c r="O151" s="107"/>
      <c r="P151" s="107"/>
      <c r="Q151" s="107"/>
      <c r="R151" s="108"/>
    </row>
    <row r="152" spans="1:18" ht="15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6">
        <f t="shared" si="11"/>
        <v>0</v>
      </c>
      <c r="M152" s="107"/>
      <c r="N152" s="107"/>
      <c r="O152" s="107"/>
      <c r="P152" s="107"/>
      <c r="Q152" s="107"/>
      <c r="R152" s="108"/>
    </row>
    <row r="153" spans="1:19" ht="24" customHeight="1">
      <c r="A153" s="113"/>
      <c r="B153" s="111" t="s">
        <v>309</v>
      </c>
      <c r="C153" s="123">
        <f aca="true" t="shared" si="20" ref="C153:L153">C10+C20+C22+C27+C32+C47+C58+C70</f>
        <v>1187000000</v>
      </c>
      <c r="D153" s="123">
        <f t="shared" si="20"/>
        <v>291875750</v>
      </c>
      <c r="E153" s="123">
        <f t="shared" si="20"/>
        <v>52000000</v>
      </c>
      <c r="F153" s="123">
        <f t="shared" si="20"/>
        <v>22000000</v>
      </c>
      <c r="G153" s="123">
        <f t="shared" si="20"/>
        <v>54000000</v>
      </c>
      <c r="H153" s="123">
        <f t="shared" si="20"/>
        <v>178000000</v>
      </c>
      <c r="I153" s="123">
        <f t="shared" si="20"/>
        <v>0</v>
      </c>
      <c r="J153" s="123">
        <f t="shared" si="20"/>
        <v>2380500000</v>
      </c>
      <c r="K153" s="123">
        <f t="shared" si="20"/>
        <v>700000</v>
      </c>
      <c r="L153" s="123">
        <f t="shared" si="20"/>
        <v>3968200000</v>
      </c>
      <c r="M153" s="124"/>
      <c r="N153" s="124"/>
      <c r="O153" s="124"/>
      <c r="P153" s="124"/>
      <c r="Q153" s="124"/>
      <c r="R153" s="123"/>
      <c r="S153" s="125"/>
    </row>
    <row r="154" spans="2:17" ht="15">
      <c r="B154" s="131" t="s">
        <v>375</v>
      </c>
      <c r="C154" s="132"/>
      <c r="D154" s="132">
        <f>+'PROYECTO 2013'!F31+'PROYECTO 2013'!C82-'PROYECTO 2013'!G158</f>
        <v>1105381598.5206208</v>
      </c>
      <c r="M154" s="128"/>
      <c r="N154" s="128"/>
      <c r="O154" s="128"/>
      <c r="P154" s="128"/>
      <c r="Q154" s="128"/>
    </row>
    <row r="155" spans="2:17" ht="15">
      <c r="B155" s="101" t="s">
        <v>334</v>
      </c>
      <c r="M155" s="128"/>
      <c r="N155" s="128"/>
      <c r="O155" s="128"/>
      <c r="P155" s="128"/>
      <c r="Q155" s="128"/>
    </row>
    <row r="156" spans="13:17" ht="15">
      <c r="M156" s="128"/>
      <c r="N156" s="128"/>
      <c r="O156" s="128"/>
      <c r="P156" s="128"/>
      <c r="Q156" s="128"/>
    </row>
    <row r="157" spans="13:17" ht="15">
      <c r="M157" s="128"/>
      <c r="N157" s="128"/>
      <c r="O157" s="128"/>
      <c r="P157" s="128"/>
      <c r="Q157" s="128"/>
    </row>
    <row r="158" spans="13:17" ht="15">
      <c r="M158" s="128"/>
      <c r="N158" s="128"/>
      <c r="O158" s="128"/>
      <c r="P158" s="128"/>
      <c r="Q158" s="128"/>
    </row>
    <row r="159" spans="2:17" ht="15">
      <c r="B159" s="125" t="s">
        <v>327</v>
      </c>
      <c r="M159" s="128"/>
      <c r="N159" s="128"/>
      <c r="O159" s="128"/>
      <c r="P159" s="128"/>
      <c r="Q159" s="128"/>
    </row>
    <row r="160" spans="2:17" ht="15">
      <c r="B160" s="101" t="s">
        <v>328</v>
      </c>
      <c r="M160" s="128"/>
      <c r="N160" s="128"/>
      <c r="O160" s="128"/>
      <c r="P160" s="128"/>
      <c r="Q160" s="128"/>
    </row>
    <row r="161" spans="13:17" ht="15">
      <c r="M161" s="128"/>
      <c r="N161" s="128"/>
      <c r="O161" s="128"/>
      <c r="P161" s="128"/>
      <c r="Q161" s="128"/>
    </row>
    <row r="163" ht="15">
      <c r="B163" s="125" t="s">
        <v>329</v>
      </c>
    </row>
    <row r="164" ht="15">
      <c r="B164" s="101" t="s">
        <v>331</v>
      </c>
    </row>
    <row r="167" ht="15">
      <c r="B167" s="125" t="s">
        <v>330</v>
      </c>
    </row>
    <row r="168" ht="15">
      <c r="B168" s="101" t="s">
        <v>332</v>
      </c>
    </row>
    <row r="171" ht="15">
      <c r="B171" s="125" t="s">
        <v>378</v>
      </c>
    </row>
    <row r="172" ht="15">
      <c r="B172" s="101" t="s">
        <v>333</v>
      </c>
    </row>
  </sheetData>
  <sheetProtection/>
  <mergeCells count="20">
    <mergeCell ref="C8:C9"/>
    <mergeCell ref="D8:D9"/>
    <mergeCell ref="J8:J9"/>
    <mergeCell ref="G8:G9"/>
    <mergeCell ref="A3:R3"/>
    <mergeCell ref="A4:R4"/>
    <mergeCell ref="L8:L9"/>
    <mergeCell ref="N8:N9"/>
    <mergeCell ref="O8:O9"/>
    <mergeCell ref="Q8:Q9"/>
    <mergeCell ref="R8:R9"/>
    <mergeCell ref="M8:M9"/>
    <mergeCell ref="P8:P9"/>
    <mergeCell ref="A8:A9"/>
    <mergeCell ref="B8:B9"/>
    <mergeCell ref="I8:I9"/>
    <mergeCell ref="K8:K9"/>
    <mergeCell ref="E8:E9"/>
    <mergeCell ref="F8:F9"/>
    <mergeCell ref="H8:H9"/>
  </mergeCells>
  <printOptions/>
  <pageMargins left="0.7" right="0.7" top="0.75" bottom="0.75" header="0.3" footer="0.3"/>
  <pageSetup horizontalDpi="600" verticalDpi="600" orientation="landscape" paperSize="5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66"/>
  <sheetViews>
    <sheetView tabSelected="1" zoomScale="73" zoomScaleNormal="73" zoomScalePageLayoutView="0" workbookViewId="0" topLeftCell="A119">
      <selection activeCell="B119" sqref="B119"/>
    </sheetView>
  </sheetViews>
  <sheetFormatPr defaultColWidth="11.421875" defaultRowHeight="15"/>
  <cols>
    <col min="1" max="1" width="15.8515625" style="67" customWidth="1"/>
    <col min="2" max="2" width="62.00390625" style="67" customWidth="1"/>
    <col min="3" max="8" width="16.421875" style="67" bestFit="1" customWidth="1"/>
    <col min="9" max="9" width="18.28125" style="67" customWidth="1"/>
    <col min="10" max="10" width="19.28125" style="67" customWidth="1"/>
    <col min="11" max="11" width="20.140625" style="67" customWidth="1"/>
    <col min="12" max="16384" width="11.421875" style="67" customWidth="1"/>
  </cols>
  <sheetData>
    <row r="3" spans="1:8" ht="15">
      <c r="A3" s="172" t="s">
        <v>85</v>
      </c>
      <c r="B3" s="172"/>
      <c r="C3" s="172"/>
      <c r="D3" s="172"/>
      <c r="E3" s="172"/>
      <c r="F3" s="172"/>
      <c r="G3" s="172"/>
      <c r="H3" s="172"/>
    </row>
    <row r="4" spans="1:8" ht="14.25">
      <c r="A4" s="173" t="s">
        <v>281</v>
      </c>
      <c r="B4" s="173"/>
      <c r="C4" s="173"/>
      <c r="D4" s="173"/>
      <c r="E4" s="173"/>
      <c r="F4" s="173"/>
      <c r="G4" s="173"/>
      <c r="H4" s="173"/>
    </row>
    <row r="5" spans="1:8" ht="12" customHeight="1">
      <c r="A5" s="4"/>
      <c r="B5" s="5"/>
      <c r="C5" s="6"/>
      <c r="D5" s="6"/>
      <c r="E5" s="6"/>
      <c r="F5" s="6"/>
      <c r="G5" s="6"/>
      <c r="H5" s="6"/>
    </row>
    <row r="6" spans="1:8" ht="14.25" hidden="1">
      <c r="A6" s="4"/>
      <c r="B6" s="5"/>
      <c r="C6" s="6"/>
      <c r="D6" s="6"/>
      <c r="E6" s="6"/>
      <c r="F6" s="6"/>
      <c r="G6" s="6"/>
      <c r="H6" s="6"/>
    </row>
    <row r="7" spans="1:8" ht="14.25" hidden="1">
      <c r="A7" s="4"/>
      <c r="B7" s="5"/>
      <c r="C7" s="6"/>
      <c r="D7" s="6"/>
      <c r="E7" s="6"/>
      <c r="F7" s="6"/>
      <c r="G7" s="6"/>
      <c r="H7" s="6"/>
    </row>
    <row r="8" spans="1:8" ht="15">
      <c r="A8" s="176" t="s">
        <v>282</v>
      </c>
      <c r="B8" s="176"/>
      <c r="C8" s="176"/>
      <c r="D8" s="176"/>
      <c r="E8" s="176"/>
      <c r="F8" s="176"/>
      <c r="G8" s="176"/>
      <c r="H8" s="176"/>
    </row>
    <row r="9" spans="1:8" ht="33" customHeight="1">
      <c r="A9" s="176" t="s">
        <v>86</v>
      </c>
      <c r="B9" s="176"/>
      <c r="C9" s="176"/>
      <c r="D9" s="176"/>
      <c r="E9" s="176"/>
      <c r="F9" s="176"/>
      <c r="G9" s="176"/>
      <c r="H9" s="176"/>
    </row>
    <row r="10" spans="1:8" ht="14.25">
      <c r="A10" s="4"/>
      <c r="B10" s="5"/>
      <c r="C10" s="6"/>
      <c r="D10" s="6"/>
      <c r="E10" s="6"/>
      <c r="F10" s="6"/>
      <c r="G10" s="6"/>
      <c r="H10" s="6"/>
    </row>
    <row r="11" spans="1:8" ht="28.5" customHeight="1">
      <c r="A11" s="169" t="s">
        <v>310</v>
      </c>
      <c r="B11" s="169"/>
      <c r="C11" s="169"/>
      <c r="D11" s="169"/>
      <c r="E11" s="169"/>
      <c r="F11" s="169"/>
      <c r="G11" s="169"/>
      <c r="H11" s="169"/>
    </row>
    <row r="12" spans="1:8" ht="14.25">
      <c r="A12" s="4"/>
      <c r="B12" s="5"/>
      <c r="C12" s="6"/>
      <c r="D12" s="6"/>
      <c r="E12" s="6"/>
      <c r="F12" s="6"/>
      <c r="G12" s="6"/>
      <c r="H12" s="6"/>
    </row>
    <row r="13" spans="1:8" ht="25.5" customHeight="1">
      <c r="A13" s="177" t="s">
        <v>87</v>
      </c>
      <c r="B13" s="177"/>
      <c r="C13" s="177"/>
      <c r="D13" s="177"/>
      <c r="E13" s="177"/>
      <c r="F13" s="177"/>
      <c r="G13" s="177"/>
      <c r="H13" s="177"/>
    </row>
    <row r="14" spans="1:8" ht="14.25">
      <c r="A14" s="167" t="s">
        <v>88</v>
      </c>
      <c r="B14" s="167"/>
      <c r="C14" s="167"/>
      <c r="D14" s="167"/>
      <c r="E14" s="167"/>
      <c r="F14" s="167"/>
      <c r="G14" s="167"/>
      <c r="H14" s="167"/>
    </row>
    <row r="15" spans="1:8" ht="33.75" customHeight="1">
      <c r="A15" s="167" t="s">
        <v>89</v>
      </c>
      <c r="B15" s="167"/>
      <c r="C15" s="167"/>
      <c r="D15" s="167"/>
      <c r="E15" s="167"/>
      <c r="F15" s="167"/>
      <c r="G15" s="167"/>
      <c r="H15" s="167"/>
    </row>
    <row r="16" spans="1:8" ht="14.25">
      <c r="A16" s="167" t="s">
        <v>376</v>
      </c>
      <c r="B16" s="167"/>
      <c r="C16" s="167"/>
      <c r="D16" s="167"/>
      <c r="E16" s="167"/>
      <c r="F16" s="167"/>
      <c r="G16" s="167"/>
      <c r="H16" s="167"/>
    </row>
    <row r="17" spans="1:8" ht="35.25" customHeight="1">
      <c r="A17" s="171" t="s">
        <v>377</v>
      </c>
      <c r="B17" s="171"/>
      <c r="C17" s="171"/>
      <c r="D17" s="171"/>
      <c r="E17" s="171"/>
      <c r="F17" s="171"/>
      <c r="G17" s="171"/>
      <c r="H17" s="171"/>
    </row>
    <row r="18" spans="1:8" ht="14.25">
      <c r="A18" s="10"/>
      <c r="B18" s="82"/>
      <c r="C18" s="82"/>
      <c r="D18" s="82"/>
      <c r="E18" s="82"/>
      <c r="F18" s="82"/>
      <c r="G18" s="82"/>
      <c r="H18" s="82"/>
    </row>
    <row r="19" spans="1:8" ht="14.25">
      <c r="A19" s="7"/>
      <c r="B19" s="8"/>
      <c r="C19" s="7"/>
      <c r="D19" s="7"/>
      <c r="E19" s="7"/>
      <c r="F19" s="7"/>
      <c r="G19" s="7"/>
      <c r="H19" s="7"/>
    </row>
    <row r="20" spans="1:10" ht="14.25">
      <c r="A20" s="168" t="s">
        <v>90</v>
      </c>
      <c r="B20" s="168"/>
      <c r="C20" s="168"/>
      <c r="D20" s="168"/>
      <c r="E20" s="168"/>
      <c r="F20" s="168"/>
      <c r="G20" s="168"/>
      <c r="H20" s="168"/>
      <c r="I20" s="82"/>
      <c r="J20" s="82"/>
    </row>
    <row r="21" spans="1:10" ht="14.25">
      <c r="A21" s="168"/>
      <c r="B21" s="168"/>
      <c r="C21" s="168"/>
      <c r="D21" s="168"/>
      <c r="E21" s="168"/>
      <c r="F21" s="168"/>
      <c r="G21" s="168"/>
      <c r="H21" s="168"/>
      <c r="I21" s="3"/>
      <c r="J21" s="82"/>
    </row>
    <row r="22" spans="1:10" ht="15">
      <c r="A22" s="169" t="s">
        <v>91</v>
      </c>
      <c r="B22" s="169"/>
      <c r="C22" s="169"/>
      <c r="D22" s="169"/>
      <c r="E22" s="169"/>
      <c r="F22" s="169"/>
      <c r="G22" s="169"/>
      <c r="H22" s="169"/>
      <c r="I22" s="3"/>
      <c r="J22" s="82"/>
    </row>
    <row r="23" spans="1:10" ht="15">
      <c r="A23" s="36"/>
      <c r="B23" s="36"/>
      <c r="C23" s="36"/>
      <c r="D23" s="36"/>
      <c r="E23" s="36"/>
      <c r="F23" s="36"/>
      <c r="G23" s="36"/>
      <c r="H23" s="36"/>
      <c r="I23" s="3"/>
      <c r="J23" s="82"/>
    </row>
    <row r="24" spans="1:10" ht="15">
      <c r="A24" s="170" t="s">
        <v>92</v>
      </c>
      <c r="B24" s="170"/>
      <c r="C24" s="170"/>
      <c r="D24" s="170"/>
      <c r="E24" s="170"/>
      <c r="F24" s="170"/>
      <c r="G24" s="170"/>
      <c r="H24" s="170"/>
      <c r="I24" s="3"/>
      <c r="J24" s="82"/>
    </row>
    <row r="25" spans="1:10" ht="15">
      <c r="A25" s="9"/>
      <c r="B25" s="9"/>
      <c r="C25" s="9"/>
      <c r="D25" s="9"/>
      <c r="E25" s="9"/>
      <c r="F25" s="9"/>
      <c r="G25" s="9"/>
      <c r="H25" s="9"/>
      <c r="I25" s="3"/>
      <c r="J25" s="82"/>
    </row>
    <row r="26" spans="1:10" ht="45" customHeight="1">
      <c r="A26" s="174" t="s">
        <v>411</v>
      </c>
      <c r="B26" s="174"/>
      <c r="C26" s="174"/>
      <c r="D26" s="174"/>
      <c r="E26" s="174"/>
      <c r="F26" s="174"/>
      <c r="G26" s="174"/>
      <c r="H26" s="174"/>
      <c r="I26" s="3"/>
      <c r="J26" s="1"/>
    </row>
    <row r="27" spans="1:10" ht="14.25">
      <c r="A27" s="37"/>
      <c r="B27" s="38"/>
      <c r="C27" s="3"/>
      <c r="D27" s="3"/>
      <c r="E27" s="3"/>
      <c r="F27" s="3"/>
      <c r="G27" s="3"/>
      <c r="H27" s="3"/>
      <c r="I27" s="3"/>
      <c r="J27" s="1"/>
    </row>
    <row r="28" spans="1:10" ht="15">
      <c r="A28" s="39" t="s">
        <v>93</v>
      </c>
      <c r="B28" s="40" t="s">
        <v>94</v>
      </c>
      <c r="C28" s="41"/>
      <c r="D28" s="41"/>
      <c r="E28" s="41"/>
      <c r="F28" s="41"/>
      <c r="G28" s="41"/>
      <c r="H28" s="41">
        <f>G29+G119+G129+G132</f>
        <v>6962250000</v>
      </c>
      <c r="I28" s="1"/>
      <c r="J28" s="1"/>
    </row>
    <row r="29" spans="1:10" ht="15">
      <c r="A29" s="42" t="s">
        <v>95</v>
      </c>
      <c r="B29" s="22" t="s">
        <v>96</v>
      </c>
      <c r="C29" s="12"/>
      <c r="D29" s="12"/>
      <c r="E29" s="12"/>
      <c r="F29" s="12"/>
      <c r="G29" s="12">
        <f>SUM(F31:F117)</f>
        <v>4581050000</v>
      </c>
      <c r="H29" s="12"/>
      <c r="I29" s="1"/>
      <c r="J29" s="1"/>
    </row>
    <row r="30" spans="1:10" ht="15">
      <c r="A30" s="42"/>
      <c r="B30" s="22"/>
      <c r="C30" s="12"/>
      <c r="D30" s="12"/>
      <c r="E30" s="12"/>
      <c r="F30" s="12"/>
      <c r="G30" s="12"/>
      <c r="H30" s="12"/>
      <c r="I30" s="1"/>
      <c r="J30" s="1"/>
    </row>
    <row r="31" spans="1:10" ht="15">
      <c r="A31" s="43" t="s">
        <v>97</v>
      </c>
      <c r="B31" s="44" t="s">
        <v>98</v>
      </c>
      <c r="C31" s="23"/>
      <c r="D31" s="23"/>
      <c r="E31" s="23"/>
      <c r="F31" s="23">
        <f>SUM(E32:E74)</f>
        <v>2525050000</v>
      </c>
      <c r="G31" s="23"/>
      <c r="H31" s="23"/>
      <c r="I31" s="1">
        <f>+F31*80%</f>
        <v>2020040000</v>
      </c>
      <c r="J31" s="1"/>
    </row>
    <row r="32" spans="1:10" ht="15">
      <c r="A32" s="42"/>
      <c r="B32" s="14"/>
      <c r="C32" s="14"/>
      <c r="D32" s="14"/>
      <c r="E32" s="14"/>
      <c r="F32" s="12"/>
      <c r="G32" s="12"/>
      <c r="H32" s="12"/>
      <c r="I32" s="1"/>
      <c r="J32" s="1"/>
    </row>
    <row r="33" spans="1:10" ht="15">
      <c r="A33" s="42">
        <v>1111</v>
      </c>
      <c r="B33" s="14" t="s">
        <v>100</v>
      </c>
      <c r="C33" s="14"/>
      <c r="D33" s="14"/>
      <c r="E33" s="14">
        <f>SUM(D35:D39)</f>
        <v>1005650000</v>
      </c>
      <c r="F33" s="12"/>
      <c r="G33" s="12"/>
      <c r="H33" s="12"/>
      <c r="I33" s="1"/>
      <c r="J33" s="1"/>
    </row>
    <row r="34" spans="1:10" ht="14.25">
      <c r="A34" s="2"/>
      <c r="B34" s="13"/>
      <c r="C34" s="13"/>
      <c r="D34" s="13"/>
      <c r="E34" s="13"/>
      <c r="F34" s="20"/>
      <c r="G34" s="20"/>
      <c r="H34" s="20"/>
      <c r="I34" s="1"/>
      <c r="J34" s="1"/>
    </row>
    <row r="35" spans="1:10" ht="15">
      <c r="A35" s="25" t="s">
        <v>101</v>
      </c>
      <c r="B35" s="14" t="s">
        <v>102</v>
      </c>
      <c r="C35" s="14"/>
      <c r="D35" s="14">
        <f>C36</f>
        <v>350000000</v>
      </c>
      <c r="E35" s="14"/>
      <c r="F35" s="12"/>
      <c r="G35" s="20"/>
      <c r="H35" s="20"/>
      <c r="I35" s="1"/>
      <c r="J35" s="1"/>
    </row>
    <row r="36" spans="1:8" ht="14.25">
      <c r="A36" s="26" t="s">
        <v>103</v>
      </c>
      <c r="B36" s="13" t="s">
        <v>104</v>
      </c>
      <c r="C36" s="13">
        <f>235000000+65000000+50000000</f>
        <v>350000000</v>
      </c>
      <c r="D36" s="13"/>
      <c r="E36" s="13"/>
      <c r="F36" s="20"/>
      <c r="G36" s="20"/>
      <c r="H36" s="20"/>
    </row>
    <row r="37" spans="1:8" ht="14.25">
      <c r="A37" s="2"/>
      <c r="B37" s="13"/>
      <c r="C37" s="13"/>
      <c r="D37" s="13"/>
      <c r="E37" s="13"/>
      <c r="F37" s="20"/>
      <c r="G37" s="20"/>
      <c r="H37" s="20"/>
    </row>
    <row r="38" spans="1:8" ht="15">
      <c r="A38" s="25" t="s">
        <v>105</v>
      </c>
      <c r="B38" s="14" t="s">
        <v>106</v>
      </c>
      <c r="C38" s="14"/>
      <c r="D38" s="14">
        <f>SUM(C39:C47)</f>
        <v>655650000</v>
      </c>
      <c r="E38" s="14"/>
      <c r="F38" s="12"/>
      <c r="G38" s="20"/>
      <c r="H38" s="20"/>
    </row>
    <row r="39" spans="1:8" ht="14.25">
      <c r="A39" s="26" t="s">
        <v>107</v>
      </c>
      <c r="B39" s="17" t="s">
        <v>108</v>
      </c>
      <c r="C39" s="13">
        <f>170000000+35000000</f>
        <v>205000000</v>
      </c>
      <c r="D39" s="13"/>
      <c r="E39" s="13"/>
      <c r="F39" s="20"/>
      <c r="G39" s="20"/>
      <c r="H39" s="20"/>
    </row>
    <row r="40" spans="1:8" ht="14.25">
      <c r="A40" s="26" t="s">
        <v>109</v>
      </c>
      <c r="B40" s="17" t="s">
        <v>110</v>
      </c>
      <c r="C40" s="13">
        <v>28000000</v>
      </c>
      <c r="D40" s="13"/>
      <c r="E40" s="13"/>
      <c r="F40" s="20"/>
      <c r="G40" s="20"/>
      <c r="H40" s="20"/>
    </row>
    <row r="41" spans="1:8" ht="14.25">
      <c r="A41" s="26" t="s">
        <v>111</v>
      </c>
      <c r="B41" s="16" t="s">
        <v>112</v>
      </c>
      <c r="C41" s="13">
        <v>11000000</v>
      </c>
      <c r="D41" s="13"/>
      <c r="E41" s="13"/>
      <c r="F41" s="20"/>
      <c r="G41" s="20"/>
      <c r="H41" s="20"/>
    </row>
    <row r="42" spans="1:8" ht="14.25">
      <c r="A42" s="26" t="s">
        <v>113</v>
      </c>
      <c r="B42" s="17" t="s">
        <v>114</v>
      </c>
      <c r="C42" s="13"/>
      <c r="D42" s="13"/>
      <c r="E42" s="13"/>
      <c r="F42" s="20"/>
      <c r="G42" s="20"/>
      <c r="H42" s="20"/>
    </row>
    <row r="43" spans="1:8" ht="14.25">
      <c r="A43" s="26" t="s">
        <v>115</v>
      </c>
      <c r="B43" s="17" t="s">
        <v>116</v>
      </c>
      <c r="C43" s="13">
        <v>100000</v>
      </c>
      <c r="D43" s="13"/>
      <c r="E43" s="13"/>
      <c r="F43" s="20"/>
      <c r="G43" s="20"/>
      <c r="H43" s="20"/>
    </row>
    <row r="44" spans="1:8" ht="14.25">
      <c r="A44" s="26" t="s">
        <v>117</v>
      </c>
      <c r="B44" s="17" t="s">
        <v>337</v>
      </c>
      <c r="C44" s="13">
        <v>50000</v>
      </c>
      <c r="D44" s="13"/>
      <c r="E44" s="13"/>
      <c r="F44" s="20"/>
      <c r="G44" s="20"/>
      <c r="H44" s="20"/>
    </row>
    <row r="45" spans="1:8" ht="14.25">
      <c r="A45" s="26" t="s">
        <v>338</v>
      </c>
      <c r="B45" s="17" t="s">
        <v>343</v>
      </c>
      <c r="C45" s="13">
        <v>350000000</v>
      </c>
      <c r="D45" s="13"/>
      <c r="E45" s="13"/>
      <c r="F45" s="20"/>
      <c r="G45" s="20"/>
      <c r="H45" s="20"/>
    </row>
    <row r="46" spans="1:8" ht="14.25">
      <c r="A46" s="26" t="s">
        <v>342</v>
      </c>
      <c r="B46" s="17" t="s">
        <v>346</v>
      </c>
      <c r="C46" s="13">
        <v>50000000</v>
      </c>
      <c r="D46" s="13"/>
      <c r="E46" s="13"/>
      <c r="F46" s="20"/>
      <c r="G46" s="20"/>
      <c r="H46" s="20"/>
    </row>
    <row r="47" spans="1:8" ht="14.25">
      <c r="A47" s="26" t="s">
        <v>345</v>
      </c>
      <c r="B47" s="17" t="s">
        <v>118</v>
      </c>
      <c r="C47" s="13">
        <v>11500000</v>
      </c>
      <c r="D47" s="13"/>
      <c r="E47" s="13"/>
      <c r="F47" s="20"/>
      <c r="G47" s="20"/>
      <c r="H47" s="20"/>
    </row>
    <row r="48" spans="1:8" ht="14.25">
      <c r="A48" s="26"/>
      <c r="B48" s="17"/>
      <c r="C48" s="13"/>
      <c r="D48" s="13"/>
      <c r="E48" s="13"/>
      <c r="F48" s="20"/>
      <c r="G48" s="20"/>
      <c r="H48" s="20"/>
    </row>
    <row r="49" spans="1:8" ht="15">
      <c r="A49" s="42" t="s">
        <v>119</v>
      </c>
      <c r="B49" s="14" t="s">
        <v>120</v>
      </c>
      <c r="C49" s="13"/>
      <c r="D49" s="14"/>
      <c r="E49" s="14">
        <f>SUM(D51:D75)</f>
        <v>1519400000</v>
      </c>
      <c r="F49" s="12"/>
      <c r="G49" s="12"/>
      <c r="H49" s="12"/>
    </row>
    <row r="50" spans="1:8" ht="15">
      <c r="A50" s="2"/>
      <c r="B50" s="14"/>
      <c r="C50" s="13"/>
      <c r="D50" s="14"/>
      <c r="E50" s="14"/>
      <c r="F50" s="12"/>
      <c r="G50" s="12"/>
      <c r="H50" s="12"/>
    </row>
    <row r="51" spans="1:8" ht="15">
      <c r="A51" s="42" t="s">
        <v>121</v>
      </c>
      <c r="B51" s="14" t="s">
        <v>122</v>
      </c>
      <c r="C51" s="13"/>
      <c r="D51" s="14">
        <f>SUM(C52:C55)</f>
        <v>809300000</v>
      </c>
      <c r="E51" s="14"/>
      <c r="F51" s="12"/>
      <c r="G51" s="12"/>
      <c r="H51" s="12"/>
    </row>
    <row r="52" spans="1:8" ht="14.25">
      <c r="A52" s="26" t="s">
        <v>123</v>
      </c>
      <c r="B52" s="16" t="s">
        <v>124</v>
      </c>
      <c r="C52" s="13">
        <v>770000000</v>
      </c>
      <c r="D52" s="13"/>
      <c r="E52" s="13"/>
      <c r="F52" s="20"/>
      <c r="G52" s="20"/>
      <c r="H52" s="20"/>
    </row>
    <row r="53" spans="1:8" ht="14.25">
      <c r="A53" s="26" t="s">
        <v>125</v>
      </c>
      <c r="B53" s="13" t="s">
        <v>340</v>
      </c>
      <c r="C53" s="13">
        <v>30000000</v>
      </c>
      <c r="D53" s="13"/>
      <c r="E53" s="13"/>
      <c r="F53" s="20"/>
      <c r="G53" s="20"/>
      <c r="H53" s="20"/>
    </row>
    <row r="54" spans="1:8" ht="14.25">
      <c r="A54" s="26" t="s">
        <v>341</v>
      </c>
      <c r="B54" s="13" t="s">
        <v>126</v>
      </c>
      <c r="C54" s="13">
        <v>3300000</v>
      </c>
      <c r="D54" s="13"/>
      <c r="E54" s="13"/>
      <c r="F54" s="20"/>
      <c r="G54" s="20"/>
      <c r="H54" s="20"/>
    </row>
    <row r="55" spans="1:8" ht="14.25">
      <c r="A55" s="26" t="s">
        <v>347</v>
      </c>
      <c r="B55" s="13" t="s">
        <v>348</v>
      </c>
      <c r="C55" s="13">
        <v>6000000</v>
      </c>
      <c r="D55" s="13"/>
      <c r="E55" s="13"/>
      <c r="F55" s="20"/>
      <c r="G55" s="20"/>
      <c r="H55" s="20"/>
    </row>
    <row r="56" spans="1:8" ht="14.25">
      <c r="A56" s="26"/>
      <c r="B56" s="13"/>
      <c r="C56" s="13"/>
      <c r="D56" s="13"/>
      <c r="E56" s="13"/>
      <c r="F56" s="20"/>
      <c r="G56" s="20"/>
      <c r="H56" s="20"/>
    </row>
    <row r="57" spans="1:8" ht="15">
      <c r="A57" s="42" t="s">
        <v>127</v>
      </c>
      <c r="B57" s="14" t="s">
        <v>283</v>
      </c>
      <c r="C57" s="13"/>
      <c r="D57" s="14">
        <f>SUM(C58:C61)</f>
        <v>224000000</v>
      </c>
      <c r="E57" s="13"/>
      <c r="F57" s="12"/>
      <c r="G57" s="12"/>
      <c r="H57" s="12"/>
    </row>
    <row r="58" spans="1:8" ht="14.25">
      <c r="A58" s="2" t="s">
        <v>284</v>
      </c>
      <c r="B58" s="13" t="s">
        <v>129</v>
      </c>
      <c r="C58" s="13">
        <v>50000000</v>
      </c>
      <c r="D58" s="13"/>
      <c r="E58" s="13"/>
      <c r="F58" s="20"/>
      <c r="G58" s="20"/>
      <c r="H58" s="20"/>
    </row>
    <row r="59" spans="1:8" ht="14.25">
      <c r="A59" s="2" t="s">
        <v>285</v>
      </c>
      <c r="B59" s="13" t="s">
        <v>130</v>
      </c>
      <c r="C59" s="13">
        <v>60000000</v>
      </c>
      <c r="D59" s="13"/>
      <c r="E59" s="13"/>
      <c r="F59" s="20"/>
      <c r="G59" s="20"/>
      <c r="H59" s="20"/>
    </row>
    <row r="60" spans="1:8" ht="14.25">
      <c r="A60" s="2" t="s">
        <v>286</v>
      </c>
      <c r="B60" s="13" t="s">
        <v>405</v>
      </c>
      <c r="C60" s="13">
        <v>62000000</v>
      </c>
      <c r="D60" s="13"/>
      <c r="E60" s="13"/>
      <c r="F60" s="20"/>
      <c r="G60" s="20"/>
      <c r="H60" s="20"/>
    </row>
    <row r="61" spans="1:8" ht="14.25">
      <c r="A61" s="2" t="s">
        <v>406</v>
      </c>
      <c r="B61" s="13" t="s">
        <v>344</v>
      </c>
      <c r="C61" s="13">
        <v>52000000</v>
      </c>
      <c r="D61" s="13"/>
      <c r="E61" s="13"/>
      <c r="F61" s="20"/>
      <c r="G61" s="20"/>
      <c r="H61" s="20"/>
    </row>
    <row r="62" spans="1:8" ht="14.25">
      <c r="A62" s="2"/>
      <c r="B62" s="13"/>
      <c r="C62" s="13"/>
      <c r="D62" s="13"/>
      <c r="E62" s="13"/>
      <c r="F62" s="20"/>
      <c r="G62" s="20"/>
      <c r="H62" s="20"/>
    </row>
    <row r="63" spans="1:8" ht="30">
      <c r="A63" s="45" t="s">
        <v>127</v>
      </c>
      <c r="B63" s="46" t="s">
        <v>131</v>
      </c>
      <c r="C63" s="13"/>
      <c r="D63" s="47">
        <f>SUM(C64:C67)</f>
        <v>295000000</v>
      </c>
      <c r="E63" s="47"/>
      <c r="F63" s="47"/>
      <c r="G63" s="12"/>
      <c r="H63" s="12"/>
    </row>
    <row r="64" spans="1:8" ht="14.25">
      <c r="A64" s="26" t="s">
        <v>132</v>
      </c>
      <c r="B64" s="17" t="s">
        <v>133</v>
      </c>
      <c r="C64" s="13">
        <v>150000000</v>
      </c>
      <c r="D64" s="13"/>
      <c r="E64" s="13"/>
      <c r="F64" s="20"/>
      <c r="G64" s="20"/>
      <c r="H64" s="20"/>
    </row>
    <row r="65" spans="1:8" ht="14.25">
      <c r="A65" s="26" t="s">
        <v>134</v>
      </c>
      <c r="B65" s="17" t="s">
        <v>135</v>
      </c>
      <c r="C65" s="13">
        <v>55000000</v>
      </c>
      <c r="D65" s="13"/>
      <c r="E65" s="13"/>
      <c r="F65" s="20"/>
      <c r="G65" s="20"/>
      <c r="H65" s="20"/>
    </row>
    <row r="66" spans="1:8" ht="14.25">
      <c r="A66" s="26" t="s">
        <v>136</v>
      </c>
      <c r="B66" s="17" t="s">
        <v>137</v>
      </c>
      <c r="C66" s="13">
        <v>35000000</v>
      </c>
      <c r="D66" s="13"/>
      <c r="E66" s="13"/>
      <c r="F66" s="20"/>
      <c r="G66" s="20"/>
      <c r="H66" s="20"/>
    </row>
    <row r="67" spans="1:8" ht="14.25">
      <c r="A67" s="26" t="s">
        <v>138</v>
      </c>
      <c r="B67" s="17" t="s">
        <v>139</v>
      </c>
      <c r="C67" s="13">
        <v>55000000</v>
      </c>
      <c r="D67" s="13"/>
      <c r="E67" s="13"/>
      <c r="F67" s="20"/>
      <c r="G67" s="20"/>
      <c r="H67" s="20"/>
    </row>
    <row r="68" spans="1:8" ht="14.25">
      <c r="A68" s="26"/>
      <c r="B68" s="17"/>
      <c r="C68" s="13"/>
      <c r="D68" s="13"/>
      <c r="E68" s="13"/>
      <c r="F68" s="20"/>
      <c r="G68" s="20"/>
      <c r="H68" s="20"/>
    </row>
    <row r="69" spans="1:8" ht="14.25">
      <c r="A69" s="26"/>
      <c r="B69" s="17"/>
      <c r="C69" s="13"/>
      <c r="D69" s="13"/>
      <c r="E69" s="13"/>
      <c r="F69" s="20"/>
      <c r="G69" s="20"/>
      <c r="H69" s="20"/>
    </row>
    <row r="70" spans="1:8" ht="15">
      <c r="A70" s="25" t="s">
        <v>127</v>
      </c>
      <c r="B70" s="48" t="s">
        <v>140</v>
      </c>
      <c r="C70" s="14"/>
      <c r="D70" s="14">
        <f>C71</f>
        <v>3000000</v>
      </c>
      <c r="E70" s="14"/>
      <c r="F70" s="12"/>
      <c r="G70" s="20"/>
      <c r="H70" s="20"/>
    </row>
    <row r="71" spans="1:8" ht="15">
      <c r="A71" s="26" t="s">
        <v>132</v>
      </c>
      <c r="B71" s="17" t="s">
        <v>141</v>
      </c>
      <c r="C71" s="13">
        <v>3000000</v>
      </c>
      <c r="D71" s="14"/>
      <c r="E71" s="14"/>
      <c r="F71" s="12"/>
      <c r="G71" s="20"/>
      <c r="H71" s="20"/>
    </row>
    <row r="72" spans="1:8" ht="14.25">
      <c r="A72" s="26"/>
      <c r="B72" s="17"/>
      <c r="C72" s="13"/>
      <c r="D72" s="13"/>
      <c r="E72" s="13"/>
      <c r="F72" s="20"/>
      <c r="G72" s="20"/>
      <c r="H72" s="20"/>
    </row>
    <row r="73" spans="1:8" ht="15">
      <c r="A73" s="25" t="s">
        <v>142</v>
      </c>
      <c r="B73" s="14" t="s">
        <v>143</v>
      </c>
      <c r="C73" s="14"/>
      <c r="D73" s="14">
        <f>SUM(C74:C76)</f>
        <v>188100000</v>
      </c>
      <c r="E73" s="14"/>
      <c r="F73" s="12"/>
      <c r="G73" s="20"/>
      <c r="H73" s="20"/>
    </row>
    <row r="74" spans="1:8" ht="14.25">
      <c r="A74" s="26" t="s">
        <v>144</v>
      </c>
      <c r="B74" s="17" t="s">
        <v>359</v>
      </c>
      <c r="C74" s="13">
        <v>140000000</v>
      </c>
      <c r="D74" s="13"/>
      <c r="E74" s="13"/>
      <c r="F74" s="20"/>
      <c r="G74" s="20"/>
      <c r="H74" s="20"/>
    </row>
    <row r="75" spans="1:8" ht="14.25">
      <c r="A75" s="26" t="s">
        <v>145</v>
      </c>
      <c r="B75" s="17" t="s">
        <v>146</v>
      </c>
      <c r="C75" s="13">
        <v>48000000</v>
      </c>
      <c r="D75" s="13"/>
      <c r="E75" s="13"/>
      <c r="F75" s="20"/>
      <c r="G75" s="20"/>
      <c r="H75" s="20"/>
    </row>
    <row r="76" spans="1:8" ht="14.25">
      <c r="A76" s="26" t="s">
        <v>147</v>
      </c>
      <c r="B76" s="17" t="s">
        <v>148</v>
      </c>
      <c r="C76" s="13">
        <v>100000</v>
      </c>
      <c r="D76" s="13"/>
      <c r="E76" s="13"/>
      <c r="F76" s="20"/>
      <c r="G76" s="20"/>
      <c r="H76" s="20"/>
    </row>
    <row r="77" spans="1:8" ht="14.25">
      <c r="A77" s="26"/>
      <c r="B77" s="17"/>
      <c r="C77" s="13"/>
      <c r="D77" s="13"/>
      <c r="E77" s="13"/>
      <c r="F77" s="20"/>
      <c r="G77" s="20"/>
      <c r="H77" s="20"/>
    </row>
    <row r="78" spans="1:8" ht="30">
      <c r="A78" s="43" t="s">
        <v>149</v>
      </c>
      <c r="B78" s="60" t="s">
        <v>150</v>
      </c>
      <c r="C78" s="49"/>
      <c r="D78" s="23"/>
      <c r="E78" s="23"/>
      <c r="F78" s="23">
        <f>SUM(D80:D117)</f>
        <v>2056000000</v>
      </c>
      <c r="G78" s="23"/>
      <c r="H78" s="23"/>
    </row>
    <row r="79" spans="1:8" ht="15">
      <c r="A79" s="42"/>
      <c r="B79" s="48"/>
      <c r="C79" s="13"/>
      <c r="D79" s="14"/>
      <c r="E79" s="14"/>
      <c r="F79" s="12"/>
      <c r="G79" s="12"/>
      <c r="H79" s="12"/>
    </row>
    <row r="80" spans="1:8" ht="15">
      <c r="A80" s="42" t="s">
        <v>151</v>
      </c>
      <c r="B80" s="14" t="s">
        <v>100</v>
      </c>
      <c r="C80" s="13"/>
      <c r="D80" s="14">
        <f>SUM(C81:C83)</f>
        <v>92000000</v>
      </c>
      <c r="E80" s="14"/>
      <c r="F80" s="12"/>
      <c r="G80" s="12"/>
      <c r="H80" s="12"/>
    </row>
    <row r="81" spans="1:8" ht="14.25">
      <c r="A81" s="2" t="s">
        <v>152</v>
      </c>
      <c r="B81" s="13" t="s">
        <v>153</v>
      </c>
      <c r="C81" s="13">
        <v>35000000</v>
      </c>
      <c r="D81" s="13"/>
      <c r="E81" s="13"/>
      <c r="F81" s="20"/>
      <c r="G81" s="20"/>
      <c r="H81" s="20"/>
    </row>
    <row r="82" spans="1:8" ht="14.25">
      <c r="A82" s="2" t="s">
        <v>154</v>
      </c>
      <c r="B82" s="13" t="s">
        <v>155</v>
      </c>
      <c r="C82" s="13">
        <v>57000000</v>
      </c>
      <c r="D82" s="13"/>
      <c r="E82" s="13"/>
      <c r="F82" s="20"/>
      <c r="G82" s="20"/>
      <c r="H82" s="20"/>
    </row>
    <row r="83" spans="1:8" ht="14.25">
      <c r="A83" s="2"/>
      <c r="C83" s="13"/>
      <c r="D83" s="13"/>
      <c r="E83" s="13"/>
      <c r="F83" s="20"/>
      <c r="G83" s="20"/>
      <c r="H83" s="20"/>
    </row>
    <row r="84" spans="1:8" ht="15">
      <c r="A84" s="42" t="s">
        <v>157</v>
      </c>
      <c r="B84" s="14" t="s">
        <v>120</v>
      </c>
      <c r="C84" s="13"/>
      <c r="D84" s="13"/>
      <c r="E84" s="13"/>
      <c r="F84" s="20"/>
      <c r="G84" s="12"/>
      <c r="H84" s="20"/>
    </row>
    <row r="85" spans="1:8" ht="14.25">
      <c r="A85" s="2"/>
      <c r="B85" s="13"/>
      <c r="C85" s="13"/>
      <c r="D85" s="13"/>
      <c r="E85" s="13"/>
      <c r="F85" s="20"/>
      <c r="G85" s="20"/>
      <c r="H85" s="20"/>
    </row>
    <row r="86" spans="1:8" ht="15">
      <c r="A86" s="42" t="s">
        <v>158</v>
      </c>
      <c r="B86" s="14" t="s">
        <v>159</v>
      </c>
      <c r="C86" s="13"/>
      <c r="D86" s="14">
        <f>SUM(C87:C88)</f>
        <v>52000000</v>
      </c>
      <c r="E86" s="13"/>
      <c r="F86" s="12"/>
      <c r="G86" s="20"/>
      <c r="H86" s="20"/>
    </row>
    <row r="87" spans="1:8" ht="15">
      <c r="A87" s="2" t="s">
        <v>160</v>
      </c>
      <c r="B87" s="13" t="s">
        <v>161</v>
      </c>
      <c r="C87" s="13">
        <v>25000000</v>
      </c>
      <c r="D87" s="14"/>
      <c r="E87" s="13"/>
      <c r="F87" s="20"/>
      <c r="G87" s="20"/>
      <c r="H87" s="20"/>
    </row>
    <row r="88" spans="1:8" ht="14.25">
      <c r="A88" s="2" t="s">
        <v>287</v>
      </c>
      <c r="B88" s="13" t="s">
        <v>288</v>
      </c>
      <c r="C88" s="13">
        <v>27000000</v>
      </c>
      <c r="D88" s="13"/>
      <c r="E88" s="13"/>
      <c r="F88" s="20"/>
      <c r="G88" s="20"/>
      <c r="H88" s="20"/>
    </row>
    <row r="89" spans="1:8" ht="14.25">
      <c r="A89" s="2"/>
      <c r="B89" s="13"/>
      <c r="C89" s="13"/>
      <c r="D89" s="13"/>
      <c r="E89" s="13"/>
      <c r="F89" s="20"/>
      <c r="G89" s="20"/>
      <c r="H89" s="20"/>
    </row>
    <row r="90" spans="1:8" ht="15">
      <c r="A90" s="42" t="s">
        <v>162</v>
      </c>
      <c r="B90" s="14" t="s">
        <v>163</v>
      </c>
      <c r="C90" s="14"/>
      <c r="D90" s="14">
        <f>SUM(C91:C95)</f>
        <v>1753000000</v>
      </c>
      <c r="E90" s="14"/>
      <c r="F90" s="20"/>
      <c r="G90" s="20"/>
      <c r="H90" s="20"/>
    </row>
    <row r="91" spans="1:8" ht="15">
      <c r="A91" s="2" t="s">
        <v>299</v>
      </c>
      <c r="B91" s="13" t="s">
        <v>164</v>
      </c>
      <c r="C91" s="13">
        <v>320000000</v>
      </c>
      <c r="D91" s="14"/>
      <c r="E91" s="13"/>
      <c r="F91" s="13"/>
      <c r="G91" s="20"/>
      <c r="H91" s="20"/>
    </row>
    <row r="92" spans="1:8" ht="15">
      <c r="A92" s="2" t="s">
        <v>300</v>
      </c>
      <c r="B92" s="13" t="s">
        <v>165</v>
      </c>
      <c r="C92" s="13">
        <v>28000000</v>
      </c>
      <c r="D92" s="14"/>
      <c r="E92" s="13"/>
      <c r="F92" s="13"/>
      <c r="G92" s="20"/>
      <c r="H92" s="20"/>
    </row>
    <row r="93" spans="1:8" ht="15">
      <c r="A93" s="2" t="s">
        <v>301</v>
      </c>
      <c r="B93" s="13" t="s">
        <v>166</v>
      </c>
      <c r="C93" s="13">
        <v>10000000</v>
      </c>
      <c r="D93" s="14"/>
      <c r="E93" s="13"/>
      <c r="F93" s="13"/>
      <c r="G93" s="20"/>
      <c r="H93" s="20"/>
    </row>
    <row r="94" spans="1:8" ht="15">
      <c r="A94" s="2" t="s">
        <v>302</v>
      </c>
      <c r="B94" s="16" t="s">
        <v>167</v>
      </c>
      <c r="C94" s="13">
        <v>370000000</v>
      </c>
      <c r="D94" s="14"/>
      <c r="E94" s="13"/>
      <c r="F94" s="13"/>
      <c r="G94" s="20"/>
      <c r="H94" s="20"/>
    </row>
    <row r="95" spans="1:8" ht="15">
      <c r="A95" s="42" t="s">
        <v>303</v>
      </c>
      <c r="B95" s="15" t="s">
        <v>168</v>
      </c>
      <c r="C95" s="14">
        <f>SUM(C96:C98)</f>
        <v>1025000000</v>
      </c>
      <c r="D95" s="61"/>
      <c r="E95" s="20"/>
      <c r="F95" s="20"/>
      <c r="G95" s="20"/>
      <c r="H95" s="20"/>
    </row>
    <row r="96" spans="1:8" ht="14.25">
      <c r="A96" s="2" t="s">
        <v>304</v>
      </c>
      <c r="B96" s="16" t="s">
        <v>169</v>
      </c>
      <c r="C96" s="13">
        <v>60000000</v>
      </c>
      <c r="D96" s="13"/>
      <c r="E96" s="13"/>
      <c r="F96" s="20"/>
      <c r="G96" s="20"/>
      <c r="H96" s="20"/>
    </row>
    <row r="97" spans="1:8" ht="14.25">
      <c r="A97" s="2" t="s">
        <v>305</v>
      </c>
      <c r="B97" s="16" t="s">
        <v>170</v>
      </c>
      <c r="C97" s="13">
        <v>45000000</v>
      </c>
      <c r="D97" s="13"/>
      <c r="E97" s="13"/>
      <c r="F97" s="20"/>
      <c r="G97" s="20"/>
      <c r="H97" s="20"/>
    </row>
    <row r="98" spans="1:8" ht="14.25">
      <c r="A98" s="2" t="s">
        <v>306</v>
      </c>
      <c r="B98" s="16" t="s">
        <v>171</v>
      </c>
      <c r="C98" s="13">
        <v>920000000</v>
      </c>
      <c r="D98" s="13"/>
      <c r="E98" s="13"/>
      <c r="F98" s="20"/>
      <c r="G98" s="20"/>
      <c r="H98" s="20"/>
    </row>
    <row r="99" spans="1:8" ht="14.25">
      <c r="A99" s="2"/>
      <c r="B99" s="13" t="s">
        <v>99</v>
      </c>
      <c r="C99" s="13"/>
      <c r="D99" s="13"/>
      <c r="E99" s="13"/>
      <c r="F99" s="20"/>
      <c r="G99" s="20"/>
      <c r="H99" s="20"/>
    </row>
    <row r="100" spans="1:8" ht="15">
      <c r="A100" s="42" t="s">
        <v>172</v>
      </c>
      <c r="B100" s="14" t="s">
        <v>349</v>
      </c>
      <c r="C100" s="14"/>
      <c r="D100" s="14">
        <f>SUM(C101:C103)</f>
        <v>57000000</v>
      </c>
      <c r="E100" s="14"/>
      <c r="F100" s="20"/>
      <c r="G100" s="20"/>
      <c r="H100" s="20"/>
    </row>
    <row r="101" spans="1:8" ht="14.25">
      <c r="A101" s="2" t="s">
        <v>173</v>
      </c>
      <c r="B101" s="13" t="s">
        <v>156</v>
      </c>
      <c r="C101" s="13">
        <v>3000000</v>
      </c>
      <c r="D101" s="13"/>
      <c r="E101" s="13"/>
      <c r="F101" s="20"/>
      <c r="G101" s="20"/>
      <c r="H101" s="20"/>
    </row>
    <row r="102" spans="1:8" ht="14.25">
      <c r="A102" s="2" t="s">
        <v>339</v>
      </c>
      <c r="B102" s="13" t="s">
        <v>350</v>
      </c>
      <c r="C102" s="13">
        <v>54000000</v>
      </c>
      <c r="D102" s="13"/>
      <c r="E102" s="13"/>
      <c r="F102" s="20"/>
      <c r="G102" s="20"/>
      <c r="H102" s="20"/>
    </row>
    <row r="103" spans="1:8" ht="14.25">
      <c r="A103" s="2"/>
      <c r="B103" s="13"/>
      <c r="C103" s="13"/>
      <c r="D103" s="13"/>
      <c r="E103" s="13"/>
      <c r="F103" s="20"/>
      <c r="G103" s="20"/>
      <c r="H103" s="20"/>
    </row>
    <row r="104" spans="1:8" ht="15">
      <c r="A104" s="42" t="s">
        <v>174</v>
      </c>
      <c r="B104" s="14" t="s">
        <v>0</v>
      </c>
      <c r="C104" s="13"/>
      <c r="D104" s="14">
        <f>SUM(C105:C107)</f>
        <v>72000000</v>
      </c>
      <c r="E104" s="14"/>
      <c r="F104" s="12"/>
      <c r="G104" s="20"/>
      <c r="H104" s="20"/>
    </row>
    <row r="105" spans="1:8" ht="14.25">
      <c r="A105" s="2" t="s">
        <v>175</v>
      </c>
      <c r="B105" s="13" t="s">
        <v>176</v>
      </c>
      <c r="C105" s="13">
        <v>2000000</v>
      </c>
      <c r="D105" s="13"/>
      <c r="E105" s="13"/>
      <c r="F105" s="20"/>
      <c r="G105" s="20"/>
      <c r="H105" s="20"/>
    </row>
    <row r="106" spans="1:8" ht="14.25">
      <c r="A106" s="2" t="s">
        <v>177</v>
      </c>
      <c r="B106" s="13" t="s">
        <v>289</v>
      </c>
      <c r="C106" s="13">
        <v>20000000</v>
      </c>
      <c r="D106" s="13"/>
      <c r="E106" s="13"/>
      <c r="F106" s="20"/>
      <c r="G106" s="20"/>
      <c r="H106" s="20"/>
    </row>
    <row r="107" spans="1:8" ht="14.25">
      <c r="A107" s="2" t="s">
        <v>320</v>
      </c>
      <c r="B107" s="13" t="s">
        <v>321</v>
      </c>
      <c r="C107" s="13">
        <v>50000000</v>
      </c>
      <c r="D107" s="13"/>
      <c r="E107" s="13"/>
      <c r="F107" s="20"/>
      <c r="G107" s="20"/>
      <c r="H107" s="20"/>
    </row>
    <row r="108" spans="1:8" ht="15">
      <c r="A108" s="2"/>
      <c r="B108" s="13"/>
      <c r="C108" s="14"/>
      <c r="D108" s="13"/>
      <c r="E108" s="13"/>
      <c r="F108" s="20"/>
      <c r="G108" s="20"/>
      <c r="H108" s="20"/>
    </row>
    <row r="109" spans="1:8" ht="15">
      <c r="A109" s="42" t="s">
        <v>178</v>
      </c>
      <c r="B109" s="14" t="s">
        <v>179</v>
      </c>
      <c r="C109" s="14"/>
      <c r="D109" s="14">
        <f>C110</f>
        <v>30000000</v>
      </c>
      <c r="E109" s="14"/>
      <c r="F109" s="12"/>
      <c r="G109" s="20"/>
      <c r="H109" s="20"/>
    </row>
    <row r="110" spans="1:8" ht="14.25">
      <c r="A110" s="2" t="s">
        <v>180</v>
      </c>
      <c r="B110" s="13" t="s">
        <v>181</v>
      </c>
      <c r="C110" s="13">
        <v>30000000</v>
      </c>
      <c r="D110" s="13"/>
      <c r="E110" s="13"/>
      <c r="F110" s="20"/>
      <c r="G110" s="20"/>
      <c r="H110" s="20"/>
    </row>
    <row r="111" spans="1:8" ht="14.25">
      <c r="A111" s="2" t="s">
        <v>182</v>
      </c>
      <c r="B111" s="13" t="s">
        <v>360</v>
      </c>
      <c r="C111" s="13">
        <v>6000000</v>
      </c>
      <c r="D111" s="13"/>
      <c r="E111" s="13"/>
      <c r="F111" s="20"/>
      <c r="G111" s="20"/>
      <c r="H111" s="20"/>
    </row>
    <row r="112" spans="1:8" ht="15">
      <c r="A112" s="2"/>
      <c r="B112" s="13"/>
      <c r="C112" s="14"/>
      <c r="D112" s="13"/>
      <c r="E112" s="13"/>
      <c r="F112" s="20"/>
      <c r="G112" s="20"/>
      <c r="H112" s="20"/>
    </row>
    <row r="113" spans="1:8" ht="15" hidden="1">
      <c r="A113" s="42" t="s">
        <v>307</v>
      </c>
      <c r="B113" s="14" t="s">
        <v>184</v>
      </c>
      <c r="C113" s="14"/>
      <c r="D113" s="14">
        <f>C114</f>
        <v>0</v>
      </c>
      <c r="E113" s="14"/>
      <c r="F113" s="12"/>
      <c r="G113" s="20"/>
      <c r="H113" s="20"/>
    </row>
    <row r="114" spans="1:8" ht="14.25" hidden="1">
      <c r="A114" s="2" t="s">
        <v>308</v>
      </c>
      <c r="B114" s="16" t="s">
        <v>186</v>
      </c>
      <c r="C114" s="13"/>
      <c r="D114" s="50"/>
      <c r="E114" s="50"/>
      <c r="F114" s="20"/>
      <c r="G114" s="20"/>
      <c r="H114" s="20"/>
    </row>
    <row r="115" spans="1:8" ht="14.25" hidden="1">
      <c r="A115" s="2"/>
      <c r="B115" s="16"/>
      <c r="C115" s="13"/>
      <c r="D115" s="50"/>
      <c r="E115" s="50"/>
      <c r="F115" s="20"/>
      <c r="G115" s="20"/>
      <c r="H115" s="20"/>
    </row>
    <row r="116" spans="1:8" ht="15" hidden="1">
      <c r="A116" s="42" t="s">
        <v>183</v>
      </c>
      <c r="B116" s="15" t="s">
        <v>128</v>
      </c>
      <c r="C116" s="14"/>
      <c r="D116" s="51">
        <f>C117</f>
        <v>0</v>
      </c>
      <c r="E116" s="51"/>
      <c r="F116" s="12"/>
      <c r="G116" s="20"/>
      <c r="H116" s="20"/>
    </row>
    <row r="117" spans="1:8" ht="14.25" hidden="1">
      <c r="A117" s="2" t="s">
        <v>185</v>
      </c>
      <c r="B117" s="16" t="s">
        <v>187</v>
      </c>
      <c r="C117" s="13"/>
      <c r="D117" s="50"/>
      <c r="E117" s="50"/>
      <c r="F117" s="20"/>
      <c r="G117" s="20"/>
      <c r="H117" s="20"/>
    </row>
    <row r="118" spans="1:8" ht="14.25" hidden="1">
      <c r="A118" s="2"/>
      <c r="B118" s="16"/>
      <c r="C118" s="13"/>
      <c r="D118" s="50"/>
      <c r="E118" s="50"/>
      <c r="F118" s="20"/>
      <c r="G118" s="20"/>
      <c r="H118" s="20"/>
    </row>
    <row r="119" spans="1:8" ht="15">
      <c r="A119" s="24" t="s">
        <v>188</v>
      </c>
      <c r="B119" s="18" t="s">
        <v>189</v>
      </c>
      <c r="C119" s="11"/>
      <c r="D119" s="11"/>
      <c r="E119" s="11"/>
      <c r="F119" s="68"/>
      <c r="G119" s="11">
        <f>SUM(D121:D128)</f>
        <v>700000</v>
      </c>
      <c r="H119" s="11"/>
    </row>
    <row r="120" spans="1:8" ht="15">
      <c r="A120" s="42"/>
      <c r="B120" s="15"/>
      <c r="C120" s="51"/>
      <c r="D120" s="51"/>
      <c r="E120" s="51"/>
      <c r="F120" s="12"/>
      <c r="G120" s="12"/>
      <c r="H120" s="12"/>
    </row>
    <row r="121" spans="1:8" ht="15">
      <c r="A121" s="42" t="s">
        <v>190</v>
      </c>
      <c r="B121" s="15" t="s">
        <v>191</v>
      </c>
      <c r="C121" s="50"/>
      <c r="D121" s="51">
        <f>SUM(C122:C123)</f>
        <v>700000</v>
      </c>
      <c r="E121" s="51"/>
      <c r="F121" s="20"/>
      <c r="G121" s="20"/>
      <c r="H121" s="20"/>
    </row>
    <row r="122" spans="1:8" ht="14.25">
      <c r="A122" s="2" t="s">
        <v>192</v>
      </c>
      <c r="B122" s="52" t="s">
        <v>193</v>
      </c>
      <c r="C122" s="50">
        <v>400000</v>
      </c>
      <c r="D122" s="50"/>
      <c r="E122" s="50"/>
      <c r="F122" s="20"/>
      <c r="G122" s="20"/>
      <c r="H122" s="20"/>
    </row>
    <row r="123" spans="1:8" ht="14.25">
      <c r="A123" s="2" t="s">
        <v>194</v>
      </c>
      <c r="B123" s="53" t="s">
        <v>195</v>
      </c>
      <c r="C123" s="50">
        <v>300000</v>
      </c>
      <c r="D123" s="50"/>
      <c r="E123" s="50"/>
      <c r="F123" s="20"/>
      <c r="G123" s="20"/>
      <c r="H123" s="20"/>
    </row>
    <row r="124" spans="1:8" ht="14.25">
      <c r="A124" s="2"/>
      <c r="B124" s="53"/>
      <c r="C124" s="50"/>
      <c r="D124" s="50"/>
      <c r="E124" s="50"/>
      <c r="F124" s="20"/>
      <c r="G124" s="20"/>
      <c r="H124" s="20"/>
    </row>
    <row r="125" spans="1:8" ht="15" hidden="1">
      <c r="A125" s="42" t="s">
        <v>196</v>
      </c>
      <c r="B125" s="54" t="s">
        <v>290</v>
      </c>
      <c r="C125" s="50"/>
      <c r="D125" s="50">
        <f>SUM(C126:C127)</f>
        <v>0</v>
      </c>
      <c r="E125" s="50"/>
      <c r="F125" s="20"/>
      <c r="G125" s="20"/>
      <c r="H125" s="20"/>
    </row>
    <row r="126" spans="1:8" ht="14.25" hidden="1">
      <c r="A126" s="2" t="s">
        <v>197</v>
      </c>
      <c r="B126" s="53" t="s">
        <v>291</v>
      </c>
      <c r="C126" s="50"/>
      <c r="D126" s="50"/>
      <c r="E126" s="50"/>
      <c r="F126" s="20"/>
      <c r="G126" s="20"/>
      <c r="H126" s="20"/>
    </row>
    <row r="127" spans="1:8" ht="14.25" hidden="1">
      <c r="A127" s="2" t="s">
        <v>292</v>
      </c>
      <c r="B127" s="53" t="s">
        <v>293</v>
      </c>
      <c r="C127" s="50"/>
      <c r="D127" s="50"/>
      <c r="E127" s="50"/>
      <c r="F127" s="20"/>
      <c r="G127" s="20"/>
      <c r="H127" s="20"/>
    </row>
    <row r="128" spans="1:8" ht="14.25" hidden="1">
      <c r="A128" s="2"/>
      <c r="B128" s="21"/>
      <c r="C128" s="20"/>
      <c r="D128" s="50"/>
      <c r="E128" s="50"/>
      <c r="F128" s="20"/>
      <c r="G128" s="20"/>
      <c r="H128" s="20"/>
    </row>
    <row r="129" spans="1:8" ht="15" hidden="1">
      <c r="A129" s="24" t="s">
        <v>198</v>
      </c>
      <c r="B129" s="18" t="s">
        <v>199</v>
      </c>
      <c r="C129" s="11"/>
      <c r="D129" s="11"/>
      <c r="E129" s="11"/>
      <c r="F129" s="11"/>
      <c r="G129" s="11"/>
      <c r="H129" s="11"/>
    </row>
    <row r="130" spans="1:8" ht="14.25" hidden="1">
      <c r="A130" s="2" t="s">
        <v>294</v>
      </c>
      <c r="B130" s="21" t="s">
        <v>361</v>
      </c>
      <c r="C130" s="20"/>
      <c r="D130" s="50"/>
      <c r="E130" s="50"/>
      <c r="F130" s="20"/>
      <c r="G130" s="20"/>
      <c r="H130" s="20"/>
    </row>
    <row r="131" spans="1:8" ht="14.25" hidden="1">
      <c r="A131" s="2"/>
      <c r="B131" s="21"/>
      <c r="C131" s="20"/>
      <c r="D131" s="50"/>
      <c r="E131" s="50"/>
      <c r="F131" s="20"/>
      <c r="G131" s="20"/>
      <c r="H131" s="20"/>
    </row>
    <row r="132" spans="1:8" ht="15">
      <c r="A132" s="24" t="s">
        <v>200</v>
      </c>
      <c r="B132" s="11" t="s">
        <v>201</v>
      </c>
      <c r="C132" s="11"/>
      <c r="D132" s="19"/>
      <c r="E132" s="19"/>
      <c r="F132" s="11"/>
      <c r="G132" s="11">
        <f>SUM(E133:E148)</f>
        <v>2380500000</v>
      </c>
      <c r="H132" s="19"/>
    </row>
    <row r="133" spans="1:8" ht="15">
      <c r="A133" s="42" t="s">
        <v>202</v>
      </c>
      <c r="B133" s="12" t="s">
        <v>203</v>
      </c>
      <c r="C133" s="12"/>
      <c r="D133" s="12"/>
      <c r="E133" s="12">
        <f>SUM(D134:D144)</f>
        <v>2280500000</v>
      </c>
      <c r="F133" s="12"/>
      <c r="G133" s="20"/>
      <c r="H133" s="20"/>
    </row>
    <row r="134" spans="1:8" ht="15">
      <c r="A134" s="42" t="s">
        <v>204</v>
      </c>
      <c r="B134" s="12" t="s">
        <v>205</v>
      </c>
      <c r="C134" s="12"/>
      <c r="D134" s="12">
        <f>SUM(C135:C137)</f>
        <v>1830000000</v>
      </c>
      <c r="E134" s="12"/>
      <c r="F134" s="20"/>
      <c r="G134" s="20"/>
      <c r="H134" s="20"/>
    </row>
    <row r="135" spans="1:8" ht="14.25">
      <c r="A135" s="2" t="s">
        <v>206</v>
      </c>
      <c r="B135" s="13" t="s">
        <v>207</v>
      </c>
      <c r="C135" s="13">
        <v>1100000000</v>
      </c>
      <c r="D135" s="13"/>
      <c r="E135" s="13"/>
      <c r="F135" s="13"/>
      <c r="G135" s="20"/>
      <c r="H135" s="20"/>
    </row>
    <row r="136" spans="1:8" ht="15">
      <c r="A136" s="2" t="s">
        <v>208</v>
      </c>
      <c r="B136" s="13" t="s">
        <v>209</v>
      </c>
      <c r="C136" s="13">
        <v>650000000</v>
      </c>
      <c r="D136" s="14"/>
      <c r="E136" s="14"/>
      <c r="F136" s="13"/>
      <c r="G136" s="20"/>
      <c r="H136" s="20"/>
    </row>
    <row r="137" spans="1:8" ht="15">
      <c r="A137" s="2" t="s">
        <v>210</v>
      </c>
      <c r="B137" s="13" t="s">
        <v>211</v>
      </c>
      <c r="C137" s="13">
        <v>80000000</v>
      </c>
      <c r="D137" s="14"/>
      <c r="E137" s="14"/>
      <c r="F137" s="13"/>
      <c r="G137" s="20"/>
      <c r="H137" s="20"/>
    </row>
    <row r="138" spans="1:8" ht="15">
      <c r="A138" s="55" t="s">
        <v>212</v>
      </c>
      <c r="B138" s="14" t="s">
        <v>213</v>
      </c>
      <c r="C138" s="14"/>
      <c r="D138" s="14">
        <f>+C139</f>
        <v>450000000</v>
      </c>
      <c r="E138" s="14"/>
      <c r="F138" s="13"/>
      <c r="G138" s="20"/>
      <c r="H138" s="20"/>
    </row>
    <row r="139" spans="1:8" ht="14.25">
      <c r="A139" s="56" t="s">
        <v>214</v>
      </c>
      <c r="B139" s="13" t="s">
        <v>215</v>
      </c>
      <c r="C139" s="13">
        <v>450000000</v>
      </c>
      <c r="D139" s="13"/>
      <c r="E139" s="13"/>
      <c r="F139" s="13"/>
      <c r="G139" s="20"/>
      <c r="H139" s="20"/>
    </row>
    <row r="140" spans="1:8" ht="15">
      <c r="A140" s="56" t="s">
        <v>99</v>
      </c>
      <c r="B140" s="13" t="s">
        <v>99</v>
      </c>
      <c r="C140" s="13"/>
      <c r="D140" s="14"/>
      <c r="E140" s="14"/>
      <c r="F140" s="13"/>
      <c r="G140" s="20"/>
      <c r="H140" s="20"/>
    </row>
    <row r="141" spans="1:8" ht="15" hidden="1">
      <c r="A141" s="42" t="s">
        <v>216</v>
      </c>
      <c r="B141" s="14" t="s">
        <v>217</v>
      </c>
      <c r="C141" s="14"/>
      <c r="D141" s="14">
        <f>C142</f>
        <v>0</v>
      </c>
      <c r="E141" s="14"/>
      <c r="F141" s="14">
        <v>0</v>
      </c>
      <c r="G141" s="20"/>
      <c r="H141" s="20"/>
    </row>
    <row r="142" spans="1:8" ht="14.25" hidden="1">
      <c r="A142" s="2" t="s">
        <v>218</v>
      </c>
      <c r="B142" s="13" t="s">
        <v>108</v>
      </c>
      <c r="C142" s="13"/>
      <c r="D142" s="13"/>
      <c r="E142" s="13"/>
      <c r="F142" s="13"/>
      <c r="G142" s="20"/>
      <c r="H142" s="20"/>
    </row>
    <row r="143" spans="1:8" ht="14.25" hidden="1">
      <c r="A143" s="56"/>
      <c r="B143" s="13"/>
      <c r="C143" s="13"/>
      <c r="D143" s="13"/>
      <c r="E143" s="13"/>
      <c r="F143" s="13"/>
      <c r="G143" s="13"/>
      <c r="H143" s="13"/>
    </row>
    <row r="144" spans="1:8" ht="15">
      <c r="A144" s="42" t="s">
        <v>219</v>
      </c>
      <c r="B144" s="14" t="s">
        <v>220</v>
      </c>
      <c r="C144" s="14"/>
      <c r="D144" s="14">
        <f>+D145</f>
        <v>500000</v>
      </c>
      <c r="E144" s="14"/>
      <c r="F144" s="14">
        <v>0</v>
      </c>
      <c r="G144" s="20"/>
      <c r="H144" s="20"/>
    </row>
    <row r="145" spans="1:8" ht="15">
      <c r="A145" s="42" t="s">
        <v>221</v>
      </c>
      <c r="B145" s="14" t="s">
        <v>222</v>
      </c>
      <c r="C145" s="14"/>
      <c r="D145" s="14">
        <f>C146</f>
        <v>500000</v>
      </c>
      <c r="E145" s="14"/>
      <c r="F145" s="13"/>
      <c r="G145" s="20"/>
      <c r="H145" s="20"/>
    </row>
    <row r="146" spans="1:8" ht="15">
      <c r="A146" s="42" t="s">
        <v>223</v>
      </c>
      <c r="B146" s="13" t="s">
        <v>224</v>
      </c>
      <c r="C146" s="13">
        <v>500000</v>
      </c>
      <c r="D146" s="13"/>
      <c r="E146" s="13"/>
      <c r="F146" s="13"/>
      <c r="G146" s="20"/>
      <c r="H146" s="20"/>
    </row>
    <row r="147" spans="1:8" ht="15">
      <c r="A147" s="42"/>
      <c r="B147" s="13"/>
      <c r="C147" s="13"/>
      <c r="D147" s="13"/>
      <c r="E147" s="13"/>
      <c r="F147" s="13"/>
      <c r="G147" s="20"/>
      <c r="H147" s="20"/>
    </row>
    <row r="148" spans="1:8" ht="15">
      <c r="A148" s="42" t="s">
        <v>351</v>
      </c>
      <c r="B148" s="14" t="s">
        <v>352</v>
      </c>
      <c r="C148" s="13"/>
      <c r="D148" s="13"/>
      <c r="E148" s="14">
        <f>SUM(C149:C151)</f>
        <v>100000000</v>
      </c>
      <c r="F148" s="13"/>
      <c r="G148" s="20"/>
      <c r="H148" s="20"/>
    </row>
    <row r="149" spans="1:8" ht="14.25">
      <c r="A149" s="2" t="s">
        <v>353</v>
      </c>
      <c r="B149" s="13" t="s">
        <v>354</v>
      </c>
      <c r="C149" s="13">
        <v>60000000</v>
      </c>
      <c r="D149" s="13"/>
      <c r="E149" s="13"/>
      <c r="F149" s="13"/>
      <c r="G149" s="20"/>
      <c r="H149" s="20"/>
    </row>
    <row r="150" spans="1:8" ht="14.25">
      <c r="A150" s="2" t="s">
        <v>355</v>
      </c>
      <c r="B150" s="13" t="s">
        <v>358</v>
      </c>
      <c r="C150" s="13">
        <v>20000000</v>
      </c>
      <c r="D150" s="13"/>
      <c r="E150" s="13"/>
      <c r="F150" s="13"/>
      <c r="G150" s="20"/>
      <c r="H150" s="20"/>
    </row>
    <row r="151" spans="1:8" ht="14.25">
      <c r="A151" s="2" t="s">
        <v>356</v>
      </c>
      <c r="B151" s="13" t="s">
        <v>357</v>
      </c>
      <c r="C151" s="13">
        <v>20000000</v>
      </c>
      <c r="D151" s="13"/>
      <c r="E151" s="13"/>
      <c r="F151" s="13"/>
      <c r="G151" s="20"/>
      <c r="H151" s="20"/>
    </row>
    <row r="152" spans="1:8" ht="14.25">
      <c r="A152" s="10"/>
      <c r="B152" s="94"/>
      <c r="C152" s="94"/>
      <c r="D152" s="94"/>
      <c r="E152" s="94"/>
      <c r="F152" s="94"/>
      <c r="G152" s="95"/>
      <c r="H152" s="95"/>
    </row>
    <row r="153" spans="1:10" ht="15">
      <c r="A153" s="175" t="s">
        <v>225</v>
      </c>
      <c r="B153" s="175"/>
      <c r="C153" s="175"/>
      <c r="D153" s="175"/>
      <c r="E153" s="175"/>
      <c r="F153" s="175"/>
      <c r="G153" s="175"/>
      <c r="H153" s="175"/>
      <c r="I153" s="1"/>
      <c r="J153" s="1"/>
    </row>
    <row r="154" spans="1:10" ht="15">
      <c r="A154" s="88"/>
      <c r="B154" s="88"/>
      <c r="C154" s="88"/>
      <c r="D154" s="88"/>
      <c r="E154" s="88"/>
      <c r="F154" s="88"/>
      <c r="G154" s="88"/>
      <c r="H154" s="88"/>
      <c r="I154" s="1"/>
      <c r="J154" s="1"/>
    </row>
    <row r="155" spans="1:10" ht="36.75" customHeight="1">
      <c r="A155" s="166" t="s">
        <v>410</v>
      </c>
      <c r="B155" s="166"/>
      <c r="C155" s="166"/>
      <c r="D155" s="166"/>
      <c r="E155" s="166"/>
      <c r="F155" s="166"/>
      <c r="G155" s="166"/>
      <c r="H155" s="166"/>
      <c r="I155" s="1"/>
      <c r="J155" s="1"/>
    </row>
    <row r="156" spans="1:10" ht="19.5" customHeight="1">
      <c r="A156" s="24" t="s">
        <v>226</v>
      </c>
      <c r="B156" s="18" t="s">
        <v>227</v>
      </c>
      <c r="C156" s="11"/>
      <c r="D156" s="19"/>
      <c r="E156" s="19"/>
      <c r="F156" s="19"/>
      <c r="G156" s="19" t="s">
        <v>99</v>
      </c>
      <c r="H156" s="11">
        <f>G158+G265+H265</f>
        <v>6208744151.47938</v>
      </c>
      <c r="I156" s="1">
        <f>+H28-H156</f>
        <v>753505848.5206203</v>
      </c>
      <c r="J156" s="1"/>
    </row>
    <row r="157" spans="1:10" ht="14.25">
      <c r="A157" s="2"/>
      <c r="B157" s="21"/>
      <c r="C157" s="20"/>
      <c r="D157" s="20"/>
      <c r="E157" s="20"/>
      <c r="F157" s="20"/>
      <c r="G157" s="20"/>
      <c r="H157" s="20"/>
      <c r="I157" s="1"/>
      <c r="J157" s="1"/>
    </row>
    <row r="158" spans="1:8" ht="15">
      <c r="A158" s="32">
        <v>2</v>
      </c>
      <c r="B158" s="33" t="s">
        <v>249</v>
      </c>
      <c r="C158" s="57"/>
      <c r="D158" s="69"/>
      <c r="E158" s="69"/>
      <c r="F158" s="69"/>
      <c r="G158" s="74">
        <f>SUM(F159:F263)</f>
        <v>1476668401.4793792</v>
      </c>
      <c r="H158" s="69"/>
    </row>
    <row r="159" spans="1:9" ht="15">
      <c r="A159" s="32">
        <v>21</v>
      </c>
      <c r="B159" s="58" t="s">
        <v>230</v>
      </c>
      <c r="C159" s="57"/>
      <c r="D159" s="69"/>
      <c r="E159" s="69"/>
      <c r="F159" s="74">
        <f>SUM(E160:E219)</f>
        <v>1262668401.4793792</v>
      </c>
      <c r="G159" s="69"/>
      <c r="H159" s="69"/>
      <c r="I159" s="146">
        <f>+F159/F31*100</f>
        <v>50.00567915405158</v>
      </c>
    </row>
    <row r="160" spans="1:9" ht="15">
      <c r="A160" s="29">
        <v>211</v>
      </c>
      <c r="B160" s="30" t="s">
        <v>228</v>
      </c>
      <c r="C160" s="62"/>
      <c r="D160" s="70"/>
      <c r="E160" s="71">
        <f>SUM(D161:D187)</f>
        <v>749908635.5937792</v>
      </c>
      <c r="F160" s="70"/>
      <c r="G160" s="70"/>
      <c r="H160" s="70"/>
      <c r="I160" s="146"/>
    </row>
    <row r="161" spans="1:8" ht="15">
      <c r="A161" s="31">
        <v>2111</v>
      </c>
      <c r="B161" s="84" t="s">
        <v>231</v>
      </c>
      <c r="C161" s="63"/>
      <c r="D161" s="71">
        <f>SUM(C162:C172)</f>
        <v>471868495.36</v>
      </c>
      <c r="E161" s="70"/>
      <c r="F161" s="70"/>
      <c r="G161" s="70"/>
      <c r="H161" s="70"/>
    </row>
    <row r="162" spans="1:8" ht="14.25">
      <c r="A162" s="35">
        <v>211101</v>
      </c>
      <c r="B162" s="83" t="s">
        <v>232</v>
      </c>
      <c r="C162" s="64">
        <v>350000000</v>
      </c>
      <c r="D162" s="70"/>
      <c r="E162" s="70"/>
      <c r="F162" s="70"/>
      <c r="G162" s="70"/>
      <c r="H162" s="70"/>
    </row>
    <row r="163" spans="1:8" ht="14.25">
      <c r="A163" s="35">
        <v>211102</v>
      </c>
      <c r="B163" s="83" t="s">
        <v>234</v>
      </c>
      <c r="C163" s="64">
        <f>+C162/24</f>
        <v>14583333.333333334</v>
      </c>
      <c r="D163" s="70"/>
      <c r="E163" s="70"/>
      <c r="F163" s="70"/>
      <c r="G163" s="70"/>
      <c r="H163" s="70"/>
    </row>
    <row r="164" spans="1:8" ht="14.25">
      <c r="A164" s="35">
        <v>211103</v>
      </c>
      <c r="B164" s="83" t="s">
        <v>233</v>
      </c>
      <c r="C164" s="64">
        <f>+C162/12</f>
        <v>29166666.666666668</v>
      </c>
      <c r="D164" s="70"/>
      <c r="E164" s="70"/>
      <c r="F164" s="70"/>
      <c r="G164" s="70"/>
      <c r="H164" s="70"/>
    </row>
    <row r="165" spans="1:8" ht="14.25">
      <c r="A165" s="35">
        <v>211104</v>
      </c>
      <c r="B165" s="83" t="s">
        <v>250</v>
      </c>
      <c r="C165" s="64">
        <f>+C162/360*21</f>
        <v>20416666.666666668</v>
      </c>
      <c r="D165" s="70"/>
      <c r="E165" s="70"/>
      <c r="F165" s="70"/>
      <c r="G165" s="70"/>
      <c r="H165" s="70"/>
    </row>
    <row r="166" spans="1:8" ht="14.25">
      <c r="A166" s="35">
        <v>211105</v>
      </c>
      <c r="B166" s="83" t="s">
        <v>251</v>
      </c>
      <c r="C166" s="64">
        <f>2879348*1.04*8</f>
        <v>23956175.36</v>
      </c>
      <c r="D166" s="70"/>
      <c r="E166" s="70"/>
      <c r="F166" s="70"/>
      <c r="G166" s="70"/>
      <c r="H166" s="70"/>
    </row>
    <row r="167" spans="1:8" ht="14.25">
      <c r="A167" s="35">
        <v>211106</v>
      </c>
      <c r="B167" s="83" t="s">
        <v>252</v>
      </c>
      <c r="C167" s="64">
        <f>566700*2*22*12/360*2</f>
        <v>1662320</v>
      </c>
      <c r="D167" s="70"/>
      <c r="E167" s="70"/>
      <c r="F167" s="70"/>
      <c r="G167" s="70"/>
      <c r="H167" s="70"/>
    </row>
    <row r="168" spans="1:8" ht="14.25">
      <c r="A168" s="35">
        <v>211107</v>
      </c>
      <c r="B168" s="83" t="s">
        <v>253</v>
      </c>
      <c r="C168" s="64">
        <f>+C162/24</f>
        <v>14583333.333333334</v>
      </c>
      <c r="D168" s="70"/>
      <c r="E168" s="70"/>
      <c r="F168" s="70"/>
      <c r="G168" s="70"/>
      <c r="H168" s="70"/>
    </row>
    <row r="169" spans="1:8" ht="14.25">
      <c r="A169" s="35">
        <v>211108</v>
      </c>
      <c r="B169" s="83" t="s">
        <v>254</v>
      </c>
      <c r="C169" s="64">
        <v>2000000</v>
      </c>
      <c r="D169" s="70"/>
      <c r="E169" s="70"/>
      <c r="F169" s="70"/>
      <c r="G169" s="70"/>
      <c r="H169" s="70"/>
    </row>
    <row r="170" spans="1:8" ht="14.25">
      <c r="A170" s="35">
        <v>211109</v>
      </c>
      <c r="B170" s="83" t="s">
        <v>255</v>
      </c>
      <c r="C170" s="64">
        <v>12000000</v>
      </c>
      <c r="D170" s="70"/>
      <c r="E170" s="70"/>
      <c r="F170" s="70"/>
      <c r="G170" s="70"/>
      <c r="H170" s="70"/>
    </row>
    <row r="171" spans="1:8" ht="14.25">
      <c r="A171" s="35">
        <v>211110</v>
      </c>
      <c r="B171" s="83" t="s">
        <v>256</v>
      </c>
      <c r="C171" s="64"/>
      <c r="D171" s="70"/>
      <c r="E171" s="70"/>
      <c r="F171" s="70"/>
      <c r="G171" s="70"/>
      <c r="H171" s="70"/>
    </row>
    <row r="172" spans="1:8" ht="14.25">
      <c r="A172" s="35">
        <v>211111</v>
      </c>
      <c r="B172" s="83" t="s">
        <v>407</v>
      </c>
      <c r="C172" s="64">
        <v>3500000</v>
      </c>
      <c r="D172" s="70"/>
      <c r="E172" s="70"/>
      <c r="F172" s="70"/>
      <c r="G172" s="70"/>
      <c r="H172" s="70"/>
    </row>
    <row r="173" spans="1:8" ht="15">
      <c r="A173" s="31">
        <v>2112</v>
      </c>
      <c r="B173" s="84" t="s">
        <v>235</v>
      </c>
      <c r="C173" s="63"/>
      <c r="D173" s="71">
        <f>SUM(C174:C178)</f>
        <v>30000000</v>
      </c>
      <c r="E173" s="70"/>
      <c r="F173" s="70"/>
      <c r="G173" s="70"/>
      <c r="H173" s="70"/>
    </row>
    <row r="174" spans="1:8" ht="14.25">
      <c r="A174" s="35">
        <v>211201</v>
      </c>
      <c r="B174" s="83" t="s">
        <v>257</v>
      </c>
      <c r="C174" s="64">
        <v>30000000</v>
      </c>
      <c r="D174" s="70"/>
      <c r="E174" s="70"/>
      <c r="F174" s="70"/>
      <c r="G174" s="70"/>
      <c r="H174" s="70"/>
    </row>
    <row r="175" spans="1:8" ht="14.25">
      <c r="A175" s="35">
        <v>211202</v>
      </c>
      <c r="B175" s="83"/>
      <c r="C175" s="64"/>
      <c r="D175" s="70"/>
      <c r="E175" s="70"/>
      <c r="F175" s="70"/>
      <c r="G175" s="70"/>
      <c r="H175" s="70"/>
    </row>
    <row r="176" spans="1:8" ht="14.25">
      <c r="A176" s="35">
        <v>211203</v>
      </c>
      <c r="B176" s="83" t="s">
        <v>236</v>
      </c>
      <c r="C176" s="64"/>
      <c r="D176" s="70"/>
      <c r="E176" s="70"/>
      <c r="F176" s="70"/>
      <c r="G176" s="70"/>
      <c r="H176" s="70"/>
    </row>
    <row r="177" spans="1:8" ht="14.25">
      <c r="A177" s="35">
        <v>211204</v>
      </c>
      <c r="B177" s="83" t="s">
        <v>258</v>
      </c>
      <c r="C177" s="64"/>
      <c r="D177" s="70"/>
      <c r="E177" s="70"/>
      <c r="F177" s="70"/>
      <c r="G177" s="70"/>
      <c r="H177" s="70"/>
    </row>
    <row r="178" spans="1:8" ht="14.25">
      <c r="A178" s="35">
        <v>211205</v>
      </c>
      <c r="B178" s="83" t="s">
        <v>259</v>
      </c>
      <c r="C178" s="64"/>
      <c r="D178" s="70"/>
      <c r="E178" s="70"/>
      <c r="F178" s="70"/>
      <c r="G178" s="70"/>
      <c r="H178" s="70"/>
    </row>
    <row r="179" spans="1:8" ht="15">
      <c r="A179" s="31">
        <v>2113</v>
      </c>
      <c r="B179" s="84" t="s">
        <v>237</v>
      </c>
      <c r="C179" s="63"/>
      <c r="D179" s="71">
        <f>SUM(C180:C184)</f>
        <v>133446715.46577922</v>
      </c>
      <c r="E179" s="70"/>
      <c r="F179" s="70"/>
      <c r="G179" s="70"/>
      <c r="H179" s="70"/>
    </row>
    <row r="180" spans="1:8" ht="14.25">
      <c r="A180" s="35">
        <v>211301</v>
      </c>
      <c r="B180" s="83" t="s">
        <v>238</v>
      </c>
      <c r="C180" s="64">
        <f>+D161*4%</f>
        <v>18874739.814400002</v>
      </c>
      <c r="D180" s="70"/>
      <c r="E180" s="70"/>
      <c r="F180" s="70"/>
      <c r="G180" s="70"/>
      <c r="H180" s="70"/>
    </row>
    <row r="181" spans="1:8" ht="14.25">
      <c r="A181" s="35">
        <v>211302</v>
      </c>
      <c r="B181" s="83" t="s">
        <v>260</v>
      </c>
      <c r="C181" s="64">
        <f>+D161*8.5%</f>
        <v>40108822.10560001</v>
      </c>
      <c r="D181" s="70"/>
      <c r="E181" s="70"/>
      <c r="F181" s="70"/>
      <c r="G181" s="70"/>
      <c r="H181" s="70"/>
    </row>
    <row r="182" spans="1:8" ht="14.25">
      <c r="A182" s="35">
        <v>211303</v>
      </c>
      <c r="B182" s="83" t="s">
        <v>261</v>
      </c>
      <c r="C182" s="64">
        <f>+D161*0.522%</f>
        <v>2463153.5457792</v>
      </c>
      <c r="D182" s="70"/>
      <c r="E182" s="70"/>
      <c r="F182" s="70"/>
      <c r="G182" s="70"/>
      <c r="H182" s="70"/>
    </row>
    <row r="183" spans="1:8" ht="14.25">
      <c r="A183" s="35">
        <v>211304</v>
      </c>
      <c r="B183" s="83" t="s">
        <v>262</v>
      </c>
      <c r="C183" s="64">
        <v>30000000</v>
      </c>
      <c r="D183" s="70"/>
      <c r="E183" s="70"/>
      <c r="F183" s="70"/>
      <c r="G183" s="70"/>
      <c r="H183" s="70"/>
    </row>
    <row r="184" spans="1:8" ht="14.25">
      <c r="A184" s="35">
        <v>211305</v>
      </c>
      <c r="B184" s="83" t="s">
        <v>263</v>
      </c>
      <c r="C184" s="64">
        <f>+C162*12%</f>
        <v>42000000</v>
      </c>
      <c r="D184" s="70"/>
      <c r="E184" s="70"/>
      <c r="F184" s="70"/>
      <c r="G184" s="70"/>
      <c r="H184" s="70"/>
    </row>
    <row r="185" spans="1:8" ht="15">
      <c r="A185" s="31">
        <v>2114</v>
      </c>
      <c r="B185" s="84" t="s">
        <v>239</v>
      </c>
      <c r="C185" s="63"/>
      <c r="D185" s="71">
        <f>SUM(C186:C188)</f>
        <v>114593424.768</v>
      </c>
      <c r="E185" s="70"/>
      <c r="F185" s="70"/>
      <c r="G185" s="70"/>
      <c r="H185" s="70"/>
    </row>
    <row r="186" spans="1:8" ht="14.25">
      <c r="A186" s="35">
        <v>211401</v>
      </c>
      <c r="B186" s="83" t="s">
        <v>245</v>
      </c>
      <c r="C186" s="64">
        <f>+D161*5%</f>
        <v>23593424.768000003</v>
      </c>
      <c r="D186" s="70"/>
      <c r="E186" s="70"/>
      <c r="F186" s="70"/>
      <c r="G186" s="70"/>
      <c r="H186" s="70"/>
    </row>
    <row r="187" spans="1:8" ht="14.25">
      <c r="A187" s="35">
        <v>211402</v>
      </c>
      <c r="B187" s="83" t="s">
        <v>298</v>
      </c>
      <c r="C187" s="64">
        <v>70000000</v>
      </c>
      <c r="D187" s="70"/>
      <c r="E187" s="70"/>
      <c r="F187" s="70"/>
      <c r="G187" s="70"/>
      <c r="H187" s="70"/>
    </row>
    <row r="188" spans="1:8" ht="14.25">
      <c r="A188" s="35">
        <v>211403</v>
      </c>
      <c r="B188" s="83" t="s">
        <v>408</v>
      </c>
      <c r="C188" s="64">
        <v>21000000</v>
      </c>
      <c r="D188" s="70"/>
      <c r="E188" s="70"/>
      <c r="F188" s="70"/>
      <c r="G188" s="70"/>
      <c r="H188" s="70"/>
    </row>
    <row r="189" spans="1:8" ht="15">
      <c r="A189" s="29">
        <v>212</v>
      </c>
      <c r="B189" s="30" t="s">
        <v>229</v>
      </c>
      <c r="C189" s="62"/>
      <c r="D189" s="72"/>
      <c r="E189" s="73">
        <f>SUM(D190:D214)</f>
        <v>186500000</v>
      </c>
      <c r="F189" s="72"/>
      <c r="G189" s="72"/>
      <c r="H189" s="72"/>
    </row>
    <row r="190" spans="1:8" ht="15">
      <c r="A190" s="29">
        <v>2121</v>
      </c>
      <c r="B190" s="30" t="s">
        <v>240</v>
      </c>
      <c r="C190" s="62"/>
      <c r="D190" s="71">
        <f>SUM(C191:C192)</f>
        <v>60000000</v>
      </c>
      <c r="E190" s="70"/>
      <c r="F190" s="70"/>
      <c r="G190" s="70"/>
      <c r="H190" s="70"/>
    </row>
    <row r="191" spans="1:8" ht="14.25">
      <c r="A191" s="35">
        <v>212101</v>
      </c>
      <c r="B191" s="83" t="s">
        <v>246</v>
      </c>
      <c r="C191" s="64"/>
      <c r="D191" s="70"/>
      <c r="E191" s="70"/>
      <c r="F191" s="70"/>
      <c r="G191" s="70"/>
      <c r="H191" s="70"/>
    </row>
    <row r="192" spans="1:8" ht="14.25">
      <c r="A192" s="35">
        <v>212102</v>
      </c>
      <c r="B192" s="83" t="s">
        <v>241</v>
      </c>
      <c r="C192" s="64">
        <v>60000000</v>
      </c>
      <c r="D192" s="70"/>
      <c r="E192" s="70"/>
      <c r="F192" s="70"/>
      <c r="G192" s="70"/>
      <c r="H192" s="70"/>
    </row>
    <row r="193" spans="1:8" ht="15">
      <c r="A193" s="29">
        <v>2122</v>
      </c>
      <c r="B193" s="30" t="s">
        <v>242</v>
      </c>
      <c r="C193" s="62"/>
      <c r="D193" s="71">
        <f>SUM(C194:C212)</f>
        <v>125500000</v>
      </c>
      <c r="E193" s="70"/>
      <c r="F193" s="70"/>
      <c r="G193" s="70"/>
      <c r="H193" s="70"/>
    </row>
    <row r="194" spans="1:8" ht="14.25">
      <c r="A194" s="35">
        <v>212201</v>
      </c>
      <c r="B194" s="83" t="s">
        <v>264</v>
      </c>
      <c r="C194" s="64">
        <v>8000000</v>
      </c>
      <c r="D194" s="70"/>
      <c r="E194" s="70"/>
      <c r="F194" s="70"/>
      <c r="G194" s="70"/>
      <c r="H194" s="70"/>
    </row>
    <row r="195" spans="1:8" ht="14.25">
      <c r="A195" s="35">
        <v>212202</v>
      </c>
      <c r="B195" s="83" t="s">
        <v>265</v>
      </c>
      <c r="C195" s="64">
        <v>2000000</v>
      </c>
      <c r="D195" s="70"/>
      <c r="E195" s="70"/>
      <c r="F195" s="70"/>
      <c r="G195" s="70"/>
      <c r="H195" s="70"/>
    </row>
    <row r="196" spans="1:8" ht="14.25">
      <c r="A196" s="35">
        <v>212203</v>
      </c>
      <c r="B196" s="83" t="s">
        <v>296</v>
      </c>
      <c r="C196" s="64">
        <v>33000000</v>
      </c>
      <c r="D196" s="70"/>
      <c r="E196" s="70"/>
      <c r="F196" s="70"/>
      <c r="G196" s="70"/>
      <c r="H196" s="70"/>
    </row>
    <row r="197" spans="1:8" ht="14.25">
      <c r="A197" s="35">
        <v>212204</v>
      </c>
      <c r="B197" s="83" t="s">
        <v>247</v>
      </c>
      <c r="C197" s="64">
        <v>20000000</v>
      </c>
      <c r="D197" s="70"/>
      <c r="E197" s="70"/>
      <c r="F197" s="70"/>
      <c r="G197" s="70"/>
      <c r="H197" s="70"/>
    </row>
    <row r="198" spans="1:8" ht="14.25">
      <c r="A198" s="35">
        <v>212205</v>
      </c>
      <c r="B198" s="83" t="s">
        <v>266</v>
      </c>
      <c r="C198" s="64">
        <v>30000000</v>
      </c>
      <c r="D198" s="70"/>
      <c r="E198" s="70"/>
      <c r="F198" s="70"/>
      <c r="G198" s="70"/>
      <c r="H198" s="70"/>
    </row>
    <row r="199" spans="1:8" ht="14.25">
      <c r="A199" s="35">
        <v>212206</v>
      </c>
      <c r="B199" s="83" t="s">
        <v>267</v>
      </c>
      <c r="C199" s="64">
        <v>3500000</v>
      </c>
      <c r="D199" s="70"/>
      <c r="E199" s="70"/>
      <c r="F199" s="70"/>
      <c r="G199" s="70"/>
      <c r="H199" s="70"/>
    </row>
    <row r="200" spans="1:8" ht="14.25">
      <c r="A200" s="35">
        <v>212207</v>
      </c>
      <c r="B200" s="83" t="s">
        <v>268</v>
      </c>
      <c r="C200" s="64">
        <v>4000000</v>
      </c>
      <c r="D200" s="70"/>
      <c r="E200" s="70"/>
      <c r="F200" s="70"/>
      <c r="G200" s="70"/>
      <c r="H200" s="70"/>
    </row>
    <row r="201" spans="1:8" ht="14.25">
      <c r="A201" s="35">
        <v>212208</v>
      </c>
      <c r="B201" s="83" t="s">
        <v>269</v>
      </c>
      <c r="C201" s="64">
        <v>5000000</v>
      </c>
      <c r="D201" s="70"/>
      <c r="E201" s="70"/>
      <c r="F201" s="70"/>
      <c r="G201" s="70"/>
      <c r="H201" s="70"/>
    </row>
    <row r="202" spans="1:8" ht="14.25">
      <c r="A202" s="35">
        <v>212209</v>
      </c>
      <c r="B202" s="83" t="s">
        <v>270</v>
      </c>
      <c r="C202" s="64">
        <v>800000</v>
      </c>
      <c r="D202" s="70"/>
      <c r="E202" s="70"/>
      <c r="F202" s="70"/>
      <c r="G202" s="70"/>
      <c r="H202" s="70"/>
    </row>
    <row r="203" spans="1:8" ht="14.25">
      <c r="A203" s="35">
        <v>212210</v>
      </c>
      <c r="B203" s="83" t="s">
        <v>271</v>
      </c>
      <c r="C203" s="64">
        <v>200000</v>
      </c>
      <c r="D203" s="70"/>
      <c r="E203" s="70"/>
      <c r="F203" s="70"/>
      <c r="G203" s="70"/>
      <c r="H203" s="70"/>
    </row>
    <row r="204" spans="1:8" ht="14.25">
      <c r="A204" s="35">
        <v>212211</v>
      </c>
      <c r="B204" s="83" t="s">
        <v>243</v>
      </c>
      <c r="C204" s="64">
        <v>12000000</v>
      </c>
      <c r="D204" s="70"/>
      <c r="E204" s="70"/>
      <c r="F204" s="70"/>
      <c r="G204" s="70"/>
      <c r="H204" s="70"/>
    </row>
    <row r="205" spans="1:8" ht="14.25">
      <c r="A205" s="35">
        <v>212212</v>
      </c>
      <c r="B205" s="83"/>
      <c r="C205" s="64"/>
      <c r="D205" s="70"/>
      <c r="E205" s="70"/>
      <c r="F205" s="70"/>
      <c r="G205" s="70"/>
      <c r="H205" s="70"/>
    </row>
    <row r="206" spans="1:8" ht="14.25">
      <c r="A206" s="35">
        <v>212213</v>
      </c>
      <c r="B206" s="83" t="s">
        <v>272</v>
      </c>
      <c r="C206" s="64">
        <v>3000000</v>
      </c>
      <c r="D206" s="70"/>
      <c r="E206" s="70"/>
      <c r="F206" s="70"/>
      <c r="G206" s="70"/>
      <c r="H206" s="70"/>
    </row>
    <row r="207" spans="1:8" ht="14.25">
      <c r="A207" s="35">
        <v>212214</v>
      </c>
      <c r="B207" s="83" t="s">
        <v>146</v>
      </c>
      <c r="C207" s="64"/>
      <c r="D207" s="70"/>
      <c r="E207" s="70"/>
      <c r="F207" s="70"/>
      <c r="G207" s="70"/>
      <c r="H207" s="70"/>
    </row>
    <row r="208" spans="1:8" ht="14.25">
      <c r="A208" s="35">
        <v>212215</v>
      </c>
      <c r="B208" s="83"/>
      <c r="C208" s="64"/>
      <c r="D208" s="70"/>
      <c r="E208" s="70"/>
      <c r="F208" s="70"/>
      <c r="G208" s="70"/>
      <c r="H208" s="70"/>
    </row>
    <row r="209" spans="1:8" ht="14.25">
      <c r="A209" s="35">
        <v>212216</v>
      </c>
      <c r="B209" s="83"/>
      <c r="C209" s="64"/>
      <c r="D209" s="70"/>
      <c r="E209" s="70"/>
      <c r="F209" s="70"/>
      <c r="G209" s="70"/>
      <c r="H209" s="70"/>
    </row>
    <row r="210" spans="1:8" ht="14.25">
      <c r="A210" s="35">
        <v>212217</v>
      </c>
      <c r="B210" s="83" t="s">
        <v>273</v>
      </c>
      <c r="C210" s="64"/>
      <c r="D210" s="70"/>
      <c r="E210" s="70"/>
      <c r="F210" s="70"/>
      <c r="G210" s="70"/>
      <c r="H210" s="70"/>
    </row>
    <row r="211" spans="1:8" ht="14.25">
      <c r="A211" s="35">
        <v>212218</v>
      </c>
      <c r="B211" s="83" t="s">
        <v>274</v>
      </c>
      <c r="C211" s="64">
        <v>4000000</v>
      </c>
      <c r="D211" s="70"/>
      <c r="E211" s="70"/>
      <c r="F211" s="70"/>
      <c r="G211" s="70"/>
      <c r="H211" s="70"/>
    </row>
    <row r="212" spans="1:8" ht="14.25">
      <c r="A212" s="35">
        <v>212219</v>
      </c>
      <c r="B212" s="83" t="s">
        <v>275</v>
      </c>
      <c r="C212" s="64"/>
      <c r="D212" s="70"/>
      <c r="E212" s="70"/>
      <c r="F212" s="70"/>
      <c r="G212" s="70"/>
      <c r="H212" s="70"/>
    </row>
    <row r="213" spans="1:8" ht="15">
      <c r="A213" s="29">
        <v>2123</v>
      </c>
      <c r="B213" s="30" t="s">
        <v>276</v>
      </c>
      <c r="C213" s="62"/>
      <c r="D213" s="70">
        <f>C214</f>
        <v>1000000</v>
      </c>
      <c r="E213" s="70"/>
      <c r="F213" s="70"/>
      <c r="G213" s="70"/>
      <c r="H213" s="70"/>
    </row>
    <row r="214" spans="1:8" ht="14.25">
      <c r="A214" s="35">
        <v>212301</v>
      </c>
      <c r="B214" s="83" t="s">
        <v>276</v>
      </c>
      <c r="C214" s="64">
        <v>1000000</v>
      </c>
      <c r="D214" s="70"/>
      <c r="E214" s="70"/>
      <c r="F214" s="70"/>
      <c r="G214" s="70"/>
      <c r="H214" s="70"/>
    </row>
    <row r="215" spans="1:8" ht="15">
      <c r="A215" s="34">
        <v>213</v>
      </c>
      <c r="B215" s="85" t="s">
        <v>277</v>
      </c>
      <c r="C215" s="65"/>
      <c r="D215" s="75"/>
      <c r="E215" s="76">
        <f>SUM(C216:C218)</f>
        <v>103000000</v>
      </c>
      <c r="F215" s="76"/>
      <c r="G215" s="75"/>
      <c r="H215" s="75"/>
    </row>
    <row r="216" spans="1:8" ht="14.25">
      <c r="A216" s="35">
        <v>21301</v>
      </c>
      <c r="B216" s="83" t="s">
        <v>278</v>
      </c>
      <c r="C216" s="64">
        <v>100000000</v>
      </c>
      <c r="D216" s="70"/>
      <c r="E216" s="70"/>
      <c r="F216" s="70"/>
      <c r="G216" s="70"/>
      <c r="H216" s="70"/>
    </row>
    <row r="217" spans="1:8" ht="14.25">
      <c r="A217" s="35">
        <v>21302</v>
      </c>
      <c r="B217" s="83" t="s">
        <v>279</v>
      </c>
      <c r="C217" s="64">
        <v>3000000</v>
      </c>
      <c r="D217" s="70"/>
      <c r="E217" s="70"/>
      <c r="F217" s="70"/>
      <c r="G217" s="70"/>
      <c r="H217" s="70"/>
    </row>
    <row r="218" spans="1:8" ht="14.25">
      <c r="A218" s="35">
        <v>21303</v>
      </c>
      <c r="B218" s="83"/>
      <c r="C218" s="64"/>
      <c r="D218" s="70"/>
      <c r="E218" s="70"/>
      <c r="F218" s="70"/>
      <c r="G218" s="70"/>
      <c r="H218" s="70"/>
    </row>
    <row r="219" spans="1:8" ht="15">
      <c r="A219" s="80">
        <v>22</v>
      </c>
      <c r="B219" s="80" t="s">
        <v>295</v>
      </c>
      <c r="C219" s="63"/>
      <c r="D219" s="71"/>
      <c r="E219" s="71">
        <f>SUM(E220:E260)</f>
        <v>223259765.8856</v>
      </c>
      <c r="G219" s="71"/>
      <c r="H219" s="71"/>
    </row>
    <row r="220" spans="1:8" ht="15">
      <c r="A220" s="80">
        <v>221</v>
      </c>
      <c r="B220" s="30" t="s">
        <v>228</v>
      </c>
      <c r="C220" s="63"/>
      <c r="D220" s="71"/>
      <c r="E220" s="71">
        <f>SUM(D221:D246)</f>
        <v>222459765.8856</v>
      </c>
      <c r="F220" s="71"/>
      <c r="G220" s="71"/>
      <c r="H220" s="71"/>
    </row>
    <row r="221" spans="1:8" ht="15">
      <c r="A221" s="80">
        <v>2211</v>
      </c>
      <c r="B221" s="81" t="s">
        <v>231</v>
      </c>
      <c r="C221" s="63"/>
      <c r="D221" s="71">
        <f>SUM(C222:C229)</f>
        <v>127179480</v>
      </c>
      <c r="E221" s="71"/>
      <c r="F221" s="71"/>
      <c r="G221" s="71"/>
      <c r="H221" s="71"/>
    </row>
    <row r="222" spans="1:8" ht="15">
      <c r="A222" s="77">
        <v>221101</v>
      </c>
      <c r="B222" s="83" t="s">
        <v>232</v>
      </c>
      <c r="C222" s="64">
        <v>103000000</v>
      </c>
      <c r="D222" s="71"/>
      <c r="E222" s="71"/>
      <c r="F222" s="71"/>
      <c r="G222" s="71"/>
      <c r="H222" s="71"/>
    </row>
    <row r="223" spans="1:8" ht="15">
      <c r="A223" s="77">
        <v>221102</v>
      </c>
      <c r="B223" s="83" t="s">
        <v>234</v>
      </c>
      <c r="C223" s="64">
        <f>+C222/24</f>
        <v>4291666.666666667</v>
      </c>
      <c r="D223" s="71"/>
      <c r="E223" s="71"/>
      <c r="F223" s="71"/>
      <c r="G223" s="71"/>
      <c r="H223" s="71"/>
    </row>
    <row r="224" spans="1:8" ht="15">
      <c r="A224" s="77">
        <v>221103</v>
      </c>
      <c r="B224" s="83" t="s">
        <v>233</v>
      </c>
      <c r="C224" s="64">
        <f>+C222/12</f>
        <v>8583333.333333334</v>
      </c>
      <c r="D224" s="71"/>
      <c r="E224" s="71"/>
      <c r="F224" s="71"/>
      <c r="G224" s="71"/>
      <c r="H224" s="71"/>
    </row>
    <row r="225" spans="1:8" ht="15">
      <c r="A225" s="77">
        <v>221104</v>
      </c>
      <c r="B225" s="83" t="s">
        <v>250</v>
      </c>
      <c r="C225" s="64">
        <f>+C222/360*21</f>
        <v>6008333.333333334</v>
      </c>
      <c r="D225" s="71"/>
      <c r="E225" s="71"/>
      <c r="F225" s="71"/>
      <c r="G225" s="71"/>
      <c r="H225" s="71"/>
    </row>
    <row r="226" spans="1:8" ht="15">
      <c r="A226" s="77">
        <v>221105</v>
      </c>
      <c r="B226" s="83" t="s">
        <v>251</v>
      </c>
      <c r="C226" s="64"/>
      <c r="D226" s="71"/>
      <c r="E226" s="71"/>
      <c r="F226" s="71"/>
      <c r="G226" s="71"/>
      <c r="H226" s="71"/>
    </row>
    <row r="227" spans="1:8" ht="15">
      <c r="A227" s="77">
        <v>221106</v>
      </c>
      <c r="B227" s="83" t="s">
        <v>252</v>
      </c>
      <c r="C227" s="64">
        <f>566700*2*8*12/360*2</f>
        <v>604480</v>
      </c>
      <c r="D227" s="71"/>
      <c r="E227" s="71"/>
      <c r="F227" s="71"/>
      <c r="G227" s="71"/>
      <c r="H227" s="71"/>
    </row>
    <row r="228" spans="1:8" ht="15">
      <c r="A228" s="77">
        <v>221107</v>
      </c>
      <c r="B228" s="83" t="s">
        <v>253</v>
      </c>
      <c r="C228" s="64">
        <f>+C222/24</f>
        <v>4291666.666666667</v>
      </c>
      <c r="D228" s="71"/>
      <c r="E228" s="71"/>
      <c r="F228" s="71"/>
      <c r="G228" s="71"/>
      <c r="H228" s="71"/>
    </row>
    <row r="229" spans="1:8" ht="15">
      <c r="A229" s="77">
        <v>221108</v>
      </c>
      <c r="B229" s="83" t="s">
        <v>254</v>
      </c>
      <c r="C229" s="64">
        <v>400000</v>
      </c>
      <c r="D229" s="71"/>
      <c r="E229" s="71"/>
      <c r="F229" s="71"/>
      <c r="G229" s="71"/>
      <c r="H229" s="71"/>
    </row>
    <row r="230" spans="1:8" ht="15">
      <c r="A230" s="77">
        <v>221109</v>
      </c>
      <c r="B230" s="83" t="s">
        <v>255</v>
      </c>
      <c r="C230" s="64"/>
      <c r="D230" s="71"/>
      <c r="E230" s="71"/>
      <c r="F230" s="71"/>
      <c r="G230" s="71"/>
      <c r="H230" s="71"/>
    </row>
    <row r="231" spans="1:8" ht="15">
      <c r="A231" s="80">
        <v>2212</v>
      </c>
      <c r="B231" s="81" t="s">
        <v>235</v>
      </c>
      <c r="C231" s="63"/>
      <c r="D231" s="71">
        <f>SUM(C232:C233)</f>
        <v>50000000</v>
      </c>
      <c r="E231" s="71"/>
      <c r="F231" s="71"/>
      <c r="G231" s="71"/>
      <c r="H231" s="71"/>
    </row>
    <row r="232" spans="1:8" ht="15">
      <c r="A232" s="77">
        <v>221201</v>
      </c>
      <c r="B232" s="86" t="s">
        <v>409</v>
      </c>
      <c r="C232" s="64">
        <v>50000000</v>
      </c>
      <c r="D232" s="71"/>
      <c r="E232" s="71"/>
      <c r="F232" s="71"/>
      <c r="G232" s="71"/>
      <c r="H232" s="71"/>
    </row>
    <row r="233" spans="1:8" ht="15">
      <c r="A233" s="77">
        <v>221202</v>
      </c>
      <c r="B233" s="86" t="s">
        <v>258</v>
      </c>
      <c r="C233" s="64"/>
      <c r="D233" s="71"/>
      <c r="E233" s="71"/>
      <c r="F233" s="71"/>
      <c r="G233" s="71"/>
      <c r="H233" s="71"/>
    </row>
    <row r="234" spans="1:8" ht="15">
      <c r="A234" s="80"/>
      <c r="B234" s="87"/>
      <c r="C234" s="63"/>
      <c r="D234" s="71"/>
      <c r="E234" s="71"/>
      <c r="F234" s="71"/>
      <c r="G234" s="71"/>
      <c r="H234" s="71"/>
    </row>
    <row r="235" spans="1:8" ht="15">
      <c r="A235" s="80">
        <v>2213</v>
      </c>
      <c r="B235" s="81" t="s">
        <v>237</v>
      </c>
      <c r="C235" s="63"/>
      <c r="D235" s="71">
        <f>SUM(C236:C241)</f>
        <v>34921311.8856</v>
      </c>
      <c r="E235" s="71"/>
      <c r="F235" s="71"/>
      <c r="G235" s="71"/>
      <c r="H235" s="71"/>
    </row>
    <row r="236" spans="1:8" ht="15">
      <c r="A236" s="77">
        <v>221301</v>
      </c>
      <c r="B236" s="83" t="s">
        <v>238</v>
      </c>
      <c r="C236" s="64">
        <f>+D221*4%</f>
        <v>5087179.2</v>
      </c>
      <c r="D236" s="71"/>
      <c r="E236" s="71"/>
      <c r="F236" s="71"/>
      <c r="G236" s="71"/>
      <c r="H236" s="71"/>
    </row>
    <row r="237" spans="1:8" ht="15">
      <c r="A237" s="77">
        <v>221302</v>
      </c>
      <c r="B237" s="83" t="s">
        <v>260</v>
      </c>
      <c r="C237" s="64">
        <f>+D221*8.5%</f>
        <v>10810255.8</v>
      </c>
      <c r="D237" s="71"/>
      <c r="E237" s="71"/>
      <c r="F237" s="71"/>
      <c r="G237" s="71"/>
      <c r="H237" s="71"/>
    </row>
    <row r="238" spans="1:8" ht="15">
      <c r="A238" s="77">
        <v>221303</v>
      </c>
      <c r="B238" s="83" t="s">
        <v>261</v>
      </c>
      <c r="C238" s="64">
        <f>+D221*0.522%</f>
        <v>663876.8855999999</v>
      </c>
      <c r="D238" s="71"/>
      <c r="E238" s="71"/>
      <c r="F238" s="71"/>
      <c r="G238" s="71"/>
      <c r="H238" s="71"/>
    </row>
    <row r="239" spans="1:8" ht="15">
      <c r="A239" s="77">
        <v>221304</v>
      </c>
      <c r="B239" s="83" t="s">
        <v>262</v>
      </c>
      <c r="C239" s="64">
        <v>6000000</v>
      </c>
      <c r="D239" s="71"/>
      <c r="E239" s="71"/>
      <c r="F239" s="71"/>
      <c r="G239" s="71"/>
      <c r="H239" s="71"/>
    </row>
    <row r="240" spans="1:8" ht="15">
      <c r="A240" s="77">
        <v>221305</v>
      </c>
      <c r="B240" s="83" t="s">
        <v>263</v>
      </c>
      <c r="C240" s="64">
        <f>+C222*12%</f>
        <v>12360000</v>
      </c>
      <c r="D240" s="71"/>
      <c r="E240" s="71"/>
      <c r="F240" s="71"/>
      <c r="G240" s="71"/>
      <c r="H240" s="71"/>
    </row>
    <row r="241" spans="1:8" ht="15">
      <c r="A241" s="77"/>
      <c r="B241" s="86"/>
      <c r="C241" s="63"/>
      <c r="D241" s="71"/>
      <c r="E241" s="71"/>
      <c r="F241" s="71"/>
      <c r="G241" s="71"/>
      <c r="H241" s="71"/>
    </row>
    <row r="242" spans="1:8" ht="15">
      <c r="A242" s="80">
        <v>2214</v>
      </c>
      <c r="B242" s="81" t="s">
        <v>239</v>
      </c>
      <c r="C242" s="63"/>
      <c r="D242" s="71">
        <f>SUM(C243:C246)</f>
        <v>10358974</v>
      </c>
      <c r="E242" s="71"/>
      <c r="F242" s="71"/>
      <c r="G242" s="71"/>
      <c r="H242" s="71"/>
    </row>
    <row r="243" spans="1:8" ht="15">
      <c r="A243" s="77">
        <v>221401</v>
      </c>
      <c r="B243" s="83" t="s">
        <v>245</v>
      </c>
      <c r="C243" s="64">
        <f>+D221*5%</f>
        <v>6358974</v>
      </c>
      <c r="D243" s="71"/>
      <c r="E243" s="71"/>
      <c r="F243" s="71"/>
      <c r="G243" s="71"/>
      <c r="H243" s="71"/>
    </row>
    <row r="244" spans="1:8" ht="15">
      <c r="A244" s="77">
        <v>221402</v>
      </c>
      <c r="B244" s="83" t="s">
        <v>298</v>
      </c>
      <c r="C244" s="64">
        <v>4000000</v>
      </c>
      <c r="D244" s="71"/>
      <c r="E244" s="71"/>
      <c r="F244" s="71"/>
      <c r="G244" s="71"/>
      <c r="H244" s="71"/>
    </row>
    <row r="245" spans="1:8" ht="15">
      <c r="A245" s="77">
        <v>221403</v>
      </c>
      <c r="B245" s="83" t="s">
        <v>408</v>
      </c>
      <c r="C245" s="64"/>
      <c r="D245" s="71"/>
      <c r="E245" s="71"/>
      <c r="F245" s="71"/>
      <c r="G245" s="71"/>
      <c r="H245" s="71"/>
    </row>
    <row r="246" spans="1:8" ht="15">
      <c r="A246" s="77">
        <v>221404</v>
      </c>
      <c r="B246" s="86" t="s">
        <v>297</v>
      </c>
      <c r="C246" s="64"/>
      <c r="D246" s="71"/>
      <c r="E246" s="71"/>
      <c r="F246" s="71"/>
      <c r="G246" s="71"/>
      <c r="H246" s="71"/>
    </row>
    <row r="247" spans="1:8" ht="15">
      <c r="A247" s="80"/>
      <c r="B247" s="86"/>
      <c r="C247" s="63"/>
      <c r="D247" s="71"/>
      <c r="E247" s="71"/>
      <c r="F247" s="71"/>
      <c r="G247" s="71"/>
      <c r="H247" s="71"/>
    </row>
    <row r="248" spans="1:8" ht="15">
      <c r="A248" s="80">
        <v>222</v>
      </c>
      <c r="B248" s="81" t="s">
        <v>229</v>
      </c>
      <c r="C248" s="63"/>
      <c r="D248" s="71"/>
      <c r="E248" s="71">
        <f>SUM(D249:D256)</f>
        <v>800000</v>
      </c>
      <c r="F248" s="71"/>
      <c r="G248" s="71"/>
      <c r="H248" s="71"/>
    </row>
    <row r="249" spans="1:8" ht="15">
      <c r="A249" s="80">
        <v>2221</v>
      </c>
      <c r="B249" s="81" t="s">
        <v>240</v>
      </c>
      <c r="C249" s="63"/>
      <c r="D249" s="71">
        <f>SUM(C250:C251)</f>
        <v>0</v>
      </c>
      <c r="E249" s="71"/>
      <c r="F249" s="71"/>
      <c r="G249" s="71"/>
      <c r="H249" s="71"/>
    </row>
    <row r="250" spans="1:8" ht="15">
      <c r="A250" s="77">
        <v>222101</v>
      </c>
      <c r="B250" s="86" t="s">
        <v>246</v>
      </c>
      <c r="C250" s="64"/>
      <c r="D250" s="71"/>
      <c r="E250" s="71"/>
      <c r="F250" s="71"/>
      <c r="G250" s="71"/>
      <c r="H250" s="71"/>
    </row>
    <row r="251" spans="1:8" ht="15">
      <c r="A251" s="77">
        <v>222102</v>
      </c>
      <c r="B251" s="86" t="s">
        <v>241</v>
      </c>
      <c r="C251" s="63"/>
      <c r="D251" s="71"/>
      <c r="E251" s="71"/>
      <c r="F251" s="71"/>
      <c r="G251" s="71"/>
      <c r="H251" s="71"/>
    </row>
    <row r="252" spans="1:8" ht="15">
      <c r="A252" s="80">
        <v>2222</v>
      </c>
      <c r="B252" s="81" t="s">
        <v>242</v>
      </c>
      <c r="C252" s="63"/>
      <c r="D252" s="71">
        <f>SUM(C253:C254)</f>
        <v>0</v>
      </c>
      <c r="E252" s="71"/>
      <c r="F252" s="71"/>
      <c r="G252" s="71"/>
      <c r="H252" s="71"/>
    </row>
    <row r="253" spans="1:8" ht="15">
      <c r="A253" s="77">
        <v>222201</v>
      </c>
      <c r="B253" s="86" t="s">
        <v>264</v>
      </c>
      <c r="C253" s="63"/>
      <c r="D253" s="71"/>
      <c r="E253" s="71"/>
      <c r="F253" s="71"/>
      <c r="G253" s="71"/>
      <c r="H253" s="71"/>
    </row>
    <row r="254" spans="1:8" ht="15">
      <c r="A254" s="77">
        <v>222202</v>
      </c>
      <c r="B254" s="86" t="s">
        <v>296</v>
      </c>
      <c r="C254" s="64"/>
      <c r="D254" s="71"/>
      <c r="E254" s="71"/>
      <c r="F254" s="71"/>
      <c r="G254" s="71"/>
      <c r="H254" s="71"/>
    </row>
    <row r="255" spans="1:8" ht="15">
      <c r="A255" s="80"/>
      <c r="B255" s="87"/>
      <c r="C255" s="63"/>
      <c r="D255" s="71"/>
      <c r="E255" s="71"/>
      <c r="F255" s="71"/>
      <c r="G255" s="71"/>
      <c r="H255" s="71"/>
    </row>
    <row r="256" spans="1:8" ht="15">
      <c r="A256" s="80">
        <v>2223</v>
      </c>
      <c r="B256" s="81" t="s">
        <v>276</v>
      </c>
      <c r="C256" s="63"/>
      <c r="D256" s="71">
        <f>C257</f>
        <v>800000</v>
      </c>
      <c r="E256" s="71"/>
      <c r="F256" s="71"/>
      <c r="G256" s="71"/>
      <c r="H256" s="71"/>
    </row>
    <row r="257" spans="1:8" ht="15">
      <c r="A257" s="77">
        <v>222301</v>
      </c>
      <c r="B257" s="86" t="s">
        <v>276</v>
      </c>
      <c r="C257" s="64">
        <v>800000</v>
      </c>
      <c r="D257" s="71"/>
      <c r="E257" s="71"/>
      <c r="F257" s="71"/>
      <c r="G257" s="71"/>
      <c r="H257" s="71"/>
    </row>
    <row r="258" spans="1:8" ht="15">
      <c r="A258" s="80"/>
      <c r="B258" s="86"/>
      <c r="C258" s="63"/>
      <c r="D258" s="71"/>
      <c r="E258" s="71"/>
      <c r="F258" s="71"/>
      <c r="G258" s="71"/>
      <c r="H258" s="71"/>
    </row>
    <row r="259" spans="1:8" ht="15">
      <c r="A259" s="80">
        <v>223</v>
      </c>
      <c r="B259" s="81" t="s">
        <v>277</v>
      </c>
      <c r="C259" s="63"/>
      <c r="D259" s="71"/>
      <c r="E259" s="71">
        <f>C260</f>
        <v>0</v>
      </c>
      <c r="F259" s="71"/>
      <c r="G259" s="71"/>
      <c r="H259" s="71"/>
    </row>
    <row r="260" spans="1:9" ht="15">
      <c r="A260" s="80">
        <v>2231</v>
      </c>
      <c r="B260" s="89" t="s">
        <v>298</v>
      </c>
      <c r="C260" s="63"/>
      <c r="D260" s="71"/>
      <c r="E260" s="71"/>
      <c r="F260" s="71"/>
      <c r="G260" s="71"/>
      <c r="H260" s="71"/>
      <c r="I260" s="67">
        <f>125/121</f>
        <v>1.0330578512396693</v>
      </c>
    </row>
    <row r="261" spans="1:8" ht="15">
      <c r="A261" s="80"/>
      <c r="B261" s="80"/>
      <c r="C261" s="63"/>
      <c r="D261" s="71"/>
      <c r="E261" s="71"/>
      <c r="F261" s="71"/>
      <c r="G261" s="71"/>
      <c r="H261" s="71"/>
    </row>
    <row r="262" spans="1:11" ht="15">
      <c r="A262" s="29">
        <v>23</v>
      </c>
      <c r="B262" s="28" t="s">
        <v>244</v>
      </c>
      <c r="C262" s="62"/>
      <c r="D262" s="72"/>
      <c r="E262" s="72"/>
      <c r="F262" s="73">
        <v>125000000</v>
      </c>
      <c r="G262" s="72"/>
      <c r="H262" s="72"/>
      <c r="I262" s="145">
        <f>+F31*1.5%</f>
        <v>37875750</v>
      </c>
      <c r="J262" s="145">
        <v>93869000</v>
      </c>
      <c r="K262" s="145">
        <f>+J262+I262</f>
        <v>131744750</v>
      </c>
    </row>
    <row r="263" spans="1:9" ht="15">
      <c r="A263" s="29">
        <v>24</v>
      </c>
      <c r="B263" s="28" t="s">
        <v>248</v>
      </c>
      <c r="C263" s="62"/>
      <c r="D263" s="72"/>
      <c r="E263" s="72"/>
      <c r="F263" s="73">
        <v>89000000</v>
      </c>
      <c r="G263" s="72"/>
      <c r="H263" s="72"/>
      <c r="I263" s="67">
        <f>566700*1.04*150</f>
        <v>88405200</v>
      </c>
    </row>
    <row r="264" spans="1:8" ht="15">
      <c r="A264" s="59"/>
      <c r="B264" s="27"/>
      <c r="C264" s="66"/>
      <c r="D264" s="70"/>
      <c r="E264" s="70"/>
      <c r="F264" s="70"/>
      <c r="G264" s="70"/>
      <c r="H264" s="70"/>
    </row>
    <row r="265" spans="1:8" ht="25.5" customHeight="1">
      <c r="A265" s="90">
        <v>3</v>
      </c>
      <c r="B265" s="91" t="s">
        <v>280</v>
      </c>
      <c r="C265" s="92"/>
      <c r="D265" s="93"/>
      <c r="E265" s="93"/>
      <c r="F265" s="93"/>
      <c r="G265" s="93"/>
      <c r="H265" s="130">
        <f>+POAI!L7</f>
        <v>4732075750</v>
      </c>
    </row>
    <row r="266" spans="1:8" ht="15">
      <c r="A266" s="78"/>
      <c r="B266" s="79"/>
      <c r="C266" s="62"/>
      <c r="D266" s="72"/>
      <c r="E266" s="72"/>
      <c r="F266" s="72"/>
      <c r="G266" s="72"/>
      <c r="H266" s="72"/>
    </row>
  </sheetData>
  <sheetProtection/>
  <mergeCells count="17">
    <mergeCell ref="A3:H3"/>
    <mergeCell ref="A4:H4"/>
    <mergeCell ref="A26:H26"/>
    <mergeCell ref="A153:H153"/>
    <mergeCell ref="A8:H8"/>
    <mergeCell ref="A9:H9"/>
    <mergeCell ref="A13:H13"/>
    <mergeCell ref="A14:H14"/>
    <mergeCell ref="A15:H15"/>
    <mergeCell ref="A11:H11"/>
    <mergeCell ref="A155:H155"/>
    <mergeCell ref="A16:H16"/>
    <mergeCell ref="A20:H20"/>
    <mergeCell ref="A21:H21"/>
    <mergeCell ref="A22:H22"/>
    <mergeCell ref="A24:H24"/>
    <mergeCell ref="A17:H1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Orlando</dc:creator>
  <cp:keywords/>
  <dc:description/>
  <cp:lastModifiedBy>Mayra Leguizamon</cp:lastModifiedBy>
  <cp:lastPrinted>2012-08-10T20:19:15Z</cp:lastPrinted>
  <dcterms:created xsi:type="dcterms:W3CDTF">2012-07-24T16:49:17Z</dcterms:created>
  <dcterms:modified xsi:type="dcterms:W3CDTF">2013-09-09T15:39:43Z</dcterms:modified>
  <cp:category/>
  <cp:version/>
  <cp:contentType/>
  <cp:contentStatus/>
</cp:coreProperties>
</file>