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4460" windowHeight="11685" activeTab="0"/>
  </bookViews>
  <sheets>
    <sheet name="PRESUPUESTO 07" sheetId="1" r:id="rId1"/>
    <sheet name="PLANTA DE PERSONAL" sheetId="2" r:id="rId2"/>
    <sheet name="GAST. CONC Y PERS" sheetId="3" r:id="rId3"/>
    <sheet name="LIQ. PRES" sheetId="4" r:id="rId4"/>
    <sheet name="Hoja1" sheetId="5" r:id="rId5"/>
    <sheet name="POAI" sheetId="6" r:id="rId6"/>
  </sheets>
  <definedNames>
    <definedName name="_xlnm.Print_Area" localSheetId="0">'PRESUPUESTO 07'!$A$1:$C$522</definedName>
    <definedName name="_xlnm.Print_Titles" localSheetId="0">'PRESUPUESTO 07'!$30:$32</definedName>
  </definedNames>
  <calcPr fullCalcOnLoad="1"/>
</workbook>
</file>

<file path=xl/sharedStrings.xml><?xml version="1.0" encoding="utf-8"?>
<sst xmlns="http://schemas.openxmlformats.org/spreadsheetml/2006/main" count="1402" uniqueCount="656">
  <si>
    <t>CBF</t>
  </si>
  <si>
    <t>INST. TEC</t>
  </si>
  <si>
    <t>CAJA DE COMP</t>
  </si>
  <si>
    <t>Comisario de Familia</t>
  </si>
  <si>
    <t>Secretario de Despacho</t>
  </si>
  <si>
    <t>Conductor mecánico</t>
  </si>
  <si>
    <t>PENSIONADOS</t>
  </si>
  <si>
    <t>PROYECTA:</t>
  </si>
  <si>
    <t>P. Nav.</t>
  </si>
  <si>
    <t>P. vacac.</t>
  </si>
  <si>
    <t>Salud.</t>
  </si>
  <si>
    <t>Pens.</t>
  </si>
  <si>
    <t>Riesgos</t>
  </si>
  <si>
    <t>Parafiscales</t>
  </si>
  <si>
    <t>PRESUPUESTO DE RENTAS, INGRESOS Y RECURSOS DE CAPITAL</t>
  </si>
  <si>
    <t>INGRESOS CORRIENTES</t>
  </si>
  <si>
    <t>Cesantías</t>
  </si>
  <si>
    <t>CONSIDERANDO</t>
  </si>
  <si>
    <t xml:space="preserve">CAPITULO PRIMERO </t>
  </si>
  <si>
    <t>CODIGO</t>
  </si>
  <si>
    <t>DESCRIPCION</t>
  </si>
  <si>
    <t>REPUBLICA DE COLOMBIA</t>
  </si>
  <si>
    <t>DEPARTAMENTO DE BOYACA</t>
  </si>
  <si>
    <t>Por lo anteriormente expuesto,</t>
  </si>
  <si>
    <t>FONDOS ESPECIALES</t>
  </si>
  <si>
    <t xml:space="preserve">Alcalde </t>
  </si>
  <si>
    <t>Inspector de Policía</t>
  </si>
  <si>
    <t>SERVICIOS PERSONALES ASOCIADOS A LA NOMINA</t>
  </si>
  <si>
    <t>ESAP</t>
  </si>
  <si>
    <t>SENA</t>
  </si>
  <si>
    <t>PLANTA DE PERSANAL Y SALARIOS ADMINISTRACION MUNICIPAL</t>
  </si>
  <si>
    <t>Sal/mensual</t>
  </si>
  <si>
    <t>Anual</t>
  </si>
  <si>
    <t>FONDO DE MAQUINARIA</t>
  </si>
  <si>
    <t>JUSTICIA PAZ Y SEGURIDAD</t>
  </si>
  <si>
    <t>DESPACHO DE LA ALCALDIA</t>
  </si>
  <si>
    <t>Transporte escolar</t>
  </si>
  <si>
    <t>RENTAS CONTRACTUALES</t>
  </si>
  <si>
    <t>PRESUPUESTO CONCEJALES</t>
  </si>
  <si>
    <t xml:space="preserve">S/ Ley 136/94 art.10: </t>
  </si>
  <si>
    <t>( f ) No. Concejales</t>
  </si>
  <si>
    <t>(g x f x e)+(60 x a)</t>
  </si>
  <si>
    <t>PRESUPUESTO PERSONERIA</t>
  </si>
  <si>
    <t>a x 150</t>
  </si>
  <si>
    <t>CALCULO PRESUPUESTO CONCEJO Y PERSONERIA</t>
  </si>
  <si>
    <t>GASTOS GENERALES</t>
  </si>
  <si>
    <t>EQUIPAMIENTO MUNICIPAL</t>
  </si>
  <si>
    <t>FORTALECIMIENTO INSTITUCIONAL</t>
  </si>
  <si>
    <t>TOTAL</t>
  </si>
  <si>
    <t>ALIMENTACION ESCOLAR</t>
  </si>
  <si>
    <t>MUNICIPIO DE CHINAVITA</t>
  </si>
  <si>
    <t>CONCEPTO</t>
  </si>
  <si>
    <t>AVISOS Y TABLEROS</t>
  </si>
  <si>
    <t>TASAS Y DERECHOS</t>
  </si>
  <si>
    <t>Prima de vacaciones</t>
  </si>
  <si>
    <t>CONTRIBUCIONES INHERENTES A LA NOMINA</t>
  </si>
  <si>
    <t>Arrendamientos</t>
  </si>
  <si>
    <t>FONDO LOCAL DE SALUD</t>
  </si>
  <si>
    <t>Plaza de mercado</t>
  </si>
  <si>
    <t xml:space="preserve">(a) SMLMV 2012 </t>
  </si>
  <si>
    <t>VALOR</t>
  </si>
  <si>
    <t>MUNICIPIO DE COVARACHIA</t>
  </si>
  <si>
    <t>PROYECTO DE ACUERDO No. 022</t>
  </si>
  <si>
    <t>(Octubre 31 de 2012)</t>
  </si>
  <si>
    <t>POR MEDIO DEL CUAL SE FIJA EL PRESUPUESTO  DE INGRESOS, GASTOS  E INVERSIONES DEL MUNICIPIO DE COVARACHIA, PARA LA VIGENCIA FISCAL DE 2013</t>
  </si>
  <si>
    <t>SALUD PUBLICA</t>
  </si>
  <si>
    <t>Servicio de acueducto</t>
  </si>
  <si>
    <t>Servicio de aseo</t>
  </si>
  <si>
    <t>Almacenista</t>
  </si>
  <si>
    <t>Administrador del SISBEN</t>
  </si>
  <si>
    <t>Secretaria ejecutiva</t>
  </si>
  <si>
    <t>Maria Edilia Gonzalez</t>
  </si>
  <si>
    <t>( e ) Honorarios por cesion Concejales S/Ley 1368 de Diciembre 29 de 2009</t>
  </si>
  <si>
    <t>Dotaciòn instituciones educativas</t>
  </si>
  <si>
    <t>Servicios Pùblicos instituciones educativas</t>
  </si>
  <si>
    <t>Mantenimiento acueductos</t>
  </si>
  <si>
    <t>Alquiler de maquinaria</t>
  </si>
  <si>
    <t xml:space="preserve">El suscrito alcade Municipal de Covarachìa, en ejercicio de sus facultades Constitucionales y legales, en especial las que les confiere la Constitución Política de Colombia (Art. 315 num. 5; Art. 348), las Leyes 136 de 1994,  617/2000, 712/2001, 715 de 2001, 716/2001, 863/2003, 819/2003, el Decreto Ley 111 de 1996 (Art. 67), Estatuto Orgànico de Presupuesto Municipal y demás normas concordantes. </t>
  </si>
  <si>
    <t>ARTICULO 2: Fijar el presupuesto de ingresos y recursos de capital del Municipio de Covarachìa para la vigencia Fiscal comprendida entre el primero de enero  y el treinta y uno de diciembre de 2013 en la suma de CUATROMIL QUINIENTOS SIETE MILLONES OCHOCIENTOS SESENTA Y UN MIL DOSCIENTOS CINCUENTA Y DOS PESOS($4.507.861.157,oo), ML y Cte, conforme al siguiente por menor:</t>
  </si>
  <si>
    <t xml:space="preserve">( g ) No. Máximo de cesiones al año </t>
  </si>
  <si>
    <t xml:space="preserve">PRIMERA PARTE </t>
  </si>
  <si>
    <t>Olimpiadas campesinas</t>
  </si>
  <si>
    <t>Festival del adulto mayor</t>
  </si>
  <si>
    <t xml:space="preserve">2.- Que los programas y proyectos que el  Municipio debe presupuestar en la vigenica fiscal del 2012, deben corresponder a los contenidos en el Plan de Desarrollo  y en el Plan Indicativo 2012-2015. </t>
  </si>
  <si>
    <t>3. Que según la Ley 152 de 1994 el Plan de Inversiones debe ser coherente con el Programa de Gobierno del Alcalde y el Plan de Desarrollo del Municipio.</t>
  </si>
  <si>
    <t>5.- Que es funcion del Honorable Concejo Municipal, por iniciativa del señor Alcalde Municipal, estudiar y aprobar el Presupuesto principal de rentas, Gastos e inversiones para la Vigencia Fiscal de dos  mil doce.</t>
  </si>
  <si>
    <t>1,-  Que el Departamento Nacional de Planeación - D.N.P -, no  ha comunicado el valor  asignado al municipio en  la distribución de los recursos del SISTEMA GENERAL DE PARTICIPACIONES - S.G.P., para la vigencia fiscal comprendida entre el primero (01) de enero y el treinta y uno (31) de diciembre de 2013, por lo cual el municipio de COVARACHIA  tomará el valor asignado en la vigencia 2012 y se incrementa dicho valor en un 4,8%, hasta el momento en que el mismo D:N:P certifique el valor definitivo.</t>
  </si>
  <si>
    <t>TOTAL INGRESOS</t>
  </si>
  <si>
    <t>INGRESOS TRIBUTARIOS</t>
  </si>
  <si>
    <t>IMPUESTO PREDIAL</t>
  </si>
  <si>
    <t>Impuesto predial Vigencia Actual</t>
  </si>
  <si>
    <t>Impuesto predial Vigencias anteriores</t>
  </si>
  <si>
    <t>SOBRETASA AMBIENTAL</t>
  </si>
  <si>
    <t>Sobretasa Vigencia Actual</t>
  </si>
  <si>
    <t>Vigencias Anteriores</t>
  </si>
  <si>
    <t>INDUSTRIA Y COMERCIO</t>
  </si>
  <si>
    <t>Industria y comercio vigencia actual</t>
  </si>
  <si>
    <t>Industria y comercio vigencia anterior</t>
  </si>
  <si>
    <t>Reteica</t>
  </si>
  <si>
    <t>Avisos y tableros vigencia actual</t>
  </si>
  <si>
    <t>Publicidad exterior visual</t>
  </si>
  <si>
    <t>INGRESOS NO TRIBUTARIOS</t>
  </si>
  <si>
    <t xml:space="preserve">Constancias y certificaciones </t>
  </si>
  <si>
    <t>MULTAS, SANCIONES E INTERESES</t>
  </si>
  <si>
    <t>Multas  de gobierno</t>
  </si>
  <si>
    <t>APORTES Y PARTICIPACIONES NACIONALES</t>
  </si>
  <si>
    <t>SISTEMA GENERAL DE PARTICIPACIONES</t>
  </si>
  <si>
    <t>SGP EDUCACION</t>
  </si>
  <si>
    <t>SGP Calidad por Gratuidad  (Sin situación de fondos)</t>
  </si>
  <si>
    <t>SGP Recursos de Calidad por matricula</t>
  </si>
  <si>
    <t>SGP AGUA POTABLE Y SANEAMIENTO BASICO</t>
  </si>
  <si>
    <t>Recursos Agua Potable y Saneamiento Bàsico</t>
  </si>
  <si>
    <t>SGP ALIMENTACION ESCOLAR</t>
  </si>
  <si>
    <t>Alimentaciòn Escolar</t>
  </si>
  <si>
    <t>SGP PROPOSITO GENERAL</t>
  </si>
  <si>
    <t>FORZOSA INVERSION</t>
  </si>
  <si>
    <t>SGP Recreaciòn y Deporte</t>
  </si>
  <si>
    <t>SGP Cultura</t>
  </si>
  <si>
    <t>SGP Otros Sectores</t>
  </si>
  <si>
    <t>SGP LIBRE DESTINACION</t>
  </si>
  <si>
    <t>Propósito General Libre Asignación</t>
  </si>
  <si>
    <t>APORTES Y PARTICIPACIONES DEPARTAMENTALES</t>
  </si>
  <si>
    <t xml:space="preserve">Impuesto de vehículos </t>
  </si>
  <si>
    <t>INGRESOS FONDOS ESPECIALES</t>
  </si>
  <si>
    <t>REGIMEN SUBSIDIADO EN SALUD</t>
  </si>
  <si>
    <t>Régimen subsidiado continuidad</t>
  </si>
  <si>
    <t>FOSYGA</t>
  </si>
  <si>
    <t>Régimen subsidiado</t>
  </si>
  <si>
    <t>TRANSFERENCIAS NIVEL DEPARTAMENTAL</t>
  </si>
  <si>
    <t>Departamento continuidad regimen subsidiado</t>
  </si>
  <si>
    <t>OTROS RECURSOS</t>
  </si>
  <si>
    <t>ETESA</t>
  </si>
  <si>
    <t>RECURSOS DE BALANCE</t>
  </si>
  <si>
    <t>RENDIMIENTO POR OPERACIONES FINANCIERA</t>
  </si>
  <si>
    <t>Rendimientos financieros SGP</t>
  </si>
  <si>
    <t xml:space="preserve">SUPERAVIT </t>
  </si>
  <si>
    <t>Sistema General de Participaciones</t>
  </si>
  <si>
    <t>Salud publica</t>
  </si>
  <si>
    <t>Rendimientos financieros</t>
  </si>
  <si>
    <t xml:space="preserve"> vigencia anterior</t>
  </si>
  <si>
    <t>FONDO DE SEGURIDAD CIUDADANA</t>
  </si>
  <si>
    <t>FONDO CUENTA TERRITORIAL SEGURIDAD Y CONVIVENCIA CIUDADANA (Contribución sobre contratos de obra pública)</t>
  </si>
  <si>
    <t>5% de contratos de obra publica</t>
  </si>
  <si>
    <t>FONDO DE CULTURA</t>
  </si>
  <si>
    <t>Estampilla pro cultura</t>
  </si>
  <si>
    <t>FONDO ADULTO MAYOR</t>
  </si>
  <si>
    <t>Estampilla pro adulto mayor</t>
  </si>
  <si>
    <t>INGRESOS NO  TRIBUTARIOS</t>
  </si>
  <si>
    <t>FONDO PARA ATENCION DEL RIESGO</t>
  </si>
  <si>
    <t>Ingresos sobretasa bomberil</t>
  </si>
  <si>
    <t>RECURSOS DE CAPITAL</t>
  </si>
  <si>
    <t>RECURSOS DE COFINANCIACION</t>
  </si>
  <si>
    <t>RECURSOS DE NIVEL NACIONAL</t>
  </si>
  <si>
    <t>RECURSOS DE NIVEL DEPARTAMENTAL</t>
  </si>
  <si>
    <t>REGALIAS INDIRECTAS</t>
  </si>
  <si>
    <t>Fondo Nacional de Regalias</t>
  </si>
  <si>
    <t>RECURSOS DEL CRÉDITO</t>
  </si>
  <si>
    <t>Crédito interno</t>
  </si>
  <si>
    <t>RENDIMIENTOS FINANCIEROS</t>
  </si>
  <si>
    <t>RECURSOS DEL BALANCE</t>
  </si>
  <si>
    <t>RESERVAS LEY 819 DE 2003</t>
  </si>
  <si>
    <t>SISTEMA GENERAL DE PARTICIPACIONES - SGP</t>
  </si>
  <si>
    <t>OTROS RECURSOS DIFERENTES AL SGP</t>
  </si>
  <si>
    <t>SUPERAVIT</t>
  </si>
  <si>
    <t>RECURSOS NO COMPROMETIDOS SGP 2011</t>
  </si>
  <si>
    <t xml:space="preserve">OTROS RECURSOS DIFERENTES DEL SGP NO COMPROMETIDOS 2011  </t>
  </si>
  <si>
    <t>ESTABLECIMIENTOS PUBLICOS</t>
  </si>
  <si>
    <t>UNIDAD DE SERVICIOS PUBLICOS</t>
  </si>
  <si>
    <t>Servicio de alcantarillado</t>
  </si>
  <si>
    <t xml:space="preserve">SEGUNDA PARTE </t>
  </si>
  <si>
    <t>GASTOS DE FUNCIONAMIENTO E INVERSION</t>
  </si>
  <si>
    <t>CAPITULO I</t>
  </si>
  <si>
    <t>GASTOS</t>
  </si>
  <si>
    <t>GASTOS DE FUNCIOMANIENTO</t>
  </si>
  <si>
    <t>CONCEJO MUNICIPAL</t>
  </si>
  <si>
    <t>GASTOS DEPERSONAL</t>
  </si>
  <si>
    <t>SERVICIOS PERSONALES ASOCIADOS A NOMINA</t>
  </si>
  <si>
    <t>Sueldos personal de nomina</t>
  </si>
  <si>
    <t>Prima de Navidad</t>
  </si>
  <si>
    <t>Indemnización por vacaciones</t>
  </si>
  <si>
    <t>Subsidio de alimentación</t>
  </si>
  <si>
    <t>Bonificación especial por recreación</t>
  </si>
  <si>
    <t>SERVICIOS PERSONALES INDIRECTOS</t>
  </si>
  <si>
    <t>Honorarios Concejales</t>
  </si>
  <si>
    <t>APORTES PATRONALES SALUD Y PENSIONES</t>
  </si>
  <si>
    <t>SECTOR PRIVADO</t>
  </si>
  <si>
    <t xml:space="preserve">Aportes de Previsión Social - Servicios Médicos (8%) </t>
  </si>
  <si>
    <t>Aportes de Previsión Social - Pensiones (12.5%)</t>
  </si>
  <si>
    <t>Aportes ARP (0.522%)</t>
  </si>
  <si>
    <t>PARAFISCALES</t>
  </si>
  <si>
    <t>Caja de compensación Familiar (4%)</t>
  </si>
  <si>
    <t>Institutos Técnicos (1%)</t>
  </si>
  <si>
    <t>SECTOR PUBLICO</t>
  </si>
  <si>
    <t>Instituto Colombiano de Bienestar Familiar (3%)</t>
  </si>
  <si>
    <t>Servicio Nacional de Aprendizaje- SENA (0,5%)</t>
  </si>
  <si>
    <t>Escuela Superior de Administración Pública- ESAP (0,5%)</t>
  </si>
  <si>
    <t>OTRAS CONTRIBUCIONES</t>
  </si>
  <si>
    <t>Intereses a las cesantías</t>
  </si>
  <si>
    <t>ADQUISICION DE BIENES</t>
  </si>
  <si>
    <t>Compra de equipo</t>
  </si>
  <si>
    <t>Materiales y suministros</t>
  </si>
  <si>
    <t>Dotaciones</t>
  </si>
  <si>
    <t>ADQUISICION DE SERVICIOS</t>
  </si>
  <si>
    <t>Seguros y pólizas de manejo</t>
  </si>
  <si>
    <t>Servicio de comunicaciones y transportes</t>
  </si>
  <si>
    <t>Mantenimiento equipos</t>
  </si>
  <si>
    <t xml:space="preserve">Capacitación </t>
  </si>
  <si>
    <t>PERSONERIA MUNICIPAL</t>
  </si>
  <si>
    <t>GASTOS DE PERSONAL</t>
  </si>
  <si>
    <t>Pago personal supernumerario</t>
  </si>
  <si>
    <t>Honorarios</t>
  </si>
  <si>
    <t>Aportes para Cesantías</t>
  </si>
  <si>
    <t>Intereses a la Cesantías</t>
  </si>
  <si>
    <t xml:space="preserve"> Caja de Compensación familiar</t>
  </si>
  <si>
    <t>Compra equipos de computo</t>
  </si>
  <si>
    <t>Gastos Imprevistos</t>
  </si>
  <si>
    <t>Compra equipo de oficina muebles y enseres</t>
  </si>
  <si>
    <t>Mantenimiento</t>
  </si>
  <si>
    <t>Viáticos y gastos de viaje</t>
  </si>
  <si>
    <t>Seguros (pòlizas de manejo, seguros de vida)</t>
  </si>
  <si>
    <t>Bienestar social y estimulos</t>
  </si>
  <si>
    <t>Comunicaciones y transportes</t>
  </si>
  <si>
    <t>Gravamen financiero y gastos bancarios (chequeras)</t>
  </si>
  <si>
    <t>Dotaciòn empleados</t>
  </si>
  <si>
    <t>Otros gastos Generales</t>
  </si>
  <si>
    <t>ALCALDIA Y SUS DEPENDENCIAS</t>
  </si>
  <si>
    <t>SERVICIOS PERSONALES</t>
  </si>
  <si>
    <t>Dotacion</t>
  </si>
  <si>
    <t>Bonificación de dirección</t>
  </si>
  <si>
    <t>Bonificación especial de recreación</t>
  </si>
  <si>
    <t>Servicios Técnicos y profesionales</t>
  </si>
  <si>
    <t>Supernumerarios y personal eventual</t>
  </si>
  <si>
    <t>Transporte Concejales</t>
  </si>
  <si>
    <t>Aportes Salud Concejales</t>
  </si>
  <si>
    <t>Aportes patronales en salud</t>
  </si>
  <si>
    <t>Aportes patronales en pensiones</t>
  </si>
  <si>
    <t>Interes a las cesantías</t>
  </si>
  <si>
    <t>Mesadas pensionales y contribuciones</t>
  </si>
  <si>
    <t xml:space="preserve">2132103 (N) </t>
  </si>
  <si>
    <t>Gastos e imprevistos</t>
  </si>
  <si>
    <t>Impresos y publicaciones</t>
  </si>
  <si>
    <t>Servicios Públicos</t>
  </si>
  <si>
    <t>Energía eléctrica</t>
  </si>
  <si>
    <t>Telecomunicaciones</t>
  </si>
  <si>
    <t>Acueducto alcantarillado y aseo</t>
  </si>
  <si>
    <t>Servicio de Comunicaciones y transporte</t>
  </si>
  <si>
    <t>Inhumación de cadáveres y auxilio funerario pobres de solemnidad (Decreto 1333/86)</t>
  </si>
  <si>
    <t>Racion y Traslado de Presos (Ley 65 /93)</t>
  </si>
  <si>
    <t>Eventos culturales día del campesino (Decreto 135/65)</t>
  </si>
  <si>
    <t>Seguros</t>
  </si>
  <si>
    <t>Seguros de bienes muebles e inmuebles</t>
  </si>
  <si>
    <t>Seguro de Vida alcalde</t>
  </si>
  <si>
    <t>Seguros de vida Concejales</t>
  </si>
  <si>
    <t>Seguros de manejo y cumplimiento</t>
  </si>
  <si>
    <t>Seguros de vehículos</t>
  </si>
  <si>
    <t xml:space="preserve">Bienestar social capacitacion y estimulos  </t>
  </si>
  <si>
    <t>Impuestos de vehículos</t>
  </si>
  <si>
    <t>Gaceta Municipal</t>
  </si>
  <si>
    <t>OTROS GASTOS GENERALES</t>
  </si>
  <si>
    <t>Comisiones y gastos financieros y bancarios</t>
  </si>
  <si>
    <t>2132302 (N)</t>
  </si>
  <si>
    <t>Dotación Empleados y Trabajadores</t>
  </si>
  <si>
    <t>Fondo de compensación municipal</t>
  </si>
  <si>
    <t>Gastos electorales</t>
  </si>
  <si>
    <t>2132306 (N)</t>
  </si>
  <si>
    <t>Eventos Civios  Especiales</t>
  </si>
  <si>
    <t>Gastos notariales y de registro</t>
  </si>
  <si>
    <t>TRANSFERENCIAS</t>
  </si>
  <si>
    <t>Federación de Municipios</t>
  </si>
  <si>
    <t>Sentencias judiciales y conciliaciones</t>
  </si>
  <si>
    <t>bonos y cuotas partes pensionales</t>
  </si>
  <si>
    <t>Corpoboyacà</t>
  </si>
  <si>
    <t>PARQUE AUTOMOTOR</t>
  </si>
  <si>
    <t>Mantenimiento, compra combustible y repuestos parque automotor</t>
  </si>
  <si>
    <t>CAPITULO II</t>
  </si>
  <si>
    <t>SERVICIO DE LA DEUDA</t>
  </si>
  <si>
    <t>SERVICIO A LA DEUDA(SGP Libre Inversión Otros Sectores )</t>
  </si>
  <si>
    <t>DEUDA INTERNA</t>
  </si>
  <si>
    <t>Deuda compra  de retroexcavadora</t>
  </si>
  <si>
    <t>Amortización a capital</t>
  </si>
  <si>
    <t>Intereses</t>
  </si>
  <si>
    <t>Deuda compra de maquinaria amarilla y agricola</t>
  </si>
  <si>
    <t>CAPITULO III</t>
  </si>
  <si>
    <t>INVERSIONES</t>
  </si>
  <si>
    <t>SECTOR EDUCACION</t>
  </si>
  <si>
    <t>CALIDAD POR MATRICULA</t>
  </si>
  <si>
    <t xml:space="preserve"> Mantenimiento de infraestructura educativa </t>
  </si>
  <si>
    <t>CALIDAD POR GRATUIDAD (Sin situación de fondos)</t>
  </si>
  <si>
    <t>Apoyo gratuidad Matricula oficial Sisben I y II (Sin situación de fondos)</t>
  </si>
  <si>
    <t>Compra de Alimentos</t>
  </si>
  <si>
    <t>AGUA POTABLE Y SANEAMIENTO BASICO</t>
  </si>
  <si>
    <t>ACUEDUCTO</t>
  </si>
  <si>
    <t xml:space="preserve"> Subsidios. fondo de solidaridad y redistribución del </t>
  </si>
  <si>
    <t xml:space="preserve"> Construcción de sistemas de acueducto(excepto obras para el tratamiento de agua potable) </t>
  </si>
  <si>
    <t xml:space="preserve"> Rehabilitación de sistemas de acueducto  urbano</t>
  </si>
  <si>
    <t>Construcción palntas de tratamiento agua potable</t>
  </si>
  <si>
    <t>Compra de predios de interés para acueducto</t>
  </si>
  <si>
    <t>ALCANTARILLADO</t>
  </si>
  <si>
    <t xml:space="preserve"> Subsidios-fondo de solidaridad y redistribución del ingreso-alcantarillado </t>
  </si>
  <si>
    <t xml:space="preserve"> Construcción de sistemas de alcantarillado sanitario </t>
  </si>
  <si>
    <t xml:space="preserve"> Rehabilitación de sistemas de alcantarillado sanitario </t>
  </si>
  <si>
    <t>Construcción unidades sanitarias para la poblacion con NBI</t>
  </si>
  <si>
    <t>Tasa retributiva</t>
  </si>
  <si>
    <t>ASEO</t>
  </si>
  <si>
    <t xml:space="preserve"> Subsidio. fondo de solidaridad y redistribución del ingreso-aseo </t>
  </si>
  <si>
    <t xml:space="preserve"> Recolección, tratamiento y disposición  final de residuos solidos </t>
  </si>
  <si>
    <t>SECTOR DEPORTES</t>
  </si>
  <si>
    <t xml:space="preserve"> Fomento, desarrollo y práctica del deporte, la recreación y el aprovechamiento del tiempo libre </t>
  </si>
  <si>
    <t xml:space="preserve"> Construcción  y/o adecuación de los escenarios deportivos y recreativos </t>
  </si>
  <si>
    <t xml:space="preserve"> Mantenimiento y/o adecuación de los escenarios deportivos y recreativos </t>
  </si>
  <si>
    <t xml:space="preserve"> Dotación de escenarios deportivos e implementos para  la práctica del deporte </t>
  </si>
  <si>
    <t>Financiación escuelas de formación deportiva</t>
  </si>
  <si>
    <t>SECTOR CULTURA</t>
  </si>
  <si>
    <t xml:space="preserve">Fomento, apoyo y difusión d eventos y expresiones artísticas y culturales </t>
  </si>
  <si>
    <t xml:space="preserve">Formación capacitación e investigación artistica y cultural </t>
  </si>
  <si>
    <t xml:space="preserve">Pago de instructores banda musical </t>
  </si>
  <si>
    <t>Seguridad social de gestor cultural</t>
  </si>
  <si>
    <t xml:space="preserve">Mantenimiento y adecuación de la infraestructura artística y cultural </t>
  </si>
  <si>
    <t xml:space="preserve">Mantenimiento y dotación de bibliotecas publicas </t>
  </si>
  <si>
    <t xml:space="preserve"> Dotación de la infraestructura artística y cultura </t>
  </si>
  <si>
    <t>OTROS SECTORES PROPOSITO GENERAL</t>
  </si>
  <si>
    <t>SECTOR DE SERVICIOS PUBLICOS</t>
  </si>
  <si>
    <t xml:space="preserve"> Mantenimiento y expansión del servicio del alumbrado </t>
  </si>
  <si>
    <t xml:space="preserve"> Pago de convenios o contratos de suministro de energía eléctrica para el servicio de alumbrado publico </t>
  </si>
  <si>
    <t xml:space="preserve">Mantenimiento de infraestructura de servicios públicos </t>
  </si>
  <si>
    <t xml:space="preserve">Gas intradomiciliario </t>
  </si>
  <si>
    <t>Adqisición de servicio de TV comunitaria</t>
  </si>
  <si>
    <t>SECTOR VIVIENDA</t>
  </si>
  <si>
    <t>Planes y proyectos de mejoramiento de vivienda y saneamiento básico</t>
  </si>
  <si>
    <t>Planes y proyectos de  construcción de vivienda de interés social</t>
  </si>
  <si>
    <t>Adqusición de predios para vivienda de interés social</t>
  </si>
  <si>
    <t>SECTOR AGROPECUARIO</t>
  </si>
  <si>
    <t>Financiación servicio de asistencia técnica para pequeños y medianos productores</t>
  </si>
  <si>
    <t>Apoyo a proyectos productivos agsropecuarios</t>
  </si>
  <si>
    <t>Mantenimiento de reservorios y canales de regadio</t>
  </si>
  <si>
    <t>Construccion trapiche comunitario</t>
  </si>
  <si>
    <t>Programa de mejoramiento generico</t>
  </si>
  <si>
    <t>Capacitación productores agropecuarios</t>
  </si>
  <si>
    <t>SECTOR  TRANSPORTE - MOVILIDAD</t>
  </si>
  <si>
    <t xml:space="preserve"> Construcción de vías </t>
  </si>
  <si>
    <t xml:space="preserve"> Mejoramiento de vías  urbanas</t>
  </si>
  <si>
    <t>Mejoramiento vias rurales</t>
  </si>
  <si>
    <t>Mantenimiento red vial carreteras</t>
  </si>
  <si>
    <t xml:space="preserve">Mantenimiento caminos veredales </t>
  </si>
  <si>
    <t>SECTOR AMBIENTAL</t>
  </si>
  <si>
    <t>Compra de areas de interés forestal</t>
  </si>
  <si>
    <t>Reforestación de cuencas y hoyas hidrograficas</t>
  </si>
  <si>
    <t>ATENCION Y PREVENCION DEL RIESGO</t>
  </si>
  <si>
    <t>Financiación programas para la atención de desastres</t>
  </si>
  <si>
    <t>Financiación programas para la prevención de desastres</t>
  </si>
  <si>
    <t>CENTROS DE RECLUSION</t>
  </si>
  <si>
    <t>Alimentación para personas retnidas</t>
  </si>
  <si>
    <t>Transporte de reclusos</t>
  </si>
  <si>
    <t>PROMOCION Y DESARROLLO</t>
  </si>
  <si>
    <t xml:space="preserve"> Promoción de asociaciones y alianzas para el desarrollo empresarial e industrial </t>
  </si>
  <si>
    <t xml:space="preserve"> Promoción del desarrollo turistico artesanal y agropecuario</t>
  </si>
  <si>
    <t xml:space="preserve">ATENCION A GRUPOS VULNERABLES  </t>
  </si>
  <si>
    <t xml:space="preserve">Atención a la primera infancia </t>
  </si>
  <si>
    <t xml:space="preserve">Financiación programas de rehabilitación menores infragantes </t>
  </si>
  <si>
    <t>Atención a la adolescencia y juventud</t>
  </si>
  <si>
    <t>Atención y apoyo al Adulto Mayor</t>
  </si>
  <si>
    <t>Atención  a madres/padres cabeza de hogar</t>
  </si>
  <si>
    <t>Atención y apoyo a la población desplazada por la violencia</t>
  </si>
  <si>
    <t>Atención y apoyo a la población Discapacitada</t>
  </si>
  <si>
    <t>Nutriciòn y Seguridad Alimentaria Ley 1283/2009)</t>
  </si>
  <si>
    <t>Casa del menor,Hogares de Paso y otros</t>
  </si>
  <si>
    <t xml:space="preserve">Programas diseñados para superación de la pobreza extrema en el marco de la red juntos familias en accion </t>
  </si>
  <si>
    <t xml:space="preserve">Atención y asistencia a las víctimas del conflicto armado interno (Ley 1448/2011) </t>
  </si>
  <si>
    <t xml:space="preserve"> Mejoramiento y mantenimiento de dependencias de la administración </t>
  </si>
  <si>
    <t xml:space="preserve"> Mejoramiento y mantenimiento de las plazas de mercado, mataderos, cementerios, parques ,piscinas andenes y mobiliarios del espacio público</t>
  </si>
  <si>
    <t xml:space="preserve"> DESRROLLO COMUNITARIO </t>
  </si>
  <si>
    <t xml:space="preserve"> Procesos de elección de ciudadanos a los espacios de participación ciudadana </t>
  </si>
  <si>
    <t xml:space="preserve"> Procesos integrales de evaluación institucional y reorganización administrativa </t>
  </si>
  <si>
    <t xml:space="preserve"> Programas de capacitación y asistencia técnica orientados al desarrollo eficiente de las competencia </t>
  </si>
  <si>
    <t>Estudios diseños e interventorias</t>
  </si>
  <si>
    <t>Sistematización dependencias municipales</t>
  </si>
  <si>
    <t>Actualización del plan de ordenamiento EOT</t>
  </si>
  <si>
    <t>SECTOR JUSTICIA</t>
  </si>
  <si>
    <t xml:space="preserve"> Pago inspectores de policía </t>
  </si>
  <si>
    <t xml:space="preserve"> Pago de comisarios de familia, médicos, psicólogos y trabajadores sociales de la comisaria de familia </t>
  </si>
  <si>
    <t>INVERSIONES RECURSOS LEY 617 DE 2000 ICLD</t>
  </si>
  <si>
    <t>SECTOR TRANSPORTE</t>
  </si>
  <si>
    <t>Mejoramiento de vias rurales</t>
  </si>
  <si>
    <t>INVERSIONES CON RECURSOS PROPIOS</t>
  </si>
  <si>
    <t>REGIMEN SUBSIDIADO DE SALUD</t>
  </si>
  <si>
    <t>RECURSOS SGP</t>
  </si>
  <si>
    <t>Regimen Subsidiado Continuidad</t>
  </si>
  <si>
    <t>TRANSFERENCIAS / APORTES NACIONALES</t>
  </si>
  <si>
    <t>RECURSOS FOSYGA</t>
  </si>
  <si>
    <t xml:space="preserve"> Régimen Subsidiado - Fosyga Corriente</t>
  </si>
  <si>
    <t>TRANSFERENCIAS DEPARTAMENTO</t>
  </si>
  <si>
    <t>Régimen Subsidiado</t>
  </si>
  <si>
    <t>RECURSOS ETESA</t>
  </si>
  <si>
    <t>RECURSOS PROPIOS</t>
  </si>
  <si>
    <t>Recursos propios del Municipio</t>
  </si>
  <si>
    <t>SGP Régimen Subsidiado</t>
  </si>
  <si>
    <t>Intervenciones Colectivas en Salud Pública</t>
  </si>
  <si>
    <t>INVERSION CON RECURSOS PROPIOS DEL MUNICIPIO</t>
  </si>
  <si>
    <t>Programa de erradicación de vectores</t>
  </si>
  <si>
    <t>Rendimientos Financieros</t>
  </si>
  <si>
    <t>Vigencia Anterior</t>
  </si>
  <si>
    <t>FONDO MAQUINARIA</t>
  </si>
  <si>
    <t xml:space="preserve">Funcionamiento mantenimiento Maquinaria, compra combustibles y lubricantes </t>
  </si>
  <si>
    <t xml:space="preserve">Plan de convivencia y seguridad ciudadana </t>
  </si>
  <si>
    <t>FONDO DE CULTURA - (Estampilla pro - cultura)</t>
  </si>
  <si>
    <t xml:space="preserve"> Fomento, apoyo y difusión d eventos y expresiones artísticas y culturales (60%)</t>
  </si>
  <si>
    <t>Fortalecimiento red nacional de bibliotecas (10%)</t>
  </si>
  <si>
    <t>Seguridad social Creador y Gestor Cultural (10%)</t>
  </si>
  <si>
    <t>Pasivo Pensional Art.47 Ley 867 de 2003  (20%)</t>
  </si>
  <si>
    <t>FONDO ADULTO MAYOR (Estampilla pro - adulto mayor)</t>
  </si>
  <si>
    <t>Dotación y funcionamiento Centro Bienestar del Anciano</t>
  </si>
  <si>
    <t>Construcción Centro Bienestar del Anciano</t>
  </si>
  <si>
    <t>Operación y funcionamiento grupos de atencion al riesgo</t>
  </si>
  <si>
    <t>SERVICIOS PÚBLICOS DOMICILIARIOS</t>
  </si>
  <si>
    <t xml:space="preserve">ALCANTARILLADO </t>
  </si>
  <si>
    <t>4.- Que el municipio de COVARACHAI, según los datos del DANE  y de la Contraloría general, el municipio se clasifica en 6a. Categoría.</t>
  </si>
  <si>
    <t>El Honorable Concejo Municipal de COVARACHIA en uso de sus atribuciones legales y en especial las conferidas por la Constitución Nacional de 1991, Ley 136 de 1994, Decreto 111 de 1996, Ley 617/00, L 715/01 y demás normas legales vigentes, y</t>
  </si>
  <si>
    <t xml:space="preserve"> TOTALPRESUPUESTO </t>
  </si>
  <si>
    <t xml:space="preserve"> DEPARTAMENTO DE BOYACA</t>
  </si>
  <si>
    <t>ALCALDIA MUNICIPAL DE COVARACHIA</t>
  </si>
  <si>
    <t>C O N S I D E R A N D O :</t>
  </si>
  <si>
    <t>1.- QUE MEDIANTE ACUERDO No. 028 DEL 26 DE NOVIEMBRE DE 2012, EL HONORABLE CONCEJO MUNICIPAL DE COVARACHIA APROBO EL PRESUPUESTO DEL MUNICIPIO PARA LA VIGENCIA FISCAL COMPRENDIDA ENTRE EL PRIMERO DE ENERO Y EL TREINTA Y UNO DE DICIEMBRE DE DE 2013.-</t>
  </si>
  <si>
    <t>2.- QUE SEGÚN EL DECRETO 111 DE 1996 ES DEBER DEL ALCALDE MUNICIPAL EXPEDIR EL DECRETO DE LIQUIDACION DEL PRESUPUESTO PARA LA VIGENCIA FISCAL DE 2013.</t>
  </si>
  <si>
    <t>POR LO ANTERIORMENTE EXPUESTO:</t>
  </si>
  <si>
    <t>D E C R E T A:</t>
  </si>
  <si>
    <r>
      <rPr>
        <b/>
        <sz val="11"/>
        <rFont val="Arial"/>
        <family val="2"/>
      </rPr>
      <t xml:space="preserve">ARTICULO CUARTO: </t>
    </r>
    <r>
      <rPr>
        <sz val="11"/>
        <rFont val="Arial"/>
        <family val="2"/>
      </rPr>
      <t>El presente Decreto rige a partir de la fecha de su  publicaciòn.</t>
    </r>
  </si>
  <si>
    <t>COMUNIQUESE PUBLIQUESE Y CUMPLASE</t>
  </si>
  <si>
    <t>Dado en el despacho de la Alcaldia Municipal de Covarachia a los 23 dias del mes de Diciembre de Dos Mil Once (2011).</t>
  </si>
  <si>
    <t>ALCALDE MUNICIPAL</t>
  </si>
  <si>
    <r>
      <rPr>
        <b/>
        <sz val="11"/>
        <rFont val="Arial Narrow"/>
        <family val="2"/>
      </rPr>
      <t>ARTICULO PRIMERO:</t>
    </r>
    <r>
      <rPr>
        <sz val="11"/>
        <rFont val="Arial Narrow"/>
        <family val="2"/>
      </rPr>
      <t xml:space="preserve"> EXPIDASE EL DECRETO DE LIQUIDACION DEL PRESUPUESTO DE INGRESOS DEL MUNICIPIO DE COVARACHIA BOYACA, PARA LA VIGENCIA FISCAL DE 2013, EL CUAL ASCIENDE A LA SUMA DE CUTROMIL QUINIENTOS SIETE MILLONES OCHOCIENTOS SESENTA Y UN MIL DOSCIENTOS CINCUENTA Y DOS PESOS ($4.507.861.157.00) DE ACUERDO AL SIGUIENTE POR MENOR:</t>
    </r>
  </si>
  <si>
    <t>DECRETO No. 062</t>
  </si>
  <si>
    <t xml:space="preserve">   ( Diciembre 13 de 2012)</t>
  </si>
  <si>
    <t>POR MEDIO DEL CUAL SE LIQUIDA EL PRESUPUESTO DEL MUNICIPIO DE COVARACHIA PARA LA VIGENCIA  FISCAL DE 2013</t>
  </si>
  <si>
    <t>EL ALCALDE MUNICIPAL DE COVARACHIA EN USO DE SUS FACULTADES CONSTITUCIONALES Y LEGALES Y EN ESPECIAL LAS CONFERIDAS EN EL DECRETO No. 111 DE 1996  Y DEMAS NORMAS LEGALES VIGENTES Y</t>
  </si>
  <si>
    <r>
      <rPr>
        <b/>
        <sz val="11"/>
        <rFont val="Arial Narrow"/>
        <family val="2"/>
      </rPr>
      <t>ARTICULO SEGUNDO:</t>
    </r>
    <r>
      <rPr>
        <sz val="11"/>
        <rFont val="Arial Narrow"/>
        <family val="2"/>
      </rPr>
      <t xml:space="preserve"> EXPIDASE EL DECRETO DE LIQUIDACION DEL PRESUPUESTO DE GASTOS, SERVICIO A LA DEUDA E INVERSIONES DEL MUNICIPIO DE COVARACHIA, PARA LA VIGENCIA FISCAL COMPRENDIDA ENTRE EL PRIMERO DE ENERO Y EL TREINTA Y UNO DE DICIEMBRE DE 2013, EL CUAL ASCIENDE A LA SUMA DE CUTROMIL QUINIENTOS SIETE MILLONES OCHOCIENTOS SESENTA Y UN MIL DOSCIENTOS CINCUENTA Y DOS PESOS ($4.507.861.157.00) DE ACUERDO AL SIGUIENTE POR MENOR:</t>
    </r>
  </si>
  <si>
    <t>1.000.000, oo</t>
  </si>
  <si>
    <t>3. QUE MEDIANTE RESOLUCION No. 042 DEL TRECE (13) DE DCIEMBRE DE DOSMIL DOCE, SE LIQUIDO EL PRESUPUESTO DE LA PERSONERIA MUNICIPAL PARA LA VIGENCIA FISCAL DE 2013</t>
  </si>
  <si>
    <t>4. QUE MEDIANTE RESOLUCION No. 042 DEL TRECE (13) DE DCIEMBRE DE DOSMIL DOCE, SE LIQUIDO EL PRESUPUESTO DEL HONORABLE CONCEJO MUNICIPAL  PARA LA VIGENCIA FISCAL DE 2013</t>
  </si>
  <si>
    <t>5. QUE SE HACE NECESARIO INCORPORAR DICHOS PRESUPUESTOS AL DECRETO DE LIQUIDACION DEL PRESUPUESTO GERAL DEL MUNICIPIO PARA LA VIGENCIA FISCAL 2013.</t>
  </si>
  <si>
    <t>6.- QUE EN DICHO DECRRETO SE PUEDEN CORREGIR ERRORES DE FORMA O DISCRIMINAR PARTIDAS GLOBALES, SIN MODIFICAR LA ESCENCIA DEL ACUERDO.</t>
  </si>
  <si>
    <t>COVARACHIA</t>
  </si>
  <si>
    <t>Auxiliar administrativo (2)</t>
  </si>
  <si>
    <t>Bonos y cuotas partes pensionales</t>
  </si>
  <si>
    <t xml:space="preserve"> Subsidios. fondo de solidaridad y redistribución del Ingreso</t>
  </si>
  <si>
    <t>Ints Cesantias</t>
  </si>
  <si>
    <t>Mantenimiento y reparaciones</t>
  </si>
  <si>
    <t>Comunicaciones y transporte</t>
  </si>
  <si>
    <t>Publicidad</t>
  </si>
  <si>
    <t>Sociedad defensora de animales</t>
  </si>
  <si>
    <t>Asociaciones y federaciones</t>
  </si>
  <si>
    <t>Suministro kits escolares</t>
  </si>
  <si>
    <t>Reconocimiento de transporte Concejales</t>
  </si>
  <si>
    <t xml:space="preserve">Dotación Empleados y Trabajadores </t>
  </si>
  <si>
    <t>Combustibles y lubricantes</t>
  </si>
  <si>
    <t>BENITO QUINTERO PINTO</t>
  </si>
  <si>
    <r>
      <rPr>
        <b/>
        <sz val="11"/>
        <rFont val="Arial"/>
        <family val="2"/>
      </rPr>
      <t>ARTICULO TERCERO:</t>
    </r>
    <r>
      <rPr>
        <sz val="11"/>
        <rFont val="Arial"/>
        <family val="2"/>
      </rPr>
      <t xml:space="preserve"> Enviese copia del Presente Decreto a la Oficina Juridica de la Gobernacion de Boyacà y demàs entiades para los fines legales y fiscales a que haya lugar.</t>
    </r>
  </si>
  <si>
    <t>FUENTES DE FINANCIACION</t>
  </si>
  <si>
    <t>SGP</t>
  </si>
  <si>
    <t>Rs DE LD</t>
  </si>
  <si>
    <t>DEST. ESPE</t>
  </si>
  <si>
    <t>Rs de LEY 617</t>
  </si>
  <si>
    <t>ASISTENTES:</t>
  </si>
  <si>
    <t>DESARROLLO ORDEN DEL DIA:</t>
  </si>
  <si>
    <t>PRESENTES EN EL DESPACHO DE LA ALCALIDA MUNICIPAL, LOS INTEGRANTES DEL CONSEJO DE GOBIERNO, EL SEÑOR ALCALDE PROCEDE A DAR LECTURA DE LOS PROYECTOS INCORPORADOS EN EL PLAN DE INVERSIONES PARA LA VIGENCIA FISCAL 2013, EL DEBE SER INCORPORADO AL PRESUPUESTO PRINCIPAL DE RENTAS, GASTOS E INVERSIONES DE  DICHA VIGENCIA Y UNA VEZ DEFINIDAS LAS METAS DE CADA PROYECTO Y LAS FUENTES DE FINANCIACION , SE PROCEDIO A REVISAR EL PLAN PLURIANUAL DE INVERSIONES Y EL PLAN DE DESARROLLO, CONSTATANDO QUE LOS PROGRAMAS Y PROYECTOS DEL PRESENTE POAI HACEN PARTE INTEGRAL DEL PLAN DE DESARROLLO DENOMINADO " PORQUE USTED LO HA QUERIDO, HACIA UN FUTURO MEJOR", PARA EL PERIODO 2012 - 2015 Y EL CUAL FUE APROBADO MEDIANTE ACUERDO No.   DE MAYO 31 DE 2012.</t>
  </si>
  <si>
    <t>DESPUES DE REVISADOS LOS DOCOMENTOS  RELACIONADOS Y CONFRONTADOS CON EL POAI DE LA PRESENTE VIGENCIA, SE SOMETIO A CONSIDERACION DEL CONSEJO DE GOBIERNO EL CUAL FUE APROBADO POR UNANIMIDAD ASI:</t>
  </si>
  <si>
    <t>No siendo otro el objeto de la reunion, se dio por terminada la reunion a la 10:20 AM.</t>
  </si>
  <si>
    <t xml:space="preserve">                    Alcalde</t>
  </si>
  <si>
    <t xml:space="preserve">ACTA DE CONSEJO DE GOBIERNO  002 </t>
  </si>
  <si>
    <r>
      <t xml:space="preserve">ALCALDE MUNICIPAL:  </t>
    </r>
    <r>
      <rPr>
        <sz val="12"/>
        <color indexed="8"/>
        <rFont val="Arial Narrow"/>
        <family val="2"/>
      </rPr>
      <t xml:space="preserve">                                      BENITO QUINTERO PINTO</t>
    </r>
  </si>
  <si>
    <r>
      <t xml:space="preserve">SECRETARIA DE GOBIERNO:                              </t>
    </r>
    <r>
      <rPr>
        <sz val="12"/>
        <color indexed="8"/>
        <rFont val="Arial Narrow"/>
        <family val="2"/>
      </rPr>
      <t>LUIS JOSE SANDOVAL ARIAS</t>
    </r>
  </si>
  <si>
    <r>
      <t xml:space="preserve">SECRETARIA DE HACIENDA:                              </t>
    </r>
    <r>
      <rPr>
        <sz val="12"/>
        <color indexed="8"/>
        <rFont val="Arial Narrow"/>
        <family val="2"/>
      </rPr>
      <t xml:space="preserve"> EDILIA SIZA PINTO</t>
    </r>
  </si>
  <si>
    <r>
      <t xml:space="preserve">SECRETARIO DE PLANEACION:                         </t>
    </r>
    <r>
      <rPr>
        <sz val="12"/>
        <color indexed="8"/>
        <rFont val="Arial Narrow"/>
        <family val="2"/>
      </rPr>
      <t xml:space="preserve"> FRANCISCO GUALDRON</t>
    </r>
  </si>
  <si>
    <r>
      <t xml:space="preserve">SECRETARIA DE DESARROLLO SOCIALO:         </t>
    </r>
    <r>
      <rPr>
        <sz val="12"/>
        <color indexed="8"/>
        <rFont val="Arial Narrow"/>
        <family val="2"/>
      </rPr>
      <t>GUILLERMO GARCIA SALAZAR</t>
    </r>
  </si>
  <si>
    <r>
      <t xml:space="preserve">FECHA:                                   </t>
    </r>
    <r>
      <rPr>
        <sz val="12"/>
        <color indexed="8"/>
        <rFont val="Arial Narrow"/>
        <family val="2"/>
      </rPr>
      <t xml:space="preserve">                              OCTUBREBRE 27 DE 2012</t>
    </r>
  </si>
  <si>
    <r>
      <t xml:space="preserve">LUGAR:                                                                 </t>
    </r>
    <r>
      <rPr>
        <sz val="12"/>
        <color indexed="8"/>
        <rFont val="Arial Narrow"/>
        <family val="2"/>
      </rPr>
      <t>DESPACHO DE LA ALCALDIA</t>
    </r>
  </si>
  <si>
    <r>
      <t xml:space="preserve">HORA:                                                                   </t>
    </r>
    <r>
      <rPr>
        <sz val="12"/>
        <color indexed="8"/>
        <rFont val="Arial Narrow"/>
        <family val="2"/>
      </rPr>
      <t>8:30 AM</t>
    </r>
  </si>
  <si>
    <r>
      <t xml:space="preserve">OBJETO:                                                              </t>
    </r>
    <r>
      <rPr>
        <sz val="12"/>
        <color indexed="8"/>
        <rFont val="Arial Narrow"/>
        <family val="2"/>
      </rPr>
      <t>ESTUDIAR Y APROBAR EL PLAN OPERTIVOA ANUAL DE INVERSIONES DE LA VIGENCIA FISCAL 2013</t>
    </r>
  </si>
  <si>
    <t xml:space="preserve"> META PROGRAMADA</t>
  </si>
  <si>
    <t>DOTAR 3 INSTITUCIONES EDUCATIVAS DE LOS IMPLEMENTOS NECESARIOS PARA LA ENSEÑANZA EN LA VIGENCIA</t>
  </si>
  <si>
    <t>V/ACT.</t>
  </si>
  <si>
    <t>V/ESP</t>
  </si>
  <si>
    <t>INDICADOR</t>
  </si>
  <si>
    <t>NUMERO DE INSTITUCIONES EDUCATIVAS DOTADAS DURANTE EL PERIODO DE GOBNIERNO</t>
  </si>
  <si>
    <t xml:space="preserve"> Mantenimiento  y renidekacuib  infraestructura educativa </t>
  </si>
  <si>
    <t>MEJORAR LA INFRAESTRUC¡TURA DE 3 INSTITUCIONES EDUCATIVAS DURANTE LA VIGENCIA FISCAL</t>
  </si>
  <si>
    <t>NUMERO DE INSTITUCIONES EDUCATIVAS MEJORADAS  DURANTE EL PERIODO DE GOBNIERNO</t>
  </si>
  <si>
    <t>PORCENTAJE DE INSTUTICIONES EUCATIVAS CON SERVICIOS PUBLICOS AL DIA</t>
  </si>
  <si>
    <t>OFRECER SERVICIO DE TRANSPORTE ESCOLAR AL 100% DE LOS ESTUDIANTES QUE SE DESPLAZAN DELL AREA RUALDURANTE LA VIGENCIA</t>
  </si>
  <si>
    <t>PORCENTAJE DE NIÑOS Y JÓVENES ESTUDIANTES BENEFICIADOS CON TRANSPORTE ESCOLAR</t>
  </si>
  <si>
    <t>GARANTIZAR EL SERVICIO DE RESTAIRANTE ESCOLAR EN EL 100% DE LAS SEDES EDUCATIVAS</t>
  </si>
  <si>
    <t>FINANCIAR EL COSTO DE LA POBLACION EN EDAD ESCOLAR DE LOS NIVELES 1 Y 2 DEL SISBEN</t>
  </si>
  <si>
    <t>PAGAR OPORTUNAMENTO LOS SERVICIOS PUBLICOS DEL 100 DE LAS SEDES EDUCATIVAS  DEL MUNICIPIO</t>
  </si>
  <si>
    <t>NUMERODE VIVIENDAS DOTADAS CON EL SERVICIO DE ACUEDUCTO</t>
  </si>
  <si>
    <t xml:space="preserve"> DOTAR DEL SERVICIO DE ACUEDUCTO A 40 VIVIENDAS DEL ÁREA RURAL</t>
  </si>
  <si>
    <t>NUMERO. DE PLANTAS  DE AGUA POTABLE. CONSTRUIDAS DURANTE EL PERÍODO DE GOBIERNO</t>
  </si>
  <si>
    <t>CONSTRUIR UNA PLANTA TRATAMIENTO DE AGUA POTABLE PARA LOS USUARIOS DE ACUEDUCTO RURAL.</t>
  </si>
  <si>
    <t>MANTENER Y OPTIMIZAR 1 ACUEDUTO DURANTE LA VIGENCIA.</t>
  </si>
  <si>
    <t>NUMERO DE ACUEDUCTOS OPTIMIZADOS</t>
  </si>
  <si>
    <t>REHABILITAR EN UN 10%</t>
  </si>
  <si>
    <t>SUBSIDIAR EL COSTOS DE LOS SERVICIOS DE ACUEDUCTO AL 100% DE LOS USUARIOS DE LOS NIVELES 1, 2 Y 3 DUANTE EL PERIODO DE GOBIERNO</t>
  </si>
  <si>
    <t>PORCENTAJE DE USUARIOS DELACUENDUCTO QUE SON SUBSIDIADOS</t>
  </si>
  <si>
    <t>ADQUIRIR UN PREDIO DE INTERES ACUEDUCTOS DURANTE LA BVIGENCIA.</t>
  </si>
  <si>
    <t xml:space="preserve">NUMERO DE PREDIOS DE INTERES ACUEDUCTOS ADQUIRIDOS </t>
  </si>
  <si>
    <t>SUBSIDIAR EL COSTOS DE LOS SERVICIOS DE ALACANTARILLADO  AL 100% DE LOS USUARIOS DE LOS NIVELES 1, 2 Y 3 DUANTE EL PERIODO DE GOBIERNO</t>
  </si>
  <si>
    <t>PORCENTAJE DE USUARIOS DE ALCANTARILLDO QUE SON SUBSIDIADOS</t>
  </si>
  <si>
    <t>AMPLIAR EN 50 MTS LA RED DE ALCANTARILLADO DURANTE LA VIGENCIA</t>
  </si>
  <si>
    <t>NUMERO DE MTS DE RED CONSTRUIDOS EN LA VIGENCIA</t>
  </si>
  <si>
    <t>REHABILITAR 130 Mts DE RED EN LA VIGENCIA</t>
  </si>
  <si>
    <t>No. MTS DE RED DE ALCALNTARILLADO REHABILITADOS</t>
  </si>
  <si>
    <t>CONSTRUIR 20 UNIDADES SANITARIAS DURANTE LA VIGEN CIA</t>
  </si>
  <si>
    <t>NUMERO DE VIVIENDA DE POBLACION  NBI CON UNIDADES SANITARIAS ADECUADAS.</t>
  </si>
  <si>
    <t>TRANSFERIR A LA CORPORACION AUTONOMA REGIONAL LOS RECURSOS DE LEY DE TASA RETRIBUTIVA.</t>
  </si>
  <si>
    <t>PORCENTAJE DE RECURSOS TRANSFERIDOS SEGÚN LEY</t>
  </si>
  <si>
    <t>FINANCIAR EN EL 100% LOS COSTOS DE TRANSPORTE Y DISPOSICION FINAL DE RESIDUOS SOLIDOS DE LA CABECERSA MUNICIPAL.</t>
  </si>
  <si>
    <t>PORCENTAJE DE FINANCIACION</t>
  </si>
  <si>
    <t>REALIZAR 4 EVENTOS DEPORTIVOS DURANTE LA VIGENCIA</t>
  </si>
  <si>
    <t>NUMERO DE EVENTOS DEPORTIVOS REALIZADOS EN LA VIGENCIA</t>
  </si>
  <si>
    <t>EJECUTAR EL 30% EL PROYECTO DE CONSTRUCCIÓN POLIDEPORTIVO URBANO</t>
  </si>
  <si>
    <t>PORCENTAJE DE EJECUCION DEL PROYECTO</t>
  </si>
  <si>
    <t>DOTAR EL 100% DE LOS EXCENARIOS DEPORTIVOS DE ELEMENTOS PARA LA PRACTICA DEL DEPORTE</t>
  </si>
  <si>
    <t>PORCENTAJE DE ESCENARIOS DEPORTIVOS DOTADOS DURANTE LA VIGENCIA</t>
  </si>
  <si>
    <t>HACERLE MENTENIMIENTO AL 100% DE LOS ESCENARIOS DEPORTIVOS DE ACUERDO A LA NECESIDAD DURANTE LA VIGENCIA</t>
  </si>
  <si>
    <t>PORCENTAJE DE ESCENARIOS DEPORTIVOS QUE ES LE HACE MENTENIMIENTO EN  LA VIGENCIA</t>
  </si>
  <si>
    <t>FINANCIAR UN EVENTO DURANTE LA VIGENCIA</t>
  </si>
  <si>
    <t>NUMERO DE EVENTOS FINANCIADOS EN LA VIGENCIA</t>
  </si>
  <si>
    <t>FINANCIAR LOS GASTOS DE FUNCIONAMIENTO DE UNA ESCUELA DE FORMACION DEPORTIVA DURANTE LA VIGENCIA</t>
  </si>
  <si>
    <t>NUMERO DE ESCUELAS DE FORMACION DEPORTIVA EN FUNCIONAMIENTO</t>
  </si>
  <si>
    <t>Financiar el 100% de los eventos artisticos y culturales autoctonos, que realice el municipio durante la vigenci</t>
  </si>
  <si>
    <t>PORCENTAJE DE EVENTOS ARTISTICOS Y CULTURALES AUTOCTONOS FINANCIADOS POR EL MUNICIPIO EN LA VIGENCIA</t>
  </si>
  <si>
    <t>FINANCIAR UN VENETO DURANTE LA VIGENCIA</t>
  </si>
  <si>
    <t>NUMERO DEEVENTOS FINANCIADOS ARTISTICOS Y CULTURALES DEL ADULTO MAYOR FINANCIADOS EN LA VI9GENCIA</t>
  </si>
  <si>
    <t>FINANCIAR EN UN 100% EL PAGO DE INSTRUCTORES PARA LA BANDA MUSICAL.</t>
  </si>
  <si>
    <t>% DED FINANCIACION GASTOS INTRUCTORES BANCA</t>
  </si>
  <si>
    <t>FINANCIAR EN UN 1OO% LOS GASTOS DE CAPACITACIÓN E INVENSTIGACION ARTISTICA Y CULTURAL</t>
  </si>
  <si>
    <t>% DE FINANCIACION DE LOS  GASTOS DE CAPACITACIÓN E INVENSTIGACION ARTISTICA Y CULTURAL EN LA VIGENCIA</t>
  </si>
  <si>
    <t>FINANCIAR EN UJN 100% LA SEGURIDAD SOCIAL DEL GESTOR CULTURAL DURANTE LA VIGENCIA</t>
  </si>
  <si>
    <t>% DE FINANCIACION DE LA SEGURIDAD SOCIAL DEL GESTOR CULTURAL EN LA VIGENCIA</t>
  </si>
  <si>
    <t>REALIZAR UNA DOTACION DURANTE LA VIGENCIA</t>
  </si>
  <si>
    <t>NUMERO DE DOTACIONES REALIZADAS EN LA VIGEN CIA</t>
  </si>
  <si>
    <t xml:space="preserve"> Dotación  infraestructura artística y cultural </t>
  </si>
  <si>
    <t>NUMERO DE MANTENIMIENTOS REALIZADOS A LOS ESCENARIOS CULTURALES EN LA VIGENCIA.</t>
  </si>
  <si>
    <t>REALIZAR UN MANTENIMIENTO A LOS ESCENARIOS CULTURALES EN LA VIGENCIAS SEGÚN NECESIDAD</t>
  </si>
  <si>
    <t>RELIZAR UNA DOTACION DE ELEMENTOS ARTISTICOS Y CULTURALES EN LA VIGENCIA</t>
  </si>
  <si>
    <t>No. DE DOTACIONES REALIZADAS EN AL VIGENCIA.</t>
  </si>
  <si>
    <t xml:space="preserve">REALIZAR LA TRANSFERENCIAS DE LEY DURANTE LA VIGENCIA </t>
  </si>
  <si>
    <t>PORCENJE DE RECURSO DE LEY TRANSFERIDOS EN LA VIGENCIA.</t>
  </si>
  <si>
    <t>HACER MANTENIMIENTO RUTINARIO AL 100% DE LA RED DE ALUMBRADO PUBLICO EN LA VIGENCIA.</t>
  </si>
  <si>
    <t>PORCENTAJE DE RED QUE SE LE HACE MENTENIMIENTO EN LA VIGENCIA</t>
  </si>
  <si>
    <t>CANCELAR EL 100% DEL COSTO DE ALUMBRADO PUBLICO SEGÚN CONVENIO  CORRESPONDIENTE A LA VIGENCIA</t>
  </si>
  <si>
    <t>% DE COSTOS DEL CONVENIOS CANELADOS EN LA VIGENCIA.</t>
  </si>
  <si>
    <t>FINANCIAR EL 50% DEL PROYECTO  INSTALACION GAS DOMICILIARIO</t>
  </si>
  <si>
    <t>PORCENTAJE DE FINANCIACION DEL PROYECTO</t>
  </si>
  <si>
    <t>FINANCIAR UN PROYECTO DE MEJORAMIENTO DE VIVIENDA EN LA VIGENCIA.</t>
  </si>
  <si>
    <t>NUMERO DE PROYECTOS DE MEJORAMIENTO VIVIENDA DE INTERES SOCIAL FINANCIADOS EN LA VIGENCIA.</t>
  </si>
  <si>
    <t>FINANCIAR UN PROYECTO DE CONSTRUCCION VIVIENDA EN LA VIGENCIA.</t>
  </si>
  <si>
    <t>NUMERO DE PROYECTOS DE CONSTRUCCION VIVIENDA DE INTERES SOCIAL FINANCIADOS EN LA VIGENCIA.</t>
  </si>
  <si>
    <t>FINANCIAR EN 100% LOS COSTOS DE INSTALACION SERVICIO DE TV COMUNITARIA.</t>
  </si>
  <si>
    <t>PROCENTAJE DE FINANCIACION DEL PROYECTO</t>
  </si>
  <si>
    <t xml:space="preserve">Mantenimiento infraestructura de servicios públicos </t>
  </si>
  <si>
    <t>RELIZAR EL MANTENIMIENTO EL 100% DE LA INFRAESTRUCTURA DE SERVICIOS PUBLICOS QUE LO RQUIERA.</t>
  </si>
  <si>
    <t>PORCENTAJE DE INFRAESTRUCTURA DE SERVICIOS PUBLICOS ATENDIDOS DURANTE LA VIGENCIA.</t>
  </si>
  <si>
    <t>ADQUIRIR UN PREDIO PARA VIVIENDA DE INTERES SOCIAL EN LA VIGENCIA.</t>
  </si>
  <si>
    <t>NUMERO DE PREDIOS ADQUIRIDOS EN LA VIGENCIA PARA VIVIENDA DE INTERES SOCIAL.</t>
  </si>
  <si>
    <t>FINANCIAR EN UN 100% LOS COSTOS DEL SERVICIO DE  ASISITENCIA TECNICA PARA PEQUEÑOS Y MEDIANOS PRODUCTORES EN LA VIGENCIA.</t>
  </si>
  <si>
    <t>PORCENTAJE DE FINANCIACION DE LOS COSTOS DEL SERVICIO DE ASISTENCIA TECNICA PARA PEQUEÑOS Y MEDIANOS PRODUCTORES</t>
  </si>
  <si>
    <t>Apoyo a proyectos productivos agropecuarios</t>
  </si>
  <si>
    <t>APOYAR EL 100% DE LO PROYECTOS PRODUCTIVOS QUE SE DESARROLLEN EN EL MUNICIPIO DURANTE LA VIGENCIAS.</t>
  </si>
  <si>
    <t>PORCENTAJE DE PROYECTOS PRODUCTIVOS APOYADOS EN LA VIGENCIA.</t>
  </si>
  <si>
    <t>FINANCIAR EL 25% DEL COSTO DEL PROYECTO DE MANTENIMIENTO RESERVORIOS Y CANALES DE REGADIO EN LA VIGENCIA.</t>
  </si>
  <si>
    <t>COSTRUIR UN TRAPICHE COMUNITARIO EN LA VIGENCIA</t>
  </si>
  <si>
    <t>NUMERO DE TRAPICHES CONSTRUIDOS EN LA VIGENCIA.</t>
  </si>
  <si>
    <t>FINANCIAR EL 100% LOS COSTOS DEL PROYECTO EN LA VIGENCIA.</t>
  </si>
  <si>
    <t>PROCENTAJE DE FINANCIACION DEL PROYECTO EN LA VIGENCIA</t>
  </si>
  <si>
    <t>RELIAZAR UN EVENTO DE CAPACITACIÓN A LOS PRODUCTORES AGROPECUARIOS EN LA VIGENCIA</t>
  </si>
  <si>
    <t>NUMERO DE EVENTOS DE CAPACITACION A LOS PRODUCTORES AGROPECUARIOS REALIZADOS EN LA VIGENCIA</t>
  </si>
  <si>
    <t>CONSTRUIR 4 KMS DE VIA EN LA VIGENA</t>
  </si>
  <si>
    <t>No. DE KMS DE VIA CONSTRUIDOS EN LA VIGENCIA</t>
  </si>
  <si>
    <t>PAVIMENTAR 480 MTS CUADRADOS DE RED VIAL URBANA</t>
  </si>
  <si>
    <t>No. DE MTS CUADRADOS DE RED VIAL URBANA PAVIMENTADOS EN LA VIGENCIA.</t>
  </si>
  <si>
    <t>CONSTRUIR OBRAS DE ARTE EN EL 25% DE LA RED VIAL DE ACUERDO A LA NECESIDAD DURANTE LA VIGENCIA</t>
  </si>
  <si>
    <t>PORCENTAJE DE RED VIAL CON OBRAS DE ARTE CONSTRUIDAS EN LA VIGENCIA 2013</t>
  </si>
  <si>
    <t>HACERLE MANTENIMIENTO AL 100% DE LA RED VIAL CARRETERABLE RURAL  DURANTE LA VIGENCIA</t>
  </si>
  <si>
    <t>PORCENTAJE DE VIAS RURALES QUE SE LES HACE MANTENIMIENTO EN LA VIGENCIA</t>
  </si>
  <si>
    <t>FINANCIAR LOS GASTOS DE MANTENIMIENTO DE LOS CAMINOS DE HERRADURA  SEGÚN SOLICITUDES.</t>
  </si>
  <si>
    <t>PORCENTAJE DE SOLICITUDES ATENDIDAS EN LA VIGENCIA</t>
  </si>
  <si>
    <t>COMPRA DE UN PREDIO DE INTERES FORESTAL EN LA VIGENCIA.,</t>
  </si>
  <si>
    <t>No. DE PREDIOS ADQUIRIDOS EN LA VIGENCIA</t>
  </si>
  <si>
    <t>REFORESTAR  4 HS DE INTERES HIDRICO</t>
  </si>
  <si>
    <t>NUMERO DE HECTAREAS REFORESTADAS EN LA VIGENCIA</t>
  </si>
  <si>
    <t>FINANCIAR UN PROGRAMA DE ATENCION DE DESASTRES EN LA VIGENCIA</t>
  </si>
  <si>
    <t>NUMERO DE PROGRAMAS DE ATENCION DE DESASTRES FINANCIADOS EN LA VIGENCIA</t>
  </si>
  <si>
    <t>FINANCIAR UN PROGRAMA DE  PREVENCION DE DESASTRES EN LA VIGENCIA</t>
  </si>
  <si>
    <t>NUMERO DE PROGRAMAS DE PREVENCION DE DESASTRES FINANCIADOS EN LA VIGENCIA</t>
  </si>
  <si>
    <t>FINANCIAR LOS GASTOS DE ALIMENTACION DE LAS PERSANAS RETENIDAS DURANTE LA VIGENCIA.</t>
  </si>
  <si>
    <t>PORCENTAJE DE FINANCIACION DE LOS GASTOS DE ALIMENTACIÓN DE LAS PERSONAS RETENIDAS EN LA VIGENCIA.</t>
  </si>
  <si>
    <t>FINANCIAR LOS GASTOS DE TRASPORTE DE RECLUSOS  DURANTE LA VIGENCIA.</t>
  </si>
  <si>
    <t>PORCENTAJE DE FINANCIACION DE LOS TRASPORTE DE RECLUSOS  DURANTE LA VIGENCIA.</t>
  </si>
  <si>
    <t>FINANCIAR EN UN 100% LOS EVENTOS DE PROMOCIÓN DE LA ACTIVIDAD TURISTICA, ARTESANAL Y AGROPECUARIA DEL MUNICIPIO DURANTE LA VIGENCIA.</t>
  </si>
  <si>
    <t>PORCENTAJE DE EVENTOS DE PROMOCION TURISTICA, ARTESANAL Y AGROPECURA FINANCIADOS POR EL MUNICIPIO</t>
  </si>
  <si>
    <t xml:space="preserve">REALIZAR UN EVENTO DE CAPACITACION PARA LA PROMOCION DE ASOCIACIONES Y ALIANZAS.  </t>
  </si>
  <si>
    <t>NUMERO DE EVENTOS DE CAPACITACION REALIZADOS EN LA VIGENCIA</t>
  </si>
  <si>
    <t>GARANTIZAR EL ACCESO DE LA POBLACION CON NBI AL SISTEMA DE SEGURIDAD SOCIAL EN SALUD DURANTE LA VIGENCIA.</t>
  </si>
  <si>
    <t>PORCENTAJE DE LA POBLACION DE LOS NIVELES 1, 2 Y 3 DEL SISBEN AFILIADOS AL SISTEMA DE SEGURIDAD SOCIAL EN SALUD DURANTE LA VIGENCIA.</t>
  </si>
  <si>
    <t>BRINDAR ATENCIÓN INTEGRAL AL 100% DE LOS NIÑOS VINCULADOS A LOS PROGRAMAS DE PRIMERA INFANCIA DURANTE  LA VIGENCIA</t>
  </si>
  <si>
    <t>PORCENTAJE DE NIÑOS VINCULADOS A LOS PROGRAMAS DE PRIMERA INFANCIA CON ATENCION INTEGRAL DURANTE LA VIGENCIA</t>
  </si>
  <si>
    <t>REALIZAR UN CONVENIO DE REAHABILITACION MENORES INFRAGRANTES.</t>
  </si>
  <si>
    <t>NUMERO DE CONVENIOS DE REHBILITACION MENORES INFRAGANTES VIGENTES</t>
  </si>
  <si>
    <t>BRINDAR ATENCIÓN INTEGRAL AL 100% DE LOS JOVENES Y ADLOESCENTES VINCULADOS A LOS PROGRAMAS  DURANTE  LA VIGENCIA</t>
  </si>
  <si>
    <t>PORCENTAJE DE JOVENES Y ADLOESCENTES VINCULADOS A LOS PROGRAMAS  DURANTE  LA VIGENCIA CON ATENCION INTEGRAL.</t>
  </si>
  <si>
    <t>BRINDAR ATENCIÓN INTEGRAL AL 100% DEADULTOS MAYORES VINCULADOS AL PROGRAMA DURANTE  LA VIGENCIA</t>
  </si>
  <si>
    <t>PORCENTAJE DEDULTOS MAYORES VINCULADOS AL PROGRAMA DURANTE  LA VIGENCIA.</t>
  </si>
  <si>
    <t>MANTENER VIGENTE UN COVENIO DURANTE LA VIGENCIA.</t>
  </si>
  <si>
    <t>NUMERO DE CONVENIOS VIGENTES.</t>
  </si>
  <si>
    <t>FINANCIAR UN PROGRAMA DE ATENCION A MADRES Y PADRES CABEZA DE FAMILIA DURANTE LA VIGENCIA.</t>
  </si>
  <si>
    <t>NUMERO DE PROGRAMAS DE ATENCION A MADRES Y PADRES CABEZA DE FAMILIAD FINANCIADOS DURANTE LA VIGENCIA.</t>
  </si>
  <si>
    <t>FINANCIAR UN PROGRAMA DEAPOYO A LA POBLACION DESPLAZADA POR LA VIOLENCIAS  DURANTE LA VIGENCIA.</t>
  </si>
  <si>
    <t>NUMERO DEPROGRAMAS  DE APOYO A LA POBLACION DESPLAZADA POR LA VIOLENCIAS   FINANCIADOS DURANTE LA VIGENCIA.</t>
  </si>
  <si>
    <t>FINANCIAR UN PROGRAMA DE APOYO A  POBLACION DISCAPACITADA  DURANTE LA VIGENCIA.</t>
  </si>
  <si>
    <t>NUMERO DEPROGRAMAS  DE APOYO A LA POBLACION DISCAPACITADAFINANCIADOS DURANTE LA VIGENCIA.</t>
  </si>
  <si>
    <t>Cumplir en un 100% los requerimientos legales durante la vigencia.</t>
  </si>
  <si>
    <t>PORCENTAJE DE CUMPLIMIENTO DER LOS REQUERIMIENTOS LEGALES EN LA VIGENCIA</t>
  </si>
  <si>
    <t>FINANCIAR EL 100% DE LOS  PROGRAMAS DE RED UNIDOS DURANTE LA VIGENCIA.</t>
  </si>
  <si>
    <t>PORCENTAJE DE PROGRAMAS DE RED UNIDOS FINANCIADOS DURANTE LA VIGENCIA</t>
  </si>
  <si>
    <t>FINANCIAR EL 100% DE LOS GASTOS DE FUN CIONAMIENTO DEL CENTRO DE BIENESTAR DEL ANCIANO DURANTE LA VIGENCIA.</t>
  </si>
  <si>
    <t>PORCENTAJE DE FINANCIACION DE LOS GASTOS DE FUNCIONAMIENTO.</t>
  </si>
  <si>
    <t>EJECUTAR EL 30% DEL PROYECTO DURANTE LA VIGENCIA</t>
  </si>
  <si>
    <t>PORCENTAJE DE EJECUCION DEL PROYECTOS</t>
  </si>
  <si>
    <t>TRANSFERIR EL 100% DE LOS RECURSOS SEGÚN LA LEY 867 DURANTE LA VIGENCIA</t>
  </si>
  <si>
    <t>PORCENTAJE DE RECURSOS DE LA LEY 867 DE 2003 TRANSFERIDOS EN LA VIGENCIA</t>
  </si>
  <si>
    <t>REALIZAR UN MANTENIMIENTO A LAS DEPENDENCIAS MUNICIPALES DURANTE LA VIGENCIA</t>
  </si>
  <si>
    <t>NUMERO DE MANTENIMIENTOS REALIZADOS A LAS DEPENDENCIAS MUNICIPALES EN LA VIGENCIA.</t>
  </si>
  <si>
    <t>FINANCIAR EN UN 10O% EL PROGRAMA DURANTE LA VIGENCIA.</t>
  </si>
  <si>
    <t>PORCENTAJE DE FINANCIACION DEL PROGRAMA EN LA VIGENCIA.</t>
  </si>
  <si>
    <t>MEJORAR LAS INSTALCIONES DEL MATADER MUNICIPAL EN UN 30% DURANTE LA VIGENCIA.</t>
  </si>
  <si>
    <t>PORCENTAJE DE EJECUCION DEL PROYECTO.</t>
  </si>
  <si>
    <t>FINANCIAR EN UN 100% LOS GASTOS DE ELECCION QUE SE LLEVEN ACABO EN LA VIGENCIA</t>
  </si>
  <si>
    <t>PORCENTAJE DE FINANCIACION GASTOS ELECTORALES DURANTE LA VIGENCIA.</t>
  </si>
  <si>
    <t>FINANCIAR EN UN 100% LOS COSTOS DE ESTUDIOS Y DISEÑOS DE PROYECTOS ELABORADOS EN LA VIGENCIA.</t>
  </si>
  <si>
    <t>REALIZAR UN ESTUDIO DURANTE LA VIGENCIA</t>
  </si>
  <si>
    <t>PORLCENTAJE DE FINANCIACION COSTIS ESTUDIOS Y DISEÑOS EN LA VIGENCIA</t>
  </si>
  <si>
    <t>NUMERO DE ESTUDIOS DE ACTUALIZACION EOT REALIZADOS EN LA VIGENCIA.</t>
  </si>
  <si>
    <t>SISTEMATIZAR UNA DEPENDENCIA EN LA VIGENCIA</t>
  </si>
  <si>
    <t>NUMERO DE DEPENDENCIAS SISTEMATIZADAS EN LA VIGENCIA.</t>
  </si>
  <si>
    <t>FINANCIAR EN UN 100% LOS GASTOS DE FUNCIONAMIENTO DE LA INSPECCION DE POLICIA DURANTE LA VIGENCIA</t>
  </si>
  <si>
    <t>PORCENTAJE DE FINANCIACION DE LOS GASTOS DE FUNCIONAMIENTO DE LA INSPECCION EN LA VIGENCIA</t>
  </si>
  <si>
    <t>FINANCIAR EN UN 100% LOS GASTOS DE FUNCIONAMIENTO DE LA COMISARIA DE FAMILIA  DURANTE LA VIGENCIA</t>
  </si>
  <si>
    <t>PORCENTAJE DE FINANCIACION DE LOS GASTOS DE FUNCIONAMIENTO DE LA COMISARIA DE FAMILIA  EN LA VIGENCIA</t>
  </si>
  <si>
    <t>FINANCIAR EN UN 100% LAS ACTIVIDADES DEL PLAN TERRITORIAL DE SALUD EN LA VIGENCIA.</t>
  </si>
  <si>
    <t>PORCENTAJE DE FINANCIACION DE LAS ACTIVIDADES DEL PLAN DURANTE LA VIGENCIA</t>
  </si>
  <si>
    <t>REALIZAR UNA CAMPAÑA DE ERRADICACION DE VECTORES DURANTE LA VIGENCIA</t>
  </si>
  <si>
    <t>NUMERO DE CAMPAÑAS REALIZADAS EN LA VIGENCIA</t>
  </si>
  <si>
    <t>FINANCIAR EN UN 100% LOS GASTOS DE OPERACIÓN Y FUNCIONAMIENTO DE LA MAQUINARIA DEL MUNICIPIO.</t>
  </si>
  <si>
    <t>PORCENTAJE DE FINANCIACION DE LOS GASTOS DE OPERACIÓN Y FUNCIONAMIENTO MAQUINARIA.</t>
  </si>
  <si>
    <t>FINANCIAR EL !00% LOS COSTOS DEL SERVICIO</t>
  </si>
  <si>
    <t>PORCENTAJE DE FINANCIACION DE LOS COSTOS DEL SERVICIO EN LA VIGENCIA</t>
  </si>
  <si>
    <t>FINANCIAR EN UN 100% LAS ACTIVIDADES DEL PLAN DE CONVIVENCIA Y SEGURAIDAD CIUDADANA  EN LA VIGENCIA.</t>
  </si>
</sst>
</file>

<file path=xl/styles.xml><?xml version="1.0" encoding="utf-8"?>
<styleSheet xmlns="http://schemas.openxmlformats.org/spreadsheetml/2006/main">
  <numFmts count="6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0.0"/>
    <numFmt numFmtId="203" formatCode="_(* #,##0_);_(* \(#,##0\);_(* &quot;-&quot;??_);_(@_)"/>
    <numFmt numFmtId="204" formatCode="_(&quot;C$&quot;* #,##0.00_);_(&quot;C$&quot;* \(#,##0.00\);_(&quot;C$&quot;* &quot;-&quot;??_);_(@_)"/>
    <numFmt numFmtId="205" formatCode="_(&quot;C$&quot;* #,##0_);_(&quot;C$&quot;* \(#,##0\);_(&quot;C$&quot;* &quot;-&quot;_);_(@_)"/>
    <numFmt numFmtId="206" formatCode="0.000"/>
    <numFmt numFmtId="207" formatCode="0.0000"/>
    <numFmt numFmtId="208" formatCode="0.0"/>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0.000"/>
    <numFmt numFmtId="214" formatCode="#,##0.0000"/>
    <numFmt numFmtId="215" formatCode="#,##0.00000"/>
    <numFmt numFmtId="216" formatCode="#,##0.000000"/>
    <numFmt numFmtId="217" formatCode="#,##0.0000000"/>
    <numFmt numFmtId="218" formatCode="_-* #,##0.0_-;\-* #,##0.0_-;_-* &quot;-&quot;??_-;_-@_-"/>
    <numFmt numFmtId="219" formatCode="_-* #,##0_-;\-* #,##0_-;_-* &quot;-&quot;??_-;_-@_-"/>
    <numFmt numFmtId="220" formatCode="_ * #,##0_ ;_ * \-#,##0_ ;_ * &quot;-&quot;??_ ;_ @_ "/>
    <numFmt numFmtId="221" formatCode="_-* #,##0\ _€_-;\-* #,##0\ _€_-;_-* &quot;-&quot;??\ _€_-;_-@_-"/>
    <numFmt numFmtId="222" formatCode="#,##0.00\ _€"/>
    <numFmt numFmtId="223" formatCode="#,##0\ _€"/>
    <numFmt numFmtId="224" formatCode="#,#00.00;\(#,#00.00\)"/>
  </numFmts>
  <fonts count="83">
    <font>
      <sz val="10"/>
      <name val="Arial"/>
      <family val="0"/>
    </font>
    <font>
      <sz val="9"/>
      <name val="Arial Narrow"/>
      <family val="2"/>
    </font>
    <font>
      <b/>
      <sz val="9"/>
      <name val="Arial Narrow"/>
      <family val="2"/>
    </font>
    <font>
      <u val="single"/>
      <sz val="10"/>
      <color indexed="12"/>
      <name val="Arial"/>
      <family val="2"/>
    </font>
    <font>
      <u val="single"/>
      <sz val="10"/>
      <color indexed="36"/>
      <name val="Arial"/>
      <family val="2"/>
    </font>
    <font>
      <b/>
      <sz val="10"/>
      <name val="Arial"/>
      <family val="2"/>
    </font>
    <font>
      <b/>
      <sz val="10"/>
      <name val="Arial Narrow"/>
      <family val="2"/>
    </font>
    <font>
      <sz val="10"/>
      <name val="Arial Narrow"/>
      <family val="2"/>
    </font>
    <font>
      <sz val="14"/>
      <name val="Arial"/>
      <family val="2"/>
    </font>
    <font>
      <b/>
      <i/>
      <sz val="10"/>
      <name val="Arial"/>
      <family val="2"/>
    </font>
    <font>
      <b/>
      <sz val="12"/>
      <name val="Arial"/>
      <family val="2"/>
    </font>
    <font>
      <b/>
      <sz val="16"/>
      <name val="Arial"/>
      <family val="2"/>
    </font>
    <font>
      <b/>
      <sz val="14"/>
      <name val="Arial"/>
      <family val="2"/>
    </font>
    <font>
      <b/>
      <sz val="12"/>
      <name val="Arial Narrow"/>
      <family val="2"/>
    </font>
    <font>
      <b/>
      <sz val="10"/>
      <color indexed="8"/>
      <name val="Arial Narrow"/>
      <family val="2"/>
    </font>
    <font>
      <sz val="10"/>
      <color indexed="8"/>
      <name val="Arial Narrow"/>
      <family val="2"/>
    </font>
    <font>
      <b/>
      <sz val="11"/>
      <name val="Arial"/>
      <family val="2"/>
    </font>
    <font>
      <sz val="11"/>
      <name val="Arial"/>
      <family val="2"/>
    </font>
    <font>
      <b/>
      <sz val="13"/>
      <name val="Arial"/>
      <family val="2"/>
    </font>
    <font>
      <b/>
      <sz val="11"/>
      <name val="Arial Narrow"/>
      <family val="2"/>
    </font>
    <font>
      <sz val="11"/>
      <name val="Arial Narrow"/>
      <family val="2"/>
    </font>
    <font>
      <sz val="12"/>
      <name val="Arial Narrow"/>
      <family val="2"/>
    </font>
    <font>
      <sz val="8"/>
      <name val="Arial Narrow"/>
      <family val="2"/>
    </font>
    <font>
      <sz val="6"/>
      <color indexed="8"/>
      <name val="Times New Roman"/>
      <family val="1"/>
    </font>
    <font>
      <sz val="12"/>
      <color indexed="8"/>
      <name val="Arial Narrow"/>
      <family val="2"/>
    </font>
    <font>
      <sz val="16"/>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3"/>
      <color indexed="8"/>
      <name val="Calibri"/>
      <family val="2"/>
    </font>
    <font>
      <sz val="11"/>
      <color indexed="8"/>
      <name val="Arial"/>
      <family val="2"/>
    </font>
    <font>
      <b/>
      <sz val="12"/>
      <color indexed="8"/>
      <name val="Arial Narrow"/>
      <family val="2"/>
    </font>
    <font>
      <sz val="12"/>
      <color indexed="8"/>
      <name val="Calibri"/>
      <family val="2"/>
    </font>
    <font>
      <b/>
      <sz val="12"/>
      <color indexed="8"/>
      <name val="Calibri"/>
      <family val="2"/>
    </font>
    <font>
      <b/>
      <sz val="11"/>
      <color indexed="8"/>
      <name val="Arial Narrow"/>
      <family val="2"/>
    </font>
    <font>
      <b/>
      <sz val="13"/>
      <color indexed="8"/>
      <name val="Calibri"/>
      <family val="2"/>
    </font>
    <font>
      <b/>
      <sz val="13"/>
      <name val="Calibri"/>
      <family val="2"/>
    </font>
    <font>
      <b/>
      <sz val="16"/>
      <color indexed="8"/>
      <name val="Arial Narrow"/>
      <family val="2"/>
    </font>
    <font>
      <b/>
      <sz val="14"/>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Narrow"/>
      <family val="2"/>
    </font>
    <font>
      <b/>
      <sz val="10"/>
      <color theme="1"/>
      <name val="Arial Narrow"/>
      <family val="2"/>
    </font>
    <font>
      <sz val="10"/>
      <color theme="1"/>
      <name val="Arial Narrow"/>
      <family val="2"/>
    </font>
    <font>
      <sz val="10"/>
      <color rgb="FF000000"/>
      <name val="Arial Narrow"/>
      <family val="2"/>
    </font>
    <font>
      <sz val="13"/>
      <color theme="1"/>
      <name val="Calibri"/>
      <family val="2"/>
    </font>
    <font>
      <sz val="11"/>
      <color theme="1"/>
      <name val="Arial"/>
      <family val="2"/>
    </font>
    <font>
      <b/>
      <sz val="12"/>
      <color theme="1"/>
      <name val="Arial Narrow"/>
      <family val="2"/>
    </font>
    <font>
      <sz val="12"/>
      <color theme="1"/>
      <name val="Arial Narrow"/>
      <family val="2"/>
    </font>
    <font>
      <sz val="12"/>
      <color theme="1"/>
      <name val="Calibri"/>
      <family val="2"/>
    </font>
    <font>
      <b/>
      <sz val="12"/>
      <color theme="1"/>
      <name val="Calibri"/>
      <family val="2"/>
    </font>
    <font>
      <b/>
      <sz val="13"/>
      <color theme="1"/>
      <name val="Calibri"/>
      <family val="2"/>
    </font>
    <font>
      <b/>
      <sz val="11"/>
      <color theme="1"/>
      <name val="Arial Narrow"/>
      <family val="2"/>
    </font>
    <font>
      <b/>
      <sz val="14"/>
      <color theme="1"/>
      <name val="Arial Narrow"/>
      <family val="2"/>
    </font>
    <font>
      <b/>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92D050"/>
        <bgColor indexed="64"/>
      </patternFill>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double"/>
    </border>
    <border>
      <left style="thin"/>
      <right style="double"/>
      <top style="hair"/>
      <bottom style="hair"/>
    </border>
    <border>
      <left style="double"/>
      <right style="thin"/>
      <top style="hair"/>
      <bottom style="hair"/>
    </border>
    <border>
      <left style="double"/>
      <right style="thin"/>
      <top style="hair"/>
      <bottom style="double"/>
    </border>
    <border>
      <left style="thin"/>
      <right style="double"/>
      <top style="hair"/>
      <bottom style="double"/>
    </border>
    <border>
      <left style="thin"/>
      <right style="thin"/>
      <top style="double"/>
      <bottom style="hair"/>
    </border>
    <border>
      <left style="thin"/>
      <right style="medium"/>
      <top style="hair"/>
      <bottom style="hair"/>
    </border>
    <border>
      <left style="medium"/>
      <right style="thin"/>
      <top style="double"/>
      <bottom style="hair"/>
    </border>
    <border>
      <left style="medium"/>
      <right style="thin"/>
      <top style="hair"/>
      <bottom style="hair"/>
    </border>
    <border>
      <left style="thin"/>
      <right style="medium"/>
      <top style="hair"/>
      <bottom style="medium"/>
    </border>
    <border>
      <left style="thin"/>
      <right style="medium"/>
      <top style="double"/>
      <bottom style="hair"/>
    </border>
    <border>
      <left style="medium"/>
      <right style="thin"/>
      <top style="hair"/>
      <bottom style="medium"/>
    </border>
    <border>
      <left style="double"/>
      <right style="thin"/>
      <top>
        <color indexed="63"/>
      </top>
      <bottom style="hair"/>
    </border>
    <border>
      <left style="thin"/>
      <right style="thin"/>
      <top>
        <color indexed="63"/>
      </top>
      <bottom style="hair"/>
    </border>
    <border>
      <left style="thin"/>
      <right style="double"/>
      <top style="double"/>
      <bottom style="double"/>
    </border>
    <border>
      <left style="double"/>
      <right style="thin"/>
      <top style="double"/>
      <bottom style="double"/>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ashed"/>
    </border>
    <border>
      <left style="thin"/>
      <right style="thin"/>
      <top>
        <color indexed="63"/>
      </top>
      <bottom style="dashed"/>
    </border>
    <border>
      <left style="thin"/>
      <right style="double"/>
      <top>
        <color indexed="63"/>
      </top>
      <bottom style="dashed"/>
    </border>
    <border>
      <left style="double"/>
      <right style="thin"/>
      <top style="dashed"/>
      <bottom style="dashed"/>
    </border>
    <border>
      <left style="thin"/>
      <right style="thin"/>
      <top style="dashed"/>
      <bottom style="dashed"/>
    </border>
    <border>
      <left style="thin"/>
      <right style="double"/>
      <top style="dashed"/>
      <bottom style="dashed"/>
    </border>
    <border>
      <left style="double"/>
      <right style="thin"/>
      <top style="dashed"/>
      <bottom style="double"/>
    </border>
    <border>
      <left style="thin"/>
      <right style="thin"/>
      <top style="dashed"/>
      <bottom style="double"/>
    </border>
    <border>
      <left style="thin"/>
      <right style="double"/>
      <top style="dashed"/>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double"/>
      <bottom style="hair"/>
    </border>
    <border>
      <left style="thin">
        <color indexed="8"/>
      </left>
      <right style="thin">
        <color indexed="8"/>
      </right>
      <top style="thin">
        <color indexed="8"/>
      </top>
      <bottom style="thin">
        <color indexed="8"/>
      </bottom>
    </border>
    <border>
      <left style="thin"/>
      <right style="double"/>
      <top style="double"/>
      <bottom style="thin"/>
    </border>
    <border>
      <left style="thin"/>
      <right style="thin"/>
      <top style="double"/>
      <bottom style="thin"/>
    </border>
    <border>
      <left style="thin"/>
      <right style="thin"/>
      <top style="thin"/>
      <bottom>
        <color indexed="63"/>
      </bottom>
    </border>
    <border>
      <left style="thin"/>
      <right style="double"/>
      <top style="thin"/>
      <bottom>
        <color indexed="63"/>
      </bottom>
    </border>
    <border>
      <left style="double"/>
      <right style="thin"/>
      <top style="medium"/>
      <bottom style="hair"/>
    </border>
    <border>
      <left style="thin"/>
      <right style="thin"/>
      <top style="medium"/>
      <bottom style="hair"/>
    </border>
    <border>
      <left style="thin"/>
      <right style="double"/>
      <top style="medium"/>
      <bottom style="hair"/>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n"/>
      <top style="double"/>
      <bottom style="hair"/>
    </border>
    <border>
      <left>
        <color indexed="63"/>
      </left>
      <right>
        <color indexed="63"/>
      </right>
      <top style="double"/>
      <bottom style="hair"/>
    </border>
    <border>
      <left>
        <color indexed="63"/>
      </left>
      <right style="double"/>
      <top style="double"/>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style="thin"/>
      <top style="double"/>
      <bottom/>
    </border>
    <border>
      <left style="thin"/>
      <right style="thin"/>
      <top style="double"/>
      <bottom/>
    </border>
    <border>
      <left style="thin"/>
      <right/>
      <top style="double"/>
      <bottom style="thin"/>
    </border>
    <border>
      <left/>
      <right/>
      <top style="double"/>
      <bottom style="thin"/>
    </border>
    <border>
      <left/>
      <right style="thin"/>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88">
    <xf numFmtId="0" fontId="0" fillId="0" borderId="0" xfId="0" applyAlignment="1">
      <alignment/>
    </xf>
    <xf numFmtId="3" fontId="2" fillId="0" borderId="10" xfId="0" applyNumberFormat="1" applyFont="1" applyBorder="1" applyAlignment="1">
      <alignment/>
    </xf>
    <xf numFmtId="3" fontId="1" fillId="0" borderId="10" xfId="0" applyNumberFormat="1" applyFont="1" applyBorder="1" applyAlignment="1">
      <alignment/>
    </xf>
    <xf numFmtId="3" fontId="1" fillId="0" borderId="11" xfId="0" applyNumberFormat="1" applyFont="1" applyBorder="1" applyAlignment="1">
      <alignment/>
    </xf>
    <xf numFmtId="3" fontId="2" fillId="0" borderId="12" xfId="0" applyNumberFormat="1" applyFont="1" applyBorder="1" applyAlignment="1">
      <alignment/>
    </xf>
    <xf numFmtId="3" fontId="1" fillId="0" borderId="12" xfId="0" applyNumberFormat="1" applyFont="1"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3" fontId="1" fillId="0" borderId="15" xfId="0" applyNumberFormat="1" applyFont="1" applyBorder="1" applyAlignment="1">
      <alignment/>
    </xf>
    <xf numFmtId="0" fontId="0" fillId="0" borderId="16" xfId="0" applyBorder="1" applyAlignment="1">
      <alignment/>
    </xf>
    <xf numFmtId="0" fontId="0" fillId="0" borderId="10" xfId="0" applyBorder="1" applyAlignment="1">
      <alignment/>
    </xf>
    <xf numFmtId="0" fontId="0" fillId="0" borderId="12" xfId="0" applyBorder="1" applyAlignment="1">
      <alignment/>
    </xf>
    <xf numFmtId="3" fontId="0" fillId="0" borderId="0" xfId="0" applyNumberFormat="1" applyAlignment="1">
      <alignment/>
    </xf>
    <xf numFmtId="0" fontId="5" fillId="0" borderId="13" xfId="0" applyFont="1" applyBorder="1" applyAlignment="1">
      <alignment/>
    </xf>
    <xf numFmtId="0" fontId="0" fillId="0" borderId="17" xfId="0" applyBorder="1" applyAlignment="1">
      <alignment/>
    </xf>
    <xf numFmtId="3" fontId="7" fillId="0" borderId="18" xfId="51" applyNumberFormat="1" applyFont="1" applyFill="1" applyBorder="1" applyAlignment="1">
      <alignment horizontal="left" vertical="center" wrapText="1"/>
    </xf>
    <xf numFmtId="3" fontId="7" fillId="0" borderId="19" xfId="51" applyNumberFormat="1"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0" fillId="0" borderId="19" xfId="0" applyBorder="1" applyAlignment="1">
      <alignment/>
    </xf>
    <xf numFmtId="3" fontId="6" fillId="0" borderId="19" xfId="51" applyNumberFormat="1" applyFont="1" applyFill="1" applyBorder="1" applyAlignment="1">
      <alignment horizontal="left" vertical="center" wrapText="1"/>
    </xf>
    <xf numFmtId="0" fontId="0" fillId="0" borderId="17" xfId="0" applyBorder="1" applyAlignment="1">
      <alignment horizontal="right"/>
    </xf>
    <xf numFmtId="3" fontId="7" fillId="0" borderId="17" xfId="51" applyNumberFormat="1" applyFont="1" applyFill="1" applyBorder="1" applyAlignment="1">
      <alignment horizontal="right" vertical="center" wrapText="1"/>
    </xf>
    <xf numFmtId="179" fontId="7" fillId="0" borderId="17" xfId="48" applyFont="1" applyBorder="1" applyAlignment="1">
      <alignment horizontal="right"/>
    </xf>
    <xf numFmtId="179" fontId="7" fillId="0" borderId="20" xfId="48" applyFont="1" applyBorder="1" applyAlignment="1">
      <alignment horizontal="right"/>
    </xf>
    <xf numFmtId="3" fontId="7" fillId="0" borderId="21" xfId="51" applyNumberFormat="1" applyFont="1" applyFill="1" applyBorder="1" applyAlignment="1">
      <alignment horizontal="right" vertical="center" wrapText="1"/>
    </xf>
    <xf numFmtId="0" fontId="0" fillId="0" borderId="19" xfId="0" applyBorder="1" applyAlignment="1">
      <alignment horizontal="left"/>
    </xf>
    <xf numFmtId="0" fontId="0" fillId="0" borderId="22" xfId="0" applyBorder="1" applyAlignment="1">
      <alignment horizontal="left"/>
    </xf>
    <xf numFmtId="0" fontId="5" fillId="0" borderId="16" xfId="0" applyFont="1" applyBorder="1" applyAlignment="1">
      <alignment horizontal="center"/>
    </xf>
    <xf numFmtId="0" fontId="0" fillId="0" borderId="13" xfId="0" applyFill="1" applyBorder="1" applyAlignment="1">
      <alignment/>
    </xf>
    <xf numFmtId="0" fontId="5" fillId="0" borderId="23" xfId="0" applyFont="1" applyBorder="1" applyAlignment="1">
      <alignment/>
    </xf>
    <xf numFmtId="3" fontId="2" fillId="0" borderId="24" xfId="0" applyNumberFormat="1"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7" fillId="0" borderId="11" xfId="0" applyFont="1" applyBorder="1" applyAlignment="1">
      <alignment horizontal="center"/>
    </xf>
    <xf numFmtId="0" fontId="7" fillId="0" borderId="15" xfId="0" applyFont="1" applyBorder="1" applyAlignment="1">
      <alignment horizontal="center"/>
    </xf>
    <xf numFmtId="0" fontId="0" fillId="0" borderId="0" xfId="0" applyAlignment="1">
      <alignment horizontal="center"/>
    </xf>
    <xf numFmtId="0" fontId="0" fillId="0" borderId="0" xfId="0" applyBorder="1" applyAlignment="1">
      <alignment/>
    </xf>
    <xf numFmtId="179" fontId="0" fillId="0" borderId="0" xfId="0" applyNumberFormat="1" applyAlignment="1">
      <alignment/>
    </xf>
    <xf numFmtId="3" fontId="6" fillId="0" borderId="25" xfId="51" applyNumberFormat="1" applyFont="1" applyFill="1" applyBorder="1" applyAlignment="1">
      <alignment horizontal="center" vertical="center" wrapText="1"/>
    </xf>
    <xf numFmtId="3" fontId="6" fillId="0" borderId="26" xfId="51" applyNumberFormat="1" applyFont="1" applyFill="1" applyBorder="1" applyAlignment="1">
      <alignment horizontal="center" vertical="center" wrapText="1"/>
    </xf>
    <xf numFmtId="0" fontId="0" fillId="0" borderId="13" xfId="0" applyFont="1" applyBorder="1"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justify" vertical="top" wrapText="1"/>
    </xf>
    <xf numFmtId="0" fontId="6" fillId="0" borderId="0" xfId="0" applyFont="1" applyBorder="1" applyAlignment="1">
      <alignment horizontal="center" vertical="top" wrapText="1"/>
    </xf>
    <xf numFmtId="0" fontId="7" fillId="0" borderId="0" xfId="0" applyFont="1" applyFill="1" applyBorder="1" applyAlignment="1">
      <alignment horizontal="left"/>
    </xf>
    <xf numFmtId="0" fontId="7" fillId="0" borderId="0" xfId="0" applyFont="1" applyFill="1" applyBorder="1" applyAlignment="1">
      <alignment/>
    </xf>
    <xf numFmtId="3" fontId="7" fillId="0" borderId="0" xfId="0" applyNumberFormat="1" applyFont="1" applyFill="1" applyBorder="1" applyAlignment="1">
      <alignment/>
    </xf>
    <xf numFmtId="0" fontId="6" fillId="0" borderId="27" xfId="0" applyFont="1" applyFill="1" applyBorder="1" applyAlignment="1">
      <alignment horizontal="center"/>
    </xf>
    <xf numFmtId="0" fontId="6" fillId="0" borderId="28" xfId="0" applyFont="1" applyFill="1" applyBorder="1" applyAlignment="1">
      <alignment horizontal="center"/>
    </xf>
    <xf numFmtId="0" fontId="6" fillId="0" borderId="29" xfId="0" applyFont="1" applyFill="1" applyBorder="1" applyAlignment="1">
      <alignment horizontal="center"/>
    </xf>
    <xf numFmtId="0" fontId="7" fillId="0" borderId="0" xfId="0" applyFont="1" applyAlignment="1">
      <alignment horizontal="justify" vertical="top" wrapText="1"/>
    </xf>
    <xf numFmtId="0" fontId="7" fillId="0" borderId="0" xfId="0" applyFont="1" applyBorder="1" applyAlignment="1">
      <alignment horizontal="center" vertical="top" wrapText="1"/>
    </xf>
    <xf numFmtId="0" fontId="6" fillId="0" borderId="30" xfId="48" applyNumberFormat="1" applyFont="1" applyFill="1" applyBorder="1" applyAlignment="1">
      <alignment horizontal="left"/>
    </xf>
    <xf numFmtId="220" fontId="6" fillId="0" borderId="31" xfId="48" applyNumberFormat="1" applyFont="1" applyFill="1" applyBorder="1" applyAlignment="1">
      <alignment horizontal="left"/>
    </xf>
    <xf numFmtId="220" fontId="6" fillId="0" borderId="32" xfId="48" applyNumberFormat="1" applyFont="1" applyFill="1" applyBorder="1" applyAlignment="1">
      <alignment horizontal="right"/>
    </xf>
    <xf numFmtId="0" fontId="6" fillId="0" borderId="33" xfId="48" applyNumberFormat="1" applyFont="1" applyFill="1" applyBorder="1" applyAlignment="1">
      <alignment horizontal="left"/>
    </xf>
    <xf numFmtId="220" fontId="6" fillId="0" borderId="34" xfId="48" applyNumberFormat="1" applyFont="1" applyFill="1" applyBorder="1" applyAlignment="1">
      <alignment/>
    </xf>
    <xf numFmtId="220" fontId="6" fillId="0" borderId="35" xfId="48" applyNumberFormat="1" applyFont="1" applyFill="1" applyBorder="1" applyAlignment="1">
      <alignment/>
    </xf>
    <xf numFmtId="0" fontId="7" fillId="0" borderId="33" xfId="48" applyNumberFormat="1" applyFont="1" applyFill="1" applyBorder="1" applyAlignment="1">
      <alignment horizontal="left"/>
    </xf>
    <xf numFmtId="220" fontId="7" fillId="0" borderId="34" xfId="48" applyNumberFormat="1" applyFont="1" applyFill="1" applyBorder="1" applyAlignment="1">
      <alignment/>
    </xf>
    <xf numFmtId="220" fontId="7" fillId="0" borderId="35" xfId="48" applyNumberFormat="1" applyFont="1" applyFill="1" applyBorder="1" applyAlignment="1">
      <alignment/>
    </xf>
    <xf numFmtId="220" fontId="7" fillId="0" borderId="35" xfId="48" applyNumberFormat="1" applyFont="1" applyFill="1" applyBorder="1" applyAlignment="1">
      <alignment/>
    </xf>
    <xf numFmtId="220" fontId="7" fillId="0" borderId="35" xfId="48" applyNumberFormat="1" applyFont="1" applyFill="1" applyBorder="1" applyAlignment="1">
      <alignment horizontal="right"/>
    </xf>
    <xf numFmtId="0" fontId="69" fillId="0" borderId="34" xfId="0" applyFont="1" applyFill="1" applyBorder="1" applyAlignment="1">
      <alignment vertical="center" wrapText="1"/>
    </xf>
    <xf numFmtId="220" fontId="7" fillId="0" borderId="34" xfId="48" applyNumberFormat="1" applyFont="1" applyFill="1" applyBorder="1" applyAlignment="1">
      <alignment vertical="top" wrapText="1"/>
    </xf>
    <xf numFmtId="220" fontId="6" fillId="0" borderId="34" xfId="48" applyNumberFormat="1" applyFont="1" applyFill="1" applyBorder="1" applyAlignment="1">
      <alignment horizontal="left"/>
    </xf>
    <xf numFmtId="220" fontId="7" fillId="0" borderId="34" xfId="48" applyNumberFormat="1" applyFont="1" applyFill="1" applyBorder="1" applyAlignment="1">
      <alignment horizontal="left"/>
    </xf>
    <xf numFmtId="220" fontId="7" fillId="0" borderId="34" xfId="48" applyNumberFormat="1" applyFont="1" applyFill="1" applyBorder="1" applyAlignment="1">
      <alignment wrapText="1"/>
    </xf>
    <xf numFmtId="220" fontId="7" fillId="0" borderId="35" xfId="48" applyNumberFormat="1" applyFont="1" applyFill="1" applyBorder="1" applyAlignment="1">
      <alignment horizontal="left"/>
    </xf>
    <xf numFmtId="220" fontId="6" fillId="0" borderId="34" xfId="48" applyNumberFormat="1" applyFont="1" applyFill="1" applyBorder="1" applyAlignment="1">
      <alignment horizontal="center"/>
    </xf>
    <xf numFmtId="220" fontId="6" fillId="0" borderId="35" xfId="48" applyNumberFormat="1" applyFont="1" applyFill="1" applyBorder="1" applyAlignment="1">
      <alignment horizontal="center"/>
    </xf>
    <xf numFmtId="220" fontId="70" fillId="0" borderId="35" xfId="48" applyNumberFormat="1" applyFont="1" applyFill="1" applyBorder="1" applyAlignment="1">
      <alignment/>
    </xf>
    <xf numFmtId="220" fontId="7" fillId="0" borderId="34" xfId="48" applyNumberFormat="1" applyFont="1" applyBorder="1" applyAlignment="1">
      <alignment vertical="top" wrapText="1"/>
    </xf>
    <xf numFmtId="220" fontId="7" fillId="0" borderId="34" xfId="48" applyNumberFormat="1" applyFont="1" applyFill="1" applyBorder="1" applyAlignment="1" quotePrefix="1">
      <alignment horizontal="left" vertical="top" wrapText="1"/>
    </xf>
    <xf numFmtId="220" fontId="7" fillId="0" borderId="34" xfId="48" applyNumberFormat="1" applyFont="1" applyFill="1" applyBorder="1" applyAlignment="1">
      <alignment horizontal="left" vertical="top" wrapText="1"/>
    </xf>
    <xf numFmtId="220" fontId="14" fillId="0" borderId="35" xfId="48" applyNumberFormat="1" applyFont="1" applyFill="1" applyBorder="1" applyAlignment="1">
      <alignment/>
    </xf>
    <xf numFmtId="220" fontId="71" fillId="0" borderId="35" xfId="48" applyNumberFormat="1" applyFont="1" applyFill="1" applyBorder="1" applyAlignment="1">
      <alignment/>
    </xf>
    <xf numFmtId="220" fontId="71" fillId="0" borderId="34" xfId="48" applyNumberFormat="1" applyFont="1" applyBorder="1" applyAlignment="1">
      <alignment vertical="top" wrapText="1"/>
    </xf>
    <xf numFmtId="220" fontId="15" fillId="0" borderId="34" xfId="48" applyNumberFormat="1" applyFont="1" applyFill="1" applyBorder="1" applyAlignment="1">
      <alignment horizontal="left" wrapText="1"/>
    </xf>
    <xf numFmtId="220" fontId="15" fillId="0" borderId="35" xfId="48" applyNumberFormat="1" applyFont="1" applyFill="1" applyBorder="1" applyAlignment="1">
      <alignment/>
    </xf>
    <xf numFmtId="220" fontId="14" fillId="0" borderId="34" xfId="48" applyNumberFormat="1" applyFont="1" applyFill="1" applyBorder="1" applyAlignment="1">
      <alignment horizontal="left" wrapText="1"/>
    </xf>
    <xf numFmtId="0" fontId="72" fillId="33" borderId="34" xfId="0" applyFont="1" applyFill="1" applyBorder="1" applyAlignment="1">
      <alignment vertical="center" wrapText="1"/>
    </xf>
    <xf numFmtId="0" fontId="7" fillId="0" borderId="34" xfId="56" applyFont="1" applyFill="1" applyBorder="1" applyAlignment="1">
      <alignment horizontal="left" vertical="center" wrapText="1"/>
      <protection/>
    </xf>
    <xf numFmtId="220" fontId="6" fillId="0" borderId="34" xfId="48" applyNumberFormat="1" applyFont="1" applyFill="1" applyBorder="1" applyAlignment="1">
      <alignment wrapText="1"/>
    </xf>
    <xf numFmtId="220" fontId="15" fillId="0" borderId="34" xfId="48" applyNumberFormat="1" applyFont="1" applyFill="1" applyBorder="1" applyAlignment="1">
      <alignment horizontal="left"/>
    </xf>
    <xf numFmtId="0" fontId="7" fillId="33" borderId="34" xfId="0" applyFont="1" applyFill="1" applyBorder="1" applyAlignment="1">
      <alignment vertical="center" wrapText="1"/>
    </xf>
    <xf numFmtId="220" fontId="14" fillId="0" borderId="35" xfId="48" applyNumberFormat="1" applyFont="1" applyFill="1" applyBorder="1" applyAlignment="1">
      <alignment horizontal="right" wrapText="1"/>
    </xf>
    <xf numFmtId="220" fontId="70" fillId="0" borderId="35" xfId="48" applyNumberFormat="1" applyFont="1" applyFill="1" applyBorder="1" applyAlignment="1">
      <alignment horizontal="right" wrapText="1"/>
    </xf>
    <xf numFmtId="220" fontId="15" fillId="0" borderId="35" xfId="48" applyNumberFormat="1" applyFont="1" applyFill="1" applyBorder="1" applyAlignment="1">
      <alignment horizontal="right" wrapText="1"/>
    </xf>
    <xf numFmtId="220" fontId="6" fillId="0" borderId="35" xfId="48" applyNumberFormat="1" applyFont="1" applyFill="1" applyBorder="1" applyAlignment="1">
      <alignment/>
    </xf>
    <xf numFmtId="220" fontId="6" fillId="0" borderId="35" xfId="48" applyNumberFormat="1" applyFont="1" applyFill="1" applyBorder="1" applyAlignment="1">
      <alignment horizontal="right" wrapText="1"/>
    </xf>
    <xf numFmtId="0" fontId="7" fillId="0" borderId="36" xfId="48" applyNumberFormat="1" applyFont="1" applyFill="1" applyBorder="1" applyAlignment="1">
      <alignment horizontal="left"/>
    </xf>
    <xf numFmtId="220" fontId="7" fillId="0" borderId="37" xfId="48" applyNumberFormat="1" applyFont="1" applyFill="1" applyBorder="1" applyAlignment="1">
      <alignment/>
    </xf>
    <xf numFmtId="220" fontId="7" fillId="0" borderId="38" xfId="48" applyNumberFormat="1" applyFont="1" applyFill="1" applyBorder="1" applyAlignment="1">
      <alignment/>
    </xf>
    <xf numFmtId="220" fontId="6" fillId="0" borderId="33" xfId="48" applyNumberFormat="1" applyFont="1" applyFill="1" applyBorder="1" applyAlignment="1">
      <alignment horizontal="center"/>
    </xf>
    <xf numFmtId="0" fontId="17" fillId="0" borderId="0" xfId="54" applyFont="1" applyFill="1" applyBorder="1" applyAlignment="1">
      <alignment horizontal="left"/>
      <protection/>
    </xf>
    <xf numFmtId="0" fontId="16" fillId="0" borderId="0" xfId="54" applyFont="1" applyFill="1" applyBorder="1">
      <alignment/>
      <protection/>
    </xf>
    <xf numFmtId="0" fontId="17" fillId="0" borderId="39" xfId="54" applyFont="1" applyFill="1" applyBorder="1" applyAlignment="1">
      <alignment horizontal="left"/>
      <protection/>
    </xf>
    <xf numFmtId="0" fontId="17" fillId="0" borderId="40" xfId="54" applyFont="1" applyFill="1" applyBorder="1" applyAlignment="1">
      <alignment horizontal="left"/>
      <protection/>
    </xf>
    <xf numFmtId="4" fontId="17" fillId="0" borderId="41" xfId="48" applyNumberFormat="1" applyFont="1" applyFill="1" applyBorder="1" applyAlignment="1">
      <alignment horizontal="left"/>
    </xf>
    <xf numFmtId="0" fontId="17" fillId="0" borderId="42" xfId="54" applyFont="1" applyFill="1" applyBorder="1" applyAlignment="1">
      <alignment horizontal="left"/>
      <protection/>
    </xf>
    <xf numFmtId="4" fontId="17" fillId="0" borderId="43" xfId="48" applyNumberFormat="1" applyFont="1" applyFill="1" applyBorder="1" applyAlignment="1">
      <alignment/>
    </xf>
    <xf numFmtId="0" fontId="73" fillId="0" borderId="42" xfId="0" applyFont="1" applyFill="1" applyBorder="1" applyAlignment="1">
      <alignment/>
    </xf>
    <xf numFmtId="0" fontId="73" fillId="0" borderId="0" xfId="0" applyFont="1" applyFill="1" applyBorder="1" applyAlignment="1">
      <alignment/>
    </xf>
    <xf numFmtId="223" fontId="73" fillId="0" borderId="43" xfId="0" applyNumberFormat="1" applyFont="1" applyFill="1" applyBorder="1" applyAlignment="1">
      <alignment horizontal="right" wrapText="1"/>
    </xf>
    <xf numFmtId="4" fontId="17" fillId="0" borderId="0" xfId="48" applyNumberFormat="1" applyFont="1" applyFill="1" applyBorder="1" applyAlignment="1">
      <alignment/>
    </xf>
    <xf numFmtId="0" fontId="17" fillId="0" borderId="0" xfId="54" applyFont="1" applyFill="1" applyBorder="1">
      <alignment/>
      <protection/>
    </xf>
    <xf numFmtId="4" fontId="16" fillId="0" borderId="0" xfId="54" applyNumberFormat="1" applyFont="1" applyFill="1" applyBorder="1">
      <alignment/>
      <protection/>
    </xf>
    <xf numFmtId="4" fontId="17" fillId="0" borderId="0" xfId="54" applyNumberFormat="1" applyFont="1" applyFill="1" applyBorder="1">
      <alignment/>
      <protection/>
    </xf>
    <xf numFmtId="0" fontId="74" fillId="0" borderId="0" xfId="0" applyFont="1" applyFill="1" applyBorder="1" applyAlignment="1">
      <alignment/>
    </xf>
    <xf numFmtId="0" fontId="74" fillId="0" borderId="44" xfId="0" applyFont="1" applyFill="1" applyBorder="1" applyAlignment="1">
      <alignment/>
    </xf>
    <xf numFmtId="4" fontId="74" fillId="0" borderId="44" xfId="0" applyNumberFormat="1" applyFont="1" applyFill="1" applyBorder="1" applyAlignment="1">
      <alignment/>
    </xf>
    <xf numFmtId="0" fontId="75" fillId="0" borderId="45" xfId="0" applyFont="1" applyFill="1" applyBorder="1" applyAlignment="1">
      <alignment horizontal="center"/>
    </xf>
    <xf numFmtId="0" fontId="76" fillId="0" borderId="0" xfId="0" applyFont="1" applyAlignment="1">
      <alignment/>
    </xf>
    <xf numFmtId="0" fontId="76" fillId="0" borderId="46" xfId="0" applyFont="1" applyBorder="1" applyAlignment="1">
      <alignment/>
    </xf>
    <xf numFmtId="0" fontId="19" fillId="0" borderId="45" xfId="54" applyFont="1" applyFill="1" applyBorder="1" applyAlignment="1">
      <alignment horizontal="left"/>
      <protection/>
    </xf>
    <xf numFmtId="0" fontId="19" fillId="0" borderId="0" xfId="54" applyFont="1" applyFill="1" applyBorder="1" applyAlignment="1">
      <alignment horizontal="left"/>
      <protection/>
    </xf>
    <xf numFmtId="0" fontId="19" fillId="0" borderId="46" xfId="54" applyFont="1" applyFill="1" applyBorder="1" applyAlignment="1">
      <alignment horizontal="left"/>
      <protection/>
    </xf>
    <xf numFmtId="0" fontId="19" fillId="0" borderId="45" xfId="54" applyFont="1" applyFill="1" applyBorder="1" applyAlignment="1">
      <alignment horizontal="center"/>
      <protection/>
    </xf>
    <xf numFmtId="0" fontId="19" fillId="0" borderId="0" xfId="54" applyFont="1" applyFill="1" applyBorder="1" applyAlignment="1">
      <alignment horizontal="center"/>
      <protection/>
    </xf>
    <xf numFmtId="0" fontId="19" fillId="0" borderId="46" xfId="54" applyFont="1" applyFill="1" applyBorder="1" applyAlignment="1">
      <alignment horizontal="center"/>
      <protection/>
    </xf>
    <xf numFmtId="3" fontId="10" fillId="0" borderId="0" xfId="0" applyNumberFormat="1" applyFont="1" applyBorder="1" applyAlignment="1">
      <alignment horizontal="right" vertical="center" wrapText="1"/>
    </xf>
    <xf numFmtId="0" fontId="75" fillId="0" borderId="45" xfId="0" applyFont="1" applyFill="1" applyBorder="1" applyAlignment="1">
      <alignment horizontal="center"/>
    </xf>
    <xf numFmtId="0" fontId="0" fillId="0" borderId="47" xfId="0" applyBorder="1" applyAlignment="1">
      <alignment/>
    </xf>
    <xf numFmtId="0" fontId="22" fillId="0" borderId="10" xfId="56" applyFont="1" applyFill="1" applyBorder="1" applyAlignment="1">
      <alignment horizontal="left" vertical="center" wrapText="1"/>
      <protection/>
    </xf>
    <xf numFmtId="219" fontId="7" fillId="0" borderId="12" xfId="48" applyNumberFormat="1" applyFont="1" applyFill="1" applyBorder="1" applyAlignment="1">
      <alignment/>
    </xf>
    <xf numFmtId="0" fontId="23" fillId="0" borderId="48" xfId="0" applyFont="1" applyFill="1" applyBorder="1" applyAlignment="1">
      <alignment horizontal="left" wrapText="1"/>
    </xf>
    <xf numFmtId="0" fontId="68" fillId="0" borderId="49" xfId="0" applyFont="1" applyBorder="1" applyAlignment="1">
      <alignment horizontal="center"/>
    </xf>
    <xf numFmtId="4" fontId="17" fillId="0" borderId="0" xfId="48" applyNumberFormat="1" applyFont="1" applyFill="1" applyBorder="1" applyAlignment="1">
      <alignment horizontal="left"/>
    </xf>
    <xf numFmtId="0" fontId="77" fillId="0" borderId="0" xfId="0" applyFont="1" applyFill="1" applyBorder="1" applyAlignment="1">
      <alignment horizontal="left" vertical="center" wrapText="1"/>
    </xf>
    <xf numFmtId="0" fontId="77" fillId="0" borderId="0" xfId="0" applyFont="1" applyFill="1" applyBorder="1" applyAlignment="1">
      <alignment horizontal="justify" vertical="center" wrapText="1"/>
    </xf>
    <xf numFmtId="220" fontId="77" fillId="0" borderId="0" xfId="48" applyNumberFormat="1" applyFont="1" applyFill="1" applyBorder="1" applyAlignment="1">
      <alignment/>
    </xf>
    <xf numFmtId="0" fontId="78" fillId="0" borderId="0" xfId="0" applyFont="1" applyFill="1" applyBorder="1" applyAlignment="1">
      <alignment horizontal="justify" vertical="center" wrapText="1"/>
    </xf>
    <xf numFmtId="220" fontId="78" fillId="0" borderId="0" xfId="48" applyNumberFormat="1" applyFont="1" applyFill="1" applyBorder="1" applyAlignment="1">
      <alignment/>
    </xf>
    <xf numFmtId="0" fontId="0" fillId="0" borderId="10" xfId="54" applyFont="1" applyFill="1" applyBorder="1" applyAlignment="1">
      <alignment horizontal="left" vertical="top" wrapText="1"/>
      <protection/>
    </xf>
    <xf numFmtId="0" fontId="77" fillId="0" borderId="10" xfId="0" applyFont="1" applyFill="1" applyBorder="1" applyAlignment="1">
      <alignment horizontal="justify" vertical="center" wrapText="1"/>
    </xf>
    <xf numFmtId="0" fontId="68" fillId="0" borderId="50" xfId="0" applyFont="1" applyBorder="1" applyAlignment="1">
      <alignment horizontal="center" vertical="center" wrapText="1"/>
    </xf>
    <xf numFmtId="0" fontId="68" fillId="0" borderId="51" xfId="0" applyFont="1" applyBorder="1" applyAlignment="1">
      <alignment horizontal="center" vertical="center" wrapText="1"/>
    </xf>
    <xf numFmtId="0" fontId="0" fillId="0" borderId="51" xfId="0" applyFont="1" applyBorder="1" applyAlignment="1">
      <alignment horizontal="center" vertical="center" wrapText="1"/>
    </xf>
    <xf numFmtId="0" fontId="68" fillId="0" borderId="51" xfId="0" applyFont="1" applyFill="1" applyBorder="1" applyAlignment="1">
      <alignment horizontal="center" vertical="center" wrapText="1"/>
    </xf>
    <xf numFmtId="0" fontId="0" fillId="0" borderId="52" xfId="0" applyBorder="1" applyAlignment="1">
      <alignment/>
    </xf>
    <xf numFmtId="4" fontId="17" fillId="0" borderId="43" xfId="48" applyNumberFormat="1" applyFont="1" applyFill="1" applyBorder="1" applyAlignment="1">
      <alignment horizontal="left"/>
    </xf>
    <xf numFmtId="0" fontId="6" fillId="0" borderId="53" xfId="48" applyNumberFormat="1" applyFont="1" applyFill="1" applyBorder="1" applyAlignment="1">
      <alignment horizontal="left"/>
    </xf>
    <xf numFmtId="220" fontId="6" fillId="0" borderId="54" xfId="48" applyNumberFormat="1" applyFont="1" applyFill="1" applyBorder="1" applyAlignment="1">
      <alignment/>
    </xf>
    <xf numFmtId="220" fontId="14" fillId="0" borderId="54" xfId="48" applyNumberFormat="1" applyFont="1" applyFill="1" applyBorder="1" applyAlignment="1">
      <alignment/>
    </xf>
    <xf numFmtId="220" fontId="14" fillId="0" borderId="55" xfId="48" applyNumberFormat="1" applyFont="1" applyFill="1" applyBorder="1" applyAlignment="1">
      <alignment/>
    </xf>
    <xf numFmtId="0" fontId="6" fillId="0" borderId="13" xfId="48" applyNumberFormat="1" applyFont="1" applyFill="1" applyBorder="1" applyAlignment="1">
      <alignment horizontal="left"/>
    </xf>
    <xf numFmtId="220" fontId="6" fillId="0" borderId="10" xfId="48" applyNumberFormat="1" applyFont="1" applyFill="1" applyBorder="1" applyAlignment="1">
      <alignment/>
    </xf>
    <xf numFmtId="220" fontId="6" fillId="0" borderId="12" xfId="48" applyNumberFormat="1" applyFont="1" applyFill="1" applyBorder="1" applyAlignment="1">
      <alignment/>
    </xf>
    <xf numFmtId="0" fontId="7" fillId="0" borderId="13" xfId="48" applyNumberFormat="1" applyFont="1" applyFill="1" applyBorder="1" applyAlignment="1">
      <alignment horizontal="left"/>
    </xf>
    <xf numFmtId="0" fontId="72" fillId="33" borderId="10" xfId="0" applyFont="1" applyFill="1" applyBorder="1" applyAlignment="1">
      <alignment vertical="center" wrapText="1"/>
    </xf>
    <xf numFmtId="220" fontId="15" fillId="0" borderId="10" xfId="48" applyNumberFormat="1" applyFont="1" applyFill="1" applyBorder="1" applyAlignment="1">
      <alignment/>
    </xf>
    <xf numFmtId="220" fontId="7" fillId="0" borderId="12" xfId="48" applyNumberFormat="1" applyFont="1" applyFill="1" applyBorder="1" applyAlignment="1">
      <alignment/>
    </xf>
    <xf numFmtId="0" fontId="7" fillId="0" borderId="10" xfId="56" applyFont="1" applyFill="1" applyBorder="1" applyAlignment="1">
      <alignment horizontal="left" vertical="center" wrapText="1"/>
      <protection/>
    </xf>
    <xf numFmtId="9" fontId="7" fillId="0" borderId="10" xfId="56" applyNumberFormat="1" applyFont="1" applyFill="1" applyBorder="1" applyAlignment="1">
      <alignment horizontal="left" vertical="center" wrapText="1"/>
      <protection/>
    </xf>
    <xf numFmtId="220" fontId="15" fillId="0" borderId="10" xfId="48" applyNumberFormat="1" applyFont="1" applyFill="1" applyBorder="1" applyAlignment="1">
      <alignment horizontal="left" wrapText="1"/>
    </xf>
    <xf numFmtId="220" fontId="6" fillId="0" borderId="10" xfId="48" applyNumberFormat="1" applyFont="1" applyFill="1" applyBorder="1" applyAlignment="1">
      <alignment wrapText="1"/>
    </xf>
    <xf numFmtId="220" fontId="14" fillId="0" borderId="10" xfId="48" applyNumberFormat="1" applyFont="1" applyFill="1" applyBorder="1" applyAlignment="1">
      <alignment/>
    </xf>
    <xf numFmtId="220" fontId="14" fillId="0" borderId="12" xfId="48" applyNumberFormat="1" applyFont="1" applyFill="1" applyBorder="1" applyAlignment="1">
      <alignment/>
    </xf>
    <xf numFmtId="220" fontId="15" fillId="0" borderId="10" xfId="48" applyNumberFormat="1" applyFont="1" applyFill="1" applyBorder="1" applyAlignment="1">
      <alignment horizontal="left"/>
    </xf>
    <xf numFmtId="220" fontId="7" fillId="0" borderId="10" xfId="48" applyNumberFormat="1" applyFont="1" applyFill="1" applyBorder="1" applyAlignment="1">
      <alignment/>
    </xf>
    <xf numFmtId="9" fontId="72" fillId="33" borderId="10" xfId="0" applyNumberFormat="1" applyFont="1" applyFill="1" applyBorder="1" applyAlignment="1">
      <alignment vertical="center" wrapText="1"/>
    </xf>
    <xf numFmtId="220" fontId="14" fillId="0" borderId="10" xfId="48" applyNumberFormat="1" applyFont="1" applyFill="1" applyBorder="1" applyAlignment="1">
      <alignment horizontal="left" wrapText="1"/>
    </xf>
    <xf numFmtId="220" fontId="15" fillId="0" borderId="12" xfId="48" applyNumberFormat="1" applyFont="1" applyFill="1" applyBorder="1" applyAlignment="1">
      <alignment/>
    </xf>
    <xf numFmtId="0" fontId="69" fillId="0" borderId="10" xfId="0" applyFont="1" applyFill="1" applyBorder="1" applyAlignment="1">
      <alignment vertical="center" wrapText="1"/>
    </xf>
    <xf numFmtId="0" fontId="7" fillId="33" borderId="10" xfId="0" applyFont="1" applyFill="1" applyBorder="1" applyAlignment="1">
      <alignment vertical="center" wrapText="1"/>
    </xf>
    <xf numFmtId="0" fontId="6" fillId="34" borderId="13" xfId="48" applyNumberFormat="1" applyFont="1" applyFill="1" applyBorder="1" applyAlignment="1">
      <alignment horizontal="left"/>
    </xf>
    <xf numFmtId="0" fontId="7" fillId="34" borderId="13" xfId="48" applyNumberFormat="1" applyFont="1" applyFill="1" applyBorder="1" applyAlignment="1">
      <alignment horizontal="left"/>
    </xf>
    <xf numFmtId="220" fontId="14" fillId="0" borderId="10" xfId="48" applyNumberFormat="1" applyFont="1" applyFill="1" applyBorder="1" applyAlignment="1">
      <alignment horizontal="right" wrapText="1"/>
    </xf>
    <xf numFmtId="220" fontId="14" fillId="0" borderId="12" xfId="48" applyNumberFormat="1" applyFont="1" applyFill="1" applyBorder="1" applyAlignment="1">
      <alignment horizontal="right" wrapText="1"/>
    </xf>
    <xf numFmtId="220" fontId="7" fillId="0" borderId="10" xfId="48" applyNumberFormat="1" applyFont="1" applyFill="1" applyBorder="1" applyAlignment="1">
      <alignment/>
    </xf>
    <xf numFmtId="220" fontId="7" fillId="0" borderId="12" xfId="48" applyNumberFormat="1" applyFont="1" applyFill="1" applyBorder="1" applyAlignment="1">
      <alignment/>
    </xf>
    <xf numFmtId="0" fontId="6" fillId="11" borderId="13" xfId="48" applyNumberFormat="1" applyFont="1" applyFill="1" applyBorder="1" applyAlignment="1">
      <alignment horizontal="left"/>
    </xf>
    <xf numFmtId="0" fontId="7" fillId="11" borderId="13" xfId="48" applyNumberFormat="1" applyFont="1" applyFill="1" applyBorder="1" applyAlignment="1">
      <alignment horizontal="left"/>
    </xf>
    <xf numFmtId="0" fontId="7" fillId="11" borderId="14" xfId="48" applyNumberFormat="1" applyFont="1" applyFill="1" applyBorder="1" applyAlignment="1">
      <alignment horizontal="left"/>
    </xf>
    <xf numFmtId="220" fontId="7" fillId="0" borderId="11" xfId="48" applyNumberFormat="1" applyFont="1" applyFill="1" applyBorder="1" applyAlignment="1">
      <alignment/>
    </xf>
    <xf numFmtId="220" fontId="15" fillId="0" borderId="11" xfId="48" applyNumberFormat="1" applyFont="1" applyFill="1" applyBorder="1" applyAlignment="1">
      <alignment horizontal="left" wrapText="1"/>
    </xf>
    <xf numFmtId="9" fontId="72" fillId="33" borderId="11" xfId="0" applyNumberFormat="1" applyFont="1" applyFill="1" applyBorder="1" applyAlignment="1">
      <alignment vertical="center" wrapText="1"/>
    </xf>
    <xf numFmtId="220" fontId="7" fillId="0" borderId="15" xfId="48" applyNumberFormat="1" applyFont="1" applyFill="1" applyBorder="1" applyAlignment="1">
      <alignment/>
    </xf>
    <xf numFmtId="220" fontId="6" fillId="0" borderId="33" xfId="48" applyNumberFormat="1" applyFont="1" applyFill="1" applyBorder="1" applyAlignment="1">
      <alignment horizontal="center"/>
    </xf>
    <xf numFmtId="220" fontId="6" fillId="0" borderId="34" xfId="48" applyNumberFormat="1" applyFont="1" applyFill="1" applyBorder="1" applyAlignment="1">
      <alignment horizontal="center"/>
    </xf>
    <xf numFmtId="220" fontId="6" fillId="0" borderId="35" xfId="48" applyNumberFormat="1" applyFont="1" applyFill="1" applyBorder="1" applyAlignment="1">
      <alignment horizontal="center"/>
    </xf>
    <xf numFmtId="0" fontId="7" fillId="0" borderId="0" xfId="0" applyFont="1" applyBorder="1" applyAlignment="1">
      <alignment horizontal="justify" vertical="top" wrapText="1"/>
    </xf>
    <xf numFmtId="0" fontId="13" fillId="0" borderId="0" xfId="0" applyFont="1" applyBorder="1" applyAlignment="1">
      <alignment horizontal="center" vertical="top" wrapText="1"/>
    </xf>
    <xf numFmtId="220" fontId="13" fillId="0" borderId="33" xfId="48" applyNumberFormat="1" applyFont="1" applyFill="1" applyBorder="1" applyAlignment="1">
      <alignment horizontal="center"/>
    </xf>
    <xf numFmtId="220" fontId="13" fillId="0" borderId="34" xfId="48" applyNumberFormat="1" applyFont="1" applyFill="1" applyBorder="1" applyAlignment="1">
      <alignment horizontal="center"/>
    </xf>
    <xf numFmtId="220" fontId="13" fillId="0" borderId="35" xfId="48" applyNumberFormat="1" applyFont="1" applyFill="1" applyBorder="1" applyAlignment="1">
      <alignment horizontal="center"/>
    </xf>
    <xf numFmtId="0" fontId="6" fillId="0" borderId="0"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Border="1" applyAlignment="1">
      <alignment horizontal="center"/>
    </xf>
    <xf numFmtId="0" fontId="5" fillId="0" borderId="0"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justify" vertical="top" wrapText="1"/>
    </xf>
    <xf numFmtId="0" fontId="14" fillId="35" borderId="56" xfId="0" applyFont="1" applyFill="1" applyBorder="1" applyAlignment="1">
      <alignment horizontal="center" vertical="center" wrapText="1"/>
    </xf>
    <xf numFmtId="0" fontId="14" fillId="35" borderId="33" xfId="0" applyFont="1" applyFill="1" applyBorder="1" applyAlignment="1">
      <alignment horizontal="center" vertical="center" wrapText="1"/>
    </xf>
    <xf numFmtId="0" fontId="14" fillId="35" borderId="36" xfId="0" applyFont="1" applyFill="1" applyBorder="1" applyAlignment="1">
      <alignment horizontal="center" vertical="center" wrapText="1"/>
    </xf>
    <xf numFmtId="0" fontId="14" fillId="35" borderId="57" xfId="0" applyFont="1" applyFill="1" applyBorder="1" applyAlignment="1">
      <alignment horizontal="center" vertical="center" wrapText="1"/>
    </xf>
    <xf numFmtId="0" fontId="14" fillId="35" borderId="34" xfId="0" applyFont="1" applyFill="1" applyBorder="1" applyAlignment="1">
      <alignment horizontal="center" vertical="center" wrapText="1"/>
    </xf>
    <xf numFmtId="0" fontId="14" fillId="35" borderId="37" xfId="0" applyFont="1" applyFill="1" applyBorder="1" applyAlignment="1">
      <alignment horizontal="center" vertical="center" wrapText="1"/>
    </xf>
    <xf numFmtId="0" fontId="14" fillId="35" borderId="58" xfId="0" applyFont="1" applyFill="1" applyBorder="1" applyAlignment="1">
      <alignment horizontal="center" vertical="center" wrapText="1"/>
    </xf>
    <xf numFmtId="0" fontId="14" fillId="35" borderId="35" xfId="0" applyFont="1" applyFill="1" applyBorder="1" applyAlignment="1">
      <alignment horizontal="center" vertical="center" wrapText="1"/>
    </xf>
    <xf numFmtId="0" fontId="14" fillId="35" borderId="38" xfId="0" applyFont="1" applyFill="1" applyBorder="1" applyAlignment="1">
      <alignment horizontal="center" vertical="center" wrapText="1"/>
    </xf>
    <xf numFmtId="0" fontId="5" fillId="0" borderId="16" xfId="0" applyFont="1" applyBorder="1" applyAlignment="1">
      <alignment horizontal="center"/>
    </xf>
    <xf numFmtId="0" fontId="5" fillId="0" borderId="59" xfId="0" applyFont="1" applyBorder="1" applyAlignment="1">
      <alignment horizontal="center" vertical="justify" wrapText="1"/>
    </xf>
    <xf numFmtId="0" fontId="5" fillId="0" borderId="14" xfId="0" applyFont="1" applyBorder="1" applyAlignment="1">
      <alignment horizontal="center" vertical="justify" wrapText="1"/>
    </xf>
    <xf numFmtId="0" fontId="10" fillId="0" borderId="0" xfId="0" applyFont="1" applyAlignment="1">
      <alignment horizontal="center"/>
    </xf>
    <xf numFmtId="0" fontId="5" fillId="0" borderId="0" xfId="0" applyFont="1" applyAlignment="1">
      <alignment horizontal="center"/>
    </xf>
    <xf numFmtId="0" fontId="0" fillId="0" borderId="47"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11" fillId="0" borderId="0" xfId="0" applyFont="1" applyAlignment="1">
      <alignment horizontal="center" wrapText="1"/>
    </xf>
    <xf numFmtId="0" fontId="12" fillId="0" borderId="0" xfId="0" applyFont="1" applyAlignment="1">
      <alignment horizontal="center" wrapText="1"/>
    </xf>
    <xf numFmtId="0" fontId="10" fillId="0" borderId="0" xfId="0" applyFont="1" applyAlignment="1">
      <alignment horizontal="center" wrapText="1"/>
    </xf>
    <xf numFmtId="0" fontId="17" fillId="0" borderId="42" xfId="54" applyFont="1" applyFill="1" applyBorder="1" applyAlignment="1">
      <alignment horizontal="left" wrapText="1"/>
      <protection/>
    </xf>
    <xf numFmtId="0" fontId="17" fillId="0" borderId="0" xfId="54" applyFont="1" applyFill="1" applyBorder="1" applyAlignment="1">
      <alignment horizontal="left" wrapText="1"/>
      <protection/>
    </xf>
    <xf numFmtId="0" fontId="17" fillId="0" borderId="43" xfId="54" applyFont="1" applyFill="1" applyBorder="1" applyAlignment="1">
      <alignment horizontal="left" wrapText="1"/>
      <protection/>
    </xf>
    <xf numFmtId="1" fontId="18" fillId="0" borderId="42" xfId="54" applyNumberFormat="1" applyFont="1" applyFill="1" applyBorder="1" applyAlignment="1">
      <alignment horizontal="center"/>
      <protection/>
    </xf>
    <xf numFmtId="1" fontId="18" fillId="0" borderId="0" xfId="54" applyNumberFormat="1" applyFont="1" applyFill="1" applyBorder="1" applyAlignment="1">
      <alignment horizontal="center"/>
      <protection/>
    </xf>
    <xf numFmtId="1" fontId="18" fillId="0" borderId="43" xfId="54" applyNumberFormat="1" applyFont="1" applyFill="1" applyBorder="1" applyAlignment="1">
      <alignment horizontal="center"/>
      <protection/>
    </xf>
    <xf numFmtId="0" fontId="20" fillId="0" borderId="45" xfId="54" applyFont="1" applyFill="1" applyBorder="1" applyAlignment="1">
      <alignment horizontal="justify" vertical="top" wrapText="1"/>
      <protection/>
    </xf>
    <xf numFmtId="0" fontId="20" fillId="0" borderId="0" xfId="54" applyFont="1" applyFill="1" applyBorder="1" applyAlignment="1">
      <alignment horizontal="justify" vertical="top" wrapText="1"/>
      <protection/>
    </xf>
    <xf numFmtId="0" fontId="20" fillId="0" borderId="46" xfId="54" applyFont="1" applyFill="1" applyBorder="1" applyAlignment="1">
      <alignment horizontal="justify" vertical="top" wrapText="1"/>
      <protection/>
    </xf>
    <xf numFmtId="0" fontId="21" fillId="0" borderId="0" xfId="0" applyFont="1" applyBorder="1" applyAlignment="1">
      <alignment horizontal="center" vertical="top" wrapText="1"/>
    </xf>
    <xf numFmtId="0" fontId="20" fillId="0" borderId="45" xfId="54" applyFont="1" applyFill="1" applyBorder="1" applyAlignment="1">
      <alignment horizontal="left"/>
      <protection/>
    </xf>
    <xf numFmtId="0" fontId="20" fillId="0" borderId="0" xfId="54" applyFont="1" applyFill="1" applyBorder="1" applyAlignment="1">
      <alignment horizontal="left"/>
      <protection/>
    </xf>
    <xf numFmtId="0" fontId="20" fillId="0" borderId="46" xfId="54" applyFont="1" applyFill="1" applyBorder="1" applyAlignment="1">
      <alignment horizontal="left"/>
      <protection/>
    </xf>
    <xf numFmtId="0" fontId="13" fillId="0" borderId="45" xfId="54" applyFont="1" applyFill="1" applyBorder="1" applyAlignment="1">
      <alignment horizontal="center" vertical="top" wrapText="1"/>
      <protection/>
    </xf>
    <xf numFmtId="0" fontId="13" fillId="0" borderId="0" xfId="54" applyFont="1" applyFill="1" applyBorder="1" applyAlignment="1">
      <alignment horizontal="center" vertical="top" wrapText="1"/>
      <protection/>
    </xf>
    <xf numFmtId="0" fontId="13" fillId="0" borderId="46" xfId="54" applyFont="1" applyFill="1" applyBorder="1" applyAlignment="1">
      <alignment horizontal="center" vertical="top" wrapText="1"/>
      <protection/>
    </xf>
    <xf numFmtId="0" fontId="16" fillId="0" borderId="62" xfId="54" applyFont="1" applyFill="1" applyBorder="1" applyAlignment="1">
      <alignment horizontal="center"/>
      <protection/>
    </xf>
    <xf numFmtId="0" fontId="16" fillId="0" borderId="63" xfId="54" applyFont="1" applyFill="1" applyBorder="1" applyAlignment="1">
      <alignment horizontal="center"/>
      <protection/>
    </xf>
    <xf numFmtId="0" fontId="16" fillId="0" borderId="64" xfId="54" applyFont="1" applyFill="1" applyBorder="1" applyAlignment="1">
      <alignment horizontal="center"/>
      <protection/>
    </xf>
    <xf numFmtId="0" fontId="79" fillId="0" borderId="65" xfId="0" applyFont="1" applyFill="1" applyBorder="1" applyAlignment="1">
      <alignment horizontal="center"/>
    </xf>
    <xf numFmtId="0" fontId="79" fillId="0" borderId="66" xfId="0" applyFont="1" applyFill="1" applyBorder="1" applyAlignment="1">
      <alignment horizontal="center"/>
    </xf>
    <xf numFmtId="0" fontId="79" fillId="0" borderId="67" xfId="0" applyFont="1" applyFill="1" applyBorder="1" applyAlignment="1">
      <alignment horizontal="center"/>
    </xf>
    <xf numFmtId="0" fontId="49" fillId="0" borderId="42" xfId="0" applyFont="1" applyFill="1" applyBorder="1" applyAlignment="1">
      <alignment horizontal="center"/>
    </xf>
    <xf numFmtId="0" fontId="49" fillId="0" borderId="0" xfId="0" applyFont="1" applyFill="1" applyBorder="1" applyAlignment="1">
      <alignment horizontal="center"/>
    </xf>
    <xf numFmtId="0" fontId="49" fillId="0" borderId="43" xfId="0" applyFont="1" applyFill="1" applyBorder="1" applyAlignment="1">
      <alignment horizontal="center"/>
    </xf>
    <xf numFmtId="0" fontId="75" fillId="0" borderId="68" xfId="0" applyFont="1" applyFill="1" applyBorder="1" applyAlignment="1">
      <alignment horizontal="center"/>
    </xf>
    <xf numFmtId="0" fontId="75" fillId="0" borderId="69" xfId="0" applyFont="1" applyFill="1" applyBorder="1" applyAlignment="1">
      <alignment horizontal="center"/>
    </xf>
    <xf numFmtId="0" fontId="75" fillId="0" borderId="70" xfId="0" applyFont="1" applyFill="1" applyBorder="1" applyAlignment="1">
      <alignment horizontal="center"/>
    </xf>
    <xf numFmtId="0" fontId="75" fillId="0" borderId="45" xfId="0" applyFont="1" applyFill="1" applyBorder="1" applyAlignment="1">
      <alignment horizontal="center"/>
    </xf>
    <xf numFmtId="0" fontId="75" fillId="0" borderId="0" xfId="0" applyFont="1" applyFill="1" applyBorder="1" applyAlignment="1">
      <alignment/>
    </xf>
    <xf numFmtId="0" fontId="75" fillId="0" borderId="46" xfId="0" applyFont="1" applyFill="1" applyBorder="1" applyAlignment="1">
      <alignment/>
    </xf>
    <xf numFmtId="0" fontId="76" fillId="0" borderId="0" xfId="0" applyFont="1" applyAlignment="1">
      <alignment/>
    </xf>
    <xf numFmtId="0" fontId="76" fillId="0" borderId="46" xfId="0" applyFont="1" applyBorder="1" applyAlignment="1">
      <alignment/>
    </xf>
    <xf numFmtId="0" fontId="75" fillId="0" borderId="0" xfId="0" applyFont="1" applyFill="1" applyBorder="1" applyAlignment="1">
      <alignment horizontal="center"/>
    </xf>
    <xf numFmtId="0" fontId="75" fillId="0" borderId="46" xfId="0" applyFont="1" applyFill="1" applyBorder="1" applyAlignment="1">
      <alignment horizontal="center"/>
    </xf>
    <xf numFmtId="0" fontId="80" fillId="0" borderId="45" xfId="0" applyFont="1" applyFill="1" applyBorder="1" applyAlignment="1">
      <alignment horizontal="center" vertical="top" wrapText="1"/>
    </xf>
    <xf numFmtId="0" fontId="80" fillId="0" borderId="0" xfId="0" applyFont="1" applyFill="1" applyBorder="1" applyAlignment="1">
      <alignment horizontal="center" vertical="top" wrapText="1"/>
    </xf>
    <xf numFmtId="0" fontId="80" fillId="0" borderId="46" xfId="0" applyFont="1" applyFill="1" applyBorder="1" applyAlignment="1">
      <alignment horizontal="center" vertical="top" wrapText="1"/>
    </xf>
    <xf numFmtId="0" fontId="0" fillId="0" borderId="0" xfId="0" applyAlignment="1">
      <alignment horizontal="center" vertical="top" wrapText="1"/>
    </xf>
    <xf numFmtId="0" fontId="0" fillId="0" borderId="46" xfId="0" applyBorder="1" applyAlignment="1">
      <alignment horizontal="center" vertical="top" wrapText="1"/>
    </xf>
    <xf numFmtId="0" fontId="80" fillId="0" borderId="45" xfId="0" applyFont="1" applyFill="1" applyBorder="1" applyAlignment="1">
      <alignment horizontal="justify" vertical="top" wrapText="1"/>
    </xf>
    <xf numFmtId="0" fontId="80" fillId="0" borderId="0" xfId="0" applyFont="1" applyFill="1" applyBorder="1" applyAlignment="1">
      <alignment horizontal="justify" vertical="top" wrapText="1"/>
    </xf>
    <xf numFmtId="0" fontId="80" fillId="0" borderId="46" xfId="0" applyFont="1" applyFill="1" applyBorder="1" applyAlignment="1">
      <alignment horizontal="justify" vertical="top" wrapText="1"/>
    </xf>
    <xf numFmtId="0" fontId="19" fillId="0" borderId="45" xfId="54" applyFont="1" applyFill="1" applyBorder="1" applyAlignment="1">
      <alignment horizontal="center"/>
      <protection/>
    </xf>
    <xf numFmtId="0" fontId="19" fillId="0" borderId="0" xfId="54" applyFont="1" applyFill="1" applyBorder="1" applyAlignment="1">
      <alignment horizontal="center"/>
      <protection/>
    </xf>
    <xf numFmtId="0" fontId="19" fillId="0" borderId="46" xfId="54" applyFont="1" applyFill="1" applyBorder="1" applyAlignment="1">
      <alignment horizontal="center"/>
      <protection/>
    </xf>
    <xf numFmtId="0" fontId="68" fillId="0" borderId="71"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72"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73" xfId="0" applyFont="1" applyBorder="1" applyAlignment="1">
      <alignment horizontal="center" vertical="center" wrapText="1"/>
    </xf>
    <xf numFmtId="0" fontId="68" fillId="0" borderId="74" xfId="0" applyFont="1" applyBorder="1" applyAlignment="1">
      <alignment horizontal="center" vertical="center" wrapText="1"/>
    </xf>
    <xf numFmtId="0" fontId="68" fillId="0" borderId="75" xfId="0" applyFont="1" applyBorder="1" applyAlignment="1">
      <alignment horizontal="center" vertical="center" wrapText="1"/>
    </xf>
    <xf numFmtId="0" fontId="77" fillId="0" borderId="0" xfId="0" applyFont="1" applyFill="1" applyBorder="1" applyAlignment="1">
      <alignment horizontal="left" vertical="center" wrapText="1"/>
    </xf>
    <xf numFmtId="0" fontId="0" fillId="0" borderId="0" xfId="0" applyFont="1" applyBorder="1" applyAlignment="1">
      <alignment/>
    </xf>
    <xf numFmtId="0" fontId="5" fillId="0" borderId="50" xfId="0" applyFont="1" applyBorder="1" applyAlignment="1">
      <alignment horizontal="center" vertical="center" wrapText="1"/>
    </xf>
    <xf numFmtId="0" fontId="75" fillId="0" borderId="45" xfId="0" applyFont="1" applyFill="1" applyBorder="1" applyAlignment="1">
      <alignment horizontal="left"/>
    </xf>
    <xf numFmtId="0" fontId="75" fillId="0" borderId="0" xfId="0" applyFont="1" applyFill="1" applyBorder="1" applyAlignment="1">
      <alignment horizontal="left"/>
    </xf>
    <xf numFmtId="0" fontId="0" fillId="0" borderId="0" xfId="0" applyAlignment="1">
      <alignment horizontal="left"/>
    </xf>
    <xf numFmtId="0" fontId="0" fillId="0" borderId="0" xfId="0" applyAlignment="1">
      <alignment horizontal="center"/>
    </xf>
    <xf numFmtId="0" fontId="78" fillId="0" borderId="0" xfId="0" applyFont="1" applyAlignment="1">
      <alignment vertical="center"/>
    </xf>
    <xf numFmtId="0" fontId="77" fillId="0" borderId="0" xfId="0" applyFont="1" applyAlignment="1">
      <alignment vertical="center"/>
    </xf>
    <xf numFmtId="0" fontId="81" fillId="0" borderId="45" xfId="0" applyFont="1" applyFill="1" applyBorder="1" applyAlignment="1">
      <alignment horizontal="center"/>
    </xf>
    <xf numFmtId="0" fontId="81" fillId="0" borderId="0" xfId="0" applyFont="1" applyFill="1" applyBorder="1" applyAlignment="1">
      <alignment horizontal="center"/>
    </xf>
    <xf numFmtId="0" fontId="8" fillId="0" borderId="0" xfId="0" applyFont="1" applyAlignment="1">
      <alignment/>
    </xf>
    <xf numFmtId="0" fontId="0" fillId="0" borderId="0" xfId="0" applyAlignment="1">
      <alignment/>
    </xf>
    <xf numFmtId="0" fontId="76" fillId="0" borderId="45" xfId="0" applyFont="1" applyFill="1" applyBorder="1" applyAlignment="1">
      <alignment horizontal="justify" vertical="top"/>
    </xf>
    <xf numFmtId="0" fontId="76" fillId="0" borderId="0" xfId="0" applyFont="1" applyFill="1" applyBorder="1" applyAlignment="1">
      <alignment horizontal="justify" vertical="top"/>
    </xf>
    <xf numFmtId="0" fontId="0" fillId="0" borderId="0" xfId="0" applyFont="1" applyAlignment="1">
      <alignment horizontal="justify" vertical="top"/>
    </xf>
    <xf numFmtId="0" fontId="82" fillId="0" borderId="45" xfId="0" applyFont="1" applyFill="1" applyBorder="1" applyAlignment="1">
      <alignment horizontal="center"/>
    </xf>
    <xf numFmtId="0" fontId="82" fillId="0" borderId="0" xfId="0" applyFont="1" applyFill="1" applyBorder="1" applyAlignment="1">
      <alignment horizontal="center"/>
    </xf>
    <xf numFmtId="0" fontId="25" fillId="0" borderId="0" xfId="0" applyFont="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8" xfId="55"/>
    <cellStyle name="Normal_GastosFuncionam"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23"/>
  <sheetViews>
    <sheetView tabSelected="1" view="pageBreakPreview" zoomScaleSheetLayoutView="100" zoomScalePageLayoutView="0" workbookViewId="0" topLeftCell="A476">
      <selection activeCell="J523" sqref="J523"/>
    </sheetView>
  </sheetViews>
  <sheetFormatPr defaultColWidth="11.421875" defaultRowHeight="12.75"/>
  <cols>
    <col min="1" max="1" width="15.28125" style="0" customWidth="1"/>
    <col min="2" max="2" width="46.421875" style="0" customWidth="1"/>
    <col min="3" max="3" width="18.28125" style="0" customWidth="1"/>
  </cols>
  <sheetData>
    <row r="1" spans="1:3" ht="18" customHeight="1">
      <c r="A1" s="191" t="s">
        <v>21</v>
      </c>
      <c r="B1" s="191"/>
      <c r="C1" s="191"/>
    </row>
    <row r="2" spans="1:3" ht="12.75" customHeight="1">
      <c r="A2" s="192" t="s">
        <v>22</v>
      </c>
      <c r="B2" s="192"/>
      <c r="C2" s="192"/>
    </row>
    <row r="3" spans="1:3" ht="12.75" customHeight="1">
      <c r="A3" s="193" t="s">
        <v>61</v>
      </c>
      <c r="B3" s="193"/>
      <c r="C3" s="193"/>
    </row>
    <row r="4" spans="1:3" ht="12.75">
      <c r="A4" s="37"/>
      <c r="B4" s="37"/>
      <c r="C4" s="37"/>
    </row>
    <row r="5" spans="1:3" ht="12.75" customHeight="1">
      <c r="A5" s="194" t="s">
        <v>62</v>
      </c>
      <c r="B5" s="194"/>
      <c r="C5" s="194"/>
    </row>
    <row r="6" spans="1:3" ht="12.75" customHeight="1">
      <c r="A6" s="194" t="s">
        <v>63</v>
      </c>
      <c r="B6" s="194"/>
      <c r="C6" s="194"/>
    </row>
    <row r="7" spans="1:3" ht="12.75">
      <c r="A7" s="37"/>
      <c r="B7" s="37"/>
      <c r="C7" s="37"/>
    </row>
    <row r="8" spans="1:10" ht="39.75" customHeight="1">
      <c r="A8" s="195" t="s">
        <v>64</v>
      </c>
      <c r="B8" s="195"/>
      <c r="C8" s="195"/>
      <c r="D8" s="42"/>
      <c r="E8" s="42"/>
      <c r="F8" s="42"/>
      <c r="G8" s="42"/>
      <c r="H8" s="42"/>
      <c r="I8" s="42"/>
      <c r="J8" s="42"/>
    </row>
    <row r="9" spans="1:10" ht="12.75">
      <c r="A9" s="43"/>
      <c r="B9" s="43"/>
      <c r="C9" s="43"/>
      <c r="D9" s="42"/>
      <c r="E9" s="42"/>
      <c r="F9" s="42"/>
      <c r="G9" s="42"/>
      <c r="H9" s="42"/>
      <c r="I9" s="42"/>
      <c r="J9" s="42"/>
    </row>
    <row r="10" spans="1:10" ht="69" customHeight="1">
      <c r="A10" s="184" t="s">
        <v>77</v>
      </c>
      <c r="B10" s="184"/>
      <c r="C10" s="184"/>
      <c r="D10" s="42"/>
      <c r="E10" s="42"/>
      <c r="F10" s="42"/>
      <c r="G10" s="42"/>
      <c r="H10" s="42"/>
      <c r="I10" s="42"/>
      <c r="J10" s="42"/>
    </row>
    <row r="11" spans="1:10" ht="45" customHeight="1">
      <c r="A11" s="184" t="s">
        <v>416</v>
      </c>
      <c r="B11" s="184"/>
      <c r="C11" s="184"/>
      <c r="D11" s="44"/>
      <c r="E11" s="184"/>
      <c r="F11" s="184"/>
      <c r="G11" s="184"/>
      <c r="H11" s="184"/>
      <c r="I11" s="184"/>
      <c r="J11" s="184"/>
    </row>
    <row r="12" spans="1:10" ht="10.5" customHeight="1">
      <c r="A12" s="43"/>
      <c r="B12" s="43"/>
      <c r="C12" s="43"/>
      <c r="D12" s="42"/>
      <c r="E12" s="42"/>
      <c r="F12" s="42"/>
      <c r="G12" s="42"/>
      <c r="H12" s="42"/>
      <c r="I12" s="42"/>
      <c r="J12" s="42"/>
    </row>
    <row r="13" spans="1:10" ht="18.75" customHeight="1">
      <c r="A13" s="189" t="s">
        <v>17</v>
      </c>
      <c r="B13" s="189"/>
      <c r="C13" s="189"/>
      <c r="D13" s="44"/>
      <c r="E13" s="184"/>
      <c r="F13" s="184"/>
      <c r="G13" s="184"/>
      <c r="H13" s="184"/>
      <c r="I13" s="184"/>
      <c r="J13" s="184"/>
    </row>
    <row r="14" spans="1:10" ht="7.5" customHeight="1">
      <c r="A14" s="43"/>
      <c r="B14" s="43"/>
      <c r="C14" s="44"/>
      <c r="D14" s="52"/>
      <c r="E14" s="52"/>
      <c r="F14" s="52"/>
      <c r="G14" s="52"/>
      <c r="H14" s="52"/>
      <c r="I14" s="52"/>
      <c r="J14" s="52"/>
    </row>
    <row r="15" spans="1:10" ht="79.5" customHeight="1">
      <c r="A15" s="184" t="s">
        <v>86</v>
      </c>
      <c r="B15" s="184"/>
      <c r="C15" s="184"/>
      <c r="D15" s="44"/>
      <c r="E15" s="184"/>
      <c r="F15" s="184"/>
      <c r="G15" s="184"/>
      <c r="H15" s="184"/>
      <c r="I15" s="184"/>
      <c r="J15" s="184"/>
    </row>
    <row r="16" spans="1:10" ht="42.75" customHeight="1">
      <c r="A16" s="184" t="s">
        <v>83</v>
      </c>
      <c r="B16" s="184"/>
      <c r="C16" s="184"/>
      <c r="D16" s="44"/>
      <c r="E16" s="184"/>
      <c r="F16" s="184"/>
      <c r="G16" s="184"/>
      <c r="H16" s="184"/>
      <c r="I16" s="184"/>
      <c r="J16" s="184"/>
    </row>
    <row r="17" spans="1:10" ht="33.75" customHeight="1">
      <c r="A17" s="184" t="s">
        <v>84</v>
      </c>
      <c r="B17" s="184"/>
      <c r="C17" s="184"/>
      <c r="D17" s="44"/>
      <c r="E17" s="184"/>
      <c r="F17" s="184"/>
      <c r="G17" s="184"/>
      <c r="H17" s="184"/>
      <c r="I17" s="184"/>
      <c r="J17" s="184"/>
    </row>
    <row r="18" spans="1:10" ht="33.75" customHeight="1">
      <c r="A18" s="184" t="s">
        <v>415</v>
      </c>
      <c r="B18" s="184"/>
      <c r="C18" s="184"/>
      <c r="D18" s="44"/>
      <c r="E18" s="184"/>
      <c r="F18" s="184"/>
      <c r="G18" s="184"/>
      <c r="H18" s="184"/>
      <c r="I18" s="184"/>
      <c r="J18" s="184"/>
    </row>
    <row r="19" spans="1:10" ht="48" customHeight="1">
      <c r="A19" s="184" t="s">
        <v>85</v>
      </c>
      <c r="B19" s="184"/>
      <c r="C19" s="184"/>
      <c r="D19" s="44"/>
      <c r="E19" s="184"/>
      <c r="F19" s="184"/>
      <c r="G19" s="184"/>
      <c r="H19" s="184"/>
      <c r="I19" s="184"/>
      <c r="J19" s="184"/>
    </row>
    <row r="20" spans="1:10" ht="17.25" customHeight="1">
      <c r="A20" s="184" t="s">
        <v>23</v>
      </c>
      <c r="B20" s="184"/>
      <c r="C20" s="184"/>
      <c r="D20" s="44"/>
      <c r="E20" s="184"/>
      <c r="F20" s="184"/>
      <c r="G20" s="184"/>
      <c r="H20" s="184"/>
      <c r="I20" s="184"/>
      <c r="J20" s="184"/>
    </row>
    <row r="21" spans="1:10" ht="25.5" customHeight="1">
      <c r="A21" s="185" t="s">
        <v>7</v>
      </c>
      <c r="B21" s="185"/>
      <c r="C21" s="185"/>
      <c r="D21" s="42"/>
      <c r="E21" s="42"/>
      <c r="F21" s="42"/>
      <c r="G21" s="42"/>
      <c r="H21" s="42"/>
      <c r="I21" s="42"/>
      <c r="J21" s="42"/>
    </row>
    <row r="22" spans="1:10" ht="18" customHeight="1">
      <c r="A22" s="45"/>
      <c r="B22" s="45"/>
      <c r="C22" s="45"/>
      <c r="D22" s="42"/>
      <c r="E22" s="42"/>
      <c r="F22" s="42"/>
      <c r="G22" s="42"/>
      <c r="H22" s="42"/>
      <c r="I22" s="42"/>
      <c r="J22" s="42"/>
    </row>
    <row r="23" spans="1:10" ht="14.25" customHeight="1">
      <c r="A23" s="189" t="s">
        <v>80</v>
      </c>
      <c r="B23" s="190"/>
      <c r="C23" s="190"/>
      <c r="D23" s="42"/>
      <c r="E23" s="42"/>
      <c r="F23" s="42"/>
      <c r="G23" s="42"/>
      <c r="H23" s="42"/>
      <c r="I23" s="42"/>
      <c r="J23" s="42"/>
    </row>
    <row r="24" spans="1:10" ht="11.25" customHeight="1">
      <c r="A24" s="45"/>
      <c r="B24" s="53"/>
      <c r="C24" s="53"/>
      <c r="D24" s="42"/>
      <c r="E24" s="42"/>
      <c r="F24" s="42"/>
      <c r="G24" s="42"/>
      <c r="H24" s="42"/>
      <c r="I24" s="42"/>
      <c r="J24" s="42"/>
    </row>
    <row r="25" spans="1:10" ht="16.5" customHeight="1">
      <c r="A25" s="189" t="s">
        <v>18</v>
      </c>
      <c r="B25" s="189"/>
      <c r="C25" s="189"/>
      <c r="D25" s="42"/>
      <c r="E25" s="42"/>
      <c r="F25" s="42"/>
      <c r="G25" s="42"/>
      <c r="H25" s="42"/>
      <c r="I25" s="42"/>
      <c r="J25" s="42"/>
    </row>
    <row r="26" spans="1:10" ht="12.75">
      <c r="A26" s="46"/>
      <c r="B26" s="47"/>
      <c r="C26" s="48"/>
      <c r="D26" s="42"/>
      <c r="E26" s="42"/>
      <c r="F26" s="42"/>
      <c r="G26" s="42"/>
      <c r="H26" s="42"/>
      <c r="I26" s="42"/>
      <c r="J26" s="42"/>
    </row>
    <row r="27" spans="1:10" ht="31.5" customHeight="1">
      <c r="A27" s="189" t="s">
        <v>14</v>
      </c>
      <c r="B27" s="189"/>
      <c r="C27" s="189"/>
      <c r="D27" s="42"/>
      <c r="E27" s="42"/>
      <c r="F27" s="42"/>
      <c r="G27" s="42"/>
      <c r="H27" s="42"/>
      <c r="I27" s="42"/>
      <c r="J27" s="42"/>
    </row>
    <row r="28" spans="1:10" ht="60.75" customHeight="1">
      <c r="A28" s="184" t="s">
        <v>78</v>
      </c>
      <c r="B28" s="184"/>
      <c r="C28" s="184"/>
      <c r="D28" s="42"/>
      <c r="E28" s="42"/>
      <c r="F28" s="42"/>
      <c r="G28" s="42"/>
      <c r="H28" s="42"/>
      <c r="I28" s="42"/>
      <c r="J28" s="42"/>
    </row>
    <row r="29" spans="1:10" ht="11.25" customHeight="1" thickBot="1">
      <c r="A29" s="49"/>
      <c r="B29" s="50"/>
      <c r="C29" s="51"/>
      <c r="D29" s="42"/>
      <c r="E29" s="42"/>
      <c r="F29" s="42"/>
      <c r="G29" s="42"/>
      <c r="H29" s="42"/>
      <c r="I29" s="42"/>
      <c r="J29" s="42"/>
    </row>
    <row r="30" spans="1:10" ht="13.5" thickTop="1">
      <c r="A30" s="196" t="s">
        <v>19</v>
      </c>
      <c r="B30" s="199" t="s">
        <v>51</v>
      </c>
      <c r="C30" s="202" t="s">
        <v>417</v>
      </c>
      <c r="D30" s="42"/>
      <c r="E30" s="42"/>
      <c r="F30" s="42"/>
      <c r="G30" s="42"/>
      <c r="H30" s="42"/>
      <c r="I30" s="42"/>
      <c r="J30" s="42"/>
    </row>
    <row r="31" spans="1:10" ht="12.75">
      <c r="A31" s="197"/>
      <c r="B31" s="200"/>
      <c r="C31" s="203"/>
      <c r="D31" s="42"/>
      <c r="E31" s="42"/>
      <c r="F31" s="42"/>
      <c r="G31" s="42"/>
      <c r="H31" s="42"/>
      <c r="I31" s="42"/>
      <c r="J31" s="42"/>
    </row>
    <row r="32" spans="1:10" ht="13.5" thickBot="1">
      <c r="A32" s="198"/>
      <c r="B32" s="201"/>
      <c r="C32" s="204"/>
      <c r="D32" s="42"/>
      <c r="E32" s="42"/>
      <c r="F32" s="42"/>
      <c r="G32" s="42"/>
      <c r="H32" s="42"/>
      <c r="I32" s="42"/>
      <c r="J32" s="42"/>
    </row>
    <row r="33" spans="1:10" ht="13.5" thickTop="1">
      <c r="A33" s="54">
        <v>1</v>
      </c>
      <c r="B33" s="55" t="s">
        <v>87</v>
      </c>
      <c r="C33" s="56">
        <f>SUM(C34+C76+C123+C141)</f>
        <v>4507861157</v>
      </c>
      <c r="D33" s="42"/>
      <c r="E33" s="42"/>
      <c r="F33" s="42"/>
      <c r="G33" s="42"/>
      <c r="H33" s="42"/>
      <c r="I33" s="42"/>
      <c r="J33" s="42"/>
    </row>
    <row r="34" spans="1:10" ht="12.75">
      <c r="A34" s="57">
        <v>11</v>
      </c>
      <c r="B34" s="58" t="s">
        <v>15</v>
      </c>
      <c r="C34" s="59">
        <f>SUM(C35+C49)</f>
        <v>3202756399</v>
      </c>
      <c r="D34" s="42"/>
      <c r="E34" s="42"/>
      <c r="F34" s="42"/>
      <c r="G34" s="42"/>
      <c r="H34" s="42"/>
      <c r="I34" s="42"/>
      <c r="J34" s="42"/>
    </row>
    <row r="35" spans="1:10" ht="12.75">
      <c r="A35" s="57">
        <v>111</v>
      </c>
      <c r="B35" s="58" t="s">
        <v>88</v>
      </c>
      <c r="C35" s="59">
        <f>SUM(C36+C39+C42+C46+C48)</f>
        <v>54456399</v>
      </c>
      <c r="D35" s="42"/>
      <c r="E35" s="42"/>
      <c r="F35" s="42"/>
      <c r="G35" s="42"/>
      <c r="H35" s="42"/>
      <c r="I35" s="42"/>
      <c r="J35" s="42"/>
    </row>
    <row r="36" spans="1:10" ht="12.75">
      <c r="A36" s="57">
        <v>1111</v>
      </c>
      <c r="B36" s="58" t="s">
        <v>89</v>
      </c>
      <c r="C36" s="59">
        <f>SUM(C37:C38)</f>
        <v>22756399</v>
      </c>
      <c r="D36" s="42"/>
      <c r="E36" s="42"/>
      <c r="F36" s="42"/>
      <c r="G36" s="42"/>
      <c r="H36" s="42"/>
      <c r="I36" s="42"/>
      <c r="J36" s="42"/>
    </row>
    <row r="37" spans="1:10" ht="12.75">
      <c r="A37" s="60">
        <v>111101</v>
      </c>
      <c r="B37" s="61" t="s">
        <v>90</v>
      </c>
      <c r="C37" s="62">
        <f>10000000+4756399</f>
        <v>14756399</v>
      </c>
      <c r="D37" s="42"/>
      <c r="E37" s="42"/>
      <c r="F37" s="42"/>
      <c r="G37" s="42"/>
      <c r="H37" s="42"/>
      <c r="I37" s="42"/>
      <c r="J37" s="42"/>
    </row>
    <row r="38" spans="1:10" ht="12.75">
      <c r="A38" s="60">
        <v>111102</v>
      </c>
      <c r="B38" s="61" t="s">
        <v>91</v>
      </c>
      <c r="C38" s="62">
        <f>6000000+2000000</f>
        <v>8000000</v>
      </c>
      <c r="D38" s="42"/>
      <c r="E38" s="42"/>
      <c r="F38" s="42"/>
      <c r="G38" s="42"/>
      <c r="H38" s="42"/>
      <c r="I38" s="42"/>
      <c r="J38" s="42"/>
    </row>
    <row r="39" spans="1:10" ht="12.75">
      <c r="A39" s="57">
        <v>1112</v>
      </c>
      <c r="B39" s="58" t="s">
        <v>92</v>
      </c>
      <c r="C39" s="59">
        <f>SUM(C40:C41)</f>
        <v>7000000</v>
      </c>
      <c r="D39" s="42"/>
      <c r="E39" s="42"/>
      <c r="F39" s="42"/>
      <c r="G39" s="42"/>
      <c r="H39" s="42"/>
      <c r="I39" s="42"/>
      <c r="J39" s="42"/>
    </row>
    <row r="40" spans="1:10" ht="12.75">
      <c r="A40" s="60">
        <v>111201</v>
      </c>
      <c r="B40" s="61" t="s">
        <v>93</v>
      </c>
      <c r="C40" s="62">
        <v>5000000</v>
      </c>
      <c r="D40" s="42"/>
      <c r="E40" s="42"/>
      <c r="F40" s="42"/>
      <c r="G40" s="42"/>
      <c r="H40" s="42"/>
      <c r="I40" s="42"/>
      <c r="J40" s="42"/>
    </row>
    <row r="41" spans="1:10" ht="12.75">
      <c r="A41" s="60">
        <v>111202</v>
      </c>
      <c r="B41" s="61" t="s">
        <v>94</v>
      </c>
      <c r="C41" s="62">
        <v>2000000</v>
      </c>
      <c r="D41" s="42"/>
      <c r="E41" s="42"/>
      <c r="F41" s="42"/>
      <c r="G41" s="42"/>
      <c r="H41" s="42"/>
      <c r="I41" s="42"/>
      <c r="J41" s="42"/>
    </row>
    <row r="42" spans="1:10" ht="12.75">
      <c r="A42" s="57">
        <v>1113</v>
      </c>
      <c r="B42" s="58" t="s">
        <v>95</v>
      </c>
      <c r="C42" s="59">
        <f>SUM(C43:C45)</f>
        <v>24000000</v>
      </c>
      <c r="D42" s="42"/>
      <c r="E42" s="42"/>
      <c r="F42" s="42"/>
      <c r="G42" s="42"/>
      <c r="H42" s="42"/>
      <c r="I42" s="42"/>
      <c r="J42" s="42"/>
    </row>
    <row r="43" spans="1:10" ht="12.75">
      <c r="A43" s="60">
        <v>111301</v>
      </c>
      <c r="B43" s="61" t="s">
        <v>96</v>
      </c>
      <c r="C43" s="62">
        <v>1000000</v>
      </c>
      <c r="D43" s="42"/>
      <c r="E43" s="42"/>
      <c r="F43" s="42"/>
      <c r="G43" s="42"/>
      <c r="H43" s="42"/>
      <c r="I43" s="42"/>
      <c r="J43" s="42"/>
    </row>
    <row r="44" spans="1:10" ht="12.75">
      <c r="A44" s="60">
        <v>111302</v>
      </c>
      <c r="B44" s="61" t="s">
        <v>97</v>
      </c>
      <c r="C44" s="62">
        <v>5000000</v>
      </c>
      <c r="D44" s="42"/>
      <c r="E44" s="42"/>
      <c r="F44" s="42"/>
      <c r="G44" s="42"/>
      <c r="H44" s="42"/>
      <c r="I44" s="42"/>
      <c r="J44" s="42"/>
    </row>
    <row r="45" spans="1:10" ht="12.75">
      <c r="A45" s="60">
        <v>111303</v>
      </c>
      <c r="B45" s="61" t="s">
        <v>98</v>
      </c>
      <c r="C45" s="62">
        <v>18000000</v>
      </c>
      <c r="D45" s="42"/>
      <c r="E45" s="42"/>
      <c r="F45" s="42"/>
      <c r="G45" s="42"/>
      <c r="H45" s="42"/>
      <c r="I45" s="42"/>
      <c r="J45" s="42"/>
    </row>
    <row r="46" spans="1:10" ht="12.75">
      <c r="A46" s="57">
        <v>1114</v>
      </c>
      <c r="B46" s="58" t="s">
        <v>52</v>
      </c>
      <c r="C46" s="59">
        <f>SUM(C47)</f>
        <v>600000</v>
      </c>
      <c r="D46" s="42"/>
      <c r="E46" s="42"/>
      <c r="F46" s="42"/>
      <c r="G46" s="42"/>
      <c r="H46" s="42"/>
      <c r="I46" s="42"/>
      <c r="J46" s="42"/>
    </row>
    <row r="47" spans="1:10" ht="12.75">
      <c r="A47" s="60">
        <v>111401</v>
      </c>
      <c r="B47" s="61" t="s">
        <v>99</v>
      </c>
      <c r="C47" s="62">
        <v>600000</v>
      </c>
      <c r="D47" s="42"/>
      <c r="E47" s="42"/>
      <c r="F47" s="42"/>
      <c r="G47" s="42"/>
      <c r="H47" s="42"/>
      <c r="I47" s="42"/>
      <c r="J47" s="42"/>
    </row>
    <row r="48" spans="1:10" ht="12.75">
      <c r="A48" s="60">
        <v>1115</v>
      </c>
      <c r="B48" s="61" t="s">
        <v>100</v>
      </c>
      <c r="C48" s="62">
        <v>100000</v>
      </c>
      <c r="D48" s="42"/>
      <c r="E48" s="42"/>
      <c r="F48" s="42"/>
      <c r="G48" s="42"/>
      <c r="H48" s="42"/>
      <c r="I48" s="42"/>
      <c r="J48" s="42"/>
    </row>
    <row r="49" spans="1:10" ht="12.75">
      <c r="A49" s="57">
        <v>112</v>
      </c>
      <c r="B49" s="58" t="s">
        <v>101</v>
      </c>
      <c r="C49" s="59">
        <f>SUM(C50+C53+C55+C57+C73)</f>
        <v>3148300000</v>
      </c>
      <c r="D49" s="42"/>
      <c r="E49" s="42"/>
      <c r="F49" s="42"/>
      <c r="G49" s="42"/>
      <c r="H49" s="42"/>
      <c r="I49" s="42"/>
      <c r="J49" s="42"/>
    </row>
    <row r="50" spans="1:10" ht="12.75">
      <c r="A50" s="57">
        <v>1121</v>
      </c>
      <c r="B50" s="58" t="s">
        <v>53</v>
      </c>
      <c r="C50" s="59">
        <f>SUM(C51:C52)</f>
        <v>1000000</v>
      </c>
      <c r="D50" s="42"/>
      <c r="E50" s="42"/>
      <c r="F50" s="42"/>
      <c r="G50" s="42"/>
      <c r="H50" s="42"/>
      <c r="I50" s="42"/>
      <c r="J50" s="42"/>
    </row>
    <row r="51" spans="1:10" ht="12.75">
      <c r="A51" s="60">
        <v>112101</v>
      </c>
      <c r="B51" s="61" t="s">
        <v>58</v>
      </c>
      <c r="C51" s="62">
        <v>500000</v>
      </c>
      <c r="D51" s="42"/>
      <c r="E51" s="42"/>
      <c r="F51" s="42"/>
      <c r="G51" s="42"/>
      <c r="H51" s="42"/>
      <c r="I51" s="42"/>
      <c r="J51" s="42"/>
    </row>
    <row r="52" spans="1:10" ht="12.75">
      <c r="A52" s="60">
        <v>112102</v>
      </c>
      <c r="B52" s="61" t="s">
        <v>102</v>
      </c>
      <c r="C52" s="62">
        <v>500000</v>
      </c>
      <c r="D52" s="42"/>
      <c r="E52" s="42"/>
      <c r="F52" s="42"/>
      <c r="G52" s="42"/>
      <c r="H52" s="42"/>
      <c r="I52" s="42"/>
      <c r="J52" s="42"/>
    </row>
    <row r="53" spans="1:10" ht="12.75">
      <c r="A53" s="57">
        <v>1122</v>
      </c>
      <c r="B53" s="58" t="s">
        <v>103</v>
      </c>
      <c r="C53" s="59">
        <f>SUM(C54)</f>
        <v>200000</v>
      </c>
      <c r="D53" s="42"/>
      <c r="E53" s="42"/>
      <c r="F53" s="42"/>
      <c r="G53" s="42"/>
      <c r="H53" s="42"/>
      <c r="I53" s="42"/>
      <c r="J53" s="42"/>
    </row>
    <row r="54" spans="1:10" ht="12.75">
      <c r="A54" s="60">
        <v>112201</v>
      </c>
      <c r="B54" s="61" t="s">
        <v>104</v>
      </c>
      <c r="C54" s="62">
        <v>200000</v>
      </c>
      <c r="D54" s="42"/>
      <c r="E54" s="42"/>
      <c r="F54" s="42"/>
      <c r="G54" s="42"/>
      <c r="H54" s="42"/>
      <c r="I54" s="42"/>
      <c r="J54" s="42"/>
    </row>
    <row r="55" spans="1:10" ht="12.75">
      <c r="A55" s="57">
        <v>1123</v>
      </c>
      <c r="B55" s="58" t="s">
        <v>37</v>
      </c>
      <c r="C55" s="59">
        <f>SUM(C56:C56)</f>
        <v>2500000</v>
      </c>
      <c r="D55" s="42"/>
      <c r="E55" s="42"/>
      <c r="F55" s="42"/>
      <c r="G55" s="42"/>
      <c r="H55" s="42"/>
      <c r="I55" s="42"/>
      <c r="J55" s="42"/>
    </row>
    <row r="56" spans="1:10" ht="12.75">
      <c r="A56" s="60">
        <v>112301</v>
      </c>
      <c r="B56" s="61" t="s">
        <v>56</v>
      </c>
      <c r="C56" s="62">
        <v>2500000</v>
      </c>
      <c r="D56" s="42"/>
      <c r="E56" s="42"/>
      <c r="F56" s="42"/>
      <c r="G56" s="42"/>
      <c r="H56" s="42"/>
      <c r="I56" s="42"/>
      <c r="J56" s="42"/>
    </row>
    <row r="57" spans="1:10" ht="12.75">
      <c r="A57" s="57">
        <v>1125</v>
      </c>
      <c r="B57" s="58" t="s">
        <v>105</v>
      </c>
      <c r="C57" s="59">
        <f>SUM(C58)</f>
        <v>3144000000</v>
      </c>
      <c r="D57" s="42"/>
      <c r="E57" s="42"/>
      <c r="F57" s="42"/>
      <c r="G57" s="42"/>
      <c r="H57" s="42"/>
      <c r="I57" s="42"/>
      <c r="J57" s="42"/>
    </row>
    <row r="58" spans="1:10" ht="12.75">
      <c r="A58" s="57">
        <v>11251</v>
      </c>
      <c r="B58" s="58" t="s">
        <v>106</v>
      </c>
      <c r="C58" s="59">
        <f>SUM(C59+C62+C64+C66)</f>
        <v>3144000000</v>
      </c>
      <c r="D58" s="42"/>
      <c r="E58" s="42"/>
      <c r="F58" s="42"/>
      <c r="G58" s="42"/>
      <c r="H58" s="42"/>
      <c r="I58" s="42"/>
      <c r="J58" s="42"/>
    </row>
    <row r="59" spans="1:10" ht="12.75">
      <c r="A59" s="57">
        <v>112511</v>
      </c>
      <c r="B59" s="58" t="s">
        <v>107</v>
      </c>
      <c r="C59" s="59">
        <f>SUM(C60:C61)</f>
        <v>132000000</v>
      </c>
      <c r="D59" s="42"/>
      <c r="E59" s="42"/>
      <c r="F59" s="42"/>
      <c r="G59" s="42"/>
      <c r="H59" s="42"/>
      <c r="I59" s="42"/>
      <c r="J59" s="42"/>
    </row>
    <row r="60" spans="1:10" ht="12.75">
      <c r="A60" s="60">
        <v>11251101</v>
      </c>
      <c r="B60" s="61" t="s">
        <v>108</v>
      </c>
      <c r="C60" s="62">
        <v>22000000</v>
      </c>
      <c r="D60" s="42"/>
      <c r="E60" s="42"/>
      <c r="F60" s="42"/>
      <c r="G60" s="42"/>
      <c r="H60" s="42"/>
      <c r="I60" s="42"/>
      <c r="J60" s="42"/>
    </row>
    <row r="61" spans="1:10" ht="12.75">
      <c r="A61" s="60">
        <v>11251102</v>
      </c>
      <c r="B61" s="61" t="s">
        <v>109</v>
      </c>
      <c r="C61" s="62">
        <v>110000000</v>
      </c>
      <c r="D61" s="42"/>
      <c r="E61" s="42"/>
      <c r="F61" s="42"/>
      <c r="G61" s="42"/>
      <c r="H61" s="42"/>
      <c r="I61" s="42"/>
      <c r="J61" s="42"/>
    </row>
    <row r="62" spans="1:10" ht="12.75">
      <c r="A62" s="57">
        <v>112512</v>
      </c>
      <c r="B62" s="58" t="s">
        <v>110</v>
      </c>
      <c r="C62" s="59">
        <f>SUM(C63)</f>
        <v>460000000</v>
      </c>
      <c r="D62" s="42"/>
      <c r="E62" s="42"/>
      <c r="F62" s="42"/>
      <c r="G62" s="42"/>
      <c r="H62" s="42"/>
      <c r="I62" s="42"/>
      <c r="J62" s="42"/>
    </row>
    <row r="63" spans="1:10" ht="12.75">
      <c r="A63" s="60">
        <v>11251201</v>
      </c>
      <c r="B63" s="61" t="s">
        <v>111</v>
      </c>
      <c r="C63" s="63">
        <v>460000000</v>
      </c>
      <c r="D63" s="42"/>
      <c r="E63" s="42"/>
      <c r="F63" s="42"/>
      <c r="G63" s="42"/>
      <c r="H63" s="42"/>
      <c r="I63" s="42"/>
      <c r="J63" s="42"/>
    </row>
    <row r="64" spans="1:10" ht="12.75">
      <c r="A64" s="57">
        <v>112513</v>
      </c>
      <c r="B64" s="58" t="s">
        <v>112</v>
      </c>
      <c r="C64" s="59">
        <f>SUM(C65)</f>
        <v>20000000</v>
      </c>
      <c r="D64" s="42"/>
      <c r="E64" s="42"/>
      <c r="F64" s="42"/>
      <c r="G64" s="42"/>
      <c r="H64" s="42"/>
      <c r="I64" s="42"/>
      <c r="J64" s="42"/>
    </row>
    <row r="65" spans="1:10" ht="12.75">
      <c r="A65" s="60">
        <v>11251301</v>
      </c>
      <c r="B65" s="61" t="s">
        <v>113</v>
      </c>
      <c r="C65" s="64">
        <v>20000000</v>
      </c>
      <c r="D65" s="42"/>
      <c r="E65" s="42"/>
      <c r="F65" s="42"/>
      <c r="G65" s="42"/>
      <c r="H65" s="42"/>
      <c r="I65" s="42"/>
      <c r="J65" s="42"/>
    </row>
    <row r="66" spans="1:10" ht="12.75">
      <c r="A66" s="57">
        <v>112514</v>
      </c>
      <c r="B66" s="58" t="s">
        <v>114</v>
      </c>
      <c r="C66" s="59">
        <f>SUM(C67+C71)</f>
        <v>2532000000</v>
      </c>
      <c r="D66" s="42"/>
      <c r="E66" s="42"/>
      <c r="F66" s="42"/>
      <c r="G66" s="42"/>
      <c r="H66" s="42"/>
      <c r="I66" s="42"/>
      <c r="J66" s="42"/>
    </row>
    <row r="67" spans="1:10" ht="12.75">
      <c r="A67" s="57">
        <v>1125141</v>
      </c>
      <c r="B67" s="58" t="s">
        <v>115</v>
      </c>
      <c r="C67" s="59">
        <f>SUM(C68:C70)</f>
        <v>1405000000</v>
      </c>
      <c r="D67" s="42"/>
      <c r="E67" s="42"/>
      <c r="F67" s="42"/>
      <c r="G67" s="42"/>
      <c r="H67" s="42"/>
      <c r="I67" s="42"/>
      <c r="J67" s="42"/>
    </row>
    <row r="68" spans="1:10" ht="12.75">
      <c r="A68" s="60">
        <v>112514101</v>
      </c>
      <c r="B68" s="61" t="s">
        <v>116</v>
      </c>
      <c r="C68" s="63">
        <v>90000000</v>
      </c>
      <c r="D68" s="42"/>
      <c r="E68" s="42"/>
      <c r="F68" s="42"/>
      <c r="G68" s="42"/>
      <c r="H68" s="42"/>
      <c r="I68" s="42"/>
      <c r="J68" s="42"/>
    </row>
    <row r="69" spans="1:10" ht="12.75">
      <c r="A69" s="60">
        <v>112514102</v>
      </c>
      <c r="B69" s="61" t="s">
        <v>117</v>
      </c>
      <c r="C69" s="63">
        <v>65000000</v>
      </c>
      <c r="D69" s="42"/>
      <c r="E69" s="42"/>
      <c r="F69" s="42"/>
      <c r="G69" s="42"/>
      <c r="H69" s="42"/>
      <c r="I69" s="42"/>
      <c r="J69" s="42"/>
    </row>
    <row r="70" spans="1:10" ht="12.75">
      <c r="A70" s="60">
        <v>112514103</v>
      </c>
      <c r="B70" s="61" t="s">
        <v>118</v>
      </c>
      <c r="C70" s="63">
        <v>1250000000</v>
      </c>
      <c r="D70" s="42"/>
      <c r="E70" s="42"/>
      <c r="F70" s="42"/>
      <c r="G70" s="42"/>
      <c r="H70" s="42"/>
      <c r="I70" s="42"/>
      <c r="J70" s="42"/>
    </row>
    <row r="71" spans="1:10" ht="12.75">
      <c r="A71" s="57">
        <v>1125142</v>
      </c>
      <c r="B71" s="58" t="s">
        <v>119</v>
      </c>
      <c r="C71" s="59">
        <f>SUM(C72)</f>
        <v>1127000000</v>
      </c>
      <c r="D71" s="42"/>
      <c r="E71" s="42"/>
      <c r="F71" s="42"/>
      <c r="G71" s="42"/>
      <c r="H71" s="42"/>
      <c r="I71" s="42"/>
      <c r="J71" s="42"/>
    </row>
    <row r="72" spans="1:10" ht="12.75">
      <c r="A72" s="60">
        <v>112514201</v>
      </c>
      <c r="B72" s="61" t="s">
        <v>120</v>
      </c>
      <c r="C72" s="63">
        <v>1127000000</v>
      </c>
      <c r="D72" s="42"/>
      <c r="E72" s="42"/>
      <c r="F72" s="42"/>
      <c r="G72" s="42"/>
      <c r="H72" s="42"/>
      <c r="I72" s="42"/>
      <c r="J72" s="42"/>
    </row>
    <row r="73" spans="1:10" ht="12.75">
      <c r="A73" s="57">
        <v>1126</v>
      </c>
      <c r="B73" s="58" t="s">
        <v>121</v>
      </c>
      <c r="C73" s="59">
        <f>SUM(C74:C74)</f>
        <v>600000</v>
      </c>
      <c r="D73" s="42"/>
      <c r="E73" s="42"/>
      <c r="F73" s="42"/>
      <c r="G73" s="42"/>
      <c r="H73" s="42"/>
      <c r="I73" s="42"/>
      <c r="J73" s="42"/>
    </row>
    <row r="74" spans="1:10" ht="12.75">
      <c r="A74" s="60">
        <v>112601</v>
      </c>
      <c r="B74" s="61" t="s">
        <v>122</v>
      </c>
      <c r="C74" s="62">
        <v>600000</v>
      </c>
      <c r="D74" s="42"/>
      <c r="E74" s="42"/>
      <c r="F74" s="42"/>
      <c r="G74" s="42"/>
      <c r="H74" s="42"/>
      <c r="I74" s="42"/>
      <c r="J74" s="42"/>
    </row>
    <row r="75" spans="1:10" ht="12.75">
      <c r="A75" s="60"/>
      <c r="B75" s="61"/>
      <c r="C75" s="62"/>
      <c r="D75" s="42"/>
      <c r="E75" s="42"/>
      <c r="F75" s="42"/>
      <c r="G75" s="42"/>
      <c r="H75" s="42"/>
      <c r="I75" s="42"/>
      <c r="J75" s="42"/>
    </row>
    <row r="76" spans="1:10" ht="12.75">
      <c r="A76" s="57">
        <v>12</v>
      </c>
      <c r="B76" s="58" t="s">
        <v>123</v>
      </c>
      <c r="C76" s="59">
        <f>SUM(C77+C102+C107+C111+C115+C119)</f>
        <v>1294016758</v>
      </c>
      <c r="D76" s="42"/>
      <c r="E76" s="42"/>
      <c r="F76" s="42"/>
      <c r="G76" s="42"/>
      <c r="H76" s="42"/>
      <c r="I76" s="42"/>
      <c r="J76" s="42"/>
    </row>
    <row r="77" spans="1:10" ht="12.75">
      <c r="A77" s="57">
        <v>121</v>
      </c>
      <c r="B77" s="58" t="s">
        <v>57</v>
      </c>
      <c r="C77" s="59">
        <f>SUM(C78+C94)</f>
        <v>1134016758</v>
      </c>
      <c r="D77" s="42"/>
      <c r="E77" s="42"/>
      <c r="F77" s="42"/>
      <c r="G77" s="42"/>
      <c r="H77" s="42"/>
      <c r="I77" s="42"/>
      <c r="J77" s="42"/>
    </row>
    <row r="78" spans="1:10" ht="12.75">
      <c r="A78" s="57">
        <v>1211</v>
      </c>
      <c r="B78" s="58" t="s">
        <v>124</v>
      </c>
      <c r="C78" s="59">
        <f>SUM(C79+C81+C83+C85+C87)</f>
        <v>1112839564</v>
      </c>
      <c r="D78" s="42"/>
      <c r="E78" s="42"/>
      <c r="F78" s="42"/>
      <c r="G78" s="42"/>
      <c r="H78" s="42"/>
      <c r="I78" s="42"/>
      <c r="J78" s="42"/>
    </row>
    <row r="79" spans="1:10" ht="12.75">
      <c r="A79" s="57">
        <v>12111</v>
      </c>
      <c r="B79" s="58" t="s">
        <v>106</v>
      </c>
      <c r="C79" s="59">
        <f>SUM(C80:C80)</f>
        <v>513462172</v>
      </c>
      <c r="D79" s="42"/>
      <c r="E79" s="42"/>
      <c r="F79" s="42"/>
      <c r="G79" s="42"/>
      <c r="H79" s="42"/>
      <c r="I79" s="42"/>
      <c r="J79" s="42"/>
    </row>
    <row r="80" spans="1:10" ht="12.75">
      <c r="A80" s="60">
        <v>1211101</v>
      </c>
      <c r="B80" s="61" t="s">
        <v>125</v>
      </c>
      <c r="C80" s="62">
        <v>513462172</v>
      </c>
      <c r="D80" s="42"/>
      <c r="E80" s="42"/>
      <c r="F80" s="42"/>
      <c r="G80" s="42"/>
      <c r="H80" s="42"/>
      <c r="I80" s="42"/>
      <c r="J80" s="42"/>
    </row>
    <row r="81" spans="1:10" ht="12.75">
      <c r="A81" s="57">
        <v>12112</v>
      </c>
      <c r="B81" s="58" t="s">
        <v>126</v>
      </c>
      <c r="C81" s="59">
        <f>SUM(C82)</f>
        <v>575625723</v>
      </c>
      <c r="D81" s="42"/>
      <c r="E81" s="42"/>
      <c r="F81" s="42"/>
      <c r="G81" s="42"/>
      <c r="H81" s="42"/>
      <c r="I81" s="42"/>
      <c r="J81" s="42"/>
    </row>
    <row r="82" spans="1:10" ht="12.75">
      <c r="A82" s="60">
        <v>1211201</v>
      </c>
      <c r="B82" s="61" t="s">
        <v>127</v>
      </c>
      <c r="C82" s="62">
        <v>575625723</v>
      </c>
      <c r="D82" s="42"/>
      <c r="E82" s="42"/>
      <c r="F82" s="42"/>
      <c r="G82" s="42"/>
      <c r="H82" s="42"/>
      <c r="I82" s="42"/>
      <c r="J82" s="42"/>
    </row>
    <row r="83" spans="1:10" ht="12.75">
      <c r="A83" s="57">
        <v>12113</v>
      </c>
      <c r="B83" s="58" t="s">
        <v>128</v>
      </c>
      <c r="C83" s="59">
        <f>SUM(C84:C84)</f>
        <v>16191669</v>
      </c>
      <c r="D83" s="42"/>
      <c r="E83" s="42"/>
      <c r="F83" s="42"/>
      <c r="G83" s="42"/>
      <c r="H83" s="42"/>
      <c r="I83" s="42"/>
      <c r="J83" s="42"/>
    </row>
    <row r="84" spans="1:10" ht="12.75">
      <c r="A84" s="60">
        <v>1211301</v>
      </c>
      <c r="B84" s="61" t="s">
        <v>129</v>
      </c>
      <c r="C84" s="62">
        <v>16191669</v>
      </c>
      <c r="D84" s="42"/>
      <c r="E84" s="42"/>
      <c r="F84" s="42"/>
      <c r="G84" s="42"/>
      <c r="H84" s="42"/>
      <c r="I84" s="42"/>
      <c r="J84" s="42"/>
    </row>
    <row r="85" spans="1:10" ht="12.75">
      <c r="A85" s="57">
        <v>12114</v>
      </c>
      <c r="B85" s="58" t="s">
        <v>130</v>
      </c>
      <c r="C85" s="59">
        <f>SUM(C86)</f>
        <v>7560000</v>
      </c>
      <c r="D85" s="42"/>
      <c r="E85" s="42"/>
      <c r="F85" s="42"/>
      <c r="G85" s="42"/>
      <c r="H85" s="42"/>
      <c r="I85" s="42"/>
      <c r="J85" s="42"/>
    </row>
    <row r="86" spans="1:10" ht="12.75">
      <c r="A86" s="60">
        <v>1211401</v>
      </c>
      <c r="B86" s="61" t="s">
        <v>131</v>
      </c>
      <c r="C86" s="62">
        <v>7560000</v>
      </c>
      <c r="D86" s="42"/>
      <c r="E86" s="42"/>
      <c r="F86" s="42"/>
      <c r="G86" s="42"/>
      <c r="H86" s="42"/>
      <c r="I86" s="42"/>
      <c r="J86" s="42"/>
    </row>
    <row r="87" spans="1:10" ht="12.75">
      <c r="A87" s="57">
        <v>12115</v>
      </c>
      <c r="B87" s="58" t="s">
        <v>132</v>
      </c>
      <c r="C87" s="59">
        <f>SUM(C88+C90)</f>
        <v>0</v>
      </c>
      <c r="D87" s="42"/>
      <c r="E87" s="42"/>
      <c r="F87" s="42"/>
      <c r="G87" s="42"/>
      <c r="H87" s="42"/>
      <c r="I87" s="42"/>
      <c r="J87" s="42"/>
    </row>
    <row r="88" spans="1:10" ht="12.75">
      <c r="A88" s="57">
        <v>121151</v>
      </c>
      <c r="B88" s="58" t="s">
        <v>133</v>
      </c>
      <c r="C88" s="59">
        <f>SUM(C89)</f>
        <v>0</v>
      </c>
      <c r="D88" s="42"/>
      <c r="E88" s="42"/>
      <c r="F88" s="42"/>
      <c r="G88" s="42"/>
      <c r="H88" s="42"/>
      <c r="I88" s="42"/>
      <c r="J88" s="42"/>
    </row>
    <row r="89" spans="1:10" ht="12.75">
      <c r="A89" s="60">
        <v>12115101</v>
      </c>
      <c r="B89" s="61" t="s">
        <v>134</v>
      </c>
      <c r="C89" s="62">
        <v>0</v>
      </c>
      <c r="D89" s="42"/>
      <c r="E89" s="42"/>
      <c r="F89" s="42"/>
      <c r="G89" s="42"/>
      <c r="H89" s="42"/>
      <c r="I89" s="42"/>
      <c r="J89" s="42"/>
    </row>
    <row r="90" spans="1:10" ht="12.75">
      <c r="A90" s="57">
        <v>121152</v>
      </c>
      <c r="B90" s="58" t="s">
        <v>135</v>
      </c>
      <c r="C90" s="59">
        <f>SUM(C91:C93)</f>
        <v>0</v>
      </c>
      <c r="D90" s="42"/>
      <c r="E90" s="42"/>
      <c r="F90" s="42"/>
      <c r="G90" s="42"/>
      <c r="H90" s="42"/>
      <c r="I90" s="42"/>
      <c r="J90" s="42"/>
    </row>
    <row r="91" spans="1:10" ht="12.75">
      <c r="A91" s="60">
        <v>12115201</v>
      </c>
      <c r="B91" s="61" t="s">
        <v>136</v>
      </c>
      <c r="C91" s="62">
        <v>0</v>
      </c>
      <c r="D91" s="42"/>
      <c r="E91" s="42"/>
      <c r="F91" s="42"/>
      <c r="G91" s="42"/>
      <c r="H91" s="42"/>
      <c r="I91" s="42"/>
      <c r="J91" s="42"/>
    </row>
    <row r="92" spans="1:10" ht="12.75">
      <c r="A92" s="60">
        <v>12115202</v>
      </c>
      <c r="B92" s="61" t="s">
        <v>126</v>
      </c>
      <c r="C92" s="62">
        <v>0</v>
      </c>
      <c r="D92" s="42"/>
      <c r="E92" s="42"/>
      <c r="F92" s="42"/>
      <c r="G92" s="42"/>
      <c r="H92" s="42"/>
      <c r="I92" s="42"/>
      <c r="J92" s="42"/>
    </row>
    <row r="93" spans="1:10" ht="12.75">
      <c r="A93" s="60">
        <v>12115203</v>
      </c>
      <c r="B93" s="61" t="s">
        <v>131</v>
      </c>
      <c r="C93" s="62">
        <v>0</v>
      </c>
      <c r="D93" s="42"/>
      <c r="E93" s="42"/>
      <c r="F93" s="42"/>
      <c r="G93" s="42"/>
      <c r="H93" s="42"/>
      <c r="I93" s="42"/>
      <c r="J93" s="42"/>
    </row>
    <row r="94" spans="1:10" ht="12.75">
      <c r="A94" s="57">
        <v>1212</v>
      </c>
      <c r="B94" s="58" t="s">
        <v>65</v>
      </c>
      <c r="C94" s="59">
        <f>SUM(C95+C97)</f>
        <v>21177194</v>
      </c>
      <c r="D94" s="42"/>
      <c r="E94" s="42"/>
      <c r="F94" s="42"/>
      <c r="G94" s="42"/>
      <c r="H94" s="42"/>
      <c r="I94" s="42"/>
      <c r="J94" s="42"/>
    </row>
    <row r="95" spans="1:10" ht="12.75">
      <c r="A95" s="57">
        <v>12121</v>
      </c>
      <c r="B95" s="58" t="s">
        <v>106</v>
      </c>
      <c r="C95" s="59">
        <f>SUM(C96)</f>
        <v>21177194</v>
      </c>
      <c r="D95" s="42"/>
      <c r="E95" s="42"/>
      <c r="F95" s="42"/>
      <c r="G95" s="42"/>
      <c r="H95" s="42"/>
      <c r="I95" s="42"/>
      <c r="J95" s="42"/>
    </row>
    <row r="96" spans="1:10" ht="12.75">
      <c r="A96" s="60">
        <v>1212101</v>
      </c>
      <c r="B96" s="61" t="s">
        <v>137</v>
      </c>
      <c r="C96" s="63">
        <v>21177194</v>
      </c>
      <c r="D96" s="42"/>
      <c r="E96" s="42"/>
      <c r="F96" s="42"/>
      <c r="G96" s="42"/>
      <c r="H96" s="42"/>
      <c r="I96" s="42"/>
      <c r="J96" s="42"/>
    </row>
    <row r="97" spans="1:10" ht="12.75">
      <c r="A97" s="57">
        <v>12122</v>
      </c>
      <c r="B97" s="58" t="s">
        <v>132</v>
      </c>
      <c r="C97" s="59">
        <f>SUM(C98+C100)</f>
        <v>0</v>
      </c>
      <c r="D97" s="42"/>
      <c r="E97" s="42"/>
      <c r="F97" s="42"/>
      <c r="G97" s="42"/>
      <c r="H97" s="42"/>
      <c r="I97" s="42"/>
      <c r="J97" s="42"/>
    </row>
    <row r="98" spans="1:10" ht="12.75">
      <c r="A98" s="57">
        <v>121221</v>
      </c>
      <c r="B98" s="58" t="s">
        <v>133</v>
      </c>
      <c r="C98" s="59">
        <f>SUM(C99)</f>
        <v>0</v>
      </c>
      <c r="D98" s="42"/>
      <c r="E98" s="42"/>
      <c r="F98" s="42"/>
      <c r="G98" s="42"/>
      <c r="H98" s="42"/>
      <c r="I98" s="42"/>
      <c r="J98" s="42"/>
    </row>
    <row r="99" spans="1:10" ht="12.75">
      <c r="A99" s="60">
        <v>12122101</v>
      </c>
      <c r="B99" s="61" t="s">
        <v>138</v>
      </c>
      <c r="C99" s="62">
        <v>0</v>
      </c>
      <c r="D99" s="42"/>
      <c r="E99" s="42"/>
      <c r="F99" s="42"/>
      <c r="G99" s="42"/>
      <c r="H99" s="42"/>
      <c r="I99" s="42"/>
      <c r="J99" s="42"/>
    </row>
    <row r="100" spans="1:10" ht="12.75">
      <c r="A100" s="57">
        <v>121222</v>
      </c>
      <c r="B100" s="58" t="s">
        <v>135</v>
      </c>
      <c r="C100" s="59">
        <f>SUM(C101)</f>
        <v>0</v>
      </c>
      <c r="D100" s="42"/>
      <c r="E100" s="42"/>
      <c r="F100" s="42"/>
      <c r="G100" s="42"/>
      <c r="H100" s="42"/>
      <c r="I100" s="42"/>
      <c r="J100" s="42"/>
    </row>
    <row r="101" spans="1:10" ht="12.75">
      <c r="A101" s="60">
        <v>12122201</v>
      </c>
      <c r="B101" s="61" t="s">
        <v>139</v>
      </c>
      <c r="C101" s="62">
        <v>0</v>
      </c>
      <c r="D101" s="42"/>
      <c r="E101" s="42"/>
      <c r="F101" s="42"/>
      <c r="G101" s="42"/>
      <c r="H101" s="42"/>
      <c r="I101" s="42"/>
      <c r="J101" s="42"/>
    </row>
    <row r="102" spans="1:10" ht="12.75">
      <c r="A102" s="57">
        <v>122</v>
      </c>
      <c r="B102" s="58" t="s">
        <v>140</v>
      </c>
      <c r="C102" s="59">
        <f>SUM(C103)</f>
        <v>7000000</v>
      </c>
      <c r="D102" s="42"/>
      <c r="E102" s="42"/>
      <c r="F102" s="42"/>
      <c r="G102" s="42"/>
      <c r="H102" s="42"/>
      <c r="I102" s="42"/>
      <c r="J102" s="42"/>
    </row>
    <row r="103" spans="1:10" ht="12.75">
      <c r="A103" s="57">
        <v>1221</v>
      </c>
      <c r="B103" s="58" t="s">
        <v>15</v>
      </c>
      <c r="C103" s="59">
        <f>SUM(C104)</f>
        <v>7000000</v>
      </c>
      <c r="D103" s="42"/>
      <c r="E103" s="42"/>
      <c r="F103" s="42"/>
      <c r="G103" s="42"/>
      <c r="H103" s="42"/>
      <c r="I103" s="42"/>
      <c r="J103" s="42"/>
    </row>
    <row r="104" spans="1:10" ht="12.75">
      <c r="A104" s="57">
        <v>12211</v>
      </c>
      <c r="B104" s="58" t="s">
        <v>88</v>
      </c>
      <c r="C104" s="59">
        <f>SUM(C105)</f>
        <v>7000000</v>
      </c>
      <c r="D104" s="42"/>
      <c r="E104" s="42"/>
      <c r="F104" s="42"/>
      <c r="G104" s="42"/>
      <c r="H104" s="42"/>
      <c r="I104" s="42"/>
      <c r="J104" s="42"/>
    </row>
    <row r="105" spans="1:10" ht="38.25">
      <c r="A105" s="57">
        <v>122111</v>
      </c>
      <c r="B105" s="65" t="s">
        <v>141</v>
      </c>
      <c r="C105" s="59">
        <f>SUM(C106)</f>
        <v>7000000</v>
      </c>
      <c r="D105" s="42"/>
      <c r="E105" s="42"/>
      <c r="F105" s="42"/>
      <c r="G105" s="42"/>
      <c r="H105" s="42"/>
      <c r="I105" s="42"/>
      <c r="J105" s="42"/>
    </row>
    <row r="106" spans="1:10" ht="12.75">
      <c r="A106" s="60">
        <v>12211101</v>
      </c>
      <c r="B106" s="66" t="s">
        <v>142</v>
      </c>
      <c r="C106" s="62">
        <v>7000000</v>
      </c>
      <c r="D106" s="42"/>
      <c r="E106" s="42"/>
      <c r="F106" s="42"/>
      <c r="G106" s="42"/>
      <c r="H106" s="42"/>
      <c r="I106" s="42"/>
      <c r="J106" s="42"/>
    </row>
    <row r="107" spans="1:10" ht="18" customHeight="1">
      <c r="A107" s="57">
        <v>123</v>
      </c>
      <c r="B107" s="58" t="s">
        <v>143</v>
      </c>
      <c r="C107" s="59">
        <f>SUM(C108)</f>
        <v>22000000</v>
      </c>
      <c r="D107" s="42"/>
      <c r="E107" s="42"/>
      <c r="F107" s="42"/>
      <c r="G107" s="42"/>
      <c r="H107" s="42"/>
      <c r="I107" s="42"/>
      <c r="J107" s="42"/>
    </row>
    <row r="108" spans="1:10" ht="12.75">
      <c r="A108" s="57">
        <v>1231</v>
      </c>
      <c r="B108" s="58" t="s">
        <v>15</v>
      </c>
      <c r="C108" s="59">
        <f>SUM(C109)</f>
        <v>22000000</v>
      </c>
      <c r="D108" s="42"/>
      <c r="E108" s="42"/>
      <c r="F108" s="42"/>
      <c r="G108" s="42"/>
      <c r="H108" s="42"/>
      <c r="I108" s="42"/>
      <c r="J108" s="42"/>
    </row>
    <row r="109" spans="1:10" ht="15.75" customHeight="1">
      <c r="A109" s="57">
        <v>12311</v>
      </c>
      <c r="B109" s="58" t="s">
        <v>88</v>
      </c>
      <c r="C109" s="59">
        <f>SUM(C110)</f>
        <v>22000000</v>
      </c>
      <c r="D109" s="42"/>
      <c r="E109" s="42"/>
      <c r="F109" s="42"/>
      <c r="G109" s="42"/>
      <c r="H109" s="42"/>
      <c r="I109" s="42"/>
      <c r="J109" s="42"/>
    </row>
    <row r="110" spans="1:10" ht="12.75">
      <c r="A110" s="60">
        <v>1231101</v>
      </c>
      <c r="B110" s="66" t="s">
        <v>144</v>
      </c>
      <c r="C110" s="62">
        <v>22000000</v>
      </c>
      <c r="D110" s="42"/>
      <c r="E110" s="42"/>
      <c r="F110" s="42"/>
      <c r="G110" s="42"/>
      <c r="H110" s="42"/>
      <c r="I110" s="42"/>
      <c r="J110" s="42"/>
    </row>
    <row r="111" spans="1:10" ht="13.5" customHeight="1">
      <c r="A111" s="57">
        <v>124</v>
      </c>
      <c r="B111" s="58" t="s">
        <v>145</v>
      </c>
      <c r="C111" s="59">
        <f>SUM(C112)</f>
        <v>80000000</v>
      </c>
      <c r="D111" s="42"/>
      <c r="E111" s="42"/>
      <c r="F111" s="42"/>
      <c r="G111" s="42"/>
      <c r="H111" s="42"/>
      <c r="I111" s="42"/>
      <c r="J111" s="42"/>
    </row>
    <row r="112" spans="1:10" ht="24" customHeight="1">
      <c r="A112" s="57">
        <v>1241</v>
      </c>
      <c r="B112" s="58" t="s">
        <v>15</v>
      </c>
      <c r="C112" s="59">
        <f>SUM(C113)</f>
        <v>80000000</v>
      </c>
      <c r="D112" s="42"/>
      <c r="E112" s="42"/>
      <c r="F112" s="42"/>
      <c r="G112" s="42"/>
      <c r="H112" s="42"/>
      <c r="I112" s="42"/>
      <c r="J112" s="42"/>
    </row>
    <row r="113" spans="1:10" ht="26.25" customHeight="1">
      <c r="A113" s="57">
        <v>12411</v>
      </c>
      <c r="B113" s="58" t="s">
        <v>88</v>
      </c>
      <c r="C113" s="59">
        <f>SUM(C114)</f>
        <v>80000000</v>
      </c>
      <c r="D113" s="42"/>
      <c r="E113" s="42"/>
      <c r="F113" s="42"/>
      <c r="G113" s="42"/>
      <c r="H113" s="42"/>
      <c r="I113" s="42"/>
      <c r="J113" s="42"/>
    </row>
    <row r="114" spans="1:10" ht="21.75" customHeight="1">
      <c r="A114" s="60">
        <v>1241101</v>
      </c>
      <c r="B114" s="66" t="s">
        <v>146</v>
      </c>
      <c r="C114" s="62">
        <v>80000000</v>
      </c>
      <c r="D114" s="42"/>
      <c r="E114" s="42"/>
      <c r="F114" s="42"/>
      <c r="G114" s="42"/>
      <c r="H114" s="42"/>
      <c r="I114" s="42"/>
      <c r="J114" s="42"/>
    </row>
    <row r="115" spans="1:10" ht="12.75">
      <c r="A115" s="57">
        <v>125</v>
      </c>
      <c r="B115" s="58" t="s">
        <v>33</v>
      </c>
      <c r="C115" s="59">
        <f>SUM(C116)</f>
        <v>50000000</v>
      </c>
      <c r="D115" s="42"/>
      <c r="E115" s="42"/>
      <c r="F115" s="42"/>
      <c r="G115" s="42"/>
      <c r="H115" s="42"/>
      <c r="I115" s="42"/>
      <c r="J115" s="42"/>
    </row>
    <row r="116" spans="1:10" ht="12.75" customHeight="1">
      <c r="A116" s="57">
        <v>1251</v>
      </c>
      <c r="B116" s="58" t="s">
        <v>15</v>
      </c>
      <c r="C116" s="59">
        <f>SUM(C117)</f>
        <v>50000000</v>
      </c>
      <c r="D116" s="42"/>
      <c r="E116" s="42"/>
      <c r="F116" s="42"/>
      <c r="G116" s="42"/>
      <c r="H116" s="42"/>
      <c r="I116" s="42"/>
      <c r="J116" s="42"/>
    </row>
    <row r="117" spans="1:10" ht="13.5" customHeight="1">
      <c r="A117" s="57">
        <v>12511</v>
      </c>
      <c r="B117" s="58" t="s">
        <v>147</v>
      </c>
      <c r="C117" s="59">
        <f>SUM(C118)</f>
        <v>50000000</v>
      </c>
      <c r="D117" s="42"/>
      <c r="E117" s="42"/>
      <c r="F117" s="42"/>
      <c r="G117" s="42"/>
      <c r="H117" s="42"/>
      <c r="I117" s="42"/>
      <c r="J117" s="42"/>
    </row>
    <row r="118" spans="1:10" ht="13.5" customHeight="1">
      <c r="A118" s="60">
        <v>1251101</v>
      </c>
      <c r="B118" s="61" t="s">
        <v>76</v>
      </c>
      <c r="C118" s="62">
        <v>50000000</v>
      </c>
      <c r="D118" s="42"/>
      <c r="E118" s="42"/>
      <c r="F118" s="42"/>
      <c r="G118" s="42"/>
      <c r="H118" s="42"/>
      <c r="I118" s="42"/>
      <c r="J118" s="42"/>
    </row>
    <row r="119" spans="1:10" ht="12.75" customHeight="1">
      <c r="A119" s="57">
        <v>125</v>
      </c>
      <c r="B119" s="58" t="s">
        <v>148</v>
      </c>
      <c r="C119" s="59">
        <f>SUM(C120)</f>
        <v>1000000</v>
      </c>
      <c r="D119" s="42"/>
      <c r="E119" s="42"/>
      <c r="F119" s="42"/>
      <c r="G119" s="42"/>
      <c r="H119" s="42"/>
      <c r="I119" s="42"/>
      <c r="J119" s="42"/>
    </row>
    <row r="120" spans="1:10" ht="13.5" customHeight="1">
      <c r="A120" s="60">
        <v>12501</v>
      </c>
      <c r="B120" s="61" t="s">
        <v>149</v>
      </c>
      <c r="C120" s="62">
        <v>1000000</v>
      </c>
      <c r="D120" s="42"/>
      <c r="E120" s="42"/>
      <c r="F120" s="42"/>
      <c r="G120" s="42"/>
      <c r="H120" s="42"/>
      <c r="I120" s="42"/>
      <c r="J120" s="42"/>
    </row>
    <row r="121" spans="1:10" ht="12.75">
      <c r="A121" s="60"/>
      <c r="B121" s="61"/>
      <c r="C121" s="62"/>
      <c r="D121" s="42"/>
      <c r="E121" s="42"/>
      <c r="F121" s="42"/>
      <c r="G121" s="42"/>
      <c r="H121" s="42"/>
      <c r="I121" s="42"/>
      <c r="J121" s="42"/>
    </row>
    <row r="122" spans="1:10" ht="13.5" customHeight="1">
      <c r="A122" s="60"/>
      <c r="B122" s="61"/>
      <c r="C122" s="62"/>
      <c r="D122" s="42"/>
      <c r="E122" s="42"/>
      <c r="F122" s="42"/>
      <c r="G122" s="42"/>
      <c r="H122" s="42"/>
      <c r="I122" s="42"/>
      <c r="J122" s="42"/>
    </row>
    <row r="123" spans="1:10" ht="13.5" customHeight="1">
      <c r="A123" s="57">
        <v>13</v>
      </c>
      <c r="B123" s="67" t="s">
        <v>150</v>
      </c>
      <c r="C123" s="59">
        <f>SUM(C129+C131+C133)</f>
        <v>0</v>
      </c>
      <c r="D123" s="42"/>
      <c r="E123" s="42"/>
      <c r="F123" s="42"/>
      <c r="G123" s="42"/>
      <c r="H123" s="42"/>
      <c r="I123" s="42"/>
      <c r="J123" s="42"/>
    </row>
    <row r="124" spans="1:10" ht="13.5" customHeight="1">
      <c r="A124" s="57">
        <v>131</v>
      </c>
      <c r="B124" s="67" t="s">
        <v>151</v>
      </c>
      <c r="C124" s="59">
        <v>0</v>
      </c>
      <c r="D124" s="42"/>
      <c r="E124" s="42"/>
      <c r="F124" s="42"/>
      <c r="G124" s="42"/>
      <c r="H124" s="42"/>
      <c r="I124" s="42"/>
      <c r="J124" s="42"/>
    </row>
    <row r="125" spans="1:10" ht="13.5" customHeight="1">
      <c r="A125" s="60">
        <v>1311</v>
      </c>
      <c r="B125" s="68" t="s">
        <v>152</v>
      </c>
      <c r="C125" s="62">
        <v>0</v>
      </c>
      <c r="D125" s="42"/>
      <c r="E125" s="42"/>
      <c r="F125" s="42"/>
      <c r="G125" s="42"/>
      <c r="H125" s="42"/>
      <c r="I125" s="42"/>
      <c r="J125" s="42"/>
    </row>
    <row r="126" spans="1:10" ht="13.5" customHeight="1">
      <c r="A126" s="60">
        <v>1312</v>
      </c>
      <c r="B126" s="68" t="s">
        <v>153</v>
      </c>
      <c r="C126" s="62">
        <v>0</v>
      </c>
      <c r="D126" s="42"/>
      <c r="E126" s="42"/>
      <c r="F126" s="42"/>
      <c r="G126" s="42"/>
      <c r="H126" s="42"/>
      <c r="I126" s="42"/>
      <c r="J126" s="42"/>
    </row>
    <row r="127" spans="1:10" ht="13.5" customHeight="1">
      <c r="A127" s="57">
        <v>132</v>
      </c>
      <c r="B127" s="67" t="s">
        <v>154</v>
      </c>
      <c r="C127" s="62"/>
      <c r="D127" s="42"/>
      <c r="E127" s="42"/>
      <c r="F127" s="42"/>
      <c r="G127" s="42"/>
      <c r="H127" s="42"/>
      <c r="I127" s="42"/>
      <c r="J127" s="42"/>
    </row>
    <row r="128" spans="1:10" ht="13.5" customHeight="1">
      <c r="A128" s="60">
        <v>1321</v>
      </c>
      <c r="B128" s="68" t="s">
        <v>155</v>
      </c>
      <c r="C128" s="62"/>
      <c r="D128" s="42"/>
      <c r="E128" s="42"/>
      <c r="F128" s="42"/>
      <c r="G128" s="42"/>
      <c r="H128" s="42"/>
      <c r="I128" s="42"/>
      <c r="J128" s="42"/>
    </row>
    <row r="129" spans="1:10" ht="13.5" customHeight="1">
      <c r="A129" s="57">
        <v>133</v>
      </c>
      <c r="B129" s="58" t="s">
        <v>156</v>
      </c>
      <c r="C129" s="59">
        <f>SUM(C130)</f>
        <v>0</v>
      </c>
      <c r="D129" s="42"/>
      <c r="E129" s="42"/>
      <c r="F129" s="42"/>
      <c r="G129" s="42"/>
      <c r="H129" s="42"/>
      <c r="I129" s="42"/>
      <c r="J129" s="42"/>
    </row>
    <row r="130" spans="1:10" ht="13.5" customHeight="1">
      <c r="A130" s="60">
        <v>1331</v>
      </c>
      <c r="B130" s="61" t="s">
        <v>157</v>
      </c>
      <c r="C130" s="62">
        <v>0</v>
      </c>
      <c r="D130" s="42"/>
      <c r="E130" s="42"/>
      <c r="F130" s="42"/>
      <c r="G130" s="42"/>
      <c r="H130" s="42"/>
      <c r="I130" s="42"/>
      <c r="J130" s="42"/>
    </row>
    <row r="131" spans="1:10" ht="27" customHeight="1">
      <c r="A131" s="57">
        <v>134</v>
      </c>
      <c r="B131" s="58" t="s">
        <v>158</v>
      </c>
      <c r="C131" s="59">
        <f>SUM(C132)</f>
        <v>0</v>
      </c>
      <c r="D131" s="42"/>
      <c r="E131" s="42"/>
      <c r="F131" s="42"/>
      <c r="G131" s="42"/>
      <c r="H131" s="42"/>
      <c r="I131" s="42"/>
      <c r="J131" s="42"/>
    </row>
    <row r="132" spans="1:10" ht="13.5" customHeight="1">
      <c r="A132" s="60">
        <v>1341</v>
      </c>
      <c r="B132" s="61" t="s">
        <v>138</v>
      </c>
      <c r="C132" s="62">
        <v>0</v>
      </c>
      <c r="D132" s="42"/>
      <c r="E132" s="42"/>
      <c r="F132" s="42"/>
      <c r="G132" s="42"/>
      <c r="H132" s="42"/>
      <c r="I132" s="42"/>
      <c r="J132" s="42"/>
    </row>
    <row r="133" spans="1:10" ht="13.5" customHeight="1">
      <c r="A133" s="57">
        <v>135</v>
      </c>
      <c r="B133" s="58" t="s">
        <v>159</v>
      </c>
      <c r="C133" s="59">
        <f>SUM(C135+C137)</f>
        <v>0</v>
      </c>
      <c r="D133" s="42"/>
      <c r="E133" s="42"/>
      <c r="F133" s="42"/>
      <c r="G133" s="42"/>
      <c r="H133" s="42"/>
      <c r="I133" s="42"/>
      <c r="J133" s="42"/>
    </row>
    <row r="134" spans="1:10" ht="13.5" customHeight="1">
      <c r="A134" s="57">
        <v>1351</v>
      </c>
      <c r="B134" s="67" t="s">
        <v>160</v>
      </c>
      <c r="C134" s="59"/>
      <c r="D134" s="42"/>
      <c r="E134" s="42"/>
      <c r="F134" s="42"/>
      <c r="G134" s="42"/>
      <c r="H134" s="42"/>
      <c r="I134" s="42"/>
      <c r="J134" s="42"/>
    </row>
    <row r="135" spans="1:10" ht="13.5" customHeight="1">
      <c r="A135" s="60">
        <v>13511</v>
      </c>
      <c r="B135" s="68" t="s">
        <v>161</v>
      </c>
      <c r="C135" s="62">
        <f>SUM(C136:C136)</f>
        <v>0</v>
      </c>
      <c r="D135" s="42"/>
      <c r="E135" s="42"/>
      <c r="F135" s="42"/>
      <c r="G135" s="42"/>
      <c r="H135" s="42"/>
      <c r="I135" s="42"/>
      <c r="J135" s="42"/>
    </row>
    <row r="136" spans="1:10" ht="27" customHeight="1">
      <c r="A136" s="60">
        <v>13512</v>
      </c>
      <c r="B136" s="61" t="s">
        <v>162</v>
      </c>
      <c r="C136" s="62">
        <v>0</v>
      </c>
      <c r="D136" s="42"/>
      <c r="E136" s="42"/>
      <c r="F136" s="42"/>
      <c r="G136" s="42"/>
      <c r="H136" s="42"/>
      <c r="I136" s="42"/>
      <c r="J136" s="42"/>
    </row>
    <row r="137" spans="1:10" ht="13.5" customHeight="1">
      <c r="A137" s="57">
        <v>1352</v>
      </c>
      <c r="B137" s="58" t="s">
        <v>163</v>
      </c>
      <c r="C137" s="59">
        <f>SUM(C138)</f>
        <v>0</v>
      </c>
      <c r="D137" s="42"/>
      <c r="E137" s="42"/>
      <c r="F137" s="42"/>
      <c r="G137" s="42"/>
      <c r="H137" s="42"/>
      <c r="I137" s="42"/>
      <c r="J137" s="42"/>
    </row>
    <row r="138" spans="1:10" ht="13.5" customHeight="1">
      <c r="A138" s="60">
        <v>13521</v>
      </c>
      <c r="B138" s="61" t="s">
        <v>164</v>
      </c>
      <c r="C138" s="62">
        <f>SUM(C139:C139)</f>
        <v>0</v>
      </c>
      <c r="D138" s="42"/>
      <c r="E138" s="42"/>
      <c r="F138" s="42"/>
      <c r="G138" s="42"/>
      <c r="H138" s="42"/>
      <c r="I138" s="42"/>
      <c r="J138" s="42"/>
    </row>
    <row r="139" spans="1:10" ht="13.5" customHeight="1">
      <c r="A139" s="60">
        <v>13522</v>
      </c>
      <c r="B139" s="69" t="s">
        <v>165</v>
      </c>
      <c r="C139" s="62">
        <v>0</v>
      </c>
      <c r="D139" s="42"/>
      <c r="E139" s="42"/>
      <c r="F139" s="42"/>
      <c r="G139" s="42"/>
      <c r="H139" s="42"/>
      <c r="I139" s="42"/>
      <c r="J139" s="42"/>
    </row>
    <row r="140" spans="1:10" ht="12.75">
      <c r="A140" s="60"/>
      <c r="B140" s="61"/>
      <c r="C140" s="62"/>
      <c r="D140" s="42"/>
      <c r="E140" s="42"/>
      <c r="F140" s="42"/>
      <c r="G140" s="42"/>
      <c r="H140" s="42"/>
      <c r="I140" s="42"/>
      <c r="J140" s="42"/>
    </row>
    <row r="141" spans="1:10" ht="13.5" customHeight="1">
      <c r="A141" s="57">
        <f>+A123+1</f>
        <v>14</v>
      </c>
      <c r="B141" s="58" t="s">
        <v>166</v>
      </c>
      <c r="C141" s="59">
        <f>SUM(C142)</f>
        <v>11088000</v>
      </c>
      <c r="D141" s="42"/>
      <c r="E141" s="42"/>
      <c r="F141" s="42"/>
      <c r="G141" s="42"/>
      <c r="H141" s="42"/>
      <c r="I141" s="42"/>
      <c r="J141" s="42"/>
    </row>
    <row r="142" spans="1:10" ht="13.5" customHeight="1">
      <c r="A142" s="57">
        <v>141</v>
      </c>
      <c r="B142" s="58" t="s">
        <v>167</v>
      </c>
      <c r="C142" s="59">
        <f>SUM(C143:C145)</f>
        <v>11088000</v>
      </c>
      <c r="D142" s="42"/>
      <c r="E142" s="42"/>
      <c r="F142" s="42"/>
      <c r="G142" s="42"/>
      <c r="H142" s="42"/>
      <c r="I142" s="42"/>
      <c r="J142" s="42"/>
    </row>
    <row r="143" spans="1:10" ht="21.75" customHeight="1">
      <c r="A143" s="60">
        <v>14101</v>
      </c>
      <c r="B143" s="61" t="s">
        <v>66</v>
      </c>
      <c r="C143" s="62">
        <v>6420000</v>
      </c>
      <c r="D143" s="42"/>
      <c r="E143" s="42"/>
      <c r="F143" s="42"/>
      <c r="G143" s="42"/>
      <c r="H143" s="42"/>
      <c r="I143" s="42"/>
      <c r="J143" s="42"/>
    </row>
    <row r="144" spans="1:10" ht="13.5" customHeight="1">
      <c r="A144" s="60">
        <f>+A143+1</f>
        <v>14102</v>
      </c>
      <c r="B144" s="61" t="s">
        <v>168</v>
      </c>
      <c r="C144" s="62">
        <v>2568000</v>
      </c>
      <c r="D144" s="42"/>
      <c r="E144" s="42"/>
      <c r="F144" s="42"/>
      <c r="G144" s="42"/>
      <c r="H144" s="42"/>
      <c r="I144" s="42"/>
      <c r="J144" s="42"/>
    </row>
    <row r="145" spans="1:10" ht="13.5" customHeight="1">
      <c r="A145" s="60">
        <f>+A144+1</f>
        <v>14103</v>
      </c>
      <c r="B145" s="61" t="s">
        <v>67</v>
      </c>
      <c r="C145" s="62">
        <v>2100000</v>
      </c>
      <c r="D145" s="42"/>
      <c r="E145" s="42"/>
      <c r="F145" s="42"/>
      <c r="G145" s="42"/>
      <c r="H145" s="42"/>
      <c r="I145" s="42"/>
      <c r="J145" s="42"/>
    </row>
    <row r="146" spans="1:10" ht="13.5" customHeight="1">
      <c r="A146" s="60"/>
      <c r="B146" s="61"/>
      <c r="C146" s="70"/>
      <c r="D146" s="42"/>
      <c r="E146" s="42"/>
      <c r="F146" s="42"/>
      <c r="G146" s="42"/>
      <c r="H146" s="42"/>
      <c r="I146" s="42"/>
      <c r="J146" s="42"/>
    </row>
    <row r="147" spans="1:10" ht="13.5" customHeight="1">
      <c r="A147" s="186" t="s">
        <v>169</v>
      </c>
      <c r="B147" s="187"/>
      <c r="C147" s="188"/>
      <c r="D147" s="42"/>
      <c r="E147" s="42"/>
      <c r="F147" s="42"/>
      <c r="G147" s="42"/>
      <c r="H147" s="42"/>
      <c r="I147" s="42"/>
      <c r="J147" s="42"/>
    </row>
    <row r="148" spans="1:10" ht="13.5" customHeight="1">
      <c r="A148" s="57"/>
      <c r="B148" s="71"/>
      <c r="C148" s="72"/>
      <c r="D148" s="42"/>
      <c r="E148" s="42"/>
      <c r="F148" s="42"/>
      <c r="G148" s="42"/>
      <c r="H148" s="42"/>
      <c r="I148" s="42"/>
      <c r="J148" s="42"/>
    </row>
    <row r="149" spans="1:10" ht="13.5" customHeight="1">
      <c r="A149" s="181" t="s">
        <v>170</v>
      </c>
      <c r="B149" s="182"/>
      <c r="C149" s="183"/>
      <c r="D149" s="42"/>
      <c r="E149" s="42"/>
      <c r="F149" s="42"/>
      <c r="G149" s="42"/>
      <c r="H149" s="42"/>
      <c r="I149" s="42"/>
      <c r="J149" s="42"/>
    </row>
    <row r="150" spans="1:10" ht="13.5" customHeight="1">
      <c r="A150" s="181" t="s">
        <v>171</v>
      </c>
      <c r="B150" s="182"/>
      <c r="C150" s="183"/>
      <c r="D150" s="42"/>
      <c r="E150" s="42"/>
      <c r="F150" s="42"/>
      <c r="G150" s="42"/>
      <c r="H150" s="42"/>
      <c r="I150" s="42"/>
      <c r="J150" s="42"/>
    </row>
    <row r="151" spans="1:10" ht="13.5" customHeight="1">
      <c r="A151" s="57">
        <v>2</v>
      </c>
      <c r="B151" s="58" t="s">
        <v>172</v>
      </c>
      <c r="C151" s="73">
        <f>SUM(C152+C322+C333)</f>
        <v>4507861157</v>
      </c>
      <c r="D151" s="42"/>
      <c r="E151" s="42"/>
      <c r="F151" s="42"/>
      <c r="G151" s="42"/>
      <c r="H151" s="42"/>
      <c r="I151" s="42"/>
      <c r="J151" s="42"/>
    </row>
    <row r="152" spans="1:10" ht="13.5" customHeight="1">
      <c r="A152" s="57">
        <v>21</v>
      </c>
      <c r="B152" s="58" t="s">
        <v>173</v>
      </c>
      <c r="C152" s="59">
        <f>SUM(C153+C194+C236)</f>
        <v>975199865</v>
      </c>
      <c r="D152" s="42"/>
      <c r="E152" s="42"/>
      <c r="F152" s="42"/>
      <c r="G152" s="42"/>
      <c r="H152" s="42"/>
      <c r="I152" s="42"/>
      <c r="J152" s="42"/>
    </row>
    <row r="153" spans="1:10" ht="13.5" customHeight="1">
      <c r="A153" s="57">
        <v>211</v>
      </c>
      <c r="B153" s="58" t="s">
        <v>174</v>
      </c>
      <c r="C153" s="59">
        <v>90357156</v>
      </c>
      <c r="D153" s="42"/>
      <c r="E153" s="42"/>
      <c r="F153" s="42"/>
      <c r="G153" s="42"/>
      <c r="H153" s="42"/>
      <c r="I153" s="42"/>
      <c r="J153" s="42"/>
    </row>
    <row r="154" spans="1:10" ht="13.5" customHeight="1" hidden="1">
      <c r="A154" s="57">
        <v>2111</v>
      </c>
      <c r="B154" s="58" t="s">
        <v>175</v>
      </c>
      <c r="C154" s="59">
        <f>C155+C162+C164</f>
        <v>0</v>
      </c>
      <c r="D154" s="42"/>
      <c r="E154" s="42"/>
      <c r="F154" s="42"/>
      <c r="G154" s="42"/>
      <c r="H154" s="42"/>
      <c r="I154" s="42"/>
      <c r="J154" s="42"/>
    </row>
    <row r="155" spans="1:10" ht="13.5" customHeight="1" hidden="1">
      <c r="A155" s="57">
        <v>21111</v>
      </c>
      <c r="B155" s="58" t="s">
        <v>176</v>
      </c>
      <c r="C155" s="59">
        <f>SUM(C156:C161)</f>
        <v>0</v>
      </c>
      <c r="D155" s="42"/>
      <c r="E155" s="42"/>
      <c r="F155" s="42"/>
      <c r="G155" s="42"/>
      <c r="H155" s="42"/>
      <c r="I155" s="42"/>
      <c r="J155" s="42"/>
    </row>
    <row r="156" spans="1:10" ht="31.5" customHeight="1" hidden="1">
      <c r="A156" s="60">
        <v>2111101</v>
      </c>
      <c r="B156" s="61" t="s">
        <v>177</v>
      </c>
      <c r="C156" s="62">
        <v>0</v>
      </c>
      <c r="D156" s="42"/>
      <c r="E156" s="42"/>
      <c r="F156" s="42"/>
      <c r="G156" s="42"/>
      <c r="H156" s="42"/>
      <c r="I156" s="42"/>
      <c r="J156" s="42"/>
    </row>
    <row r="157" spans="1:10" ht="13.5" customHeight="1" hidden="1">
      <c r="A157" s="60">
        <v>2111102</v>
      </c>
      <c r="B157" s="61" t="s">
        <v>54</v>
      </c>
      <c r="C157" s="62">
        <v>0</v>
      </c>
      <c r="D157" s="42"/>
      <c r="E157" s="42"/>
      <c r="F157" s="42"/>
      <c r="G157" s="42"/>
      <c r="H157" s="42"/>
      <c r="I157" s="42"/>
      <c r="J157" s="42"/>
    </row>
    <row r="158" spans="1:10" ht="13.5" customHeight="1" hidden="1">
      <c r="A158" s="60">
        <v>2111103</v>
      </c>
      <c r="B158" s="61" t="s">
        <v>178</v>
      </c>
      <c r="C158" s="62">
        <v>0</v>
      </c>
      <c r="D158" s="42"/>
      <c r="E158" s="42"/>
      <c r="F158" s="42"/>
      <c r="G158" s="42"/>
      <c r="H158" s="42"/>
      <c r="I158" s="42"/>
      <c r="J158" s="42"/>
    </row>
    <row r="159" spans="1:10" ht="13.5" customHeight="1" hidden="1">
      <c r="A159" s="60">
        <v>2111104</v>
      </c>
      <c r="B159" s="61" t="s">
        <v>179</v>
      </c>
      <c r="C159" s="62">
        <v>0</v>
      </c>
      <c r="D159" s="42"/>
      <c r="E159" s="42"/>
      <c r="F159" s="42"/>
      <c r="G159" s="42"/>
      <c r="H159" s="42"/>
      <c r="I159" s="42"/>
      <c r="J159" s="42"/>
    </row>
    <row r="160" spans="1:10" ht="13.5" customHeight="1" hidden="1">
      <c r="A160" s="60">
        <v>2111105</v>
      </c>
      <c r="B160" s="61" t="s">
        <v>180</v>
      </c>
      <c r="C160" s="62">
        <v>0</v>
      </c>
      <c r="D160" s="42"/>
      <c r="E160" s="42"/>
      <c r="F160" s="42"/>
      <c r="G160" s="42"/>
      <c r="H160" s="42"/>
      <c r="I160" s="42"/>
      <c r="J160" s="42"/>
    </row>
    <row r="161" spans="1:10" ht="13.5" customHeight="1" hidden="1">
      <c r="A161" s="60">
        <v>2111106</v>
      </c>
      <c r="B161" s="61" t="s">
        <v>181</v>
      </c>
      <c r="C161" s="62">
        <v>0</v>
      </c>
      <c r="D161" s="42"/>
      <c r="E161" s="42"/>
      <c r="F161" s="42"/>
      <c r="G161" s="42"/>
      <c r="H161" s="42"/>
      <c r="I161" s="42"/>
      <c r="J161" s="42"/>
    </row>
    <row r="162" spans="1:10" ht="13.5" customHeight="1" hidden="1">
      <c r="A162" s="57">
        <v>21112</v>
      </c>
      <c r="B162" s="58" t="s">
        <v>182</v>
      </c>
      <c r="C162" s="59">
        <f>SUM(C163)</f>
        <v>0</v>
      </c>
      <c r="D162" s="42"/>
      <c r="E162" s="42"/>
      <c r="F162" s="42"/>
      <c r="G162" s="42"/>
      <c r="H162" s="42"/>
      <c r="I162" s="42"/>
      <c r="J162" s="42"/>
    </row>
    <row r="163" spans="1:10" ht="13.5" customHeight="1" hidden="1">
      <c r="A163" s="60">
        <v>2111201</v>
      </c>
      <c r="B163" s="61" t="s">
        <v>183</v>
      </c>
      <c r="C163" s="62">
        <v>0</v>
      </c>
      <c r="D163" s="42"/>
      <c r="E163" s="42"/>
      <c r="F163" s="42"/>
      <c r="G163" s="42"/>
      <c r="H163" s="42"/>
      <c r="I163" s="42"/>
      <c r="J163" s="42"/>
    </row>
    <row r="164" spans="1:10" ht="13.5" customHeight="1" hidden="1">
      <c r="A164" s="57">
        <v>21113</v>
      </c>
      <c r="B164" s="58" t="s">
        <v>55</v>
      </c>
      <c r="C164" s="59">
        <f>C165+C170+C179</f>
        <v>0</v>
      </c>
      <c r="D164" s="42"/>
      <c r="E164" s="42"/>
      <c r="F164" s="42"/>
      <c r="G164" s="42"/>
      <c r="H164" s="42"/>
      <c r="I164" s="42"/>
      <c r="J164" s="42"/>
    </row>
    <row r="165" spans="1:10" ht="13.5" customHeight="1" hidden="1">
      <c r="A165" s="57">
        <v>211131</v>
      </c>
      <c r="B165" s="58" t="s">
        <v>184</v>
      </c>
      <c r="C165" s="59">
        <f>SUM(C166)</f>
        <v>0</v>
      </c>
      <c r="D165" s="42"/>
      <c r="E165" s="42"/>
      <c r="F165" s="42"/>
      <c r="G165" s="42"/>
      <c r="H165" s="42"/>
      <c r="I165" s="42"/>
      <c r="J165" s="42"/>
    </row>
    <row r="166" spans="1:10" ht="27.75" customHeight="1" hidden="1">
      <c r="A166" s="57">
        <v>2111311</v>
      </c>
      <c r="B166" s="58" t="s">
        <v>185</v>
      </c>
      <c r="C166" s="59">
        <f>SUM(C167:C169)</f>
        <v>0</v>
      </c>
      <c r="D166" s="42"/>
      <c r="E166" s="42"/>
      <c r="F166" s="42"/>
      <c r="G166" s="42"/>
      <c r="H166" s="42"/>
      <c r="I166" s="42"/>
      <c r="J166" s="42"/>
    </row>
    <row r="167" spans="1:10" ht="12.75" hidden="1">
      <c r="A167" s="60">
        <v>211131101</v>
      </c>
      <c r="B167" s="74" t="s">
        <v>186</v>
      </c>
      <c r="C167" s="62">
        <f>+C156*8%</f>
        <v>0</v>
      </c>
      <c r="D167" s="42"/>
      <c r="E167" s="42"/>
      <c r="F167" s="42"/>
      <c r="G167" s="42"/>
      <c r="H167" s="42"/>
      <c r="I167" s="42"/>
      <c r="J167" s="42"/>
    </row>
    <row r="168" spans="1:10" ht="13.5" customHeight="1" hidden="1">
      <c r="A168" s="60">
        <v>211131102</v>
      </c>
      <c r="B168" s="74" t="s">
        <v>187</v>
      </c>
      <c r="C168" s="62">
        <f>+C156*12.5%</f>
        <v>0</v>
      </c>
      <c r="D168" s="42"/>
      <c r="E168" s="42"/>
      <c r="F168" s="42"/>
      <c r="G168" s="42"/>
      <c r="H168" s="42"/>
      <c r="I168" s="42"/>
      <c r="J168" s="42"/>
    </row>
    <row r="169" spans="1:10" ht="13.5" customHeight="1" hidden="1">
      <c r="A169" s="60">
        <v>211131103</v>
      </c>
      <c r="B169" s="74" t="s">
        <v>188</v>
      </c>
      <c r="C169" s="62">
        <f>+C156*0.522%</f>
        <v>0</v>
      </c>
      <c r="D169" s="42"/>
      <c r="E169" s="42"/>
      <c r="F169" s="42"/>
      <c r="G169" s="42"/>
      <c r="H169" s="42"/>
      <c r="I169" s="42"/>
      <c r="J169" s="42"/>
    </row>
    <row r="170" spans="1:10" ht="13.5" customHeight="1" hidden="1">
      <c r="A170" s="57">
        <v>211132</v>
      </c>
      <c r="B170" s="58" t="s">
        <v>189</v>
      </c>
      <c r="C170" s="59">
        <f>C171+C174</f>
        <v>0</v>
      </c>
      <c r="D170" s="42"/>
      <c r="E170" s="42"/>
      <c r="F170" s="42"/>
      <c r="G170" s="42"/>
      <c r="H170" s="42"/>
      <c r="I170" s="42"/>
      <c r="J170" s="42"/>
    </row>
    <row r="171" spans="1:10" ht="13.5" customHeight="1" hidden="1">
      <c r="A171" s="57">
        <v>2111321</v>
      </c>
      <c r="B171" s="58" t="s">
        <v>185</v>
      </c>
      <c r="C171" s="59">
        <f>SUM(C172:C173)</f>
        <v>0</v>
      </c>
      <c r="D171" s="42"/>
      <c r="E171" s="42"/>
      <c r="F171" s="42"/>
      <c r="G171" s="42"/>
      <c r="H171" s="42"/>
      <c r="I171" s="42"/>
      <c r="J171" s="42"/>
    </row>
    <row r="172" spans="1:10" ht="13.5" customHeight="1" hidden="1">
      <c r="A172" s="60">
        <v>211132101</v>
      </c>
      <c r="B172" s="75" t="s">
        <v>190</v>
      </c>
      <c r="C172" s="62">
        <f>+C156*4%</f>
        <v>0</v>
      </c>
      <c r="D172" s="42"/>
      <c r="E172" s="42"/>
      <c r="F172" s="42"/>
      <c r="G172" s="42"/>
      <c r="H172" s="42"/>
      <c r="I172" s="42"/>
      <c r="J172" s="42"/>
    </row>
    <row r="173" spans="1:10" ht="13.5" customHeight="1" hidden="1">
      <c r="A173" s="60">
        <v>211132102</v>
      </c>
      <c r="B173" s="76" t="s">
        <v>191</v>
      </c>
      <c r="C173" s="62"/>
      <c r="D173" s="42"/>
      <c r="E173" s="42"/>
      <c r="F173" s="42"/>
      <c r="G173" s="42"/>
      <c r="H173" s="42"/>
      <c r="I173" s="42"/>
      <c r="J173" s="42"/>
    </row>
    <row r="174" spans="1:10" ht="13.5" customHeight="1" hidden="1">
      <c r="A174" s="57">
        <v>2111322</v>
      </c>
      <c r="B174" s="58" t="s">
        <v>192</v>
      </c>
      <c r="C174" s="59">
        <f>SUM(C175:C178)</f>
        <v>0</v>
      </c>
      <c r="D174" s="42"/>
      <c r="E174" s="42"/>
      <c r="F174" s="42"/>
      <c r="G174" s="42"/>
      <c r="H174" s="42"/>
      <c r="I174" s="42"/>
      <c r="J174" s="42"/>
    </row>
    <row r="175" spans="1:10" ht="13.5" customHeight="1" hidden="1">
      <c r="A175" s="60">
        <v>211132201</v>
      </c>
      <c r="B175" s="76" t="s">
        <v>193</v>
      </c>
      <c r="C175" s="62">
        <f>+C156*3%</f>
        <v>0</v>
      </c>
      <c r="D175" s="42"/>
      <c r="E175" s="42"/>
      <c r="F175" s="42"/>
      <c r="G175" s="42"/>
      <c r="H175" s="42"/>
      <c r="I175" s="42"/>
      <c r="J175" s="42"/>
    </row>
    <row r="176" spans="1:10" ht="12.75" hidden="1">
      <c r="A176" s="60">
        <v>211132202</v>
      </c>
      <c r="B176" s="75" t="s">
        <v>194</v>
      </c>
      <c r="C176" s="62">
        <f>+C156*0.5%</f>
        <v>0</v>
      </c>
      <c r="D176" s="42"/>
      <c r="E176" s="42"/>
      <c r="F176" s="42"/>
      <c r="G176" s="42"/>
      <c r="H176" s="42"/>
      <c r="I176" s="42"/>
      <c r="J176" s="42"/>
    </row>
    <row r="177" spans="1:10" ht="12.75" hidden="1">
      <c r="A177" s="60">
        <v>211132203</v>
      </c>
      <c r="B177" s="76" t="s">
        <v>195</v>
      </c>
      <c r="C177" s="62">
        <f>+C156*0.5%</f>
        <v>0</v>
      </c>
      <c r="D177" s="42"/>
      <c r="E177" s="42"/>
      <c r="F177" s="42"/>
      <c r="G177" s="42"/>
      <c r="H177" s="42"/>
      <c r="I177" s="42"/>
      <c r="J177" s="42"/>
    </row>
    <row r="178" spans="1:10" ht="13.5" customHeight="1" hidden="1">
      <c r="A178" s="60">
        <v>211132204</v>
      </c>
      <c r="B178" s="76" t="s">
        <v>191</v>
      </c>
      <c r="C178" s="62">
        <f>+C156*1%</f>
        <v>0</v>
      </c>
      <c r="D178" s="42"/>
      <c r="E178" s="42"/>
      <c r="F178" s="42"/>
      <c r="G178" s="42"/>
      <c r="H178" s="42"/>
      <c r="I178" s="42"/>
      <c r="J178" s="42"/>
    </row>
    <row r="179" spans="1:10" ht="13.5" customHeight="1" hidden="1">
      <c r="A179" s="57">
        <v>211133</v>
      </c>
      <c r="B179" s="58" t="s">
        <v>196</v>
      </c>
      <c r="C179" s="59">
        <f>SUM(C180)</f>
        <v>0</v>
      </c>
      <c r="D179" s="42"/>
      <c r="E179" s="42"/>
      <c r="F179" s="42"/>
      <c r="G179" s="42"/>
      <c r="H179" s="42"/>
      <c r="I179" s="42"/>
      <c r="J179" s="42"/>
    </row>
    <row r="180" spans="1:10" ht="13.5" customHeight="1" hidden="1">
      <c r="A180" s="57">
        <v>2111331</v>
      </c>
      <c r="B180" s="58" t="s">
        <v>185</v>
      </c>
      <c r="C180" s="59">
        <f>SUM(C181:C182)</f>
        <v>0</v>
      </c>
      <c r="D180" s="42"/>
      <c r="E180" s="42"/>
      <c r="F180" s="42"/>
      <c r="G180" s="42"/>
      <c r="H180" s="42"/>
      <c r="I180" s="42"/>
      <c r="J180" s="42"/>
    </row>
    <row r="181" spans="1:10" ht="13.5" customHeight="1" hidden="1">
      <c r="A181" s="57">
        <v>211133101</v>
      </c>
      <c r="B181" s="61" t="s">
        <v>16</v>
      </c>
      <c r="C181" s="62">
        <v>0</v>
      </c>
      <c r="D181" s="42"/>
      <c r="E181" s="42"/>
      <c r="F181" s="42"/>
      <c r="G181" s="42"/>
      <c r="H181" s="42"/>
      <c r="I181" s="42"/>
      <c r="J181" s="42"/>
    </row>
    <row r="182" spans="1:10" ht="13.5" customHeight="1" hidden="1">
      <c r="A182" s="57">
        <v>211133102</v>
      </c>
      <c r="B182" s="61" t="s">
        <v>197</v>
      </c>
      <c r="C182" s="62">
        <v>0</v>
      </c>
      <c r="D182" s="42"/>
      <c r="E182" s="42"/>
      <c r="F182" s="42"/>
      <c r="G182" s="42"/>
      <c r="H182" s="42"/>
      <c r="I182" s="42"/>
      <c r="J182" s="42"/>
    </row>
    <row r="183" spans="1:10" ht="13.5" customHeight="1" hidden="1">
      <c r="A183" s="57">
        <v>2112</v>
      </c>
      <c r="B183" s="58" t="s">
        <v>45</v>
      </c>
      <c r="C183" s="59">
        <f>C184+C188</f>
        <v>0</v>
      </c>
      <c r="D183" s="42"/>
      <c r="E183" s="42"/>
      <c r="F183" s="42"/>
      <c r="G183" s="42"/>
      <c r="H183" s="42"/>
      <c r="I183" s="42"/>
      <c r="J183" s="42"/>
    </row>
    <row r="184" spans="1:10" ht="13.5" customHeight="1" hidden="1">
      <c r="A184" s="57">
        <v>21121</v>
      </c>
      <c r="B184" s="58" t="s">
        <v>198</v>
      </c>
      <c r="C184" s="59">
        <f>SUM(C185:C187)</f>
        <v>0</v>
      </c>
      <c r="D184" s="42"/>
      <c r="E184" s="42"/>
      <c r="F184" s="42"/>
      <c r="G184" s="42"/>
      <c r="H184" s="42"/>
      <c r="I184" s="42"/>
      <c r="J184" s="42"/>
    </row>
    <row r="185" spans="1:10" ht="15" customHeight="1" hidden="1">
      <c r="A185" s="57">
        <v>2112101</v>
      </c>
      <c r="B185" s="61" t="s">
        <v>199</v>
      </c>
      <c r="C185" s="62">
        <v>0</v>
      </c>
      <c r="D185" s="42"/>
      <c r="E185" s="42"/>
      <c r="F185" s="42"/>
      <c r="G185" s="42"/>
      <c r="H185" s="42"/>
      <c r="I185" s="42"/>
      <c r="J185" s="42"/>
    </row>
    <row r="186" spans="1:10" ht="13.5" customHeight="1" hidden="1">
      <c r="A186" s="57">
        <v>2112102</v>
      </c>
      <c r="B186" s="61" t="s">
        <v>200</v>
      </c>
      <c r="C186" s="62">
        <v>0</v>
      </c>
      <c r="D186" s="42"/>
      <c r="E186" s="42"/>
      <c r="F186" s="42"/>
      <c r="G186" s="42"/>
      <c r="H186" s="42"/>
      <c r="I186" s="42"/>
      <c r="J186" s="42"/>
    </row>
    <row r="187" spans="1:10" ht="13.5" customHeight="1" hidden="1">
      <c r="A187" s="57">
        <v>2112103</v>
      </c>
      <c r="B187" s="61" t="s">
        <v>201</v>
      </c>
      <c r="C187" s="62">
        <v>0</v>
      </c>
      <c r="D187" s="42"/>
      <c r="E187" s="42"/>
      <c r="F187" s="42"/>
      <c r="G187" s="42"/>
      <c r="H187" s="42"/>
      <c r="I187" s="42"/>
      <c r="J187" s="42"/>
    </row>
    <row r="188" spans="1:10" ht="13.5" customHeight="1" hidden="1">
      <c r="A188" s="57">
        <v>21122</v>
      </c>
      <c r="B188" s="58" t="s">
        <v>202</v>
      </c>
      <c r="C188" s="59">
        <f>SUM(C189:C192)</f>
        <v>0</v>
      </c>
      <c r="D188" s="42"/>
      <c r="E188" s="42"/>
      <c r="F188" s="42"/>
      <c r="G188" s="42"/>
      <c r="H188" s="42"/>
      <c r="I188" s="42"/>
      <c r="J188" s="42"/>
    </row>
    <row r="189" spans="1:10" ht="13.5" customHeight="1" hidden="1">
      <c r="A189" s="60">
        <v>212201</v>
      </c>
      <c r="B189" s="61" t="s">
        <v>203</v>
      </c>
      <c r="C189" s="62">
        <v>0</v>
      </c>
      <c r="D189" s="42"/>
      <c r="E189" s="42"/>
      <c r="F189" s="42"/>
      <c r="G189" s="42"/>
      <c r="H189" s="42"/>
      <c r="I189" s="42"/>
      <c r="J189" s="42"/>
    </row>
    <row r="190" spans="1:10" ht="13.5" customHeight="1" hidden="1">
      <c r="A190" s="60">
        <v>212202</v>
      </c>
      <c r="B190" s="61" t="s">
        <v>204</v>
      </c>
      <c r="C190" s="62">
        <v>0</v>
      </c>
      <c r="D190" s="42"/>
      <c r="E190" s="42"/>
      <c r="F190" s="42"/>
      <c r="G190" s="42"/>
      <c r="H190" s="42"/>
      <c r="I190" s="42"/>
      <c r="J190" s="42"/>
    </row>
    <row r="191" spans="1:10" ht="17.25" customHeight="1" hidden="1">
      <c r="A191" s="60">
        <v>212203</v>
      </c>
      <c r="B191" s="61" t="s">
        <v>205</v>
      </c>
      <c r="C191" s="62">
        <v>0</v>
      </c>
      <c r="D191" s="42"/>
      <c r="E191" s="42"/>
      <c r="F191" s="42"/>
      <c r="G191" s="42"/>
      <c r="H191" s="42"/>
      <c r="I191" s="42"/>
      <c r="J191" s="42"/>
    </row>
    <row r="192" spans="1:10" ht="19.5" customHeight="1" hidden="1">
      <c r="A192" s="60">
        <v>212204</v>
      </c>
      <c r="B192" s="61" t="s">
        <v>206</v>
      </c>
      <c r="C192" s="62">
        <v>0</v>
      </c>
      <c r="D192" s="42"/>
      <c r="E192" s="42"/>
      <c r="F192" s="42"/>
      <c r="G192" s="42"/>
      <c r="H192" s="42"/>
      <c r="I192" s="42"/>
      <c r="J192" s="42"/>
    </row>
    <row r="193" spans="1:10" ht="13.5" customHeight="1" hidden="1">
      <c r="A193" s="60"/>
      <c r="B193" s="61"/>
      <c r="C193" s="62"/>
      <c r="D193" s="42"/>
      <c r="E193" s="42"/>
      <c r="F193" s="42"/>
      <c r="G193" s="42"/>
      <c r="H193" s="42"/>
      <c r="I193" s="42"/>
      <c r="J193" s="42"/>
    </row>
    <row r="194" spans="1:10" ht="13.5" customHeight="1">
      <c r="A194" s="57">
        <v>212</v>
      </c>
      <c r="B194" s="58" t="s">
        <v>207</v>
      </c>
      <c r="C194" s="59">
        <v>89085240</v>
      </c>
      <c r="D194" s="42"/>
      <c r="E194" s="42"/>
      <c r="F194" s="42"/>
      <c r="G194" s="42"/>
      <c r="H194" s="42"/>
      <c r="I194" s="42"/>
      <c r="J194" s="42"/>
    </row>
    <row r="195" spans="1:10" ht="13.5" customHeight="1" hidden="1">
      <c r="A195" s="57">
        <v>2121</v>
      </c>
      <c r="B195" s="58" t="s">
        <v>208</v>
      </c>
      <c r="C195" s="77">
        <f>SUM(C196+C203)</f>
        <v>0</v>
      </c>
      <c r="D195" s="42"/>
      <c r="E195" s="42"/>
      <c r="F195" s="42"/>
      <c r="G195" s="42"/>
      <c r="H195" s="42"/>
      <c r="I195" s="42"/>
      <c r="J195" s="42"/>
    </row>
    <row r="196" spans="1:10" ht="13.5" customHeight="1" hidden="1">
      <c r="A196" s="57">
        <v>21211</v>
      </c>
      <c r="B196" s="58" t="s">
        <v>176</v>
      </c>
      <c r="C196" s="77">
        <f>SUM(C197:C202)</f>
        <v>0</v>
      </c>
      <c r="D196" s="42"/>
      <c r="E196" s="42"/>
      <c r="F196" s="42"/>
      <c r="G196" s="42"/>
      <c r="H196" s="42"/>
      <c r="I196" s="42"/>
      <c r="J196" s="42"/>
    </row>
    <row r="197" spans="1:10" ht="13.5" customHeight="1" hidden="1">
      <c r="A197" s="60">
        <v>2121101</v>
      </c>
      <c r="B197" s="61" t="s">
        <v>177</v>
      </c>
      <c r="C197" s="78">
        <v>0</v>
      </c>
      <c r="D197" s="42"/>
      <c r="E197" s="42"/>
      <c r="F197" s="42"/>
      <c r="G197" s="42"/>
      <c r="H197" s="42"/>
      <c r="I197" s="42"/>
      <c r="J197" s="42"/>
    </row>
    <row r="198" spans="1:10" ht="13.5" customHeight="1" hidden="1">
      <c r="A198" s="60">
        <v>2121102</v>
      </c>
      <c r="B198" s="61" t="s">
        <v>54</v>
      </c>
      <c r="C198" s="78">
        <v>0</v>
      </c>
      <c r="D198" s="42"/>
      <c r="E198" s="42"/>
      <c r="F198" s="42"/>
      <c r="G198" s="42"/>
      <c r="H198" s="42"/>
      <c r="I198" s="42"/>
      <c r="J198" s="42"/>
    </row>
    <row r="199" spans="1:10" ht="13.5" customHeight="1" hidden="1">
      <c r="A199" s="60">
        <v>2121103</v>
      </c>
      <c r="B199" s="61" t="s">
        <v>178</v>
      </c>
      <c r="C199" s="78">
        <v>0</v>
      </c>
      <c r="D199" s="42"/>
      <c r="E199" s="42"/>
      <c r="F199" s="42"/>
      <c r="G199" s="42"/>
      <c r="H199" s="42"/>
      <c r="I199" s="42"/>
      <c r="J199" s="42"/>
    </row>
    <row r="200" spans="1:10" ht="13.5" customHeight="1" hidden="1">
      <c r="A200" s="60">
        <v>2121104</v>
      </c>
      <c r="B200" s="61" t="s">
        <v>179</v>
      </c>
      <c r="C200" s="78">
        <v>0</v>
      </c>
      <c r="D200" s="42"/>
      <c r="E200" s="42"/>
      <c r="F200" s="42"/>
      <c r="G200" s="42"/>
      <c r="H200" s="42"/>
      <c r="I200" s="42"/>
      <c r="J200" s="42"/>
    </row>
    <row r="201" spans="1:10" ht="13.5" customHeight="1" hidden="1">
      <c r="A201" s="60">
        <v>2121105</v>
      </c>
      <c r="B201" s="61" t="s">
        <v>209</v>
      </c>
      <c r="C201" s="78">
        <v>0</v>
      </c>
      <c r="D201" s="42"/>
      <c r="E201" s="42"/>
      <c r="F201" s="42"/>
      <c r="G201" s="42"/>
      <c r="H201" s="42"/>
      <c r="I201" s="42"/>
      <c r="J201" s="42"/>
    </row>
    <row r="202" spans="1:10" ht="13.5" customHeight="1" hidden="1">
      <c r="A202" s="60">
        <v>2121106</v>
      </c>
      <c r="B202" s="61" t="s">
        <v>210</v>
      </c>
      <c r="C202" s="78">
        <v>0</v>
      </c>
      <c r="D202" s="42"/>
      <c r="E202" s="42"/>
      <c r="F202" s="42"/>
      <c r="G202" s="42"/>
      <c r="H202" s="42"/>
      <c r="I202" s="42"/>
      <c r="J202" s="42"/>
    </row>
    <row r="203" spans="1:10" ht="13.5" customHeight="1" hidden="1">
      <c r="A203" s="57">
        <v>21212</v>
      </c>
      <c r="B203" s="58" t="s">
        <v>55</v>
      </c>
      <c r="C203" s="77">
        <f>SUM(C204+C211)</f>
        <v>0</v>
      </c>
      <c r="D203" s="42"/>
      <c r="E203" s="42"/>
      <c r="F203" s="42"/>
      <c r="G203" s="42"/>
      <c r="H203" s="42"/>
      <c r="I203" s="42"/>
      <c r="J203" s="42"/>
    </row>
    <row r="204" spans="1:10" ht="13.5" customHeight="1" hidden="1">
      <c r="A204" s="57">
        <v>212121</v>
      </c>
      <c r="B204" s="58" t="s">
        <v>184</v>
      </c>
      <c r="C204" s="77">
        <f>SUM(C205)</f>
        <v>0</v>
      </c>
      <c r="D204" s="42"/>
      <c r="E204" s="42"/>
      <c r="F204" s="42"/>
      <c r="G204" s="42"/>
      <c r="H204" s="42"/>
      <c r="I204" s="42"/>
      <c r="J204" s="42"/>
    </row>
    <row r="205" spans="1:10" ht="13.5" customHeight="1" hidden="1">
      <c r="A205" s="57">
        <v>2121211</v>
      </c>
      <c r="B205" s="58" t="s">
        <v>185</v>
      </c>
      <c r="C205" s="77">
        <f>SUM(C206:C210)</f>
        <v>0</v>
      </c>
      <c r="D205" s="42"/>
      <c r="E205" s="42"/>
      <c r="F205" s="42"/>
      <c r="G205" s="42"/>
      <c r="H205" s="42"/>
      <c r="I205" s="42"/>
      <c r="J205" s="42"/>
    </row>
    <row r="206" spans="1:10" ht="30.75" customHeight="1" hidden="1">
      <c r="A206" s="60">
        <v>212121101</v>
      </c>
      <c r="B206" s="79" t="s">
        <v>186</v>
      </c>
      <c r="C206" s="78">
        <v>0</v>
      </c>
      <c r="D206" s="42"/>
      <c r="E206" s="42"/>
      <c r="F206" s="42"/>
      <c r="G206" s="42"/>
      <c r="H206" s="42"/>
      <c r="I206" s="42"/>
      <c r="J206" s="42"/>
    </row>
    <row r="207" spans="1:10" ht="14.25" customHeight="1" hidden="1">
      <c r="A207" s="60">
        <v>212121102</v>
      </c>
      <c r="B207" s="79" t="s">
        <v>187</v>
      </c>
      <c r="C207" s="78">
        <v>0</v>
      </c>
      <c r="D207" s="42"/>
      <c r="E207" s="42"/>
      <c r="F207" s="42"/>
      <c r="G207" s="42"/>
      <c r="H207" s="42"/>
      <c r="I207" s="42"/>
      <c r="J207" s="42"/>
    </row>
    <row r="208" spans="1:10" ht="13.5" customHeight="1" hidden="1">
      <c r="A208" s="60">
        <v>212121103</v>
      </c>
      <c r="B208" s="79" t="s">
        <v>188</v>
      </c>
      <c r="C208" s="78">
        <v>0</v>
      </c>
      <c r="D208" s="42"/>
      <c r="E208" s="42"/>
      <c r="F208" s="42"/>
      <c r="G208" s="42"/>
      <c r="H208" s="42"/>
      <c r="I208" s="42"/>
      <c r="J208" s="42"/>
    </row>
    <row r="209" spans="1:10" ht="13.5" customHeight="1" hidden="1">
      <c r="A209" s="60">
        <v>212121104</v>
      </c>
      <c r="B209" s="79" t="s">
        <v>211</v>
      </c>
      <c r="C209" s="78">
        <v>0</v>
      </c>
      <c r="D209" s="42"/>
      <c r="E209" s="42"/>
      <c r="F209" s="42"/>
      <c r="G209" s="42"/>
      <c r="H209" s="42"/>
      <c r="I209" s="42"/>
      <c r="J209" s="42"/>
    </row>
    <row r="210" spans="1:10" ht="13.5" customHeight="1" hidden="1">
      <c r="A210" s="60">
        <v>212121105</v>
      </c>
      <c r="B210" s="79" t="s">
        <v>212</v>
      </c>
      <c r="C210" s="78">
        <v>0</v>
      </c>
      <c r="D210" s="42"/>
      <c r="E210" s="42"/>
      <c r="F210" s="42"/>
      <c r="G210" s="42"/>
      <c r="H210" s="42"/>
      <c r="I210" s="42"/>
      <c r="J210" s="42"/>
    </row>
    <row r="211" spans="1:10" ht="13.5" customHeight="1" hidden="1">
      <c r="A211" s="57">
        <v>212122</v>
      </c>
      <c r="B211" s="58" t="s">
        <v>189</v>
      </c>
      <c r="C211" s="77">
        <f>SUM(C212+C214)</f>
        <v>0</v>
      </c>
      <c r="D211" s="42"/>
      <c r="E211" s="42"/>
      <c r="F211" s="42"/>
      <c r="G211" s="42"/>
      <c r="H211" s="42"/>
      <c r="I211" s="42"/>
      <c r="J211" s="42"/>
    </row>
    <row r="212" spans="1:10" ht="13.5" customHeight="1" hidden="1">
      <c r="A212" s="57">
        <v>2121221</v>
      </c>
      <c r="B212" s="58" t="s">
        <v>185</v>
      </c>
      <c r="C212" s="77">
        <f>SUM(C213:C213)</f>
        <v>0</v>
      </c>
      <c r="D212" s="42"/>
      <c r="E212" s="42"/>
      <c r="F212" s="42"/>
      <c r="G212" s="42"/>
      <c r="H212" s="42"/>
      <c r="I212" s="42"/>
      <c r="J212" s="42"/>
    </row>
    <row r="213" spans="1:10" ht="13.5" customHeight="1" hidden="1">
      <c r="A213" s="60">
        <v>212122101</v>
      </c>
      <c r="B213" s="61" t="s">
        <v>213</v>
      </c>
      <c r="C213" s="78">
        <v>0</v>
      </c>
      <c r="D213" s="42"/>
      <c r="E213" s="42"/>
      <c r="F213" s="42"/>
      <c r="G213" s="42"/>
      <c r="H213" s="42"/>
      <c r="I213" s="42"/>
      <c r="J213" s="42"/>
    </row>
    <row r="214" spans="1:10" ht="27.75" customHeight="1" hidden="1">
      <c r="A214" s="57">
        <v>2121222</v>
      </c>
      <c r="B214" s="58" t="s">
        <v>192</v>
      </c>
      <c r="C214" s="77">
        <f>SUM(C215:C218)</f>
        <v>0</v>
      </c>
      <c r="D214" s="42"/>
      <c r="E214" s="42"/>
      <c r="F214" s="42"/>
      <c r="G214" s="42"/>
      <c r="H214" s="42"/>
      <c r="I214" s="42"/>
      <c r="J214" s="42"/>
    </row>
    <row r="215" spans="1:10" ht="13.5" customHeight="1" hidden="1">
      <c r="A215" s="60">
        <v>212122201</v>
      </c>
      <c r="B215" s="76" t="s">
        <v>193</v>
      </c>
      <c r="C215" s="78">
        <v>0</v>
      </c>
      <c r="D215" s="42"/>
      <c r="E215" s="42"/>
      <c r="F215" s="42"/>
      <c r="G215" s="42"/>
      <c r="H215" s="42"/>
      <c r="I215" s="42"/>
      <c r="J215" s="42"/>
    </row>
    <row r="216" spans="1:10" ht="13.5" customHeight="1" hidden="1">
      <c r="A216" s="60">
        <v>212122202</v>
      </c>
      <c r="B216" s="75" t="s">
        <v>194</v>
      </c>
      <c r="C216" s="78">
        <v>0</v>
      </c>
      <c r="D216" s="42"/>
      <c r="E216" s="42"/>
      <c r="F216" s="42"/>
      <c r="G216" s="42"/>
      <c r="H216" s="42"/>
      <c r="I216" s="42"/>
      <c r="J216" s="42"/>
    </row>
    <row r="217" spans="1:10" ht="18" customHeight="1" hidden="1">
      <c r="A217" s="60">
        <v>212122203</v>
      </c>
      <c r="B217" s="76" t="s">
        <v>195</v>
      </c>
      <c r="C217" s="78">
        <v>0</v>
      </c>
      <c r="D217" s="42"/>
      <c r="E217" s="42"/>
      <c r="F217" s="42"/>
      <c r="G217" s="42"/>
      <c r="H217" s="42"/>
      <c r="I217" s="42"/>
      <c r="J217" s="42"/>
    </row>
    <row r="218" spans="1:10" ht="27" customHeight="1" hidden="1">
      <c r="A218" s="60">
        <v>212122204</v>
      </c>
      <c r="B218" s="76" t="s">
        <v>191</v>
      </c>
      <c r="C218" s="78">
        <v>0</v>
      </c>
      <c r="D218" s="42"/>
      <c r="E218" s="42"/>
      <c r="F218" s="42"/>
      <c r="G218" s="42"/>
      <c r="H218" s="42"/>
      <c r="I218" s="42"/>
      <c r="J218" s="42"/>
    </row>
    <row r="219" spans="1:10" ht="21" customHeight="1" hidden="1">
      <c r="A219" s="57">
        <v>2122</v>
      </c>
      <c r="B219" s="58" t="s">
        <v>45</v>
      </c>
      <c r="C219" s="77">
        <f>SUM(C220+C225)</f>
        <v>0</v>
      </c>
      <c r="D219" s="42"/>
      <c r="E219" s="42"/>
      <c r="F219" s="42"/>
      <c r="G219" s="42"/>
      <c r="H219" s="42"/>
      <c r="I219" s="42"/>
      <c r="J219" s="42"/>
    </row>
    <row r="220" spans="1:10" ht="13.5" customHeight="1" hidden="1">
      <c r="A220" s="57">
        <v>21221</v>
      </c>
      <c r="B220" s="58" t="s">
        <v>198</v>
      </c>
      <c r="C220" s="77">
        <f>SUM(C221:C224)</f>
        <v>0</v>
      </c>
      <c r="D220" s="42"/>
      <c r="E220" s="42"/>
      <c r="F220" s="42"/>
      <c r="G220" s="42"/>
      <c r="H220" s="42"/>
      <c r="I220" s="42"/>
      <c r="J220" s="42"/>
    </row>
    <row r="221" spans="1:10" ht="16.5" customHeight="1" hidden="1">
      <c r="A221" s="60">
        <v>2122101</v>
      </c>
      <c r="B221" s="61" t="s">
        <v>214</v>
      </c>
      <c r="C221" s="78">
        <v>0</v>
      </c>
      <c r="D221" s="42"/>
      <c r="E221" s="42"/>
      <c r="F221" s="42"/>
      <c r="G221" s="42"/>
      <c r="H221" s="42"/>
      <c r="I221" s="42"/>
      <c r="J221" s="42"/>
    </row>
    <row r="222" spans="1:10" ht="13.5" customHeight="1" hidden="1">
      <c r="A222" s="60">
        <v>2122102</v>
      </c>
      <c r="B222" s="61" t="s">
        <v>200</v>
      </c>
      <c r="C222" s="78">
        <v>0</v>
      </c>
      <c r="D222" s="42"/>
      <c r="E222" s="42"/>
      <c r="F222" s="42"/>
      <c r="G222" s="42"/>
      <c r="H222" s="42"/>
      <c r="I222" s="42"/>
      <c r="J222" s="42"/>
    </row>
    <row r="223" spans="1:10" ht="13.5" customHeight="1" hidden="1">
      <c r="A223" s="60">
        <v>2122103</v>
      </c>
      <c r="B223" s="61" t="s">
        <v>215</v>
      </c>
      <c r="C223" s="78">
        <v>0</v>
      </c>
      <c r="D223" s="42"/>
      <c r="E223" s="42"/>
      <c r="F223" s="42"/>
      <c r="G223" s="42"/>
      <c r="H223" s="42"/>
      <c r="I223" s="42"/>
      <c r="J223" s="42"/>
    </row>
    <row r="224" spans="1:10" ht="13.5" customHeight="1" hidden="1">
      <c r="A224" s="60">
        <v>2122104</v>
      </c>
      <c r="B224" s="61" t="s">
        <v>216</v>
      </c>
      <c r="C224" s="78">
        <v>0</v>
      </c>
      <c r="D224" s="42"/>
      <c r="E224" s="42"/>
      <c r="F224" s="42"/>
      <c r="G224" s="42"/>
      <c r="H224" s="42"/>
      <c r="I224" s="42"/>
      <c r="J224" s="42"/>
    </row>
    <row r="225" spans="1:10" ht="13.5" customHeight="1" hidden="1">
      <c r="A225" s="57">
        <v>21222</v>
      </c>
      <c r="B225" s="58" t="s">
        <v>202</v>
      </c>
      <c r="C225" s="77">
        <f>SUM(C226:C234)</f>
        <v>0</v>
      </c>
      <c r="D225" s="42"/>
      <c r="E225" s="42"/>
      <c r="F225" s="42"/>
      <c r="G225" s="42"/>
      <c r="H225" s="42"/>
      <c r="I225" s="42"/>
      <c r="J225" s="42"/>
    </row>
    <row r="226" spans="1:10" ht="13.5" customHeight="1" hidden="1">
      <c r="A226" s="60">
        <v>2122201</v>
      </c>
      <c r="B226" s="61" t="s">
        <v>217</v>
      </c>
      <c r="C226" s="78">
        <v>0</v>
      </c>
      <c r="D226" s="42"/>
      <c r="E226" s="42"/>
      <c r="F226" s="42"/>
      <c r="G226" s="42"/>
      <c r="H226" s="42"/>
      <c r="I226" s="42"/>
      <c r="J226" s="42"/>
    </row>
    <row r="227" spans="1:10" ht="13.5" customHeight="1" hidden="1">
      <c r="A227" s="60">
        <v>2122202</v>
      </c>
      <c r="B227" s="80" t="s">
        <v>218</v>
      </c>
      <c r="C227" s="78">
        <v>0</v>
      </c>
      <c r="D227" s="42"/>
      <c r="E227" s="42"/>
      <c r="F227" s="42"/>
      <c r="G227" s="42"/>
      <c r="H227" s="42"/>
      <c r="I227" s="42"/>
      <c r="J227" s="42"/>
    </row>
    <row r="228" spans="1:10" ht="13.5" customHeight="1" hidden="1">
      <c r="A228" s="60">
        <v>2122203</v>
      </c>
      <c r="B228" s="80" t="s">
        <v>219</v>
      </c>
      <c r="C228" s="78">
        <v>0</v>
      </c>
      <c r="D228" s="42"/>
      <c r="E228" s="42"/>
      <c r="F228" s="42"/>
      <c r="G228" s="42"/>
      <c r="H228" s="42"/>
      <c r="I228" s="42"/>
      <c r="J228" s="42"/>
    </row>
    <row r="229" spans="1:10" ht="26.25" customHeight="1" hidden="1">
      <c r="A229" s="60">
        <v>2122204</v>
      </c>
      <c r="B229" s="80" t="s">
        <v>220</v>
      </c>
      <c r="C229" s="78">
        <v>0</v>
      </c>
      <c r="D229" s="42"/>
      <c r="E229" s="42"/>
      <c r="F229" s="42"/>
      <c r="G229" s="42"/>
      <c r="H229" s="42"/>
      <c r="I229" s="42"/>
      <c r="J229" s="42"/>
    </row>
    <row r="230" spans="1:10" ht="13.5" customHeight="1" hidden="1">
      <c r="A230" s="60">
        <v>2122205</v>
      </c>
      <c r="B230" s="80" t="s">
        <v>221</v>
      </c>
      <c r="C230" s="78">
        <v>0</v>
      </c>
      <c r="D230" s="42"/>
      <c r="E230" s="42"/>
      <c r="F230" s="42"/>
      <c r="G230" s="42"/>
      <c r="H230" s="42"/>
      <c r="I230" s="42"/>
      <c r="J230" s="42"/>
    </row>
    <row r="231" spans="1:10" ht="13.5" customHeight="1" hidden="1">
      <c r="A231" s="60">
        <v>2122206</v>
      </c>
      <c r="B231" s="80" t="s">
        <v>222</v>
      </c>
      <c r="C231" s="78">
        <v>0</v>
      </c>
      <c r="D231" s="42"/>
      <c r="E231" s="42"/>
      <c r="F231" s="42"/>
      <c r="G231" s="42"/>
      <c r="H231" s="42"/>
      <c r="I231" s="42"/>
      <c r="J231" s="42"/>
    </row>
    <row r="232" spans="1:10" ht="13.5" customHeight="1" hidden="1">
      <c r="A232" s="60">
        <v>2122207</v>
      </c>
      <c r="B232" s="80" t="s">
        <v>215</v>
      </c>
      <c r="C232" s="78">
        <v>0</v>
      </c>
      <c r="D232" s="42"/>
      <c r="E232" s="42"/>
      <c r="F232" s="42"/>
      <c r="G232" s="42"/>
      <c r="H232" s="42"/>
      <c r="I232" s="42"/>
      <c r="J232" s="42"/>
    </row>
    <row r="233" spans="1:10" ht="12.75" hidden="1">
      <c r="A233" s="60">
        <v>2122208</v>
      </c>
      <c r="B233" s="80" t="s">
        <v>223</v>
      </c>
      <c r="C233" s="78">
        <v>0</v>
      </c>
      <c r="D233" s="42"/>
      <c r="E233" s="42"/>
      <c r="F233" s="42"/>
      <c r="G233" s="42"/>
      <c r="H233" s="42"/>
      <c r="I233" s="42"/>
      <c r="J233" s="42"/>
    </row>
    <row r="234" spans="1:10" ht="12.75" hidden="1">
      <c r="A234" s="60">
        <v>2122209</v>
      </c>
      <c r="B234" s="80" t="s">
        <v>224</v>
      </c>
      <c r="C234" s="78">
        <v>0</v>
      </c>
      <c r="D234" s="42"/>
      <c r="E234" s="42"/>
      <c r="F234" s="42"/>
      <c r="G234" s="42"/>
      <c r="H234" s="42"/>
      <c r="I234" s="42"/>
      <c r="J234" s="42"/>
    </row>
    <row r="235" spans="1:10" ht="13.5" customHeight="1">
      <c r="A235" s="60"/>
      <c r="B235" s="80"/>
      <c r="C235" s="81"/>
      <c r="D235" s="42"/>
      <c r="E235" s="42"/>
      <c r="F235" s="42"/>
      <c r="G235" s="42"/>
      <c r="H235" s="42"/>
      <c r="I235" s="42"/>
      <c r="J235" s="42"/>
    </row>
    <row r="236" spans="1:10" ht="12.75">
      <c r="A236" s="57">
        <v>213</v>
      </c>
      <c r="B236" s="58" t="s">
        <v>225</v>
      </c>
      <c r="C236" s="59">
        <v>795757469</v>
      </c>
      <c r="D236" s="42"/>
      <c r="E236" s="42"/>
      <c r="F236" s="42"/>
      <c r="G236" s="42"/>
      <c r="H236" s="42"/>
      <c r="I236" s="42"/>
      <c r="J236" s="42"/>
    </row>
    <row r="237" spans="1:10" ht="21" customHeight="1" hidden="1">
      <c r="A237" s="57">
        <v>2131</v>
      </c>
      <c r="B237" s="58" t="s">
        <v>226</v>
      </c>
      <c r="C237" s="77">
        <f>SUM(C238+C247+C252)</f>
        <v>0</v>
      </c>
      <c r="D237" s="42"/>
      <c r="E237" s="42"/>
      <c r="F237" s="42"/>
      <c r="G237" s="42"/>
      <c r="H237" s="42"/>
      <c r="I237" s="42"/>
      <c r="J237" s="42"/>
    </row>
    <row r="238" spans="1:10" ht="13.5" customHeight="1" hidden="1">
      <c r="A238" s="57">
        <v>21311</v>
      </c>
      <c r="B238" s="58" t="s">
        <v>27</v>
      </c>
      <c r="C238" s="77">
        <f>SUM(C239:C246)</f>
        <v>0</v>
      </c>
      <c r="D238" s="42"/>
      <c r="E238" s="42"/>
      <c r="F238" s="42"/>
      <c r="G238" s="42"/>
      <c r="H238" s="42"/>
      <c r="I238" s="42"/>
      <c r="J238" s="42"/>
    </row>
    <row r="239" spans="1:10" ht="12.75" hidden="1">
      <c r="A239" s="60">
        <v>2131101</v>
      </c>
      <c r="B239" s="61" t="s">
        <v>177</v>
      </c>
      <c r="C239" s="78">
        <v>0</v>
      </c>
      <c r="D239" s="42"/>
      <c r="E239" s="42"/>
      <c r="F239" s="42"/>
      <c r="G239" s="42"/>
      <c r="H239" s="42"/>
      <c r="I239" s="42"/>
      <c r="J239" s="42"/>
    </row>
    <row r="240" spans="1:10" ht="13.5" customHeight="1" hidden="1">
      <c r="A240" s="60">
        <v>2131102</v>
      </c>
      <c r="B240" s="61" t="s">
        <v>54</v>
      </c>
      <c r="C240" s="78">
        <v>0</v>
      </c>
      <c r="D240" s="42"/>
      <c r="E240" s="42"/>
      <c r="F240" s="42"/>
      <c r="G240" s="42"/>
      <c r="H240" s="42"/>
      <c r="I240" s="42"/>
      <c r="J240" s="42"/>
    </row>
    <row r="241" spans="1:10" ht="12.75" hidden="1">
      <c r="A241" s="60">
        <v>2131103</v>
      </c>
      <c r="B241" s="61" t="s">
        <v>179</v>
      </c>
      <c r="C241" s="78">
        <v>0</v>
      </c>
      <c r="D241" s="42"/>
      <c r="E241" s="42"/>
      <c r="F241" s="42"/>
      <c r="G241" s="42"/>
      <c r="H241" s="42"/>
      <c r="I241" s="42"/>
      <c r="J241" s="42"/>
    </row>
    <row r="242" spans="1:10" ht="13.5" customHeight="1" hidden="1">
      <c r="A242" s="60">
        <v>2131104</v>
      </c>
      <c r="B242" s="61" t="s">
        <v>178</v>
      </c>
      <c r="C242" s="78">
        <v>0</v>
      </c>
      <c r="D242" s="42"/>
      <c r="E242" s="42"/>
      <c r="F242" s="42"/>
      <c r="G242" s="42"/>
      <c r="H242" s="42"/>
      <c r="I242" s="42"/>
      <c r="J242" s="42"/>
    </row>
    <row r="243" spans="1:10" ht="13.5" customHeight="1" hidden="1">
      <c r="A243" s="60">
        <v>2131105</v>
      </c>
      <c r="B243" s="61" t="s">
        <v>180</v>
      </c>
      <c r="C243" s="78">
        <v>0</v>
      </c>
      <c r="D243" s="42"/>
      <c r="E243" s="42"/>
      <c r="F243" s="42"/>
      <c r="G243" s="42"/>
      <c r="H243" s="42"/>
      <c r="I243" s="42"/>
      <c r="J243" s="42"/>
    </row>
    <row r="244" spans="1:10" ht="13.5" customHeight="1" hidden="1">
      <c r="A244" s="60">
        <v>2131106</v>
      </c>
      <c r="B244" s="61" t="s">
        <v>227</v>
      </c>
      <c r="C244" s="78">
        <v>0</v>
      </c>
      <c r="D244" s="42"/>
      <c r="E244" s="42"/>
      <c r="F244" s="42"/>
      <c r="G244" s="42"/>
      <c r="H244" s="42"/>
      <c r="I244" s="42"/>
      <c r="J244" s="42"/>
    </row>
    <row r="245" spans="1:10" ht="13.5" customHeight="1" hidden="1">
      <c r="A245" s="60">
        <v>2131108</v>
      </c>
      <c r="B245" s="61" t="s">
        <v>228</v>
      </c>
      <c r="C245" s="78">
        <v>0</v>
      </c>
      <c r="D245" s="42"/>
      <c r="E245" s="42"/>
      <c r="F245" s="42"/>
      <c r="G245" s="42"/>
      <c r="H245" s="42"/>
      <c r="I245" s="42"/>
      <c r="J245" s="42"/>
    </row>
    <row r="246" spans="1:10" ht="12.75" hidden="1">
      <c r="A246" s="60">
        <v>2131109</v>
      </c>
      <c r="B246" s="61" t="s">
        <v>229</v>
      </c>
      <c r="C246" s="78">
        <v>0</v>
      </c>
      <c r="D246" s="42"/>
      <c r="E246" s="42"/>
      <c r="F246" s="42"/>
      <c r="G246" s="42"/>
      <c r="H246" s="42"/>
      <c r="I246" s="42"/>
      <c r="J246" s="42"/>
    </row>
    <row r="247" spans="1:10" ht="12.75" hidden="1">
      <c r="A247" s="57">
        <v>21312</v>
      </c>
      <c r="B247" s="58" t="s">
        <v>182</v>
      </c>
      <c r="C247" s="77">
        <f>SUM(C248:C251)</f>
        <v>0</v>
      </c>
      <c r="D247" s="42"/>
      <c r="E247" s="42"/>
      <c r="F247" s="42"/>
      <c r="G247" s="42"/>
      <c r="H247" s="42"/>
      <c r="I247" s="42"/>
      <c r="J247" s="42"/>
    </row>
    <row r="248" spans="1:10" ht="12.75" hidden="1">
      <c r="A248" s="60">
        <v>2131201</v>
      </c>
      <c r="B248" s="61" t="s">
        <v>230</v>
      </c>
      <c r="C248" s="78">
        <v>0</v>
      </c>
      <c r="D248" s="42"/>
      <c r="E248" s="42"/>
      <c r="F248" s="42"/>
      <c r="G248" s="42"/>
      <c r="H248" s="42"/>
      <c r="I248" s="42"/>
      <c r="J248" s="42"/>
    </row>
    <row r="249" spans="1:10" ht="12.75" hidden="1">
      <c r="A249" s="60">
        <v>2131202</v>
      </c>
      <c r="B249" s="61" t="s">
        <v>231</v>
      </c>
      <c r="C249" s="78">
        <v>0</v>
      </c>
      <c r="D249" s="42"/>
      <c r="E249" s="42"/>
      <c r="F249" s="42"/>
      <c r="G249" s="42"/>
      <c r="H249" s="42"/>
      <c r="I249" s="42"/>
      <c r="J249" s="42"/>
    </row>
    <row r="250" spans="1:10" ht="13.5" customHeight="1" hidden="1">
      <c r="A250" s="60">
        <v>2131203</v>
      </c>
      <c r="B250" s="61" t="s">
        <v>210</v>
      </c>
      <c r="C250" s="78">
        <v>0</v>
      </c>
      <c r="D250" s="42"/>
      <c r="E250" s="42"/>
      <c r="F250" s="42"/>
      <c r="G250" s="42"/>
      <c r="H250" s="42"/>
      <c r="I250" s="42"/>
      <c r="J250" s="42"/>
    </row>
    <row r="251" spans="1:10" ht="13.5" customHeight="1" hidden="1">
      <c r="A251" s="60">
        <v>2131204</v>
      </c>
      <c r="B251" s="61" t="s">
        <v>232</v>
      </c>
      <c r="C251" s="78">
        <v>0</v>
      </c>
      <c r="D251" s="42"/>
      <c r="E251" s="42"/>
      <c r="F251" s="42"/>
      <c r="G251" s="42"/>
      <c r="H251" s="42"/>
      <c r="I251" s="42"/>
      <c r="J251" s="42"/>
    </row>
    <row r="252" spans="1:10" ht="13.5" customHeight="1" hidden="1">
      <c r="A252" s="57">
        <v>21313</v>
      </c>
      <c r="B252" s="58" t="s">
        <v>55</v>
      </c>
      <c r="C252" s="77">
        <f>SUM(C253+C262+C270+C277)</f>
        <v>0</v>
      </c>
      <c r="D252" s="42"/>
      <c r="E252" s="42"/>
      <c r="F252" s="42"/>
      <c r="G252" s="42"/>
      <c r="H252" s="42"/>
      <c r="I252" s="42"/>
      <c r="J252" s="42"/>
    </row>
    <row r="253" spans="1:10" ht="13.5" customHeight="1" hidden="1">
      <c r="A253" s="57">
        <v>213131</v>
      </c>
      <c r="B253" s="58" t="s">
        <v>184</v>
      </c>
      <c r="C253" s="77">
        <f>SUM(C254+C259)</f>
        <v>0</v>
      </c>
      <c r="D253" s="42"/>
      <c r="E253" s="42"/>
      <c r="F253" s="42"/>
      <c r="G253" s="42"/>
      <c r="H253" s="42"/>
      <c r="I253" s="42"/>
      <c r="J253" s="42"/>
    </row>
    <row r="254" spans="1:10" ht="13.5" customHeight="1" hidden="1">
      <c r="A254" s="57">
        <v>3131311</v>
      </c>
      <c r="B254" s="58" t="s">
        <v>185</v>
      </c>
      <c r="C254" s="77">
        <f>SUM(C255:C258)</f>
        <v>0</v>
      </c>
      <c r="D254" s="42"/>
      <c r="E254" s="42"/>
      <c r="F254" s="42"/>
      <c r="G254" s="42"/>
      <c r="H254" s="42"/>
      <c r="I254" s="42"/>
      <c r="J254" s="42"/>
    </row>
    <row r="255" spans="1:10" ht="42" customHeight="1" hidden="1">
      <c r="A255" s="60">
        <v>213131101</v>
      </c>
      <c r="B255" s="79" t="s">
        <v>186</v>
      </c>
      <c r="C255" s="78">
        <v>0</v>
      </c>
      <c r="D255" s="42"/>
      <c r="E255" s="42"/>
      <c r="F255" s="42"/>
      <c r="G255" s="42"/>
      <c r="H255" s="42"/>
      <c r="I255" s="42"/>
      <c r="J255" s="42"/>
    </row>
    <row r="256" spans="1:10" ht="12.75" hidden="1">
      <c r="A256" s="60">
        <v>213131102</v>
      </c>
      <c r="B256" s="61" t="s">
        <v>233</v>
      </c>
      <c r="C256" s="78">
        <v>0</v>
      </c>
      <c r="D256" s="42"/>
      <c r="E256" s="42"/>
      <c r="F256" s="42"/>
      <c r="G256" s="42"/>
      <c r="H256" s="42"/>
      <c r="I256" s="42"/>
      <c r="J256" s="42"/>
    </row>
    <row r="257" spans="1:10" ht="12.75" hidden="1">
      <c r="A257" s="60">
        <v>213131103</v>
      </c>
      <c r="B257" s="79" t="s">
        <v>187</v>
      </c>
      <c r="C257" s="78">
        <v>0</v>
      </c>
      <c r="D257" s="42"/>
      <c r="E257" s="42"/>
      <c r="F257" s="42"/>
      <c r="G257" s="42"/>
      <c r="H257" s="42"/>
      <c r="I257" s="42"/>
      <c r="J257" s="42"/>
    </row>
    <row r="258" spans="1:10" ht="13.5" customHeight="1" hidden="1">
      <c r="A258" s="60">
        <v>213131104</v>
      </c>
      <c r="B258" s="79" t="s">
        <v>188</v>
      </c>
      <c r="C258" s="78">
        <v>0</v>
      </c>
      <c r="D258" s="42"/>
      <c r="E258" s="42"/>
      <c r="F258" s="42"/>
      <c r="G258" s="42"/>
      <c r="H258" s="42"/>
      <c r="I258" s="42"/>
      <c r="J258" s="42"/>
    </row>
    <row r="259" spans="1:10" ht="13.5" customHeight="1" hidden="1">
      <c r="A259" s="57">
        <v>2131312</v>
      </c>
      <c r="B259" s="58" t="s">
        <v>192</v>
      </c>
      <c r="C259" s="77">
        <f>SUM(C260:C261)</f>
        <v>0</v>
      </c>
      <c r="D259" s="42"/>
      <c r="E259" s="42"/>
      <c r="F259" s="42"/>
      <c r="G259" s="42"/>
      <c r="H259" s="42"/>
      <c r="I259" s="42"/>
      <c r="J259" s="42"/>
    </row>
    <row r="260" spans="1:10" ht="13.5" customHeight="1" hidden="1">
      <c r="A260" s="60">
        <v>213131201</v>
      </c>
      <c r="B260" s="61" t="s">
        <v>234</v>
      </c>
      <c r="C260" s="81">
        <v>0</v>
      </c>
      <c r="D260" s="42"/>
      <c r="E260" s="42"/>
      <c r="F260" s="42"/>
      <c r="G260" s="42"/>
      <c r="H260" s="42"/>
      <c r="I260" s="42"/>
      <c r="J260" s="42"/>
    </row>
    <row r="261" spans="1:10" ht="12.75" hidden="1">
      <c r="A261" s="60">
        <v>213131202</v>
      </c>
      <c r="B261" s="61" t="s">
        <v>235</v>
      </c>
      <c r="C261" s="81">
        <v>0</v>
      </c>
      <c r="D261" s="42"/>
      <c r="E261" s="42"/>
      <c r="F261" s="42"/>
      <c r="G261" s="42"/>
      <c r="H261" s="42"/>
      <c r="I261" s="42"/>
      <c r="J261" s="42"/>
    </row>
    <row r="262" spans="1:10" ht="12.75" hidden="1">
      <c r="A262" s="57">
        <v>213132</v>
      </c>
      <c r="B262" s="58" t="s">
        <v>189</v>
      </c>
      <c r="C262" s="77">
        <f>SUM(C263+C265)</f>
        <v>0</v>
      </c>
      <c r="D262" s="42"/>
      <c r="E262" s="42"/>
      <c r="F262" s="42"/>
      <c r="G262" s="42"/>
      <c r="H262" s="42"/>
      <c r="I262" s="42"/>
      <c r="J262" s="42"/>
    </row>
    <row r="263" spans="1:10" ht="12.75" hidden="1">
      <c r="A263" s="57">
        <v>2131321</v>
      </c>
      <c r="B263" s="58" t="s">
        <v>185</v>
      </c>
      <c r="C263" s="77">
        <f>SUM(C264:C264)</f>
        <v>0</v>
      </c>
      <c r="D263" s="42"/>
      <c r="E263" s="42"/>
      <c r="F263" s="42"/>
      <c r="G263" s="42"/>
      <c r="H263" s="42"/>
      <c r="I263" s="42"/>
      <c r="J263" s="42"/>
    </row>
    <row r="264" spans="1:10" ht="12.75" hidden="1">
      <c r="A264" s="60">
        <v>213132101</v>
      </c>
      <c r="B264" s="75" t="s">
        <v>190</v>
      </c>
      <c r="C264" s="81">
        <f>+C239*4%</f>
        <v>0</v>
      </c>
      <c r="D264" s="42"/>
      <c r="E264" s="42"/>
      <c r="F264" s="42"/>
      <c r="G264" s="42"/>
      <c r="H264" s="42"/>
      <c r="I264" s="42"/>
      <c r="J264" s="42"/>
    </row>
    <row r="265" spans="1:10" ht="12.75" hidden="1">
      <c r="A265" s="57">
        <v>2131322</v>
      </c>
      <c r="B265" s="58" t="s">
        <v>192</v>
      </c>
      <c r="C265" s="77">
        <f>SUM(C266:C269)</f>
        <v>0</v>
      </c>
      <c r="D265" s="42"/>
      <c r="E265" s="42"/>
      <c r="F265" s="42"/>
      <c r="G265" s="42"/>
      <c r="H265" s="42"/>
      <c r="I265" s="42"/>
      <c r="J265" s="42"/>
    </row>
    <row r="266" spans="1:10" ht="13.5" customHeight="1" hidden="1">
      <c r="A266" s="60">
        <v>213132201</v>
      </c>
      <c r="B266" s="76" t="s">
        <v>193</v>
      </c>
      <c r="C266" s="78">
        <v>0</v>
      </c>
      <c r="D266" s="42"/>
      <c r="E266" s="42"/>
      <c r="F266" s="42"/>
      <c r="G266" s="42"/>
      <c r="H266" s="42"/>
      <c r="I266" s="42"/>
      <c r="J266" s="42"/>
    </row>
    <row r="267" spans="1:10" ht="13.5" customHeight="1" hidden="1">
      <c r="A267" s="60">
        <v>213132202</v>
      </c>
      <c r="B267" s="75" t="s">
        <v>194</v>
      </c>
      <c r="C267" s="78">
        <v>0</v>
      </c>
      <c r="D267" s="42"/>
      <c r="E267" s="42"/>
      <c r="F267" s="42"/>
      <c r="G267" s="42"/>
      <c r="H267" s="42"/>
      <c r="I267" s="42"/>
      <c r="J267" s="42"/>
    </row>
    <row r="268" spans="1:10" ht="13.5" customHeight="1" hidden="1">
      <c r="A268" s="60">
        <v>213132203</v>
      </c>
      <c r="B268" s="76" t="s">
        <v>195</v>
      </c>
      <c r="C268" s="78">
        <v>0</v>
      </c>
      <c r="D268" s="42"/>
      <c r="E268" s="42"/>
      <c r="F268" s="42"/>
      <c r="G268" s="42"/>
      <c r="H268" s="42"/>
      <c r="I268" s="42"/>
      <c r="J268" s="42"/>
    </row>
    <row r="269" spans="1:10" ht="13.5" customHeight="1" hidden="1">
      <c r="A269" s="60">
        <v>213132204</v>
      </c>
      <c r="B269" s="76" t="s">
        <v>191</v>
      </c>
      <c r="C269" s="78">
        <v>0</v>
      </c>
      <c r="D269" s="42"/>
      <c r="E269" s="42"/>
      <c r="F269" s="42"/>
      <c r="G269" s="42"/>
      <c r="H269" s="42"/>
      <c r="I269" s="42"/>
      <c r="J269" s="42"/>
    </row>
    <row r="270" spans="1:10" ht="12.75" hidden="1">
      <c r="A270" s="57">
        <v>213133</v>
      </c>
      <c r="B270" s="58" t="s">
        <v>196</v>
      </c>
      <c r="C270" s="77">
        <f>SUM(C271+C274)</f>
        <v>0</v>
      </c>
      <c r="D270" s="42"/>
      <c r="E270" s="42"/>
      <c r="F270" s="42"/>
      <c r="G270" s="42"/>
      <c r="H270" s="42"/>
      <c r="I270" s="42"/>
      <c r="J270" s="42"/>
    </row>
    <row r="271" spans="1:10" ht="12.75" hidden="1">
      <c r="A271" s="57">
        <v>2131331</v>
      </c>
      <c r="B271" s="58" t="s">
        <v>192</v>
      </c>
      <c r="C271" s="77">
        <f>SUM(C272:C273)</f>
        <v>0</v>
      </c>
      <c r="D271" s="42"/>
      <c r="E271" s="42"/>
      <c r="F271" s="42"/>
      <c r="G271" s="42"/>
      <c r="H271" s="42"/>
      <c r="I271" s="42"/>
      <c r="J271" s="42"/>
    </row>
    <row r="272" spans="1:10" ht="12.75" hidden="1">
      <c r="A272" s="60">
        <v>213133101</v>
      </c>
      <c r="B272" s="61" t="s">
        <v>16</v>
      </c>
      <c r="C272" s="81">
        <v>0</v>
      </c>
      <c r="D272" s="42"/>
      <c r="E272" s="42"/>
      <c r="F272" s="42"/>
      <c r="G272" s="42"/>
      <c r="H272" s="42"/>
      <c r="I272" s="42"/>
      <c r="J272" s="42"/>
    </row>
    <row r="273" spans="1:10" ht="13.5" customHeight="1" hidden="1">
      <c r="A273" s="60">
        <v>213133102</v>
      </c>
      <c r="B273" s="61" t="s">
        <v>197</v>
      </c>
      <c r="C273" s="81">
        <v>0</v>
      </c>
      <c r="D273" s="42"/>
      <c r="E273" s="42"/>
      <c r="F273" s="42"/>
      <c r="G273" s="42"/>
      <c r="H273" s="42"/>
      <c r="I273" s="42"/>
      <c r="J273" s="42"/>
    </row>
    <row r="274" spans="1:10" ht="12.75" hidden="1">
      <c r="A274" s="57">
        <v>2131332</v>
      </c>
      <c r="B274" s="58" t="s">
        <v>185</v>
      </c>
      <c r="C274" s="77">
        <f>SUM(C275:C276)</f>
        <v>0</v>
      </c>
      <c r="D274" s="42"/>
      <c r="E274" s="42"/>
      <c r="F274" s="42"/>
      <c r="G274" s="42"/>
      <c r="H274" s="42"/>
      <c r="I274" s="42"/>
      <c r="J274" s="42"/>
    </row>
    <row r="275" spans="1:10" ht="13.5" customHeight="1" hidden="1">
      <c r="A275" s="60">
        <v>213133201</v>
      </c>
      <c r="B275" s="61" t="s">
        <v>16</v>
      </c>
      <c r="C275" s="81">
        <f>+C242</f>
        <v>0</v>
      </c>
      <c r="D275" s="42"/>
      <c r="E275" s="42"/>
      <c r="F275" s="42"/>
      <c r="G275" s="42"/>
      <c r="H275" s="42"/>
      <c r="I275" s="42"/>
      <c r="J275" s="42"/>
    </row>
    <row r="276" spans="1:10" ht="12.75" hidden="1">
      <c r="A276" s="60">
        <v>213133202</v>
      </c>
      <c r="B276" s="61" t="s">
        <v>236</v>
      </c>
      <c r="C276" s="78">
        <v>0</v>
      </c>
      <c r="D276" s="42"/>
      <c r="E276" s="42"/>
      <c r="F276" s="42"/>
      <c r="G276" s="42"/>
      <c r="H276" s="42"/>
      <c r="I276" s="42"/>
      <c r="J276" s="42"/>
    </row>
    <row r="277" spans="1:10" ht="13.5" customHeight="1" hidden="1">
      <c r="A277" s="57">
        <v>213134</v>
      </c>
      <c r="B277" s="58" t="s">
        <v>6</v>
      </c>
      <c r="C277" s="77">
        <f>SUM(C278)</f>
        <v>0</v>
      </c>
      <c r="D277" s="42"/>
      <c r="E277" s="42"/>
      <c r="F277" s="42"/>
      <c r="G277" s="42"/>
      <c r="H277" s="42"/>
      <c r="I277" s="42"/>
      <c r="J277" s="42"/>
    </row>
    <row r="278" spans="1:10" ht="13.5" customHeight="1" hidden="1">
      <c r="A278" s="60">
        <v>21313401</v>
      </c>
      <c r="B278" s="61" t="s">
        <v>237</v>
      </c>
      <c r="C278" s="78">
        <v>0</v>
      </c>
      <c r="D278" s="42"/>
      <c r="E278" s="42"/>
      <c r="F278" s="42"/>
      <c r="G278" s="42"/>
      <c r="H278" s="42"/>
      <c r="I278" s="42"/>
      <c r="J278" s="42"/>
    </row>
    <row r="279" spans="1:10" ht="13.5" customHeight="1" hidden="1">
      <c r="A279" s="57">
        <v>2132</v>
      </c>
      <c r="B279" s="58" t="s">
        <v>45</v>
      </c>
      <c r="C279" s="77">
        <f>SUM(C280+C284+C304)</f>
        <v>0</v>
      </c>
      <c r="D279" s="42"/>
      <c r="E279" s="42"/>
      <c r="F279" s="42"/>
      <c r="G279" s="42"/>
      <c r="H279" s="42"/>
      <c r="I279" s="42"/>
      <c r="J279" s="42"/>
    </row>
    <row r="280" spans="1:10" ht="13.5" customHeight="1" hidden="1">
      <c r="A280" s="57">
        <v>21321</v>
      </c>
      <c r="B280" s="58" t="s">
        <v>198</v>
      </c>
      <c r="C280" s="77">
        <f>SUM(C281:C283)</f>
        <v>0</v>
      </c>
      <c r="D280" s="42"/>
      <c r="E280" s="42"/>
      <c r="F280" s="42"/>
      <c r="G280" s="42"/>
      <c r="H280" s="42"/>
      <c r="I280" s="42"/>
      <c r="J280" s="42"/>
    </row>
    <row r="281" spans="1:10" ht="13.5" customHeight="1" hidden="1">
      <c r="A281" s="57">
        <v>2132101</v>
      </c>
      <c r="B281" s="61" t="s">
        <v>199</v>
      </c>
      <c r="C281" s="78">
        <v>0</v>
      </c>
      <c r="D281" s="42"/>
      <c r="E281" s="42"/>
      <c r="F281" s="42"/>
      <c r="G281" s="42"/>
      <c r="H281" s="42"/>
      <c r="I281" s="42"/>
      <c r="J281" s="42"/>
    </row>
    <row r="282" spans="1:10" ht="12.75" hidden="1">
      <c r="A282" s="57">
        <v>2132102</v>
      </c>
      <c r="B282" s="61" t="s">
        <v>200</v>
      </c>
      <c r="C282" s="78">
        <v>0</v>
      </c>
      <c r="D282" s="42"/>
      <c r="E282" s="42"/>
      <c r="F282" s="42"/>
      <c r="G282" s="42"/>
      <c r="H282" s="42"/>
      <c r="I282" s="42"/>
      <c r="J282" s="42"/>
    </row>
    <row r="283" spans="1:10" ht="12.75" hidden="1">
      <c r="A283" s="57" t="s">
        <v>238</v>
      </c>
      <c r="B283" s="61" t="s">
        <v>239</v>
      </c>
      <c r="C283" s="78">
        <v>0</v>
      </c>
      <c r="D283" s="42"/>
      <c r="E283" s="42"/>
      <c r="F283" s="42"/>
      <c r="G283" s="42"/>
      <c r="H283" s="42"/>
      <c r="I283" s="42"/>
      <c r="J283" s="42"/>
    </row>
    <row r="284" spans="1:10" ht="12.75" hidden="1">
      <c r="A284" s="57">
        <v>21322</v>
      </c>
      <c r="B284" s="58" t="s">
        <v>202</v>
      </c>
      <c r="C284" s="77">
        <f>SUM(C285+C286+C287+C291+C292+C293+C294+C295+C301+C302+C303)</f>
        <v>0</v>
      </c>
      <c r="D284" s="42"/>
      <c r="E284" s="42"/>
      <c r="F284" s="42"/>
      <c r="G284" s="42"/>
      <c r="H284" s="42"/>
      <c r="I284" s="42"/>
      <c r="J284" s="42"/>
    </row>
    <row r="285" spans="1:10" ht="12.75" hidden="1">
      <c r="A285" s="60">
        <v>2132201</v>
      </c>
      <c r="B285" s="61" t="s">
        <v>218</v>
      </c>
      <c r="C285" s="78">
        <v>0</v>
      </c>
      <c r="D285" s="42"/>
      <c r="E285" s="42"/>
      <c r="F285" s="42"/>
      <c r="G285" s="42"/>
      <c r="H285" s="42"/>
      <c r="I285" s="42"/>
      <c r="J285" s="42"/>
    </row>
    <row r="286" spans="1:10" ht="12.75" hidden="1">
      <c r="A286" s="60">
        <v>2132202</v>
      </c>
      <c r="B286" s="61" t="s">
        <v>240</v>
      </c>
      <c r="C286" s="78">
        <v>0</v>
      </c>
      <c r="D286" s="42"/>
      <c r="E286" s="42"/>
      <c r="F286" s="42"/>
      <c r="G286" s="42"/>
      <c r="H286" s="42"/>
      <c r="I286" s="42"/>
      <c r="J286" s="42"/>
    </row>
    <row r="287" spans="1:10" ht="12.75" hidden="1">
      <c r="A287" s="57">
        <v>2132203</v>
      </c>
      <c r="B287" s="58" t="s">
        <v>241</v>
      </c>
      <c r="C287" s="77">
        <f>SUM(C288:C294)</f>
        <v>0</v>
      </c>
      <c r="D287" s="42"/>
      <c r="E287" s="42"/>
      <c r="F287" s="42"/>
      <c r="G287" s="42"/>
      <c r="H287" s="42"/>
      <c r="I287" s="42"/>
      <c r="J287" s="42"/>
    </row>
    <row r="288" spans="1:10" ht="12.75" hidden="1">
      <c r="A288" s="60">
        <v>213220301</v>
      </c>
      <c r="B288" s="61" t="s">
        <v>242</v>
      </c>
      <c r="C288" s="78">
        <v>0</v>
      </c>
      <c r="D288" s="42"/>
      <c r="E288" s="42"/>
      <c r="F288" s="42"/>
      <c r="G288" s="42"/>
      <c r="H288" s="42"/>
      <c r="I288" s="42"/>
      <c r="J288" s="42"/>
    </row>
    <row r="289" spans="1:10" ht="12.75" hidden="1">
      <c r="A289" s="60">
        <v>213220302</v>
      </c>
      <c r="B289" s="61" t="s">
        <v>243</v>
      </c>
      <c r="C289" s="78">
        <v>0</v>
      </c>
      <c r="D289" s="42"/>
      <c r="E289" s="42"/>
      <c r="F289" s="42"/>
      <c r="G289" s="42"/>
      <c r="H289" s="42"/>
      <c r="I289" s="42"/>
      <c r="J289" s="42"/>
    </row>
    <row r="290" spans="1:10" ht="12.75" hidden="1">
      <c r="A290" s="60">
        <v>213220303</v>
      </c>
      <c r="B290" s="61" t="s">
        <v>244</v>
      </c>
      <c r="C290" s="78">
        <v>0</v>
      </c>
      <c r="D290" s="42"/>
      <c r="E290" s="42"/>
      <c r="F290" s="42"/>
      <c r="G290" s="42"/>
      <c r="H290" s="42"/>
      <c r="I290" s="42"/>
      <c r="J290" s="42"/>
    </row>
    <row r="291" spans="1:10" ht="12.75" hidden="1">
      <c r="A291" s="57">
        <v>2132204</v>
      </c>
      <c r="B291" s="58" t="s">
        <v>245</v>
      </c>
      <c r="C291" s="77">
        <v>0</v>
      </c>
      <c r="D291" s="42"/>
      <c r="E291" s="42"/>
      <c r="F291" s="42"/>
      <c r="G291" s="42"/>
      <c r="H291" s="42"/>
      <c r="I291" s="42"/>
      <c r="J291" s="42"/>
    </row>
    <row r="292" spans="1:10" ht="25.5" hidden="1">
      <c r="A292" s="57">
        <v>2132205</v>
      </c>
      <c r="B292" s="82" t="s">
        <v>246</v>
      </c>
      <c r="C292" s="77">
        <v>0</v>
      </c>
      <c r="D292" s="42"/>
      <c r="E292" s="42"/>
      <c r="F292" s="42"/>
      <c r="G292" s="42"/>
      <c r="H292" s="42"/>
      <c r="I292" s="42"/>
      <c r="J292" s="42"/>
    </row>
    <row r="293" spans="1:10" ht="12.75" hidden="1">
      <c r="A293" s="57">
        <v>2132206</v>
      </c>
      <c r="B293" s="82" t="s">
        <v>247</v>
      </c>
      <c r="C293" s="77">
        <v>0</v>
      </c>
      <c r="D293" s="42"/>
      <c r="E293" s="42"/>
      <c r="F293" s="42"/>
      <c r="G293" s="42"/>
      <c r="H293" s="42"/>
      <c r="I293" s="42"/>
      <c r="J293" s="42"/>
    </row>
    <row r="294" spans="1:10" ht="12.75" hidden="1">
      <c r="A294" s="57">
        <v>2132207</v>
      </c>
      <c r="B294" s="82" t="s">
        <v>248</v>
      </c>
      <c r="C294" s="77">
        <v>0</v>
      </c>
      <c r="D294" s="42"/>
      <c r="E294" s="42"/>
      <c r="F294" s="42"/>
      <c r="G294" s="42"/>
      <c r="H294" s="42"/>
      <c r="I294" s="42"/>
      <c r="J294" s="42"/>
    </row>
    <row r="295" spans="1:10" ht="12.75" hidden="1">
      <c r="A295" s="57">
        <v>2132207</v>
      </c>
      <c r="B295" s="58" t="s">
        <v>249</v>
      </c>
      <c r="C295" s="77">
        <f>SUM(C296:C300)</f>
        <v>0</v>
      </c>
      <c r="D295" s="42"/>
      <c r="E295" s="42"/>
      <c r="F295" s="42"/>
      <c r="G295" s="42"/>
      <c r="H295" s="42"/>
      <c r="I295" s="42"/>
      <c r="J295" s="42"/>
    </row>
    <row r="296" spans="1:10" ht="12.75" hidden="1">
      <c r="A296" s="60">
        <v>213220701</v>
      </c>
      <c r="B296" s="61" t="s">
        <v>250</v>
      </c>
      <c r="C296" s="78">
        <v>0</v>
      </c>
      <c r="D296" s="42"/>
      <c r="E296" s="42"/>
      <c r="F296" s="42"/>
      <c r="G296" s="42"/>
      <c r="H296" s="42"/>
      <c r="I296" s="42"/>
      <c r="J296" s="42"/>
    </row>
    <row r="297" spans="1:10" ht="14.25" customHeight="1" hidden="1">
      <c r="A297" s="60">
        <v>213220702</v>
      </c>
      <c r="B297" s="61" t="s">
        <v>251</v>
      </c>
      <c r="C297" s="78">
        <v>0</v>
      </c>
      <c r="D297" s="42"/>
      <c r="E297" s="42"/>
      <c r="F297" s="42"/>
      <c r="G297" s="42"/>
      <c r="H297" s="42"/>
      <c r="I297" s="42"/>
      <c r="J297" s="42"/>
    </row>
    <row r="298" spans="1:10" ht="12.75" hidden="1">
      <c r="A298" s="60">
        <v>213220703</v>
      </c>
      <c r="B298" s="61" t="s">
        <v>252</v>
      </c>
      <c r="C298" s="78">
        <v>0</v>
      </c>
      <c r="D298" s="42"/>
      <c r="E298" s="42"/>
      <c r="F298" s="42"/>
      <c r="G298" s="42"/>
      <c r="H298" s="42"/>
      <c r="I298" s="42"/>
      <c r="J298" s="42"/>
    </row>
    <row r="299" spans="1:10" ht="12.75" hidden="1">
      <c r="A299" s="60">
        <v>213220704</v>
      </c>
      <c r="B299" s="61" t="s">
        <v>253</v>
      </c>
      <c r="C299" s="78">
        <v>0</v>
      </c>
      <c r="D299" s="42"/>
      <c r="E299" s="42"/>
      <c r="F299" s="42"/>
      <c r="G299" s="42"/>
      <c r="H299" s="42"/>
      <c r="I299" s="42"/>
      <c r="J299" s="42"/>
    </row>
    <row r="300" spans="1:10" ht="12.75" hidden="1">
      <c r="A300" s="60">
        <v>213220705</v>
      </c>
      <c r="B300" s="61" t="s">
        <v>254</v>
      </c>
      <c r="C300" s="78">
        <v>0</v>
      </c>
      <c r="D300" s="42"/>
      <c r="E300" s="42"/>
      <c r="F300" s="42"/>
      <c r="G300" s="42"/>
      <c r="H300" s="42"/>
      <c r="I300" s="42"/>
      <c r="J300" s="42"/>
    </row>
    <row r="301" spans="1:10" ht="12.75" hidden="1">
      <c r="A301" s="57">
        <v>2132208</v>
      </c>
      <c r="B301" s="58" t="s">
        <v>255</v>
      </c>
      <c r="C301" s="77">
        <v>0</v>
      </c>
      <c r="D301" s="42"/>
      <c r="E301" s="42"/>
      <c r="F301" s="42"/>
      <c r="G301" s="42"/>
      <c r="H301" s="42"/>
      <c r="I301" s="42"/>
      <c r="J301" s="42"/>
    </row>
    <row r="302" spans="1:10" ht="12.75" hidden="1">
      <c r="A302" s="57">
        <v>2132209</v>
      </c>
      <c r="B302" s="58" t="s">
        <v>256</v>
      </c>
      <c r="C302" s="77">
        <v>0</v>
      </c>
      <c r="D302" s="42"/>
      <c r="E302" s="42"/>
      <c r="F302" s="42"/>
      <c r="G302" s="42"/>
      <c r="H302" s="42"/>
      <c r="I302" s="42"/>
      <c r="J302" s="42"/>
    </row>
    <row r="303" spans="1:10" ht="12.75" hidden="1">
      <c r="A303" s="57">
        <v>2132210</v>
      </c>
      <c r="B303" s="58" t="s">
        <v>257</v>
      </c>
      <c r="C303" s="77">
        <v>0</v>
      </c>
      <c r="D303" s="42"/>
      <c r="E303" s="42"/>
      <c r="F303" s="42"/>
      <c r="G303" s="42"/>
      <c r="H303" s="42"/>
      <c r="I303" s="42"/>
      <c r="J303" s="42"/>
    </row>
    <row r="304" spans="1:10" ht="12.75" hidden="1">
      <c r="A304" s="57">
        <v>21323</v>
      </c>
      <c r="B304" s="58" t="s">
        <v>258</v>
      </c>
      <c r="C304" s="77">
        <f>SUM(C305:C310)</f>
        <v>0</v>
      </c>
      <c r="D304" s="42"/>
      <c r="E304" s="42"/>
      <c r="F304" s="42"/>
      <c r="G304" s="42"/>
      <c r="H304" s="42"/>
      <c r="I304" s="42"/>
      <c r="J304" s="42"/>
    </row>
    <row r="305" spans="1:10" ht="12.75" hidden="1">
      <c r="A305" s="60">
        <v>2132301</v>
      </c>
      <c r="B305" s="61" t="s">
        <v>259</v>
      </c>
      <c r="C305" s="78">
        <v>0</v>
      </c>
      <c r="D305" s="42"/>
      <c r="E305" s="42"/>
      <c r="F305" s="42"/>
      <c r="G305" s="42"/>
      <c r="H305" s="42"/>
      <c r="I305" s="42"/>
      <c r="J305" s="42"/>
    </row>
    <row r="306" spans="1:10" ht="12.75" hidden="1">
      <c r="A306" s="60" t="s">
        <v>260</v>
      </c>
      <c r="B306" s="66" t="s">
        <v>261</v>
      </c>
      <c r="C306" s="78">
        <v>0</v>
      </c>
      <c r="D306" s="42"/>
      <c r="E306" s="42"/>
      <c r="F306" s="42"/>
      <c r="G306" s="42"/>
      <c r="H306" s="42"/>
      <c r="I306" s="42"/>
      <c r="J306" s="42"/>
    </row>
    <row r="307" spans="1:10" ht="12.75" hidden="1">
      <c r="A307" s="60">
        <v>2132304</v>
      </c>
      <c r="B307" s="61" t="s">
        <v>262</v>
      </c>
      <c r="C307" s="78">
        <v>0</v>
      </c>
      <c r="D307" s="42"/>
      <c r="E307" s="42"/>
      <c r="F307" s="42"/>
      <c r="G307" s="42"/>
      <c r="H307" s="42"/>
      <c r="I307" s="42"/>
      <c r="J307" s="42"/>
    </row>
    <row r="308" spans="1:10" ht="12.75" hidden="1">
      <c r="A308" s="60">
        <v>2132305</v>
      </c>
      <c r="B308" s="61" t="s">
        <v>263</v>
      </c>
      <c r="C308" s="78">
        <v>0</v>
      </c>
      <c r="D308" s="42"/>
      <c r="E308" s="42"/>
      <c r="F308" s="42"/>
      <c r="G308" s="42"/>
      <c r="H308" s="42"/>
      <c r="I308" s="42"/>
      <c r="J308" s="42"/>
    </row>
    <row r="309" spans="1:10" ht="12.75" hidden="1">
      <c r="A309" s="60" t="s">
        <v>264</v>
      </c>
      <c r="B309" s="66" t="s">
        <v>265</v>
      </c>
      <c r="C309" s="78">
        <v>0</v>
      </c>
      <c r="D309" s="42"/>
      <c r="E309" s="42"/>
      <c r="F309" s="42"/>
      <c r="G309" s="42"/>
      <c r="H309" s="42"/>
      <c r="I309" s="42"/>
      <c r="J309" s="42"/>
    </row>
    <row r="310" spans="1:10" ht="12.75" hidden="1">
      <c r="A310" s="60">
        <v>2132307</v>
      </c>
      <c r="B310" s="61" t="s">
        <v>266</v>
      </c>
      <c r="C310" s="78">
        <v>0</v>
      </c>
      <c r="D310" s="42"/>
      <c r="E310" s="42"/>
      <c r="F310" s="42"/>
      <c r="G310" s="42"/>
      <c r="H310" s="42"/>
      <c r="I310" s="42"/>
      <c r="J310" s="42"/>
    </row>
    <row r="311" spans="1:10" ht="12.75" hidden="1">
      <c r="A311" s="57">
        <v>2133</v>
      </c>
      <c r="B311" s="58" t="s">
        <v>267</v>
      </c>
      <c r="C311" s="77">
        <f>SUM(C312:C316)</f>
        <v>0</v>
      </c>
      <c r="D311" s="42"/>
      <c r="E311" s="42"/>
      <c r="F311" s="42"/>
      <c r="G311" s="42"/>
      <c r="H311" s="42"/>
      <c r="I311" s="42"/>
      <c r="J311" s="42"/>
    </row>
    <row r="312" spans="1:10" ht="12.75" hidden="1">
      <c r="A312" s="60">
        <v>213301</v>
      </c>
      <c r="B312" s="61" t="s">
        <v>268</v>
      </c>
      <c r="C312" s="78">
        <v>0</v>
      </c>
      <c r="D312" s="42"/>
      <c r="E312" s="42"/>
      <c r="F312" s="42"/>
      <c r="G312" s="42"/>
      <c r="H312" s="42"/>
      <c r="I312" s="42"/>
      <c r="J312" s="42"/>
    </row>
    <row r="313" spans="1:10" ht="12.75" hidden="1">
      <c r="A313" s="60">
        <v>213302</v>
      </c>
      <c r="B313" s="61" t="s">
        <v>269</v>
      </c>
      <c r="C313" s="78">
        <v>0</v>
      </c>
      <c r="D313" s="42"/>
      <c r="E313" s="42"/>
      <c r="F313" s="42"/>
      <c r="G313" s="42"/>
      <c r="H313" s="42"/>
      <c r="I313" s="42"/>
      <c r="J313" s="42"/>
    </row>
    <row r="314" spans="1:10" ht="12.75" hidden="1">
      <c r="A314" s="60">
        <v>213303</v>
      </c>
      <c r="B314" s="61" t="s">
        <v>270</v>
      </c>
      <c r="C314" s="78">
        <v>0</v>
      </c>
      <c r="D314" s="42"/>
      <c r="E314" s="42"/>
      <c r="F314" s="42"/>
      <c r="G314" s="42"/>
      <c r="H314" s="42"/>
      <c r="I314" s="42"/>
      <c r="J314" s="42"/>
    </row>
    <row r="315" spans="1:10" ht="12.75" hidden="1">
      <c r="A315" s="60">
        <v>213304</v>
      </c>
      <c r="B315" s="61" t="s">
        <v>237</v>
      </c>
      <c r="C315" s="78">
        <v>0</v>
      </c>
      <c r="D315" s="42"/>
      <c r="E315" s="42"/>
      <c r="F315" s="42"/>
      <c r="G315" s="42"/>
      <c r="H315" s="42"/>
      <c r="I315" s="42"/>
      <c r="J315" s="42"/>
    </row>
    <row r="316" spans="1:10" ht="12.75" hidden="1">
      <c r="A316" s="60">
        <v>213305</v>
      </c>
      <c r="B316" s="61" t="s">
        <v>271</v>
      </c>
      <c r="C316" s="78">
        <v>0</v>
      </c>
      <c r="D316" s="42"/>
      <c r="E316" s="42"/>
      <c r="F316" s="42"/>
      <c r="G316" s="42"/>
      <c r="H316" s="42"/>
      <c r="I316" s="42"/>
      <c r="J316" s="42"/>
    </row>
    <row r="317" spans="1:10" ht="12.75" hidden="1">
      <c r="A317" s="57">
        <v>2134</v>
      </c>
      <c r="B317" s="58" t="s">
        <v>272</v>
      </c>
      <c r="C317" s="77">
        <f>SUM(C318:C319)</f>
        <v>0</v>
      </c>
      <c r="D317" s="42"/>
      <c r="E317" s="42"/>
      <c r="F317" s="42"/>
      <c r="G317" s="42"/>
      <c r="H317" s="42"/>
      <c r="I317" s="42"/>
      <c r="J317" s="42"/>
    </row>
    <row r="318" spans="1:10" ht="12.75" hidden="1">
      <c r="A318" s="57">
        <v>213401</v>
      </c>
      <c r="B318" s="61" t="s">
        <v>273</v>
      </c>
      <c r="C318" s="78">
        <v>0</v>
      </c>
      <c r="D318" s="42"/>
      <c r="E318" s="42"/>
      <c r="F318" s="42"/>
      <c r="G318" s="42"/>
      <c r="H318" s="42"/>
      <c r="I318" s="42"/>
      <c r="J318" s="42"/>
    </row>
    <row r="319" spans="1:10" ht="12.75">
      <c r="A319" s="57"/>
      <c r="B319" s="61"/>
      <c r="C319" s="81"/>
      <c r="D319" s="42"/>
      <c r="E319" s="42"/>
      <c r="F319" s="42"/>
      <c r="G319" s="42"/>
      <c r="H319" s="42"/>
      <c r="I319" s="42"/>
      <c r="J319" s="42"/>
    </row>
    <row r="320" spans="1:10" ht="12.75">
      <c r="A320" s="181" t="s">
        <v>274</v>
      </c>
      <c r="B320" s="182"/>
      <c r="C320" s="183"/>
      <c r="D320" s="42"/>
      <c r="E320" s="42"/>
      <c r="F320" s="42"/>
      <c r="G320" s="42"/>
      <c r="H320" s="42"/>
      <c r="I320" s="42"/>
      <c r="J320" s="42"/>
    </row>
    <row r="321" spans="1:10" ht="12.75">
      <c r="A321" s="181" t="s">
        <v>275</v>
      </c>
      <c r="B321" s="182"/>
      <c r="C321" s="183"/>
      <c r="D321" s="42"/>
      <c r="E321" s="42"/>
      <c r="F321" s="42"/>
      <c r="G321" s="42"/>
      <c r="H321" s="42"/>
      <c r="I321" s="42"/>
      <c r="J321" s="42"/>
    </row>
    <row r="322" spans="1:10" ht="12.75">
      <c r="A322" s="57">
        <v>22</v>
      </c>
      <c r="B322" s="58" t="s">
        <v>276</v>
      </c>
      <c r="C322" s="59">
        <f>SUM(C323)</f>
        <v>81799135</v>
      </c>
      <c r="D322" s="42"/>
      <c r="E322" s="42"/>
      <c r="F322" s="42"/>
      <c r="G322" s="42"/>
      <c r="H322" s="42"/>
      <c r="I322" s="42"/>
      <c r="J322" s="42"/>
    </row>
    <row r="323" spans="1:10" ht="12.75">
      <c r="A323" s="57">
        <v>221</v>
      </c>
      <c r="B323" s="58" t="s">
        <v>277</v>
      </c>
      <c r="C323" s="73">
        <f>SUM(C324+C327)</f>
        <v>81799135</v>
      </c>
      <c r="D323" s="42"/>
      <c r="E323" s="42"/>
      <c r="F323" s="42"/>
      <c r="G323" s="42"/>
      <c r="H323" s="42"/>
      <c r="I323" s="42"/>
      <c r="J323" s="42"/>
    </row>
    <row r="324" spans="1:10" ht="12.75">
      <c r="A324" s="57">
        <v>2211</v>
      </c>
      <c r="B324" s="58" t="s">
        <v>278</v>
      </c>
      <c r="C324" s="73">
        <f>SUM(C325:C326)</f>
        <v>41799135</v>
      </c>
      <c r="D324" s="42"/>
      <c r="E324" s="42"/>
      <c r="F324" s="42"/>
      <c r="G324" s="42"/>
      <c r="H324" s="42"/>
      <c r="I324" s="42"/>
      <c r="J324" s="42"/>
    </row>
    <row r="325" spans="1:10" ht="12.75">
      <c r="A325" s="60">
        <v>221101</v>
      </c>
      <c r="B325" s="61" t="s">
        <v>279</v>
      </c>
      <c r="C325" s="81">
        <v>30000000</v>
      </c>
      <c r="D325" s="42"/>
      <c r="E325" s="42"/>
      <c r="F325" s="42"/>
      <c r="G325" s="42"/>
      <c r="H325" s="42"/>
      <c r="I325" s="42"/>
      <c r="J325" s="42"/>
    </row>
    <row r="326" spans="1:10" ht="12.75">
      <c r="A326" s="60">
        <v>221102</v>
      </c>
      <c r="B326" s="61" t="s">
        <v>280</v>
      </c>
      <c r="C326" s="81">
        <v>11799135</v>
      </c>
      <c r="D326" s="42"/>
      <c r="E326" s="42"/>
      <c r="F326" s="42"/>
      <c r="G326" s="42"/>
      <c r="H326" s="42"/>
      <c r="I326" s="42"/>
      <c r="J326" s="42"/>
    </row>
    <row r="327" spans="1:10" ht="12.75">
      <c r="A327" s="57">
        <v>2212</v>
      </c>
      <c r="B327" s="58" t="s">
        <v>281</v>
      </c>
      <c r="C327" s="77">
        <f>SUM(C328:C329)</f>
        <v>40000000</v>
      </c>
      <c r="D327" s="42"/>
      <c r="E327" s="42"/>
      <c r="F327" s="42"/>
      <c r="G327" s="42"/>
      <c r="H327" s="42"/>
      <c r="I327" s="42"/>
      <c r="J327" s="42"/>
    </row>
    <row r="328" spans="1:10" ht="12.75">
      <c r="A328" s="60">
        <v>221201</v>
      </c>
      <c r="B328" s="61" t="s">
        <v>279</v>
      </c>
      <c r="C328" s="81">
        <v>30000000</v>
      </c>
      <c r="D328" s="42"/>
      <c r="E328" s="42"/>
      <c r="F328" s="42"/>
      <c r="G328" s="42"/>
      <c r="H328" s="42"/>
      <c r="I328" s="42"/>
      <c r="J328" s="42"/>
    </row>
    <row r="329" spans="1:10" ht="12.75">
      <c r="A329" s="60">
        <v>221202</v>
      </c>
      <c r="B329" s="61" t="s">
        <v>280</v>
      </c>
      <c r="C329" s="81">
        <v>10000000</v>
      </c>
      <c r="D329" s="42"/>
      <c r="E329" s="42"/>
      <c r="F329" s="42"/>
      <c r="G329" s="42"/>
      <c r="H329" s="42"/>
      <c r="I329" s="42"/>
      <c r="J329" s="42"/>
    </row>
    <row r="330" spans="1:10" ht="12.75">
      <c r="A330" s="60"/>
      <c r="B330" s="61"/>
      <c r="C330" s="81"/>
      <c r="D330" s="42"/>
      <c r="E330" s="42"/>
      <c r="F330" s="42"/>
      <c r="G330" s="42"/>
      <c r="H330" s="42"/>
      <c r="I330" s="42"/>
      <c r="J330" s="42"/>
    </row>
    <row r="331" spans="1:10" ht="12.75">
      <c r="A331" s="181" t="s">
        <v>282</v>
      </c>
      <c r="B331" s="182"/>
      <c r="C331" s="183"/>
      <c r="D331" s="42"/>
      <c r="E331" s="42"/>
      <c r="F331" s="42"/>
      <c r="G331" s="42"/>
      <c r="H331" s="42"/>
      <c r="I331" s="42"/>
      <c r="J331" s="42"/>
    </row>
    <row r="332" spans="1:10" ht="12.75">
      <c r="A332" s="181" t="s">
        <v>283</v>
      </c>
      <c r="B332" s="182"/>
      <c r="C332" s="183"/>
      <c r="D332" s="42"/>
      <c r="E332" s="42"/>
      <c r="F332" s="42"/>
      <c r="G332" s="42"/>
      <c r="H332" s="42"/>
      <c r="I332" s="42"/>
      <c r="J332" s="42"/>
    </row>
    <row r="333" spans="1:10" ht="12.75">
      <c r="A333" s="57">
        <v>23</v>
      </c>
      <c r="B333" s="58" t="s">
        <v>283</v>
      </c>
      <c r="C333" s="59">
        <f>SUM(C334+C448+C452+C501+C519)</f>
        <v>3450862157</v>
      </c>
      <c r="D333" s="42"/>
      <c r="E333" s="42"/>
      <c r="F333" s="42"/>
      <c r="G333" s="42"/>
      <c r="H333" s="42"/>
      <c r="I333" s="42"/>
      <c r="J333" s="42"/>
    </row>
    <row r="334" spans="1:10" ht="12.75">
      <c r="A334" s="57">
        <v>231</v>
      </c>
      <c r="B334" s="58" t="s">
        <v>106</v>
      </c>
      <c r="C334" s="77">
        <f>SUM(C335+C343+C345+C364+C443)</f>
        <v>2094001000</v>
      </c>
      <c r="D334" s="42"/>
      <c r="E334" s="42"/>
      <c r="F334" s="42"/>
      <c r="G334" s="42"/>
      <c r="H334" s="42"/>
      <c r="I334" s="42"/>
      <c r="J334" s="42"/>
    </row>
    <row r="335" spans="1:10" ht="12.75">
      <c r="A335" s="57">
        <v>2311</v>
      </c>
      <c r="B335" s="58" t="s">
        <v>284</v>
      </c>
      <c r="C335" s="59">
        <f>SUM(C336+C341)</f>
        <v>132000000</v>
      </c>
      <c r="D335" s="42"/>
      <c r="E335" s="42"/>
      <c r="F335" s="42"/>
      <c r="G335" s="42"/>
      <c r="H335" s="42"/>
      <c r="I335" s="42"/>
      <c r="J335" s="42"/>
    </row>
    <row r="336" spans="1:10" ht="12.75">
      <c r="A336" s="57">
        <v>23111</v>
      </c>
      <c r="B336" s="58" t="s">
        <v>285</v>
      </c>
      <c r="C336" s="59">
        <f>SUM(C337:C340)</f>
        <v>110000000</v>
      </c>
      <c r="D336" s="42"/>
      <c r="E336" s="42"/>
      <c r="F336" s="42"/>
      <c r="G336" s="42"/>
      <c r="H336" s="42"/>
      <c r="I336" s="42"/>
      <c r="J336" s="42"/>
    </row>
    <row r="337" spans="1:10" ht="12.75">
      <c r="A337" s="60">
        <v>2311101</v>
      </c>
      <c r="B337" s="83" t="s">
        <v>286</v>
      </c>
      <c r="C337" s="81">
        <v>30000000</v>
      </c>
      <c r="D337" s="42"/>
      <c r="E337" s="42"/>
      <c r="F337" s="42"/>
      <c r="G337" s="42"/>
      <c r="H337" s="42"/>
      <c r="I337" s="42"/>
      <c r="J337" s="42"/>
    </row>
    <row r="338" spans="1:10" ht="12.75" customHeight="1">
      <c r="A338" s="60">
        <v>2311102</v>
      </c>
      <c r="B338" s="84" t="s">
        <v>73</v>
      </c>
      <c r="C338" s="81">
        <v>10000000</v>
      </c>
      <c r="D338" s="42"/>
      <c r="E338" s="42"/>
      <c r="F338" s="42"/>
      <c r="G338" s="42"/>
      <c r="H338" s="42"/>
      <c r="I338" s="42"/>
      <c r="J338" s="42"/>
    </row>
    <row r="339" spans="1:10" ht="12.75">
      <c r="A339" s="60">
        <v>2311103</v>
      </c>
      <c r="B339" s="84" t="s">
        <v>74</v>
      </c>
      <c r="C339" s="81">
        <v>9000000</v>
      </c>
      <c r="D339" s="42"/>
      <c r="E339" s="42"/>
      <c r="F339" s="42"/>
      <c r="G339" s="42"/>
      <c r="H339" s="42"/>
      <c r="I339" s="42"/>
      <c r="J339" s="42"/>
    </row>
    <row r="340" spans="1:10" ht="12.75">
      <c r="A340" s="60">
        <v>2311104</v>
      </c>
      <c r="B340" s="80" t="s">
        <v>36</v>
      </c>
      <c r="C340" s="81">
        <v>61000000</v>
      </c>
      <c r="D340" s="42"/>
      <c r="E340" s="42"/>
      <c r="F340" s="42"/>
      <c r="G340" s="42"/>
      <c r="H340" s="42"/>
      <c r="I340" s="42"/>
      <c r="J340" s="42"/>
    </row>
    <row r="341" spans="1:10" ht="12.75">
      <c r="A341" s="57">
        <v>23112</v>
      </c>
      <c r="B341" s="85" t="s">
        <v>287</v>
      </c>
      <c r="C341" s="77">
        <f>SUM(C342)</f>
        <v>22000000</v>
      </c>
      <c r="D341" s="42"/>
      <c r="E341" s="42"/>
      <c r="F341" s="42"/>
      <c r="G341" s="42"/>
      <c r="H341" s="42"/>
      <c r="I341" s="42"/>
      <c r="J341" s="42"/>
    </row>
    <row r="342" spans="1:10" ht="12.75">
      <c r="A342" s="60">
        <v>2311201</v>
      </c>
      <c r="B342" s="86" t="s">
        <v>288</v>
      </c>
      <c r="C342" s="81">
        <v>22000000</v>
      </c>
      <c r="D342" s="42"/>
      <c r="E342" s="42"/>
      <c r="F342" s="42"/>
      <c r="G342" s="42"/>
      <c r="H342" s="42"/>
      <c r="I342" s="42"/>
      <c r="J342" s="42"/>
    </row>
    <row r="343" spans="1:10" ht="12.75">
      <c r="A343" s="57">
        <v>2312</v>
      </c>
      <c r="B343" s="58" t="s">
        <v>49</v>
      </c>
      <c r="C343" s="59">
        <f>SUM(C344:C344)</f>
        <v>20000000</v>
      </c>
      <c r="D343" s="42"/>
      <c r="E343" s="42"/>
      <c r="F343" s="42"/>
      <c r="G343" s="42"/>
      <c r="H343" s="42"/>
      <c r="I343" s="42"/>
      <c r="J343" s="42"/>
    </row>
    <row r="344" spans="1:10" ht="12.75">
      <c r="A344" s="60">
        <v>231201</v>
      </c>
      <c r="B344" s="61" t="s">
        <v>289</v>
      </c>
      <c r="C344" s="81">
        <v>20000000</v>
      </c>
      <c r="D344" s="42"/>
      <c r="E344" s="42"/>
      <c r="F344" s="42"/>
      <c r="G344" s="42"/>
      <c r="H344" s="42"/>
      <c r="I344" s="42"/>
      <c r="J344" s="42"/>
    </row>
    <row r="345" spans="1:10" ht="12.75">
      <c r="A345" s="57">
        <v>2313</v>
      </c>
      <c r="B345" s="58" t="s">
        <v>290</v>
      </c>
      <c r="C345" s="59">
        <f>SUM(C346+C353+C359)</f>
        <v>460000000</v>
      </c>
      <c r="D345" s="42"/>
      <c r="E345" s="42"/>
      <c r="F345" s="42"/>
      <c r="G345" s="42"/>
      <c r="H345" s="42"/>
      <c r="I345" s="42"/>
      <c r="J345" s="42"/>
    </row>
    <row r="346" spans="1:10" ht="12.75">
      <c r="A346" s="57">
        <v>23131</v>
      </c>
      <c r="B346" s="58" t="s">
        <v>291</v>
      </c>
      <c r="C346" s="59">
        <f>SUM(C347:C352)</f>
        <v>223000000</v>
      </c>
      <c r="D346" s="42"/>
      <c r="E346" s="42"/>
      <c r="F346" s="42"/>
      <c r="G346" s="42"/>
      <c r="H346" s="42"/>
      <c r="I346" s="42"/>
      <c r="J346" s="42"/>
    </row>
    <row r="347" spans="1:10" ht="12.75">
      <c r="A347" s="60">
        <v>2313101</v>
      </c>
      <c r="B347" s="83" t="s">
        <v>292</v>
      </c>
      <c r="C347" s="81">
        <v>10000000</v>
      </c>
      <c r="D347" s="42"/>
      <c r="E347" s="42"/>
      <c r="F347" s="42"/>
      <c r="G347" s="42"/>
      <c r="H347" s="42"/>
      <c r="I347" s="42"/>
      <c r="J347" s="42"/>
    </row>
    <row r="348" spans="1:10" ht="25.5">
      <c r="A348" s="60">
        <v>2313102</v>
      </c>
      <c r="B348" s="83" t="s">
        <v>293</v>
      </c>
      <c r="C348" s="81">
        <v>83000000</v>
      </c>
      <c r="D348" s="42"/>
      <c r="E348" s="42"/>
      <c r="F348" s="42"/>
      <c r="G348" s="42"/>
      <c r="H348" s="42"/>
      <c r="I348" s="42"/>
      <c r="J348" s="42"/>
    </row>
    <row r="349" spans="1:10" ht="12.75">
      <c r="A349" s="60">
        <v>2313103</v>
      </c>
      <c r="B349" s="83" t="s">
        <v>294</v>
      </c>
      <c r="C349" s="81">
        <v>30000000</v>
      </c>
      <c r="D349" s="42"/>
      <c r="E349" s="42"/>
      <c r="F349" s="42"/>
      <c r="G349" s="42"/>
      <c r="H349" s="42"/>
      <c r="I349" s="42"/>
      <c r="J349" s="42"/>
    </row>
    <row r="350" spans="1:10" ht="12.75">
      <c r="A350" s="60">
        <v>2313104</v>
      </c>
      <c r="B350" s="83" t="s">
        <v>75</v>
      </c>
      <c r="C350" s="81">
        <v>20000000</v>
      </c>
      <c r="D350" s="42"/>
      <c r="E350" s="42"/>
      <c r="F350" s="42"/>
      <c r="G350" s="42"/>
      <c r="H350" s="42"/>
      <c r="I350" s="42"/>
      <c r="J350" s="42"/>
    </row>
    <row r="351" spans="1:10" ht="12.75">
      <c r="A351" s="60">
        <v>2313105</v>
      </c>
      <c r="B351" s="83" t="s">
        <v>295</v>
      </c>
      <c r="C351" s="81">
        <v>70000000</v>
      </c>
      <c r="D351" s="42"/>
      <c r="E351" s="42"/>
      <c r="F351" s="42"/>
      <c r="G351" s="42"/>
      <c r="H351" s="42"/>
      <c r="I351" s="42"/>
      <c r="J351" s="42"/>
    </row>
    <row r="352" spans="1:10" ht="12.75">
      <c r="A352" s="60">
        <v>2313106</v>
      </c>
      <c r="B352" s="83" t="s">
        <v>296</v>
      </c>
      <c r="C352" s="81">
        <v>10000000</v>
      </c>
      <c r="D352" s="42"/>
      <c r="E352" s="42"/>
      <c r="F352" s="42"/>
      <c r="G352" s="42"/>
      <c r="H352" s="42"/>
      <c r="I352" s="42"/>
      <c r="J352" s="42"/>
    </row>
    <row r="353" spans="1:10" ht="12.75">
      <c r="A353" s="57">
        <v>23132</v>
      </c>
      <c r="B353" s="58" t="s">
        <v>297</v>
      </c>
      <c r="C353" s="77">
        <f>SUM(C354:C358)</f>
        <v>166000000</v>
      </c>
      <c r="D353" s="42"/>
      <c r="E353" s="42"/>
      <c r="F353" s="42"/>
      <c r="G353" s="42"/>
      <c r="H353" s="42"/>
      <c r="I353" s="42"/>
      <c r="J353" s="42"/>
    </row>
    <row r="354" spans="1:10" ht="25.5">
      <c r="A354" s="60">
        <v>2313201</v>
      </c>
      <c r="B354" s="83" t="s">
        <v>298</v>
      </c>
      <c r="C354" s="81">
        <v>6000000</v>
      </c>
      <c r="D354" s="42"/>
      <c r="E354" s="42"/>
      <c r="F354" s="42"/>
      <c r="G354" s="42"/>
      <c r="H354" s="42"/>
      <c r="I354" s="42"/>
      <c r="J354" s="42"/>
    </row>
    <row r="355" spans="1:10" ht="12.75">
      <c r="A355" s="60">
        <v>2313202</v>
      </c>
      <c r="B355" s="83" t="s">
        <v>299</v>
      </c>
      <c r="C355" s="81">
        <v>15000000</v>
      </c>
      <c r="D355" s="42"/>
      <c r="E355" s="42"/>
      <c r="F355" s="42"/>
      <c r="G355" s="42"/>
      <c r="H355" s="42"/>
      <c r="I355" s="42"/>
      <c r="J355" s="42"/>
    </row>
    <row r="356" spans="1:10" ht="12.75">
      <c r="A356" s="60">
        <v>2313203</v>
      </c>
      <c r="B356" s="83" t="s">
        <v>300</v>
      </c>
      <c r="C356" s="81">
        <v>70000000</v>
      </c>
      <c r="D356" s="42"/>
      <c r="E356" s="42"/>
      <c r="F356" s="42"/>
      <c r="G356" s="42"/>
      <c r="H356" s="42"/>
      <c r="I356" s="42"/>
      <c r="J356" s="42"/>
    </row>
    <row r="357" spans="1:10" ht="12.75">
      <c r="A357" s="60">
        <v>2313204</v>
      </c>
      <c r="B357" s="83" t="s">
        <v>301</v>
      </c>
      <c r="C357" s="81">
        <v>70000000</v>
      </c>
      <c r="D357" s="42"/>
      <c r="E357" s="42"/>
      <c r="F357" s="42"/>
      <c r="G357" s="42"/>
      <c r="H357" s="42"/>
      <c r="I357" s="42"/>
      <c r="J357" s="42"/>
    </row>
    <row r="358" spans="1:10" ht="12.75">
      <c r="A358" s="60">
        <v>2313205</v>
      </c>
      <c r="B358" s="83" t="s">
        <v>302</v>
      </c>
      <c r="C358" s="81">
        <v>5000000</v>
      </c>
      <c r="D358" s="42"/>
      <c r="E358" s="42"/>
      <c r="F358" s="42"/>
      <c r="G358" s="42"/>
      <c r="H358" s="42"/>
      <c r="I358" s="42"/>
      <c r="J358" s="42"/>
    </row>
    <row r="359" spans="1:10" ht="12.75">
      <c r="A359" s="57">
        <v>23133</v>
      </c>
      <c r="B359" s="58" t="s">
        <v>303</v>
      </c>
      <c r="C359" s="77">
        <f>SUM(C360:C362)</f>
        <v>71000000</v>
      </c>
      <c r="D359" s="42"/>
      <c r="E359" s="42"/>
      <c r="F359" s="42"/>
      <c r="G359" s="42"/>
      <c r="H359" s="42"/>
      <c r="I359" s="42"/>
      <c r="J359" s="42"/>
    </row>
    <row r="360" spans="1:10" ht="12.75">
      <c r="A360" s="60">
        <v>2313301</v>
      </c>
      <c r="B360" s="83" t="s">
        <v>304</v>
      </c>
      <c r="C360" s="81">
        <v>6000000</v>
      </c>
      <c r="D360" s="42"/>
      <c r="E360" s="42"/>
      <c r="F360" s="42"/>
      <c r="G360" s="42"/>
      <c r="H360" s="42"/>
      <c r="I360" s="42"/>
      <c r="J360" s="42"/>
    </row>
    <row r="361" spans="1:10" ht="12.75">
      <c r="A361" s="60">
        <v>2313302</v>
      </c>
      <c r="B361" s="83" t="s">
        <v>305</v>
      </c>
      <c r="C361" s="81">
        <v>60000000</v>
      </c>
      <c r="D361" s="42"/>
      <c r="E361" s="42"/>
      <c r="F361" s="42"/>
      <c r="G361" s="42"/>
      <c r="H361" s="42"/>
      <c r="I361" s="42"/>
      <c r="J361" s="42"/>
    </row>
    <row r="362" spans="1:10" ht="12.75">
      <c r="A362" s="60">
        <v>2313303</v>
      </c>
      <c r="B362" s="83" t="s">
        <v>302</v>
      </c>
      <c r="C362" s="81">
        <v>5000000</v>
      </c>
      <c r="D362" s="42"/>
      <c r="E362" s="42"/>
      <c r="F362" s="42"/>
      <c r="G362" s="42"/>
      <c r="H362" s="42"/>
      <c r="I362" s="42"/>
      <c r="J362" s="42"/>
    </row>
    <row r="363" spans="1:10" ht="12.75">
      <c r="A363" s="60"/>
      <c r="B363" s="80"/>
      <c r="C363" s="81"/>
      <c r="D363" s="42"/>
      <c r="E363" s="42"/>
      <c r="F363" s="42"/>
      <c r="G363" s="42"/>
      <c r="H363" s="42"/>
      <c r="I363" s="42"/>
      <c r="J363" s="42"/>
    </row>
    <row r="364" spans="1:10" ht="12.75">
      <c r="A364" s="57">
        <v>2314</v>
      </c>
      <c r="B364" s="82" t="s">
        <v>114</v>
      </c>
      <c r="C364" s="77">
        <f>SUM(C365+C372+C381)</f>
        <v>1323200865</v>
      </c>
      <c r="D364" s="42"/>
      <c r="E364" s="42"/>
      <c r="F364" s="42"/>
      <c r="G364" s="42"/>
      <c r="H364" s="42"/>
      <c r="I364" s="42"/>
      <c r="J364" s="42"/>
    </row>
    <row r="365" spans="1:10" ht="12.75">
      <c r="A365" s="57">
        <v>23141</v>
      </c>
      <c r="B365" s="82" t="s">
        <v>306</v>
      </c>
      <c r="C365" s="77">
        <f>SUM(C366:C371)</f>
        <v>90000000</v>
      </c>
      <c r="D365" s="42"/>
      <c r="E365" s="42"/>
      <c r="F365" s="42"/>
      <c r="G365" s="42"/>
      <c r="H365" s="42"/>
      <c r="I365" s="42"/>
      <c r="J365" s="42"/>
    </row>
    <row r="366" spans="1:10" ht="25.5">
      <c r="A366" s="60">
        <v>2314101</v>
      </c>
      <c r="B366" s="83" t="s">
        <v>307</v>
      </c>
      <c r="C366" s="81">
        <v>10000000</v>
      </c>
      <c r="D366" s="42"/>
      <c r="E366" s="42"/>
      <c r="F366" s="42"/>
      <c r="G366" s="42"/>
      <c r="H366" s="42"/>
      <c r="I366" s="42"/>
      <c r="J366" s="42"/>
    </row>
    <row r="367" spans="1:10" ht="15.75" customHeight="1">
      <c r="A367" s="60">
        <v>2314102</v>
      </c>
      <c r="B367" s="83" t="s">
        <v>308</v>
      </c>
      <c r="C367" s="81">
        <v>30000000</v>
      </c>
      <c r="D367" s="42"/>
      <c r="E367" s="42"/>
      <c r="F367" s="42"/>
      <c r="G367" s="42"/>
      <c r="H367" s="42"/>
      <c r="I367" s="42"/>
      <c r="J367" s="42"/>
    </row>
    <row r="368" spans="1:10" ht="25.5">
      <c r="A368" s="60">
        <v>2314103</v>
      </c>
      <c r="B368" s="83" t="s">
        <v>309</v>
      </c>
      <c r="C368" s="81">
        <v>20000000</v>
      </c>
      <c r="D368" s="42"/>
      <c r="E368" s="42"/>
      <c r="F368" s="42"/>
      <c r="G368" s="42"/>
      <c r="H368" s="42"/>
      <c r="I368" s="42"/>
      <c r="J368" s="42"/>
    </row>
    <row r="369" spans="1:10" ht="25.5">
      <c r="A369" s="60">
        <v>2314104</v>
      </c>
      <c r="B369" s="83" t="s">
        <v>310</v>
      </c>
      <c r="C369" s="81">
        <v>10000000</v>
      </c>
      <c r="D369" s="42"/>
      <c r="E369" s="42"/>
      <c r="F369" s="42"/>
      <c r="G369" s="42"/>
      <c r="H369" s="42"/>
      <c r="I369" s="42"/>
      <c r="J369" s="42"/>
    </row>
    <row r="370" spans="1:10" ht="12.75">
      <c r="A370" s="60">
        <v>2314105</v>
      </c>
      <c r="B370" s="83" t="s">
        <v>81</v>
      </c>
      <c r="C370" s="81">
        <v>15000000</v>
      </c>
      <c r="D370" s="42"/>
      <c r="E370" s="42"/>
      <c r="F370" s="42"/>
      <c r="G370" s="42"/>
      <c r="H370" s="42"/>
      <c r="I370" s="42"/>
      <c r="J370" s="42"/>
    </row>
    <row r="371" spans="1:10" ht="12.75">
      <c r="A371" s="60">
        <v>2314106</v>
      </c>
      <c r="B371" s="83" t="s">
        <v>311</v>
      </c>
      <c r="C371" s="81">
        <v>5000000</v>
      </c>
      <c r="D371" s="42"/>
      <c r="E371" s="42"/>
      <c r="F371" s="42"/>
      <c r="G371" s="42"/>
      <c r="H371" s="42"/>
      <c r="I371" s="42"/>
      <c r="J371" s="42"/>
    </row>
    <row r="372" spans="1:10" ht="12.75">
      <c r="A372" s="57">
        <v>23142</v>
      </c>
      <c r="B372" s="82" t="s">
        <v>312</v>
      </c>
      <c r="C372" s="77">
        <f>SUM(C373:C380)</f>
        <v>65000000</v>
      </c>
      <c r="D372" s="42"/>
      <c r="E372" s="42"/>
      <c r="F372" s="42"/>
      <c r="G372" s="42"/>
      <c r="H372" s="42"/>
      <c r="I372" s="42"/>
      <c r="J372" s="42"/>
    </row>
    <row r="373" spans="1:10" ht="25.5">
      <c r="A373" s="60">
        <v>2314201</v>
      </c>
      <c r="B373" s="83" t="s">
        <v>313</v>
      </c>
      <c r="C373" s="81">
        <v>20000000</v>
      </c>
      <c r="D373" s="42"/>
      <c r="E373" s="42"/>
      <c r="F373" s="42"/>
      <c r="G373" s="42"/>
      <c r="H373" s="42"/>
      <c r="I373" s="42"/>
      <c r="J373" s="42"/>
    </row>
    <row r="374" spans="1:10" ht="12.75">
      <c r="A374" s="60">
        <v>2314202</v>
      </c>
      <c r="B374" s="83" t="s">
        <v>314</v>
      </c>
      <c r="C374" s="81">
        <v>5000000</v>
      </c>
      <c r="D374" s="42"/>
      <c r="E374" s="42"/>
      <c r="F374" s="42"/>
      <c r="G374" s="42"/>
      <c r="H374" s="42"/>
      <c r="I374" s="42"/>
      <c r="J374" s="42"/>
    </row>
    <row r="375" spans="1:10" ht="12.75">
      <c r="A375" s="60">
        <v>2314203</v>
      </c>
      <c r="B375" s="83" t="s">
        <v>82</v>
      </c>
      <c r="C375" s="81">
        <v>5000000</v>
      </c>
      <c r="D375" s="42"/>
      <c r="E375" s="42"/>
      <c r="F375" s="42"/>
      <c r="G375" s="42"/>
      <c r="H375" s="42"/>
      <c r="I375" s="42"/>
      <c r="J375" s="42"/>
    </row>
    <row r="376" spans="1:10" ht="12.75">
      <c r="A376" s="60">
        <v>2314204</v>
      </c>
      <c r="B376" s="83" t="s">
        <v>315</v>
      </c>
      <c r="C376" s="81">
        <v>10000000</v>
      </c>
      <c r="D376" s="42"/>
      <c r="E376" s="42"/>
      <c r="F376" s="42"/>
      <c r="G376" s="42"/>
      <c r="H376" s="42"/>
      <c r="I376" s="42"/>
      <c r="J376" s="42"/>
    </row>
    <row r="377" spans="1:10" ht="12.75">
      <c r="A377" s="60">
        <v>2314205</v>
      </c>
      <c r="B377" s="83" t="s">
        <v>316</v>
      </c>
      <c r="C377" s="81">
        <v>2000000</v>
      </c>
      <c r="D377" s="42"/>
      <c r="E377" s="42"/>
      <c r="F377" s="42"/>
      <c r="G377" s="42"/>
      <c r="H377" s="42"/>
      <c r="I377" s="42"/>
      <c r="J377" s="42"/>
    </row>
    <row r="378" spans="1:10" ht="12.75">
      <c r="A378" s="60">
        <v>2314206</v>
      </c>
      <c r="B378" s="83" t="s">
        <v>317</v>
      </c>
      <c r="C378" s="81">
        <v>10000000</v>
      </c>
      <c r="D378" s="42"/>
      <c r="E378" s="42"/>
      <c r="F378" s="42"/>
      <c r="G378" s="42"/>
      <c r="H378" s="42"/>
      <c r="I378" s="42"/>
      <c r="J378" s="42"/>
    </row>
    <row r="379" spans="1:10" ht="12.75">
      <c r="A379" s="60">
        <v>2314207</v>
      </c>
      <c r="B379" s="83" t="s">
        <v>318</v>
      </c>
      <c r="C379" s="81">
        <v>5000000</v>
      </c>
      <c r="D379" s="42"/>
      <c r="E379" s="42"/>
      <c r="F379" s="42"/>
      <c r="G379" s="42"/>
      <c r="H379" s="42"/>
      <c r="I379" s="42"/>
      <c r="J379" s="42"/>
    </row>
    <row r="380" spans="1:10" ht="12.75">
      <c r="A380" s="60">
        <v>2314208</v>
      </c>
      <c r="B380" s="83" t="s">
        <v>319</v>
      </c>
      <c r="C380" s="81">
        <v>8000000</v>
      </c>
      <c r="D380" s="42"/>
      <c r="E380" s="42"/>
      <c r="F380" s="42"/>
      <c r="G380" s="42"/>
      <c r="H380" s="42"/>
      <c r="I380" s="42"/>
      <c r="J380" s="42"/>
    </row>
    <row r="381" spans="1:10" ht="12.75">
      <c r="A381" s="57">
        <v>23143</v>
      </c>
      <c r="B381" s="82" t="s">
        <v>320</v>
      </c>
      <c r="C381" s="77">
        <f>SUM(C382+C388+C392+C399+C405+C408+C411+C414+C417+C429+C432+C434+C440)</f>
        <v>1168200865</v>
      </c>
      <c r="D381" s="42"/>
      <c r="E381" s="42"/>
      <c r="F381" s="42"/>
      <c r="G381" s="42"/>
      <c r="H381" s="42"/>
      <c r="I381" s="42"/>
      <c r="J381" s="42"/>
    </row>
    <row r="382" spans="1:10" ht="12.75">
      <c r="A382" s="57">
        <v>2314301</v>
      </c>
      <c r="B382" s="82" t="s">
        <v>321</v>
      </c>
      <c r="C382" s="77">
        <f>SUM(C383:C387)</f>
        <v>135000000</v>
      </c>
      <c r="D382" s="42"/>
      <c r="E382" s="42"/>
      <c r="F382" s="42"/>
      <c r="G382" s="42"/>
      <c r="H382" s="42"/>
      <c r="I382" s="42"/>
      <c r="J382" s="42"/>
    </row>
    <row r="383" spans="1:10" ht="12.75">
      <c r="A383" s="60">
        <v>231430101</v>
      </c>
      <c r="B383" s="83" t="s">
        <v>322</v>
      </c>
      <c r="C383" s="81">
        <v>15000000</v>
      </c>
      <c r="D383" s="42"/>
      <c r="E383" s="42"/>
      <c r="F383" s="42"/>
      <c r="G383" s="42"/>
      <c r="H383" s="42"/>
      <c r="I383" s="42"/>
      <c r="J383" s="42"/>
    </row>
    <row r="384" spans="1:10" ht="25.5">
      <c r="A384" s="60">
        <v>231430102</v>
      </c>
      <c r="B384" s="83" t="s">
        <v>323</v>
      </c>
      <c r="C384" s="81">
        <v>10000000</v>
      </c>
      <c r="D384" s="42"/>
      <c r="E384" s="42"/>
      <c r="F384" s="42"/>
      <c r="G384" s="42"/>
      <c r="H384" s="42"/>
      <c r="I384" s="42"/>
      <c r="J384" s="42"/>
    </row>
    <row r="385" spans="1:10" ht="12.75">
      <c r="A385" s="60">
        <v>231430103</v>
      </c>
      <c r="B385" s="83" t="s">
        <v>324</v>
      </c>
      <c r="C385" s="81">
        <v>30000000</v>
      </c>
      <c r="D385" s="42"/>
      <c r="E385" s="42"/>
      <c r="F385" s="42"/>
      <c r="G385" s="42"/>
      <c r="H385" s="42"/>
      <c r="I385" s="42"/>
      <c r="J385" s="42"/>
    </row>
    <row r="386" spans="1:10" ht="12.75">
      <c r="A386" s="60">
        <v>231430104</v>
      </c>
      <c r="B386" s="80" t="s">
        <v>325</v>
      </c>
      <c r="C386" s="81">
        <v>50000000</v>
      </c>
      <c r="D386" s="42"/>
      <c r="E386" s="42"/>
      <c r="F386" s="42"/>
      <c r="G386" s="42"/>
      <c r="H386" s="42"/>
      <c r="I386" s="42"/>
      <c r="J386" s="42"/>
    </row>
    <row r="387" spans="1:10" ht="12.75">
      <c r="A387" s="60">
        <v>231430105</v>
      </c>
      <c r="B387" s="80" t="s">
        <v>326</v>
      </c>
      <c r="C387" s="81">
        <v>30000000</v>
      </c>
      <c r="D387" s="42"/>
      <c r="E387" s="42"/>
      <c r="F387" s="42"/>
      <c r="G387" s="42"/>
      <c r="H387" s="42"/>
      <c r="I387" s="42"/>
      <c r="J387" s="42"/>
    </row>
    <row r="388" spans="1:10" ht="12.75">
      <c r="A388" s="57">
        <v>2314302</v>
      </c>
      <c r="B388" s="82" t="s">
        <v>327</v>
      </c>
      <c r="C388" s="77">
        <f>SUM(C389:C391)</f>
        <v>240000000</v>
      </c>
      <c r="D388" s="42"/>
      <c r="E388" s="42"/>
      <c r="F388" s="42"/>
      <c r="G388" s="42"/>
      <c r="H388" s="42"/>
      <c r="I388" s="42"/>
      <c r="J388" s="42"/>
    </row>
    <row r="389" spans="1:10" ht="25.5">
      <c r="A389" s="60">
        <v>231430201</v>
      </c>
      <c r="B389" s="80" t="s">
        <v>328</v>
      </c>
      <c r="C389" s="81">
        <v>90000000</v>
      </c>
      <c r="D389" s="42"/>
      <c r="E389" s="42"/>
      <c r="F389" s="42"/>
      <c r="G389" s="42"/>
      <c r="H389" s="42"/>
      <c r="I389" s="42"/>
      <c r="J389" s="42"/>
    </row>
    <row r="390" spans="1:10" ht="12.75">
      <c r="A390" s="60">
        <v>231430202</v>
      </c>
      <c r="B390" s="80" t="s">
        <v>329</v>
      </c>
      <c r="C390" s="81">
        <v>110000000</v>
      </c>
      <c r="D390" s="42"/>
      <c r="E390" s="42"/>
      <c r="F390" s="42"/>
      <c r="G390" s="42"/>
      <c r="H390" s="42"/>
      <c r="I390" s="42"/>
      <c r="J390" s="42"/>
    </row>
    <row r="391" spans="1:10" ht="12.75">
      <c r="A391" s="60">
        <v>231430203</v>
      </c>
      <c r="B391" s="80" t="s">
        <v>330</v>
      </c>
      <c r="C391" s="81">
        <v>40000000</v>
      </c>
      <c r="D391" s="42"/>
      <c r="E391" s="42"/>
      <c r="F391" s="42"/>
      <c r="G391" s="42"/>
      <c r="H391" s="42"/>
      <c r="I391" s="42"/>
      <c r="J391" s="42"/>
    </row>
    <row r="392" spans="1:10" ht="12.75">
      <c r="A392" s="57">
        <v>2314303</v>
      </c>
      <c r="B392" s="82" t="s">
        <v>331</v>
      </c>
      <c r="C392" s="77">
        <f>SUM(C393:C398)</f>
        <v>197500000</v>
      </c>
      <c r="D392" s="42"/>
      <c r="E392" s="42"/>
      <c r="F392" s="42"/>
      <c r="G392" s="42"/>
      <c r="H392" s="42"/>
      <c r="I392" s="42"/>
      <c r="J392" s="42"/>
    </row>
    <row r="393" spans="1:10" ht="25.5">
      <c r="A393" s="60">
        <v>231430301</v>
      </c>
      <c r="B393" s="83" t="s">
        <v>332</v>
      </c>
      <c r="C393" s="81">
        <v>70000000</v>
      </c>
      <c r="D393" s="42"/>
      <c r="E393" s="42"/>
      <c r="F393" s="42"/>
      <c r="G393" s="42"/>
      <c r="H393" s="42"/>
      <c r="I393" s="42"/>
      <c r="J393" s="42"/>
    </row>
    <row r="394" spans="1:10" ht="12.75">
      <c r="A394" s="60">
        <v>231430302</v>
      </c>
      <c r="B394" s="83" t="s">
        <v>333</v>
      </c>
      <c r="C394" s="81">
        <v>12500000</v>
      </c>
      <c r="D394" s="42"/>
      <c r="E394" s="42"/>
      <c r="F394" s="42"/>
      <c r="G394" s="42"/>
      <c r="H394" s="42"/>
      <c r="I394" s="42"/>
      <c r="J394" s="42"/>
    </row>
    <row r="395" spans="1:10" ht="12.75">
      <c r="A395" s="60">
        <v>231430303</v>
      </c>
      <c r="B395" s="83" t="s">
        <v>334</v>
      </c>
      <c r="C395" s="81">
        <v>30000000</v>
      </c>
      <c r="D395" s="42"/>
      <c r="E395" s="42"/>
      <c r="F395" s="42"/>
      <c r="G395" s="42"/>
      <c r="H395" s="42"/>
      <c r="I395" s="42"/>
      <c r="J395" s="42"/>
    </row>
    <row r="396" spans="1:10" ht="12.75">
      <c r="A396" s="60">
        <v>231430304</v>
      </c>
      <c r="B396" s="83" t="s">
        <v>335</v>
      </c>
      <c r="C396" s="81">
        <v>50000000</v>
      </c>
      <c r="D396" s="42"/>
      <c r="E396" s="42"/>
      <c r="F396" s="42"/>
      <c r="G396" s="42"/>
      <c r="H396" s="42"/>
      <c r="I396" s="42"/>
      <c r="J396" s="42"/>
    </row>
    <row r="397" spans="1:10" ht="12.75">
      <c r="A397" s="60">
        <v>231430305</v>
      </c>
      <c r="B397" s="83" t="s">
        <v>336</v>
      </c>
      <c r="C397" s="81">
        <v>30000000</v>
      </c>
      <c r="D397" s="42"/>
      <c r="E397" s="42"/>
      <c r="F397" s="42"/>
      <c r="G397" s="42"/>
      <c r="H397" s="42"/>
      <c r="I397" s="42"/>
      <c r="J397" s="42"/>
    </row>
    <row r="398" spans="1:10" ht="12.75">
      <c r="A398" s="60">
        <v>231430306</v>
      </c>
      <c r="B398" s="83" t="s">
        <v>337</v>
      </c>
      <c r="C398" s="81">
        <v>5000000</v>
      </c>
      <c r="D398" s="42"/>
      <c r="E398" s="42"/>
      <c r="F398" s="42"/>
      <c r="G398" s="42"/>
      <c r="H398" s="42"/>
      <c r="I398" s="42"/>
      <c r="J398" s="42"/>
    </row>
    <row r="399" spans="1:10" ht="12.75">
      <c r="A399" s="57">
        <v>2314304</v>
      </c>
      <c r="B399" s="82" t="s">
        <v>338</v>
      </c>
      <c r="C399" s="77">
        <f>SUM(C400:C404)</f>
        <v>255200865</v>
      </c>
      <c r="D399" s="42"/>
      <c r="E399" s="42"/>
      <c r="F399" s="42"/>
      <c r="G399" s="42"/>
      <c r="H399" s="42"/>
      <c r="I399" s="42"/>
      <c r="J399" s="42"/>
    </row>
    <row r="400" spans="1:10" ht="12.75">
      <c r="A400" s="60">
        <v>231430401</v>
      </c>
      <c r="B400" s="83" t="s">
        <v>339</v>
      </c>
      <c r="C400" s="81">
        <v>40000000</v>
      </c>
      <c r="D400" s="42"/>
      <c r="E400" s="42"/>
      <c r="F400" s="42"/>
      <c r="G400" s="42"/>
      <c r="H400" s="42"/>
      <c r="I400" s="42"/>
      <c r="J400" s="42"/>
    </row>
    <row r="401" spans="1:10" ht="12.75">
      <c r="A401" s="60">
        <v>231430402</v>
      </c>
      <c r="B401" s="83" t="s">
        <v>340</v>
      </c>
      <c r="C401" s="81">
        <v>21000000</v>
      </c>
      <c r="D401" s="42"/>
      <c r="E401" s="42"/>
      <c r="F401" s="42"/>
      <c r="G401" s="42"/>
      <c r="H401" s="42"/>
      <c r="I401" s="42"/>
      <c r="J401" s="42"/>
    </row>
    <row r="402" spans="1:10" ht="12.75">
      <c r="A402" s="60">
        <v>231430403</v>
      </c>
      <c r="B402" s="83" t="s">
        <v>341</v>
      </c>
      <c r="C402" s="81">
        <v>80000000</v>
      </c>
      <c r="D402" s="42"/>
      <c r="E402" s="42"/>
      <c r="F402" s="42"/>
      <c r="G402" s="42"/>
      <c r="H402" s="42"/>
      <c r="I402" s="42"/>
      <c r="J402" s="42"/>
    </row>
    <row r="403" spans="1:10" ht="12.75">
      <c r="A403" s="60">
        <v>231430404</v>
      </c>
      <c r="B403" s="83" t="s">
        <v>342</v>
      </c>
      <c r="C403" s="81">
        <f>166000000-81799135</f>
        <v>84200865</v>
      </c>
      <c r="D403" s="42"/>
      <c r="E403" s="42"/>
      <c r="F403" s="42"/>
      <c r="G403" s="42"/>
      <c r="H403" s="42"/>
      <c r="I403" s="42"/>
      <c r="J403" s="42"/>
    </row>
    <row r="404" spans="1:10" ht="12.75">
      <c r="A404" s="60">
        <v>231430405</v>
      </c>
      <c r="B404" s="80" t="s">
        <v>343</v>
      </c>
      <c r="C404" s="81">
        <v>30000000</v>
      </c>
      <c r="D404" s="42"/>
      <c r="E404" s="42"/>
      <c r="F404" s="42"/>
      <c r="G404" s="42"/>
      <c r="H404" s="42"/>
      <c r="I404" s="42"/>
      <c r="J404" s="42"/>
    </row>
    <row r="405" spans="1:10" ht="12.75">
      <c r="A405" s="57">
        <v>2314305</v>
      </c>
      <c r="B405" s="82" t="s">
        <v>344</v>
      </c>
      <c r="C405" s="77">
        <f>SUM(C406:C407)</f>
        <v>35000000</v>
      </c>
      <c r="D405" s="42"/>
      <c r="E405" s="42"/>
      <c r="F405" s="42"/>
      <c r="G405" s="42"/>
      <c r="H405" s="42"/>
      <c r="I405" s="42"/>
      <c r="J405" s="42"/>
    </row>
    <row r="406" spans="1:10" ht="12.75">
      <c r="A406" s="60">
        <v>231430501</v>
      </c>
      <c r="B406" s="83" t="s">
        <v>345</v>
      </c>
      <c r="C406" s="81">
        <v>20000000</v>
      </c>
      <c r="D406" s="42"/>
      <c r="E406" s="42"/>
      <c r="F406" s="42"/>
      <c r="G406" s="42"/>
      <c r="H406" s="42"/>
      <c r="I406" s="42"/>
      <c r="J406" s="42"/>
    </row>
    <row r="407" spans="1:10" ht="12.75">
      <c r="A407" s="60">
        <v>231430502</v>
      </c>
      <c r="B407" s="83" t="s">
        <v>346</v>
      </c>
      <c r="C407" s="81">
        <v>15000000</v>
      </c>
      <c r="D407" s="42"/>
      <c r="E407" s="42"/>
      <c r="F407" s="42"/>
      <c r="G407" s="42"/>
      <c r="H407" s="42"/>
      <c r="I407" s="42"/>
      <c r="J407" s="42"/>
    </row>
    <row r="408" spans="1:10" ht="12.75">
      <c r="A408" s="57">
        <v>2314306</v>
      </c>
      <c r="B408" s="82" t="s">
        <v>347</v>
      </c>
      <c r="C408" s="77">
        <f>SUM(C409:C410)</f>
        <v>18000000</v>
      </c>
      <c r="D408" s="42"/>
      <c r="E408" s="42"/>
      <c r="F408" s="42"/>
      <c r="G408" s="42"/>
      <c r="H408" s="42"/>
      <c r="I408" s="42"/>
      <c r="J408" s="42"/>
    </row>
    <row r="409" spans="1:10" ht="12.75">
      <c r="A409" s="60">
        <v>231430601</v>
      </c>
      <c r="B409" s="61" t="s">
        <v>348</v>
      </c>
      <c r="C409" s="81">
        <v>8000000</v>
      </c>
      <c r="D409" s="42"/>
      <c r="E409" s="42"/>
      <c r="F409" s="42"/>
      <c r="G409" s="42"/>
      <c r="H409" s="42"/>
      <c r="I409" s="42"/>
      <c r="J409" s="42"/>
    </row>
    <row r="410" spans="1:10" ht="12.75">
      <c r="A410" s="60">
        <v>231430602</v>
      </c>
      <c r="B410" s="61" t="s">
        <v>349</v>
      </c>
      <c r="C410" s="81">
        <v>10000000</v>
      </c>
      <c r="D410" s="42"/>
      <c r="E410" s="42"/>
      <c r="F410" s="42"/>
      <c r="G410" s="42"/>
      <c r="H410" s="42"/>
      <c r="I410" s="42"/>
      <c r="J410" s="42"/>
    </row>
    <row r="411" spans="1:10" ht="12.75">
      <c r="A411" s="57">
        <v>2314307</v>
      </c>
      <c r="B411" s="58" t="s">
        <v>350</v>
      </c>
      <c r="C411" s="77">
        <f>SUM(C412:C413)</f>
        <v>1500000</v>
      </c>
      <c r="D411" s="42"/>
      <c r="E411" s="42"/>
      <c r="F411" s="42"/>
      <c r="G411" s="42"/>
      <c r="H411" s="42"/>
      <c r="I411" s="42"/>
      <c r="J411" s="42"/>
    </row>
    <row r="412" spans="1:10" ht="12.75">
      <c r="A412" s="60">
        <v>231430701</v>
      </c>
      <c r="B412" s="61" t="s">
        <v>351</v>
      </c>
      <c r="C412" s="81">
        <v>1000000</v>
      </c>
      <c r="D412" s="42"/>
      <c r="E412" s="42"/>
      <c r="F412" s="42"/>
      <c r="G412" s="42"/>
      <c r="H412" s="42"/>
      <c r="I412" s="42"/>
      <c r="J412" s="42"/>
    </row>
    <row r="413" spans="1:10" ht="12.75">
      <c r="A413" s="60">
        <v>231430702</v>
      </c>
      <c r="B413" s="61" t="s">
        <v>352</v>
      </c>
      <c r="C413" s="81">
        <v>500000</v>
      </c>
      <c r="D413" s="42"/>
      <c r="E413" s="42"/>
      <c r="F413" s="42"/>
      <c r="G413" s="42"/>
      <c r="H413" s="42"/>
      <c r="I413" s="42"/>
      <c r="J413" s="42"/>
    </row>
    <row r="414" spans="1:10" ht="12.75">
      <c r="A414" s="57">
        <v>2314308</v>
      </c>
      <c r="B414" s="82" t="s">
        <v>353</v>
      </c>
      <c r="C414" s="77">
        <f>SUM(C415:C416)</f>
        <v>22000000</v>
      </c>
      <c r="D414" s="42"/>
      <c r="E414" s="42"/>
      <c r="F414" s="42"/>
      <c r="G414" s="42"/>
      <c r="H414" s="42"/>
      <c r="I414" s="42"/>
      <c r="J414" s="42"/>
    </row>
    <row r="415" spans="1:10" ht="25.5">
      <c r="A415" s="60">
        <v>231430801</v>
      </c>
      <c r="B415" s="83" t="s">
        <v>354</v>
      </c>
      <c r="C415" s="81">
        <v>2000000</v>
      </c>
      <c r="D415" s="42"/>
      <c r="E415" s="42"/>
      <c r="F415" s="42"/>
      <c r="G415" s="42"/>
      <c r="H415" s="42"/>
      <c r="I415" s="42"/>
      <c r="J415" s="42"/>
    </row>
    <row r="416" spans="1:10" ht="12.75">
      <c r="A416" s="60">
        <v>231430802</v>
      </c>
      <c r="B416" s="83" t="s">
        <v>355</v>
      </c>
      <c r="C416" s="81">
        <v>20000000</v>
      </c>
      <c r="D416" s="42"/>
      <c r="E416" s="42"/>
      <c r="F416" s="42"/>
      <c r="G416" s="42"/>
      <c r="H416" s="42"/>
      <c r="I416" s="42"/>
      <c r="J416" s="42"/>
    </row>
    <row r="417" spans="1:10" ht="12.75">
      <c r="A417" s="57">
        <v>2314309</v>
      </c>
      <c r="B417" s="82" t="s">
        <v>356</v>
      </c>
      <c r="C417" s="77">
        <f>SUM(C418:C428)</f>
        <v>65000000</v>
      </c>
      <c r="D417" s="42"/>
      <c r="E417" s="42"/>
      <c r="F417" s="42"/>
      <c r="G417" s="42"/>
      <c r="H417" s="42"/>
      <c r="I417" s="42"/>
      <c r="J417" s="42"/>
    </row>
    <row r="418" spans="1:10" ht="12.75">
      <c r="A418" s="60">
        <v>231430901</v>
      </c>
      <c r="B418" s="80" t="s">
        <v>357</v>
      </c>
      <c r="C418" s="81">
        <v>10000000</v>
      </c>
      <c r="D418" s="42"/>
      <c r="E418" s="42"/>
      <c r="F418" s="42"/>
      <c r="G418" s="42"/>
      <c r="H418" s="42"/>
      <c r="I418" s="42"/>
      <c r="J418" s="42"/>
    </row>
    <row r="419" spans="1:10" ht="12.75">
      <c r="A419" s="60">
        <v>231430902</v>
      </c>
      <c r="B419" s="80" t="s">
        <v>358</v>
      </c>
      <c r="C419" s="81">
        <v>5000000</v>
      </c>
      <c r="D419" s="42"/>
      <c r="E419" s="42"/>
      <c r="F419" s="42"/>
      <c r="G419" s="42"/>
      <c r="H419" s="42"/>
      <c r="I419" s="42"/>
      <c r="J419" s="42"/>
    </row>
    <row r="420" spans="1:10" ht="12.75">
      <c r="A420" s="60">
        <v>231430903</v>
      </c>
      <c r="B420" s="80" t="s">
        <v>359</v>
      </c>
      <c r="C420" s="81">
        <v>8000000</v>
      </c>
      <c r="D420" s="42"/>
      <c r="E420" s="42"/>
      <c r="F420" s="42"/>
      <c r="G420" s="42"/>
      <c r="H420" s="42"/>
      <c r="I420" s="42"/>
      <c r="J420" s="42"/>
    </row>
    <row r="421" spans="1:10" ht="12.75">
      <c r="A421" s="60">
        <v>231430904</v>
      </c>
      <c r="B421" s="80" t="s">
        <v>360</v>
      </c>
      <c r="C421" s="81">
        <v>4000000</v>
      </c>
      <c r="D421" s="42"/>
      <c r="E421" s="42"/>
      <c r="F421" s="42"/>
      <c r="G421" s="42"/>
      <c r="H421" s="42"/>
      <c r="I421" s="42"/>
      <c r="J421" s="42"/>
    </row>
    <row r="422" spans="1:10" ht="12.75">
      <c r="A422" s="60">
        <v>231430905</v>
      </c>
      <c r="B422" s="80" t="s">
        <v>361</v>
      </c>
      <c r="C422" s="81">
        <v>3000000</v>
      </c>
      <c r="D422" s="42"/>
      <c r="E422" s="42"/>
      <c r="F422" s="42"/>
      <c r="G422" s="42"/>
      <c r="H422" s="42"/>
      <c r="I422" s="42"/>
      <c r="J422" s="42"/>
    </row>
    <row r="423" spans="1:10" ht="12.75">
      <c r="A423" s="60">
        <v>231430906</v>
      </c>
      <c r="B423" s="80" t="s">
        <v>362</v>
      </c>
      <c r="C423" s="81">
        <v>5000000</v>
      </c>
      <c r="D423" s="42"/>
      <c r="E423" s="42"/>
      <c r="F423" s="42"/>
      <c r="G423" s="42"/>
      <c r="H423" s="42"/>
      <c r="I423" s="42"/>
      <c r="J423" s="42"/>
    </row>
    <row r="424" spans="1:10" ht="12.75">
      <c r="A424" s="60">
        <v>231430907</v>
      </c>
      <c r="B424" s="80" t="s">
        <v>363</v>
      </c>
      <c r="C424" s="81">
        <v>6000000</v>
      </c>
      <c r="D424" s="42"/>
      <c r="E424" s="42"/>
      <c r="F424" s="42"/>
      <c r="G424" s="42"/>
      <c r="H424" s="42"/>
      <c r="I424" s="42"/>
      <c r="J424" s="42"/>
    </row>
    <row r="425" spans="1:10" ht="12.75">
      <c r="A425" s="60">
        <v>231430908</v>
      </c>
      <c r="B425" s="80" t="s">
        <v>364</v>
      </c>
      <c r="C425" s="81">
        <v>6000000</v>
      </c>
      <c r="D425" s="42"/>
      <c r="E425" s="42"/>
      <c r="F425" s="42"/>
      <c r="G425" s="42"/>
      <c r="H425" s="42"/>
      <c r="I425" s="42"/>
      <c r="J425" s="42"/>
    </row>
    <row r="426" spans="1:10" ht="12.75">
      <c r="A426" s="60">
        <v>231430909</v>
      </c>
      <c r="B426" s="80" t="s">
        <v>365</v>
      </c>
      <c r="C426" s="81">
        <v>3000000</v>
      </c>
      <c r="D426" s="42"/>
      <c r="E426" s="42"/>
      <c r="F426" s="42"/>
      <c r="G426" s="42"/>
      <c r="H426" s="42"/>
      <c r="I426" s="42"/>
      <c r="J426" s="42"/>
    </row>
    <row r="427" spans="1:10" ht="25.5">
      <c r="A427" s="60">
        <v>231430910</v>
      </c>
      <c r="B427" s="80" t="s">
        <v>366</v>
      </c>
      <c r="C427" s="81">
        <v>13000000</v>
      </c>
      <c r="D427" s="42"/>
      <c r="E427" s="42"/>
      <c r="F427" s="42"/>
      <c r="G427" s="42"/>
      <c r="H427" s="42"/>
      <c r="I427" s="42"/>
      <c r="J427" s="42"/>
    </row>
    <row r="428" spans="1:10" ht="25.5">
      <c r="A428" s="60">
        <v>231430911</v>
      </c>
      <c r="B428" s="80" t="s">
        <v>367</v>
      </c>
      <c r="C428" s="81">
        <v>2000000</v>
      </c>
      <c r="D428" s="42"/>
      <c r="E428" s="42"/>
      <c r="F428" s="42"/>
      <c r="G428" s="42"/>
      <c r="H428" s="42"/>
      <c r="I428" s="42"/>
      <c r="J428" s="42"/>
    </row>
    <row r="429" spans="1:10" ht="12.75">
      <c r="A429" s="57">
        <v>2314310</v>
      </c>
      <c r="B429" s="82" t="s">
        <v>46</v>
      </c>
      <c r="C429" s="77">
        <f>SUM(C430:C431)</f>
        <v>25000000</v>
      </c>
      <c r="D429" s="42"/>
      <c r="E429" s="42"/>
      <c r="F429" s="42"/>
      <c r="G429" s="42"/>
      <c r="H429" s="42"/>
      <c r="I429" s="42"/>
      <c r="J429" s="42"/>
    </row>
    <row r="430" spans="1:10" ht="25.5">
      <c r="A430" s="60">
        <v>231431001</v>
      </c>
      <c r="B430" s="83" t="s">
        <v>368</v>
      </c>
      <c r="C430" s="81">
        <v>15000000</v>
      </c>
      <c r="D430" s="42"/>
      <c r="E430" s="42"/>
      <c r="F430" s="42"/>
      <c r="G430" s="42"/>
      <c r="H430" s="42"/>
      <c r="I430" s="42"/>
      <c r="J430" s="42"/>
    </row>
    <row r="431" spans="1:10" ht="38.25">
      <c r="A431" s="60">
        <v>231431002</v>
      </c>
      <c r="B431" s="83" t="s">
        <v>369</v>
      </c>
      <c r="C431" s="81">
        <v>10000000</v>
      </c>
      <c r="D431" s="42"/>
      <c r="E431" s="42"/>
      <c r="F431" s="42"/>
      <c r="G431" s="42"/>
      <c r="H431" s="42"/>
      <c r="I431" s="42"/>
      <c r="J431" s="42"/>
    </row>
    <row r="432" spans="1:10" ht="12.75">
      <c r="A432" s="57">
        <v>2314311</v>
      </c>
      <c r="B432" s="65" t="s">
        <v>370</v>
      </c>
      <c r="C432" s="77">
        <f>SUM(C433)</f>
        <v>3000000</v>
      </c>
      <c r="D432" s="42"/>
      <c r="E432" s="42"/>
      <c r="F432" s="42"/>
      <c r="G432" s="42"/>
      <c r="H432" s="42"/>
      <c r="I432" s="42"/>
      <c r="J432" s="42"/>
    </row>
    <row r="433" spans="1:10" ht="25.5">
      <c r="A433" s="60">
        <v>231431101</v>
      </c>
      <c r="B433" s="83" t="s">
        <v>371</v>
      </c>
      <c r="C433" s="81">
        <v>3000000</v>
      </c>
      <c r="D433" s="42"/>
      <c r="E433" s="42"/>
      <c r="F433" s="42"/>
      <c r="G433" s="42"/>
      <c r="H433" s="42"/>
      <c r="I433" s="42"/>
      <c r="J433" s="42"/>
    </row>
    <row r="434" spans="1:10" ht="12.75">
      <c r="A434" s="57">
        <v>2314312</v>
      </c>
      <c r="B434" s="82" t="s">
        <v>47</v>
      </c>
      <c r="C434" s="77">
        <f>SUM(C435:C439)</f>
        <v>108000000</v>
      </c>
      <c r="D434" s="42"/>
      <c r="E434" s="42"/>
      <c r="F434" s="42"/>
      <c r="G434" s="42"/>
      <c r="H434" s="42"/>
      <c r="I434" s="42"/>
      <c r="J434" s="42"/>
    </row>
    <row r="435" spans="1:10" ht="25.5">
      <c r="A435" s="60">
        <v>231431201</v>
      </c>
      <c r="B435" s="83" t="s">
        <v>372</v>
      </c>
      <c r="C435" s="81">
        <v>0</v>
      </c>
      <c r="D435" s="42"/>
      <c r="E435" s="42"/>
      <c r="F435" s="42"/>
      <c r="G435" s="42"/>
      <c r="H435" s="42"/>
      <c r="I435" s="42"/>
      <c r="J435" s="42"/>
    </row>
    <row r="436" spans="1:10" ht="25.5">
      <c r="A436" s="60">
        <v>231431202</v>
      </c>
      <c r="B436" s="83" t="s">
        <v>373</v>
      </c>
      <c r="C436" s="81">
        <v>18000000</v>
      </c>
      <c r="D436" s="42"/>
      <c r="E436" s="42"/>
      <c r="F436" s="42"/>
      <c r="G436" s="42"/>
      <c r="H436" s="42"/>
      <c r="I436" s="42"/>
      <c r="J436" s="42"/>
    </row>
    <row r="437" spans="1:10" ht="12.75">
      <c r="A437" s="60">
        <v>231431203</v>
      </c>
      <c r="B437" s="83" t="s">
        <v>374</v>
      </c>
      <c r="C437" s="81">
        <v>30000000</v>
      </c>
      <c r="D437" s="42"/>
      <c r="E437" s="42"/>
      <c r="F437" s="42"/>
      <c r="G437" s="42"/>
      <c r="H437" s="42"/>
      <c r="I437" s="42"/>
      <c r="J437" s="42"/>
    </row>
    <row r="438" spans="1:10" ht="12.75">
      <c r="A438" s="60">
        <v>231431204</v>
      </c>
      <c r="B438" s="83" t="s">
        <v>375</v>
      </c>
      <c r="C438" s="81">
        <v>10000000</v>
      </c>
      <c r="D438" s="42"/>
      <c r="E438" s="42"/>
      <c r="F438" s="42"/>
      <c r="G438" s="42"/>
      <c r="H438" s="42"/>
      <c r="I438" s="42"/>
      <c r="J438" s="42"/>
    </row>
    <row r="439" spans="1:10" ht="12.75">
      <c r="A439" s="60">
        <v>231431205</v>
      </c>
      <c r="B439" s="83" t="s">
        <v>376</v>
      </c>
      <c r="C439" s="81">
        <v>50000000</v>
      </c>
      <c r="D439" s="42"/>
      <c r="E439" s="42"/>
      <c r="F439" s="42"/>
      <c r="G439" s="42"/>
      <c r="H439" s="42"/>
      <c r="I439" s="42"/>
      <c r="J439" s="42"/>
    </row>
    <row r="440" spans="1:10" ht="12.75">
      <c r="A440" s="57">
        <v>2314313</v>
      </c>
      <c r="B440" s="82" t="s">
        <v>377</v>
      </c>
      <c r="C440" s="77">
        <f>SUM(C441:C442)</f>
        <v>63000000</v>
      </c>
      <c r="D440" s="42"/>
      <c r="E440" s="42"/>
      <c r="F440" s="42"/>
      <c r="G440" s="42"/>
      <c r="H440" s="42"/>
      <c r="I440" s="42"/>
      <c r="J440" s="42"/>
    </row>
    <row r="441" spans="1:10" ht="12.75">
      <c r="A441" s="60">
        <v>231431301</v>
      </c>
      <c r="B441" s="83" t="s">
        <v>378</v>
      </c>
      <c r="C441" s="81">
        <v>28000000</v>
      </c>
      <c r="D441" s="42"/>
      <c r="E441" s="42"/>
      <c r="F441" s="42"/>
      <c r="G441" s="42"/>
      <c r="H441" s="42"/>
      <c r="I441" s="42"/>
      <c r="J441" s="42"/>
    </row>
    <row r="442" spans="1:10" ht="25.5">
      <c r="A442" s="60">
        <v>231431302</v>
      </c>
      <c r="B442" s="87" t="s">
        <v>379</v>
      </c>
      <c r="C442" s="81">
        <v>35000000</v>
      </c>
      <c r="D442" s="42"/>
      <c r="E442" s="42"/>
      <c r="F442" s="42"/>
      <c r="G442" s="42"/>
      <c r="H442" s="42"/>
      <c r="I442" s="42"/>
      <c r="J442" s="42"/>
    </row>
    <row r="443" spans="1:10" ht="12.75">
      <c r="A443" s="57">
        <v>2315</v>
      </c>
      <c r="B443" s="82" t="s">
        <v>380</v>
      </c>
      <c r="C443" s="77">
        <f>SUM(C444+C446)</f>
        <v>158800135</v>
      </c>
      <c r="D443" s="42"/>
      <c r="E443" s="42"/>
      <c r="F443" s="42"/>
      <c r="G443" s="42"/>
      <c r="H443" s="42"/>
      <c r="I443" s="42"/>
      <c r="J443" s="42"/>
    </row>
    <row r="444" spans="1:10" ht="12.75">
      <c r="A444" s="57">
        <v>23151</v>
      </c>
      <c r="B444" s="82" t="s">
        <v>284</v>
      </c>
      <c r="C444" s="77">
        <f>SUM(C445:C445)</f>
        <v>49000000</v>
      </c>
      <c r="D444" s="42"/>
      <c r="E444" s="42"/>
      <c r="F444" s="42"/>
      <c r="G444" s="42"/>
      <c r="H444" s="42"/>
      <c r="I444" s="42"/>
      <c r="J444" s="42"/>
    </row>
    <row r="445" spans="1:10" ht="12.75">
      <c r="A445" s="60">
        <v>2315101</v>
      </c>
      <c r="B445" s="80" t="s">
        <v>36</v>
      </c>
      <c r="C445" s="81">
        <v>49000000</v>
      </c>
      <c r="D445" s="42"/>
      <c r="E445" s="42"/>
      <c r="F445" s="42"/>
      <c r="G445" s="42"/>
      <c r="H445" s="42"/>
      <c r="I445" s="42"/>
      <c r="J445" s="42"/>
    </row>
    <row r="446" spans="1:10" ht="12.75">
      <c r="A446" s="57">
        <v>23152</v>
      </c>
      <c r="B446" s="82" t="s">
        <v>381</v>
      </c>
      <c r="C446" s="77">
        <f>SUM(C447)</f>
        <v>109800135</v>
      </c>
      <c r="D446" s="42"/>
      <c r="E446" s="42"/>
      <c r="F446" s="42"/>
      <c r="G446" s="42"/>
      <c r="H446" s="42"/>
      <c r="I446" s="42"/>
      <c r="J446" s="42"/>
    </row>
    <row r="447" spans="1:10" ht="12.75">
      <c r="A447" s="60">
        <v>2315201</v>
      </c>
      <c r="B447" s="80" t="s">
        <v>382</v>
      </c>
      <c r="C447" s="81">
        <f>69000000+81799135-40999000</f>
        <v>109800135</v>
      </c>
      <c r="D447" s="42"/>
      <c r="E447" s="42"/>
      <c r="F447" s="42"/>
      <c r="G447" s="42"/>
      <c r="H447" s="42"/>
      <c r="I447" s="42"/>
      <c r="J447" s="42"/>
    </row>
    <row r="448" spans="1:10" ht="12.75">
      <c r="A448" s="57">
        <v>232</v>
      </c>
      <c r="B448" s="82" t="s">
        <v>383</v>
      </c>
      <c r="C448" s="77">
        <f>SUM(C449)</f>
        <v>40000000</v>
      </c>
      <c r="D448" s="42"/>
      <c r="E448" s="42"/>
      <c r="F448" s="42"/>
      <c r="G448" s="42"/>
      <c r="H448" s="42"/>
      <c r="I448" s="42"/>
      <c r="J448" s="42"/>
    </row>
    <row r="449" spans="1:10" ht="12.75">
      <c r="A449" s="57">
        <v>2321</v>
      </c>
      <c r="B449" s="82" t="s">
        <v>381</v>
      </c>
      <c r="C449" s="77">
        <f>SUM(C450)</f>
        <v>40000000</v>
      </c>
      <c r="D449" s="42"/>
      <c r="E449" s="42"/>
      <c r="F449" s="42"/>
      <c r="G449" s="42"/>
      <c r="H449" s="42"/>
      <c r="I449" s="42"/>
      <c r="J449" s="42"/>
    </row>
    <row r="450" spans="1:10" ht="12.75">
      <c r="A450" s="60">
        <v>232101</v>
      </c>
      <c r="B450" s="80" t="s">
        <v>382</v>
      </c>
      <c r="C450" s="62">
        <v>40000000</v>
      </c>
      <c r="D450" s="42"/>
      <c r="E450" s="42"/>
      <c r="F450" s="42"/>
      <c r="G450" s="42"/>
      <c r="H450" s="42"/>
      <c r="I450" s="42"/>
      <c r="J450" s="42"/>
    </row>
    <row r="451" spans="1:10" ht="12.75">
      <c r="A451" s="60"/>
      <c r="B451" s="80"/>
      <c r="C451" s="81"/>
      <c r="D451" s="42"/>
      <c r="E451" s="42"/>
      <c r="F451" s="42"/>
      <c r="G451" s="42"/>
      <c r="H451" s="42"/>
      <c r="I451" s="42"/>
      <c r="J451" s="42"/>
    </row>
    <row r="452" spans="1:10" ht="12.75">
      <c r="A452" s="57">
        <v>233</v>
      </c>
      <c r="B452" s="82" t="s">
        <v>24</v>
      </c>
      <c r="C452" s="77">
        <f>SUM(C453+C485+C487+C489+C494+C498)</f>
        <v>1305773157</v>
      </c>
      <c r="D452" s="42"/>
      <c r="E452" s="42"/>
      <c r="F452" s="42"/>
      <c r="G452" s="42"/>
      <c r="H452" s="42"/>
      <c r="I452" s="42"/>
      <c r="J452" s="42"/>
    </row>
    <row r="453" spans="1:10" ht="12.75">
      <c r="A453" s="57">
        <v>2331</v>
      </c>
      <c r="B453" s="82" t="s">
        <v>57</v>
      </c>
      <c r="C453" s="77">
        <f>SUM(C454+C474)</f>
        <v>1145773157</v>
      </c>
      <c r="D453" s="42"/>
      <c r="E453" s="42"/>
      <c r="F453" s="42"/>
      <c r="G453" s="42"/>
      <c r="H453" s="42"/>
      <c r="I453" s="42"/>
      <c r="J453" s="42"/>
    </row>
    <row r="454" spans="1:10" ht="12.75">
      <c r="A454" s="57">
        <v>23311</v>
      </c>
      <c r="B454" s="82" t="s">
        <v>384</v>
      </c>
      <c r="C454" s="77">
        <f>SUM(C455+C457+C460+C462+C466+C464)</f>
        <v>1119595963</v>
      </c>
      <c r="D454" s="42"/>
      <c r="E454" s="42"/>
      <c r="F454" s="42"/>
      <c r="G454" s="42"/>
      <c r="H454" s="42"/>
      <c r="I454" s="42"/>
      <c r="J454" s="42"/>
    </row>
    <row r="455" spans="1:10" ht="12.75">
      <c r="A455" s="57">
        <v>233111</v>
      </c>
      <c r="B455" s="82" t="s">
        <v>385</v>
      </c>
      <c r="C455" s="77">
        <f>SUM(C456:C456)</f>
        <v>513462172</v>
      </c>
      <c r="D455" s="42"/>
      <c r="E455" s="42"/>
      <c r="F455" s="42"/>
      <c r="G455" s="42"/>
      <c r="H455" s="42"/>
      <c r="I455" s="42"/>
      <c r="J455" s="42"/>
    </row>
    <row r="456" spans="1:10" ht="12.75">
      <c r="A456" s="60">
        <v>23311101</v>
      </c>
      <c r="B456" s="80" t="s">
        <v>386</v>
      </c>
      <c r="C456" s="62">
        <v>513462172</v>
      </c>
      <c r="D456" s="42"/>
      <c r="E456" s="42"/>
      <c r="F456" s="42"/>
      <c r="G456" s="42"/>
      <c r="H456" s="42"/>
      <c r="I456" s="42"/>
      <c r="J456" s="42"/>
    </row>
    <row r="457" spans="1:10" ht="12.75">
      <c r="A457" s="57">
        <v>233112</v>
      </c>
      <c r="B457" s="82" t="s">
        <v>387</v>
      </c>
      <c r="C457" s="77">
        <f>SUM(C458)</f>
        <v>575625723</v>
      </c>
      <c r="D457" s="42"/>
      <c r="E457" s="42"/>
      <c r="F457" s="42"/>
      <c r="G457" s="42"/>
      <c r="H457" s="42"/>
      <c r="I457" s="42"/>
      <c r="J457" s="42"/>
    </row>
    <row r="458" spans="1:10" ht="12.75">
      <c r="A458" s="57">
        <v>2331121</v>
      </c>
      <c r="B458" s="82" t="s">
        <v>388</v>
      </c>
      <c r="C458" s="77">
        <f>SUM(C459)</f>
        <v>575625723</v>
      </c>
      <c r="D458" s="42"/>
      <c r="E458" s="42"/>
      <c r="F458" s="42"/>
      <c r="G458" s="42"/>
      <c r="H458" s="42"/>
      <c r="I458" s="42"/>
      <c r="J458" s="42"/>
    </row>
    <row r="459" spans="1:10" ht="12.75">
      <c r="A459" s="60">
        <v>233112101</v>
      </c>
      <c r="B459" s="80" t="s">
        <v>389</v>
      </c>
      <c r="C459" s="62">
        <v>575625723</v>
      </c>
      <c r="D459" s="42"/>
      <c r="E459" s="42"/>
      <c r="F459" s="42"/>
      <c r="G459" s="42"/>
      <c r="H459" s="42"/>
      <c r="I459" s="42"/>
      <c r="J459" s="42"/>
    </row>
    <row r="460" spans="1:10" ht="12.75">
      <c r="A460" s="57">
        <v>233113</v>
      </c>
      <c r="B460" s="82" t="s">
        <v>390</v>
      </c>
      <c r="C460" s="77">
        <f>SUM(C461:C461)</f>
        <v>16191669</v>
      </c>
      <c r="D460" s="42"/>
      <c r="E460" s="42"/>
      <c r="F460" s="42"/>
      <c r="G460" s="42"/>
      <c r="H460" s="42"/>
      <c r="I460" s="42"/>
      <c r="J460" s="42"/>
    </row>
    <row r="461" spans="1:10" ht="12.75">
      <c r="A461" s="60">
        <v>23311301</v>
      </c>
      <c r="B461" s="80" t="s">
        <v>391</v>
      </c>
      <c r="C461" s="62">
        <v>16191669</v>
      </c>
      <c r="D461" s="42"/>
      <c r="E461" s="42"/>
      <c r="F461" s="42"/>
      <c r="G461" s="42"/>
      <c r="H461" s="42"/>
      <c r="I461" s="42"/>
      <c r="J461" s="42"/>
    </row>
    <row r="462" spans="1:10" ht="12.75">
      <c r="A462" s="57">
        <v>233114</v>
      </c>
      <c r="B462" s="82" t="s">
        <v>392</v>
      </c>
      <c r="C462" s="77">
        <f>SUM(C463)</f>
        <v>7560000</v>
      </c>
      <c r="D462" s="42"/>
      <c r="E462" s="42"/>
      <c r="F462" s="42"/>
      <c r="G462" s="42"/>
      <c r="H462" s="42"/>
      <c r="I462" s="42"/>
      <c r="J462" s="42"/>
    </row>
    <row r="463" spans="1:10" ht="12.75">
      <c r="A463" s="60">
        <v>23311401</v>
      </c>
      <c r="B463" s="80" t="s">
        <v>391</v>
      </c>
      <c r="C463" s="62">
        <v>7560000</v>
      </c>
      <c r="D463" s="42"/>
      <c r="E463" s="42"/>
      <c r="F463" s="42"/>
      <c r="G463" s="42"/>
      <c r="H463" s="42"/>
      <c r="I463" s="42"/>
      <c r="J463" s="42"/>
    </row>
    <row r="464" spans="1:10" ht="12.75">
      <c r="A464" s="57">
        <v>233115</v>
      </c>
      <c r="B464" s="58" t="s">
        <v>393</v>
      </c>
      <c r="C464" s="59">
        <f>SUM(C465)</f>
        <v>6756399</v>
      </c>
      <c r="D464" s="42"/>
      <c r="E464" s="42"/>
      <c r="F464" s="42"/>
      <c r="G464" s="42"/>
      <c r="H464" s="42"/>
      <c r="I464" s="42"/>
      <c r="J464" s="42"/>
    </row>
    <row r="465" spans="1:10" ht="12.75">
      <c r="A465" s="60">
        <v>23311501</v>
      </c>
      <c r="B465" s="61" t="s">
        <v>394</v>
      </c>
      <c r="C465" s="62">
        <v>6756399</v>
      </c>
      <c r="D465" s="42"/>
      <c r="E465" s="42"/>
      <c r="F465" s="42"/>
      <c r="G465" s="42"/>
      <c r="H465" s="42"/>
      <c r="I465" s="42"/>
      <c r="J465" s="42"/>
    </row>
    <row r="466" spans="1:10" ht="12.75">
      <c r="A466" s="57">
        <v>233116</v>
      </c>
      <c r="B466" s="82" t="s">
        <v>150</v>
      </c>
      <c r="C466" s="88">
        <f>SUM(C467)</f>
        <v>0</v>
      </c>
      <c r="D466" s="42"/>
      <c r="E466" s="42"/>
      <c r="F466" s="42"/>
      <c r="G466" s="42"/>
      <c r="H466" s="42"/>
      <c r="I466" s="42"/>
      <c r="J466" s="42"/>
    </row>
    <row r="467" spans="1:10" ht="12.75">
      <c r="A467" s="57">
        <v>2331161</v>
      </c>
      <c r="B467" s="82" t="s">
        <v>159</v>
      </c>
      <c r="C467" s="89">
        <f>SUM(C468+C470)</f>
        <v>0</v>
      </c>
      <c r="D467" s="42"/>
      <c r="E467" s="42"/>
      <c r="F467" s="42"/>
      <c r="G467" s="42"/>
      <c r="H467" s="42"/>
      <c r="I467" s="42"/>
      <c r="J467" s="42"/>
    </row>
    <row r="468" spans="1:10" ht="12.75">
      <c r="A468" s="57">
        <v>23311611</v>
      </c>
      <c r="B468" s="82" t="s">
        <v>158</v>
      </c>
      <c r="C468" s="88">
        <f>SUM(C469)</f>
        <v>0</v>
      </c>
      <c r="D468" s="42"/>
      <c r="E468" s="42"/>
      <c r="F468" s="42"/>
      <c r="G468" s="42"/>
      <c r="H468" s="42"/>
      <c r="I468" s="42"/>
      <c r="J468" s="42"/>
    </row>
    <row r="469" spans="1:10" ht="12.75">
      <c r="A469" s="60">
        <v>2331161101</v>
      </c>
      <c r="B469" s="80" t="s">
        <v>395</v>
      </c>
      <c r="C469" s="62">
        <v>0</v>
      </c>
      <c r="D469" s="42"/>
      <c r="E469" s="42"/>
      <c r="F469" s="42"/>
      <c r="G469" s="42"/>
      <c r="H469" s="42"/>
      <c r="I469" s="42"/>
      <c r="J469" s="42"/>
    </row>
    <row r="470" spans="1:10" ht="12.75">
      <c r="A470" s="57">
        <v>2331162</v>
      </c>
      <c r="B470" s="58" t="s">
        <v>135</v>
      </c>
      <c r="C470" s="88">
        <f>SUM(C471:C473)</f>
        <v>0</v>
      </c>
      <c r="D470" s="42"/>
      <c r="E470" s="42"/>
      <c r="F470" s="42"/>
      <c r="G470" s="42"/>
      <c r="H470" s="42"/>
      <c r="I470" s="42"/>
      <c r="J470" s="42"/>
    </row>
    <row r="471" spans="1:10" ht="12.75">
      <c r="A471" s="60">
        <v>233116201</v>
      </c>
      <c r="B471" s="61" t="s">
        <v>136</v>
      </c>
      <c r="C471" s="90">
        <v>0</v>
      </c>
      <c r="D471" s="42"/>
      <c r="E471" s="42"/>
      <c r="F471" s="42"/>
      <c r="G471" s="42"/>
      <c r="H471" s="42"/>
      <c r="I471" s="42"/>
      <c r="J471" s="42"/>
    </row>
    <row r="472" spans="1:10" ht="12.75">
      <c r="A472" s="60">
        <v>233116202</v>
      </c>
      <c r="B472" s="61" t="s">
        <v>126</v>
      </c>
      <c r="C472" s="90">
        <v>0</v>
      </c>
      <c r="D472" s="42"/>
      <c r="E472" s="42"/>
      <c r="F472" s="42"/>
      <c r="G472" s="42"/>
      <c r="H472" s="42"/>
      <c r="I472" s="42"/>
      <c r="J472" s="42"/>
    </row>
    <row r="473" spans="1:10" ht="12.75">
      <c r="A473" s="60">
        <v>233116203</v>
      </c>
      <c r="B473" s="61" t="s">
        <v>131</v>
      </c>
      <c r="C473" s="90">
        <v>0</v>
      </c>
      <c r="D473" s="42"/>
      <c r="E473" s="42"/>
      <c r="F473" s="42"/>
      <c r="G473" s="42"/>
      <c r="H473" s="42"/>
      <c r="I473" s="42"/>
      <c r="J473" s="42"/>
    </row>
    <row r="474" spans="1:10" ht="12.75">
      <c r="A474" s="57">
        <v>23312</v>
      </c>
      <c r="B474" s="82" t="s">
        <v>65</v>
      </c>
      <c r="C474" s="88">
        <f>SUM(C475+C477)</f>
        <v>26177194</v>
      </c>
      <c r="D474" s="42"/>
      <c r="E474" s="42"/>
      <c r="F474" s="42"/>
      <c r="G474" s="42"/>
      <c r="H474" s="42"/>
      <c r="I474" s="42"/>
      <c r="J474" s="42"/>
    </row>
    <row r="475" spans="1:10" ht="12.75">
      <c r="A475" s="57">
        <v>233121</v>
      </c>
      <c r="B475" s="82" t="s">
        <v>385</v>
      </c>
      <c r="C475" s="88">
        <f>SUM(C476)</f>
        <v>21177194</v>
      </c>
      <c r="D475" s="42"/>
      <c r="E475" s="42"/>
      <c r="F475" s="42"/>
      <c r="G475" s="42"/>
      <c r="H475" s="42"/>
      <c r="I475" s="42"/>
      <c r="J475" s="42"/>
    </row>
    <row r="476" spans="1:10" ht="12.75">
      <c r="A476" s="60">
        <v>23312101</v>
      </c>
      <c r="B476" s="80" t="s">
        <v>396</v>
      </c>
      <c r="C476" s="63">
        <v>21177194</v>
      </c>
      <c r="D476" s="42"/>
      <c r="E476" s="42"/>
      <c r="F476" s="42"/>
      <c r="G476" s="42"/>
      <c r="H476" s="42"/>
      <c r="I476" s="42"/>
      <c r="J476" s="42"/>
    </row>
    <row r="477" spans="1:10" ht="12.75">
      <c r="A477" s="57">
        <v>233122</v>
      </c>
      <c r="B477" s="82" t="s">
        <v>397</v>
      </c>
      <c r="C477" s="91">
        <f>SUM(C478)</f>
        <v>5000000</v>
      </c>
      <c r="D477" s="42"/>
      <c r="E477" s="42"/>
      <c r="F477" s="42"/>
      <c r="G477" s="42"/>
      <c r="H477" s="42"/>
      <c r="I477" s="42"/>
      <c r="J477" s="42"/>
    </row>
    <row r="478" spans="1:10" ht="12.75">
      <c r="A478" s="60">
        <v>23312201</v>
      </c>
      <c r="B478" s="80" t="s">
        <v>398</v>
      </c>
      <c r="C478" s="63">
        <v>5000000</v>
      </c>
      <c r="D478" s="42"/>
      <c r="E478" s="42"/>
      <c r="F478" s="42"/>
      <c r="G478" s="42"/>
      <c r="H478" s="42"/>
      <c r="I478" s="42"/>
      <c r="J478" s="42"/>
    </row>
    <row r="479" spans="1:10" ht="12.75">
      <c r="A479" s="60"/>
      <c r="B479" s="80"/>
      <c r="C479" s="63"/>
      <c r="D479" s="42"/>
      <c r="E479" s="42"/>
      <c r="F479" s="42"/>
      <c r="G479" s="42"/>
      <c r="H479" s="42"/>
      <c r="I479" s="42"/>
      <c r="J479" s="42"/>
    </row>
    <row r="480" spans="1:10" ht="12.75">
      <c r="A480" s="57">
        <v>233122</v>
      </c>
      <c r="B480" s="82" t="s">
        <v>150</v>
      </c>
      <c r="C480" s="88">
        <f>SUM(C481+C483)</f>
        <v>0</v>
      </c>
      <c r="D480" s="42"/>
      <c r="E480" s="42"/>
      <c r="F480" s="42"/>
      <c r="G480" s="42"/>
      <c r="H480" s="42"/>
      <c r="I480" s="42"/>
      <c r="J480" s="42"/>
    </row>
    <row r="481" spans="1:10" ht="12.75">
      <c r="A481" s="57">
        <v>2331221</v>
      </c>
      <c r="B481" s="82" t="s">
        <v>158</v>
      </c>
      <c r="C481" s="88">
        <f>SUM(C482)</f>
        <v>0</v>
      </c>
      <c r="D481" s="42"/>
      <c r="E481" s="42"/>
      <c r="F481" s="42"/>
      <c r="G481" s="42"/>
      <c r="H481" s="42"/>
      <c r="I481" s="42"/>
      <c r="J481" s="42"/>
    </row>
    <row r="482" spans="1:10" ht="12.75">
      <c r="A482" s="60">
        <v>233122101</v>
      </c>
      <c r="B482" s="80" t="s">
        <v>399</v>
      </c>
      <c r="C482" s="62">
        <v>0</v>
      </c>
      <c r="D482" s="42"/>
      <c r="E482" s="42"/>
      <c r="F482" s="42"/>
      <c r="G482" s="42"/>
      <c r="H482" s="42"/>
      <c r="I482" s="42"/>
      <c r="J482" s="42"/>
    </row>
    <row r="483" spans="1:10" ht="12.75">
      <c r="A483" s="57">
        <v>2331222</v>
      </c>
      <c r="B483" s="82" t="s">
        <v>163</v>
      </c>
      <c r="C483" s="88">
        <f>SUM(C484)</f>
        <v>0</v>
      </c>
      <c r="D483" s="42"/>
      <c r="E483" s="42"/>
      <c r="F483" s="42"/>
      <c r="G483" s="42"/>
      <c r="H483" s="42"/>
      <c r="I483" s="42"/>
      <c r="J483" s="42"/>
    </row>
    <row r="484" spans="1:10" ht="12.75">
      <c r="A484" s="60">
        <v>233122201</v>
      </c>
      <c r="B484" s="80" t="s">
        <v>400</v>
      </c>
      <c r="C484" s="90">
        <v>0</v>
      </c>
      <c r="D484" s="42"/>
      <c r="E484" s="42"/>
      <c r="F484" s="42"/>
      <c r="G484" s="42"/>
      <c r="H484" s="42"/>
      <c r="I484" s="42"/>
      <c r="J484" s="42"/>
    </row>
    <row r="485" spans="1:10" ht="12.75">
      <c r="A485" s="57">
        <v>2332</v>
      </c>
      <c r="B485" s="82" t="s">
        <v>401</v>
      </c>
      <c r="C485" s="77">
        <f>SUM(C486)</f>
        <v>50000000</v>
      </c>
      <c r="D485" s="42"/>
      <c r="E485" s="42"/>
      <c r="F485" s="42"/>
      <c r="G485" s="42"/>
      <c r="H485" s="42"/>
      <c r="I485" s="42"/>
      <c r="J485" s="42"/>
    </row>
    <row r="486" spans="1:10" ht="25.5">
      <c r="A486" s="60">
        <v>233201</v>
      </c>
      <c r="B486" s="80" t="s">
        <v>402</v>
      </c>
      <c r="C486" s="62">
        <v>50000000</v>
      </c>
      <c r="D486" s="42"/>
      <c r="E486" s="42"/>
      <c r="F486" s="42"/>
      <c r="G486" s="42"/>
      <c r="H486" s="42"/>
      <c r="I486" s="42"/>
      <c r="J486" s="42"/>
    </row>
    <row r="487" spans="1:10" ht="38.25">
      <c r="A487" s="57">
        <v>2333</v>
      </c>
      <c r="B487" s="65" t="s">
        <v>141</v>
      </c>
      <c r="C487" s="77">
        <f>SUM(C488:C488)</f>
        <v>7000000</v>
      </c>
      <c r="D487" s="42"/>
      <c r="E487" s="42"/>
      <c r="F487" s="42"/>
      <c r="G487" s="42"/>
      <c r="H487" s="42"/>
      <c r="I487" s="42"/>
      <c r="J487" s="42"/>
    </row>
    <row r="488" spans="1:10" ht="12.75">
      <c r="A488" s="60">
        <v>233301</v>
      </c>
      <c r="B488" s="80" t="s">
        <v>403</v>
      </c>
      <c r="C488" s="81">
        <v>7000000</v>
      </c>
      <c r="D488" s="42"/>
      <c r="E488" s="42"/>
      <c r="F488" s="42"/>
      <c r="G488" s="42"/>
      <c r="H488" s="42"/>
      <c r="I488" s="42"/>
      <c r="J488" s="42"/>
    </row>
    <row r="489" spans="1:10" ht="12.75">
      <c r="A489" s="57">
        <v>2334</v>
      </c>
      <c r="B489" s="82" t="s">
        <v>404</v>
      </c>
      <c r="C489" s="77">
        <f>SUM(C490:C493)</f>
        <v>22000000</v>
      </c>
      <c r="D489" s="42"/>
      <c r="E489" s="42"/>
      <c r="F489" s="42"/>
      <c r="G489" s="42"/>
      <c r="H489" s="42"/>
      <c r="I489" s="42"/>
      <c r="J489" s="42"/>
    </row>
    <row r="490" spans="1:10" ht="25.5">
      <c r="A490" s="60">
        <v>233401</v>
      </c>
      <c r="B490" s="83" t="s">
        <v>405</v>
      </c>
      <c r="C490" s="81">
        <v>13200000</v>
      </c>
      <c r="D490" s="42"/>
      <c r="E490" s="42"/>
      <c r="F490" s="42"/>
      <c r="G490" s="42"/>
      <c r="H490" s="42"/>
      <c r="I490" s="42"/>
      <c r="J490" s="42"/>
    </row>
    <row r="491" spans="1:10" ht="12.75">
      <c r="A491" s="60">
        <v>233503</v>
      </c>
      <c r="B491" s="83" t="s">
        <v>406</v>
      </c>
      <c r="C491" s="81">
        <v>2200000</v>
      </c>
      <c r="D491" s="42"/>
      <c r="E491" s="42"/>
      <c r="F491" s="42"/>
      <c r="G491" s="42"/>
      <c r="H491" s="42"/>
      <c r="I491" s="42"/>
      <c r="J491" s="42"/>
    </row>
    <row r="492" spans="1:10" ht="12.75">
      <c r="A492" s="60">
        <v>233506</v>
      </c>
      <c r="B492" s="80" t="s">
        <v>407</v>
      </c>
      <c r="C492" s="81">
        <v>2200000</v>
      </c>
      <c r="D492" s="42"/>
      <c r="E492" s="42"/>
      <c r="F492" s="42"/>
      <c r="G492" s="42"/>
      <c r="H492" s="42"/>
      <c r="I492" s="42"/>
      <c r="J492" s="42"/>
    </row>
    <row r="493" spans="1:10" ht="12.75">
      <c r="A493" s="60">
        <v>233507</v>
      </c>
      <c r="B493" s="80" t="s">
        <v>408</v>
      </c>
      <c r="C493" s="81">
        <v>4400000</v>
      </c>
      <c r="D493" s="42"/>
      <c r="E493" s="42"/>
      <c r="F493" s="42"/>
      <c r="G493" s="42"/>
      <c r="H493" s="42"/>
      <c r="I493" s="42"/>
      <c r="J493" s="42"/>
    </row>
    <row r="494" spans="1:10" ht="12.75">
      <c r="A494" s="57">
        <v>2335</v>
      </c>
      <c r="B494" s="82" t="s">
        <v>409</v>
      </c>
      <c r="C494" s="77">
        <f>SUM(C495:C497)</f>
        <v>80000000</v>
      </c>
      <c r="D494" s="42"/>
      <c r="E494" s="42"/>
      <c r="F494" s="42"/>
      <c r="G494" s="42"/>
      <c r="H494" s="42"/>
      <c r="I494" s="42"/>
      <c r="J494" s="42"/>
    </row>
    <row r="495" spans="1:10" ht="12.75">
      <c r="A495" s="60">
        <v>233501</v>
      </c>
      <c r="B495" s="83" t="s">
        <v>410</v>
      </c>
      <c r="C495" s="81">
        <v>14000000</v>
      </c>
      <c r="D495" s="42"/>
      <c r="E495" s="42"/>
      <c r="F495" s="42"/>
      <c r="G495" s="42"/>
      <c r="H495" s="42"/>
      <c r="I495" s="42"/>
      <c r="J495" s="42"/>
    </row>
    <row r="496" spans="1:10" ht="12.75">
      <c r="A496" s="60">
        <v>233502</v>
      </c>
      <c r="B496" s="83" t="s">
        <v>411</v>
      </c>
      <c r="C496" s="81">
        <v>50000000</v>
      </c>
      <c r="D496" s="42"/>
      <c r="E496" s="42"/>
      <c r="F496" s="42"/>
      <c r="G496" s="42"/>
      <c r="H496" s="42"/>
      <c r="I496" s="42"/>
      <c r="J496" s="42"/>
    </row>
    <row r="497" spans="1:10" ht="12.75">
      <c r="A497" s="60">
        <v>233503</v>
      </c>
      <c r="B497" s="80" t="s">
        <v>408</v>
      </c>
      <c r="C497" s="81">
        <v>16000000</v>
      </c>
      <c r="D497" s="42"/>
      <c r="E497" s="42"/>
      <c r="F497" s="42"/>
      <c r="G497" s="42"/>
      <c r="H497" s="42"/>
      <c r="I497" s="42"/>
      <c r="J497" s="42"/>
    </row>
    <row r="498" spans="1:10" ht="12.75">
      <c r="A498" s="57">
        <v>2336</v>
      </c>
      <c r="B498" s="58" t="s">
        <v>148</v>
      </c>
      <c r="C498" s="77">
        <f>SUM(C499)</f>
        <v>1000000</v>
      </c>
      <c r="D498" s="42"/>
      <c r="E498" s="42"/>
      <c r="F498" s="42"/>
      <c r="G498" s="42"/>
      <c r="H498" s="42"/>
      <c r="I498" s="42"/>
      <c r="J498" s="42"/>
    </row>
    <row r="499" spans="1:10" ht="12.75">
      <c r="A499" s="60">
        <v>233601</v>
      </c>
      <c r="B499" s="61" t="s">
        <v>412</v>
      </c>
      <c r="C499" s="81">
        <v>1000000</v>
      </c>
      <c r="D499" s="42"/>
      <c r="E499" s="42"/>
      <c r="F499" s="42"/>
      <c r="G499" s="42"/>
      <c r="H499" s="42"/>
      <c r="I499" s="42"/>
      <c r="J499" s="42"/>
    </row>
    <row r="500" spans="1:10" ht="12.75">
      <c r="A500" s="60"/>
      <c r="B500" s="80"/>
      <c r="C500" s="81"/>
      <c r="D500" s="42"/>
      <c r="E500" s="42"/>
      <c r="F500" s="42"/>
      <c r="G500" s="42"/>
      <c r="H500" s="42"/>
      <c r="I500" s="42"/>
      <c r="J500" s="42"/>
    </row>
    <row r="501" spans="1:10" ht="12.75">
      <c r="A501" s="57">
        <v>234</v>
      </c>
      <c r="B501" s="67" t="s">
        <v>150</v>
      </c>
      <c r="C501" s="92">
        <f>SUM(C502+C507+C509+C511)</f>
        <v>0</v>
      </c>
      <c r="D501" s="42"/>
      <c r="E501" s="42"/>
      <c r="F501" s="42"/>
      <c r="G501" s="42"/>
      <c r="H501" s="42"/>
      <c r="I501" s="42"/>
      <c r="J501" s="42"/>
    </row>
    <row r="502" spans="1:10" ht="12.75">
      <c r="A502" s="57">
        <v>2341</v>
      </c>
      <c r="B502" s="67" t="s">
        <v>151</v>
      </c>
      <c r="C502" s="77">
        <f>SUM(C503:C504)</f>
        <v>0</v>
      </c>
      <c r="D502" s="42"/>
      <c r="E502" s="42"/>
      <c r="F502" s="42"/>
      <c r="G502" s="42"/>
      <c r="H502" s="42"/>
      <c r="I502" s="42"/>
      <c r="J502" s="42"/>
    </row>
    <row r="503" spans="1:10" ht="12.75">
      <c r="A503" s="60">
        <v>23411</v>
      </c>
      <c r="B503" s="68" t="s">
        <v>152</v>
      </c>
      <c r="C503" s="81">
        <v>0</v>
      </c>
      <c r="D503" s="42"/>
      <c r="E503" s="42"/>
      <c r="F503" s="42"/>
      <c r="G503" s="42"/>
      <c r="H503" s="42"/>
      <c r="I503" s="42"/>
      <c r="J503" s="42"/>
    </row>
    <row r="504" spans="1:10" ht="12.75">
      <c r="A504" s="60">
        <v>23412</v>
      </c>
      <c r="B504" s="68" t="s">
        <v>153</v>
      </c>
      <c r="C504" s="81">
        <v>0</v>
      </c>
      <c r="D504" s="42"/>
      <c r="E504" s="42"/>
      <c r="F504" s="42"/>
      <c r="G504" s="42"/>
      <c r="H504" s="42"/>
      <c r="I504" s="42"/>
      <c r="J504" s="42"/>
    </row>
    <row r="505" spans="1:10" ht="12.75">
      <c r="A505" s="57">
        <v>2342</v>
      </c>
      <c r="B505" s="67" t="s">
        <v>154</v>
      </c>
      <c r="C505" s="77"/>
      <c r="D505" s="42"/>
      <c r="E505" s="42"/>
      <c r="F505" s="42"/>
      <c r="G505" s="42"/>
      <c r="H505" s="42"/>
      <c r="I505" s="42"/>
      <c r="J505" s="42"/>
    </row>
    <row r="506" spans="1:10" ht="12.75">
      <c r="A506" s="60">
        <v>23421</v>
      </c>
      <c r="B506" s="68" t="s">
        <v>155</v>
      </c>
      <c r="C506" s="81"/>
      <c r="D506" s="42"/>
      <c r="E506" s="42"/>
      <c r="F506" s="42"/>
      <c r="G506" s="42"/>
      <c r="H506" s="42"/>
      <c r="I506" s="42"/>
      <c r="J506" s="42"/>
    </row>
    <row r="507" spans="1:10" ht="12.75">
      <c r="A507" s="57">
        <v>2343</v>
      </c>
      <c r="B507" s="58" t="s">
        <v>156</v>
      </c>
      <c r="C507" s="59">
        <f>SUM(C508)</f>
        <v>0</v>
      </c>
      <c r="D507" s="42"/>
      <c r="E507" s="42"/>
      <c r="F507" s="42"/>
      <c r="G507" s="42"/>
      <c r="H507" s="42"/>
      <c r="I507" s="42"/>
      <c r="J507" s="42"/>
    </row>
    <row r="508" spans="1:10" ht="12.75">
      <c r="A508" s="57">
        <v>23431</v>
      </c>
      <c r="B508" s="61" t="s">
        <v>157</v>
      </c>
      <c r="C508" s="59">
        <f>SUM(C509)</f>
        <v>0</v>
      </c>
      <c r="D508" s="42"/>
      <c r="E508" s="42"/>
      <c r="F508" s="42"/>
      <c r="G508" s="42"/>
      <c r="H508" s="42"/>
      <c r="I508" s="42"/>
      <c r="J508" s="42"/>
    </row>
    <row r="509" spans="1:10" ht="12.75">
      <c r="A509" s="57">
        <v>2344</v>
      </c>
      <c r="B509" s="58" t="s">
        <v>158</v>
      </c>
      <c r="C509" s="62">
        <v>0</v>
      </c>
      <c r="D509" s="42"/>
      <c r="E509" s="42"/>
      <c r="F509" s="42"/>
      <c r="G509" s="42"/>
      <c r="H509" s="42"/>
      <c r="I509" s="42"/>
      <c r="J509" s="42"/>
    </row>
    <row r="510" spans="1:10" ht="12.75">
      <c r="A510" s="60">
        <v>23441</v>
      </c>
      <c r="B510" s="61" t="s">
        <v>138</v>
      </c>
      <c r="C510" s="62"/>
      <c r="D510" s="42"/>
      <c r="E510" s="42"/>
      <c r="F510" s="42"/>
      <c r="G510" s="42"/>
      <c r="H510" s="42"/>
      <c r="I510" s="42"/>
      <c r="J510" s="42"/>
    </row>
    <row r="511" spans="1:10" ht="12.75">
      <c r="A511" s="57">
        <v>2345</v>
      </c>
      <c r="B511" s="58" t="s">
        <v>159</v>
      </c>
      <c r="C511" s="59">
        <f>SUM(C512)</f>
        <v>0</v>
      </c>
      <c r="D511" s="42"/>
      <c r="E511" s="42"/>
      <c r="F511" s="42"/>
      <c r="G511" s="42"/>
      <c r="H511" s="42"/>
      <c r="I511" s="42"/>
      <c r="J511" s="42"/>
    </row>
    <row r="512" spans="1:10" ht="12.75">
      <c r="A512" s="57">
        <v>23451</v>
      </c>
      <c r="B512" s="67" t="s">
        <v>160</v>
      </c>
      <c r="C512" s="62">
        <v>0</v>
      </c>
      <c r="D512" s="42"/>
      <c r="E512" s="42"/>
      <c r="F512" s="42"/>
      <c r="G512" s="42"/>
      <c r="H512" s="42"/>
      <c r="I512" s="42"/>
      <c r="J512" s="42"/>
    </row>
    <row r="513" spans="1:10" ht="12.75">
      <c r="A513" s="60">
        <v>234511</v>
      </c>
      <c r="B513" s="68" t="s">
        <v>161</v>
      </c>
      <c r="C513" s="62">
        <f>SUM(C514)</f>
        <v>0</v>
      </c>
      <c r="D513" s="42"/>
      <c r="E513" s="42"/>
      <c r="F513" s="42"/>
      <c r="G513" s="42"/>
      <c r="H513" s="42"/>
      <c r="I513" s="42"/>
      <c r="J513" s="42"/>
    </row>
    <row r="514" spans="1:10" ht="12.75">
      <c r="A514" s="60">
        <v>234512</v>
      </c>
      <c r="B514" s="61" t="s">
        <v>162</v>
      </c>
      <c r="C514" s="62">
        <v>0</v>
      </c>
      <c r="D514" s="42"/>
      <c r="E514" s="42"/>
      <c r="F514" s="42"/>
      <c r="G514" s="42"/>
      <c r="H514" s="42"/>
      <c r="I514" s="42"/>
      <c r="J514" s="42"/>
    </row>
    <row r="515" spans="1:10" ht="12.75">
      <c r="A515" s="57">
        <v>23452</v>
      </c>
      <c r="B515" s="58" t="s">
        <v>163</v>
      </c>
      <c r="C515" s="62"/>
      <c r="D515" s="42"/>
      <c r="E515" s="42"/>
      <c r="F515" s="42"/>
      <c r="G515" s="42"/>
      <c r="H515" s="42"/>
      <c r="I515" s="42"/>
      <c r="J515" s="42"/>
    </row>
    <row r="516" spans="1:10" ht="12.75">
      <c r="A516" s="60">
        <v>234521</v>
      </c>
      <c r="B516" s="61" t="s">
        <v>164</v>
      </c>
      <c r="C516" s="62"/>
      <c r="D516" s="42"/>
      <c r="E516" s="42"/>
      <c r="F516" s="42"/>
      <c r="G516" s="42"/>
      <c r="H516" s="42"/>
      <c r="I516" s="42"/>
      <c r="J516" s="42"/>
    </row>
    <row r="517" spans="1:10" ht="25.5">
      <c r="A517" s="60">
        <v>234522</v>
      </c>
      <c r="B517" s="69" t="s">
        <v>165</v>
      </c>
      <c r="C517" s="62"/>
      <c r="D517" s="42"/>
      <c r="E517" s="42"/>
      <c r="F517" s="42"/>
      <c r="G517" s="42"/>
      <c r="H517" s="42"/>
      <c r="I517" s="42"/>
      <c r="J517" s="42"/>
    </row>
    <row r="518" spans="1:10" ht="12.75">
      <c r="A518" s="60"/>
      <c r="B518" s="69"/>
      <c r="C518" s="62"/>
      <c r="D518" s="42"/>
      <c r="E518" s="42"/>
      <c r="F518" s="42"/>
      <c r="G518" s="42"/>
      <c r="H518" s="42"/>
      <c r="I518" s="42"/>
      <c r="J518" s="42"/>
    </row>
    <row r="519" spans="1:10" ht="12.75">
      <c r="A519" s="57">
        <v>235</v>
      </c>
      <c r="B519" s="58" t="s">
        <v>413</v>
      </c>
      <c r="C519" s="59">
        <f>SUM(C520:C522)</f>
        <v>11088000</v>
      </c>
      <c r="D519" s="42"/>
      <c r="E519" s="42"/>
      <c r="F519" s="42"/>
      <c r="G519" s="42"/>
      <c r="H519" s="42"/>
      <c r="I519" s="42"/>
      <c r="J519" s="42"/>
    </row>
    <row r="520" spans="1:10" ht="12.75">
      <c r="A520" s="60">
        <v>2351</v>
      </c>
      <c r="B520" s="61" t="s">
        <v>291</v>
      </c>
      <c r="C520" s="62">
        <v>6420000</v>
      </c>
      <c r="D520" s="42"/>
      <c r="E520" s="42"/>
      <c r="F520" s="42"/>
      <c r="G520" s="42"/>
      <c r="H520" s="42"/>
      <c r="I520" s="42"/>
      <c r="J520" s="42"/>
    </row>
    <row r="521" spans="1:10" ht="12.75">
      <c r="A521" s="60">
        <v>2352</v>
      </c>
      <c r="B521" s="61" t="s">
        <v>414</v>
      </c>
      <c r="C521" s="62">
        <v>2568000</v>
      </c>
      <c r="D521" s="42"/>
      <c r="E521" s="42"/>
      <c r="F521" s="42"/>
      <c r="G521" s="42"/>
      <c r="H521" s="42"/>
      <c r="I521" s="42"/>
      <c r="J521" s="42"/>
    </row>
    <row r="522" spans="1:10" ht="13.5" thickBot="1">
      <c r="A522" s="93">
        <v>2353</v>
      </c>
      <c r="B522" s="94" t="s">
        <v>303</v>
      </c>
      <c r="C522" s="95">
        <v>2100000</v>
      </c>
      <c r="D522" s="42"/>
      <c r="E522" s="42"/>
      <c r="F522" s="42"/>
      <c r="G522" s="42"/>
      <c r="H522" s="42"/>
      <c r="I522" s="42"/>
      <c r="J522" s="42"/>
    </row>
    <row r="523" spans="1:10" ht="13.5" thickTop="1">
      <c r="A523" s="42"/>
      <c r="B523" s="42"/>
      <c r="C523" s="42"/>
      <c r="D523" s="42"/>
      <c r="E523" s="42"/>
      <c r="F523" s="42"/>
      <c r="G523" s="42"/>
      <c r="H523" s="42"/>
      <c r="I523" s="42"/>
      <c r="J523" s="42"/>
    </row>
  </sheetData>
  <sheetProtection/>
  <mergeCells count="46">
    <mergeCell ref="A15:C15"/>
    <mergeCell ref="E15:G15"/>
    <mergeCell ref="H15:J15"/>
    <mergeCell ref="A16:C16"/>
    <mergeCell ref="A28:C28"/>
    <mergeCell ref="A30:A32"/>
    <mergeCell ref="B30:B32"/>
    <mergeCell ref="C30:C32"/>
    <mergeCell ref="A27:C27"/>
    <mergeCell ref="A25:C25"/>
    <mergeCell ref="A1:C1"/>
    <mergeCell ref="A2:C2"/>
    <mergeCell ref="A3:C3"/>
    <mergeCell ref="A5:C5"/>
    <mergeCell ref="A6:C6"/>
    <mergeCell ref="A11:C11"/>
    <mergeCell ref="A10:C10"/>
    <mergeCell ref="A8:C8"/>
    <mergeCell ref="E16:G16"/>
    <mergeCell ref="H16:J16"/>
    <mergeCell ref="A17:C17"/>
    <mergeCell ref="E17:G17"/>
    <mergeCell ref="H17:J17"/>
    <mergeCell ref="E11:G11"/>
    <mergeCell ref="H11:J11"/>
    <mergeCell ref="A13:C13"/>
    <mergeCell ref="E13:G13"/>
    <mergeCell ref="H13:J13"/>
    <mergeCell ref="H20:J20"/>
    <mergeCell ref="A147:C147"/>
    <mergeCell ref="A149:C149"/>
    <mergeCell ref="E18:G18"/>
    <mergeCell ref="H18:J18"/>
    <mergeCell ref="E19:G19"/>
    <mergeCell ref="H19:J19"/>
    <mergeCell ref="A23:C23"/>
    <mergeCell ref="A18:C18"/>
    <mergeCell ref="A19:C19"/>
    <mergeCell ref="A150:C150"/>
    <mergeCell ref="A320:C320"/>
    <mergeCell ref="A321:C321"/>
    <mergeCell ref="A331:C331"/>
    <mergeCell ref="A332:C332"/>
    <mergeCell ref="E20:G20"/>
    <mergeCell ref="A20:C20"/>
    <mergeCell ref="A21:C21"/>
  </mergeCells>
  <printOptions/>
  <pageMargins left="1.1811023622047245" right="0.984251968503937" top="1.3779527559055118" bottom="0.984251968503937" header="0.7874015748031497"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zoomScalePageLayoutView="0" workbookViewId="0" topLeftCell="A1">
      <selection activeCell="K6" sqref="K6"/>
    </sheetView>
  </sheetViews>
  <sheetFormatPr defaultColWidth="11.421875" defaultRowHeight="12.75"/>
  <cols>
    <col min="1" max="1" width="35.421875" style="0" customWidth="1"/>
    <col min="2" max="2" width="11.8515625" style="0" bestFit="1" customWidth="1"/>
    <col min="3" max="3" width="12.28125" style="0" customWidth="1"/>
    <col min="4" max="4" width="13.7109375" style="0" bestFit="1" customWidth="1"/>
    <col min="5" max="5" width="12.7109375" style="0" bestFit="1" customWidth="1"/>
    <col min="6" max="6" width="11.8515625" style="0" bestFit="1" customWidth="1"/>
    <col min="7" max="7" width="11.57421875" style="0" bestFit="1" customWidth="1"/>
    <col min="8" max="8" width="12.7109375" style="0" bestFit="1" customWidth="1"/>
    <col min="9" max="9" width="9.8515625" style="0" bestFit="1" customWidth="1"/>
    <col min="10" max="10" width="9.28125" style="0" bestFit="1" customWidth="1"/>
    <col min="11" max="11" width="9.28125" style="0" customWidth="1"/>
    <col min="12" max="12" width="11.140625" style="0" bestFit="1" customWidth="1"/>
    <col min="13" max="15" width="11.140625" style="0" customWidth="1"/>
    <col min="16" max="16" width="12.7109375" style="0" customWidth="1"/>
  </cols>
  <sheetData>
    <row r="1" spans="1:16" ht="15.75">
      <c r="A1" s="208" t="s">
        <v>30</v>
      </c>
      <c r="B1" s="208"/>
      <c r="C1" s="208"/>
      <c r="D1" s="208"/>
      <c r="E1" s="208"/>
      <c r="F1" s="208"/>
      <c r="G1" s="208"/>
      <c r="H1" s="208"/>
      <c r="I1" s="208"/>
      <c r="J1" s="208"/>
      <c r="K1" s="208"/>
      <c r="L1" s="208"/>
      <c r="M1" s="208"/>
      <c r="N1" s="208"/>
      <c r="O1" s="208"/>
      <c r="P1" s="208"/>
    </row>
    <row r="2" spans="1:16" ht="12.75">
      <c r="A2" s="209" t="s">
        <v>440</v>
      </c>
      <c r="B2" s="209"/>
      <c r="C2" s="209"/>
      <c r="D2" s="209"/>
      <c r="E2" s="209"/>
      <c r="F2" s="209"/>
      <c r="G2" s="209"/>
      <c r="H2" s="209"/>
      <c r="I2" s="209"/>
      <c r="J2" s="209"/>
      <c r="K2" s="209"/>
      <c r="L2" s="209"/>
      <c r="M2" s="209"/>
      <c r="N2" s="209"/>
      <c r="O2" s="209"/>
      <c r="P2" s="209"/>
    </row>
    <row r="3" ht="13.5" thickBot="1"/>
    <row r="4" spans="1:17" ht="13.5" thickTop="1">
      <c r="A4" s="206" t="s">
        <v>20</v>
      </c>
      <c r="B4" s="28">
        <v>2012</v>
      </c>
      <c r="C4" s="205">
        <v>2013</v>
      </c>
      <c r="D4" s="205"/>
      <c r="E4" s="10"/>
      <c r="F4" s="10"/>
      <c r="G4" s="10"/>
      <c r="H4" s="10"/>
      <c r="I4" s="10"/>
      <c r="J4" s="10"/>
      <c r="K4" s="125"/>
      <c r="L4" s="210" t="s">
        <v>13</v>
      </c>
      <c r="M4" s="211"/>
      <c r="N4" s="211"/>
      <c r="O4" s="211"/>
      <c r="P4" s="212"/>
      <c r="Q4" s="36" t="s">
        <v>48</v>
      </c>
    </row>
    <row r="5" spans="1:16" ht="13.5" thickBot="1">
      <c r="A5" s="207"/>
      <c r="B5" s="32"/>
      <c r="C5" s="33" t="s">
        <v>31</v>
      </c>
      <c r="D5" s="33" t="s">
        <v>32</v>
      </c>
      <c r="E5" s="8" t="s">
        <v>8</v>
      </c>
      <c r="F5" s="8" t="s">
        <v>9</v>
      </c>
      <c r="G5" s="8" t="s">
        <v>10</v>
      </c>
      <c r="H5" s="8" t="s">
        <v>11</v>
      </c>
      <c r="I5" s="8" t="s">
        <v>12</v>
      </c>
      <c r="J5" s="8" t="s">
        <v>16</v>
      </c>
      <c r="K5" s="8" t="s">
        <v>444</v>
      </c>
      <c r="L5" s="8" t="s">
        <v>0</v>
      </c>
      <c r="M5" s="34" t="s">
        <v>29</v>
      </c>
      <c r="N5" s="34" t="s">
        <v>28</v>
      </c>
      <c r="O5" s="34" t="s">
        <v>1</v>
      </c>
      <c r="P5" s="35" t="s">
        <v>2</v>
      </c>
    </row>
    <row r="6" spans="1:17" ht="14.25" thickTop="1">
      <c r="A6" s="30" t="s">
        <v>35</v>
      </c>
      <c r="B6" s="31">
        <f aca="true" t="shared" si="0" ref="B6:P6">SUM(B7:B15)</f>
        <v>13346120</v>
      </c>
      <c r="C6" s="31">
        <f t="shared" si="0"/>
        <v>13986733.760000002</v>
      </c>
      <c r="D6" s="31">
        <f t="shared" si="0"/>
        <v>187144235.712</v>
      </c>
      <c r="E6" s="31">
        <f t="shared" si="0"/>
        <v>15595352.976000002</v>
      </c>
      <c r="F6" s="31">
        <f t="shared" si="0"/>
        <v>7797676.488000001</v>
      </c>
      <c r="G6" s="31">
        <f t="shared" si="0"/>
        <v>14971538.856960002</v>
      </c>
      <c r="H6" s="31">
        <f t="shared" si="0"/>
        <v>23393029.464</v>
      </c>
      <c r="I6" s="31">
        <f t="shared" si="0"/>
        <v>976892.91041664</v>
      </c>
      <c r="J6" s="31">
        <f t="shared" si="0"/>
        <v>17544772.098</v>
      </c>
      <c r="K6" s="31">
        <f t="shared" si="0"/>
        <v>1871442.3571200003</v>
      </c>
      <c r="L6" s="31">
        <f t="shared" si="0"/>
        <v>5614327.07136</v>
      </c>
      <c r="M6" s="31">
        <f t="shared" si="0"/>
        <v>935721.1785600001</v>
      </c>
      <c r="N6" s="31">
        <f t="shared" si="0"/>
        <v>935721.1785600001</v>
      </c>
      <c r="O6" s="31">
        <f t="shared" si="0"/>
        <v>1871442.3571200003</v>
      </c>
      <c r="P6" s="31">
        <f t="shared" si="0"/>
        <v>7485769.428480001</v>
      </c>
      <c r="Q6" s="31">
        <f aca="true" t="shared" si="1" ref="Q6:Q16">SUM(D6:P6)</f>
        <v>286137922.0765767</v>
      </c>
    </row>
    <row r="7" spans="1:17" ht="13.5">
      <c r="A7" s="6" t="s">
        <v>25</v>
      </c>
      <c r="B7" s="2">
        <v>2879348</v>
      </c>
      <c r="C7" s="2">
        <f>B7*1.048</f>
        <v>3017556.704</v>
      </c>
      <c r="D7" s="2">
        <f aca="true" t="shared" si="2" ref="D7:D14">SUM(C7*12)</f>
        <v>36210680.448</v>
      </c>
      <c r="E7" s="2">
        <f>SUM(D7/12)</f>
        <v>3017556.704</v>
      </c>
      <c r="F7" s="2">
        <f aca="true" t="shared" si="3" ref="F7:F15">SUM(D7/12)/2</f>
        <v>1508778.352</v>
      </c>
      <c r="G7" s="2">
        <f aca="true" t="shared" si="4" ref="G7:G15">SUM(D7*8%)</f>
        <v>2896854.43584</v>
      </c>
      <c r="H7" s="2">
        <f aca="true" t="shared" si="5" ref="H7:H15">SUM(D7*12.5%)</f>
        <v>4526335.056</v>
      </c>
      <c r="I7" s="2">
        <f aca="true" t="shared" si="6" ref="I7:I15">SUM(D7*0.522%)</f>
        <v>189019.75193856</v>
      </c>
      <c r="J7" s="2">
        <f aca="true" t="shared" si="7" ref="J7:J15">SUM(D7/12)+(E7/12)+(F7/12)</f>
        <v>3394751.292</v>
      </c>
      <c r="K7" s="2">
        <f>D7*1%</f>
        <v>362106.80448</v>
      </c>
      <c r="L7" s="2">
        <f aca="true" t="shared" si="8" ref="L7:L15">SUM(D7*3%)</f>
        <v>1086320.41344</v>
      </c>
      <c r="M7" s="2">
        <f aca="true" t="shared" si="9" ref="M7:M15">SUM(D7*0.5%)</f>
        <v>181053.40224</v>
      </c>
      <c r="N7" s="2">
        <f aca="true" t="shared" si="10" ref="N7:N15">SUM(D7*0.5%)</f>
        <v>181053.40224</v>
      </c>
      <c r="O7" s="2">
        <f aca="true" t="shared" si="11" ref="O7:O15">SUM(D7*1%)</f>
        <v>362106.80448</v>
      </c>
      <c r="P7" s="5">
        <f aca="true" t="shared" si="12" ref="P7:P15">SUM(D7*4%)</f>
        <v>1448427.21792</v>
      </c>
      <c r="Q7" s="5">
        <f t="shared" si="1"/>
        <v>55365044.08457856</v>
      </c>
    </row>
    <row r="8" spans="1:17" ht="13.5">
      <c r="A8" s="6" t="s">
        <v>4</v>
      </c>
      <c r="B8" s="2">
        <v>1571257</v>
      </c>
      <c r="C8" s="2">
        <f aca="true" t="shared" si="13" ref="C8:C15">B8*1.048</f>
        <v>1646677.3360000001</v>
      </c>
      <c r="D8" s="2">
        <f t="shared" si="2"/>
        <v>19760128.032</v>
      </c>
      <c r="E8" s="2">
        <f aca="true" t="shared" si="14" ref="E8:E15">SUM(D8/12)</f>
        <v>1646677.3360000001</v>
      </c>
      <c r="F8" s="2">
        <f t="shared" si="3"/>
        <v>823338.6680000001</v>
      </c>
      <c r="G8" s="2">
        <f t="shared" si="4"/>
        <v>1580810.2425600002</v>
      </c>
      <c r="H8" s="2">
        <f t="shared" si="5"/>
        <v>2470016.004</v>
      </c>
      <c r="I8" s="2">
        <f t="shared" si="6"/>
        <v>103147.86832704</v>
      </c>
      <c r="J8" s="2">
        <f t="shared" si="7"/>
        <v>1852512.0030000003</v>
      </c>
      <c r="K8" s="2">
        <f aca="true" t="shared" si="15" ref="K8:K15">D8*1%</f>
        <v>197601.28032000002</v>
      </c>
      <c r="L8" s="2">
        <f t="shared" si="8"/>
        <v>592803.8409600001</v>
      </c>
      <c r="M8" s="2">
        <f t="shared" si="9"/>
        <v>98800.64016000001</v>
      </c>
      <c r="N8" s="2">
        <f t="shared" si="10"/>
        <v>98800.64016000001</v>
      </c>
      <c r="O8" s="2">
        <f t="shared" si="11"/>
        <v>197601.28032000002</v>
      </c>
      <c r="P8" s="5">
        <f t="shared" si="12"/>
        <v>790405.1212800001</v>
      </c>
      <c r="Q8" s="5">
        <f t="shared" si="1"/>
        <v>30212642.957087044</v>
      </c>
    </row>
    <row r="9" spans="1:17" ht="13.5">
      <c r="A9" s="6" t="s">
        <v>4</v>
      </c>
      <c r="B9" s="2">
        <v>1571257</v>
      </c>
      <c r="C9" s="2">
        <f t="shared" si="13"/>
        <v>1646677.3360000001</v>
      </c>
      <c r="D9" s="2">
        <f t="shared" si="2"/>
        <v>19760128.032</v>
      </c>
      <c r="E9" s="2">
        <f t="shared" si="14"/>
        <v>1646677.3360000001</v>
      </c>
      <c r="F9" s="2">
        <f t="shared" si="3"/>
        <v>823338.6680000001</v>
      </c>
      <c r="G9" s="2">
        <f t="shared" si="4"/>
        <v>1580810.2425600002</v>
      </c>
      <c r="H9" s="2">
        <f t="shared" si="5"/>
        <v>2470016.004</v>
      </c>
      <c r="I9" s="2">
        <f t="shared" si="6"/>
        <v>103147.86832704</v>
      </c>
      <c r="J9" s="2">
        <f t="shared" si="7"/>
        <v>1852512.0030000003</v>
      </c>
      <c r="K9" s="2">
        <f t="shared" si="15"/>
        <v>197601.28032000002</v>
      </c>
      <c r="L9" s="2">
        <f t="shared" si="8"/>
        <v>592803.8409600001</v>
      </c>
      <c r="M9" s="2">
        <f t="shared" si="9"/>
        <v>98800.64016000001</v>
      </c>
      <c r="N9" s="2">
        <f t="shared" si="10"/>
        <v>98800.64016000001</v>
      </c>
      <c r="O9" s="2">
        <f t="shared" si="11"/>
        <v>197601.28032000002</v>
      </c>
      <c r="P9" s="5">
        <f t="shared" si="12"/>
        <v>790405.1212800001</v>
      </c>
      <c r="Q9" s="5">
        <f t="shared" si="1"/>
        <v>30212642.957087044</v>
      </c>
    </row>
    <row r="10" spans="1:17" ht="13.5">
      <c r="A10" s="6" t="s">
        <v>4</v>
      </c>
      <c r="B10" s="2">
        <v>1571257</v>
      </c>
      <c r="C10" s="2">
        <f t="shared" si="13"/>
        <v>1646677.3360000001</v>
      </c>
      <c r="D10" s="2">
        <f t="shared" si="2"/>
        <v>19760128.032</v>
      </c>
      <c r="E10" s="2">
        <f t="shared" si="14"/>
        <v>1646677.3360000001</v>
      </c>
      <c r="F10" s="2">
        <f t="shared" si="3"/>
        <v>823338.6680000001</v>
      </c>
      <c r="G10" s="2">
        <f t="shared" si="4"/>
        <v>1580810.2425600002</v>
      </c>
      <c r="H10" s="2">
        <f t="shared" si="5"/>
        <v>2470016.004</v>
      </c>
      <c r="I10" s="2">
        <f t="shared" si="6"/>
        <v>103147.86832704</v>
      </c>
      <c r="J10" s="2">
        <f t="shared" si="7"/>
        <v>1852512.0030000003</v>
      </c>
      <c r="K10" s="2">
        <f t="shared" si="15"/>
        <v>197601.28032000002</v>
      </c>
      <c r="L10" s="2">
        <f t="shared" si="8"/>
        <v>592803.8409600001</v>
      </c>
      <c r="M10" s="2">
        <f t="shared" si="9"/>
        <v>98800.64016000001</v>
      </c>
      <c r="N10" s="2">
        <f t="shared" si="10"/>
        <v>98800.64016000001</v>
      </c>
      <c r="O10" s="2">
        <f t="shared" si="11"/>
        <v>197601.28032000002</v>
      </c>
      <c r="P10" s="5">
        <f t="shared" si="12"/>
        <v>790405.1212800001</v>
      </c>
      <c r="Q10" s="5">
        <f t="shared" si="1"/>
        <v>30212642.957087044</v>
      </c>
    </row>
    <row r="11" spans="1:17" ht="13.5">
      <c r="A11" s="6" t="s">
        <v>4</v>
      </c>
      <c r="B11" s="2">
        <v>1571257</v>
      </c>
      <c r="C11" s="2">
        <f t="shared" si="13"/>
        <v>1646677.3360000001</v>
      </c>
      <c r="D11" s="2">
        <f t="shared" si="2"/>
        <v>19760128.032</v>
      </c>
      <c r="E11" s="2">
        <f t="shared" si="14"/>
        <v>1646677.3360000001</v>
      </c>
      <c r="F11" s="2">
        <f t="shared" si="3"/>
        <v>823338.6680000001</v>
      </c>
      <c r="G11" s="2">
        <f t="shared" si="4"/>
        <v>1580810.2425600002</v>
      </c>
      <c r="H11" s="2">
        <f t="shared" si="5"/>
        <v>2470016.004</v>
      </c>
      <c r="I11" s="2">
        <f t="shared" si="6"/>
        <v>103147.86832704</v>
      </c>
      <c r="J11" s="2">
        <f t="shared" si="7"/>
        <v>1852512.0030000003</v>
      </c>
      <c r="K11" s="2">
        <f t="shared" si="15"/>
        <v>197601.28032000002</v>
      </c>
      <c r="L11" s="2">
        <f t="shared" si="8"/>
        <v>592803.8409600001</v>
      </c>
      <c r="M11" s="2">
        <f t="shared" si="9"/>
        <v>98800.64016000001</v>
      </c>
      <c r="N11" s="2">
        <f t="shared" si="10"/>
        <v>98800.64016000001</v>
      </c>
      <c r="O11" s="2">
        <f t="shared" si="11"/>
        <v>197601.28032000002</v>
      </c>
      <c r="P11" s="5">
        <f t="shared" si="12"/>
        <v>790405.1212800001</v>
      </c>
      <c r="Q11" s="5">
        <f t="shared" si="1"/>
        <v>30212642.957087044</v>
      </c>
    </row>
    <row r="12" spans="1:17" ht="13.5">
      <c r="A12" s="41" t="s">
        <v>68</v>
      </c>
      <c r="B12" s="2">
        <v>890630</v>
      </c>
      <c r="C12" s="2">
        <f t="shared" si="13"/>
        <v>933380.24</v>
      </c>
      <c r="D12" s="2">
        <f t="shared" si="2"/>
        <v>11200562.879999999</v>
      </c>
      <c r="E12" s="2">
        <f t="shared" si="14"/>
        <v>933380.2399999999</v>
      </c>
      <c r="F12" s="2">
        <f t="shared" si="3"/>
        <v>466690.11999999994</v>
      </c>
      <c r="G12" s="2">
        <f t="shared" si="4"/>
        <v>896045.0303999999</v>
      </c>
      <c r="H12" s="2">
        <f t="shared" si="5"/>
        <v>1400070.3599999999</v>
      </c>
      <c r="I12" s="2">
        <f t="shared" si="6"/>
        <v>58466.93823359999</v>
      </c>
      <c r="J12" s="2">
        <f t="shared" si="7"/>
        <v>1050052.7699999998</v>
      </c>
      <c r="K12" s="2">
        <f t="shared" si="15"/>
        <v>112005.62879999999</v>
      </c>
      <c r="L12" s="2">
        <f t="shared" si="8"/>
        <v>336016.88639999996</v>
      </c>
      <c r="M12" s="2">
        <f t="shared" si="9"/>
        <v>56002.814399999996</v>
      </c>
      <c r="N12" s="2">
        <f t="shared" si="10"/>
        <v>56002.814399999996</v>
      </c>
      <c r="O12" s="2">
        <f t="shared" si="11"/>
        <v>112005.62879999999</v>
      </c>
      <c r="P12" s="5">
        <f t="shared" si="12"/>
        <v>448022.51519999997</v>
      </c>
      <c r="Q12" s="5">
        <f t="shared" si="1"/>
        <v>17125324.626633596</v>
      </c>
    </row>
    <row r="13" spans="1:17" ht="13.5">
      <c r="A13" s="41" t="s">
        <v>69</v>
      </c>
      <c r="B13" s="2">
        <v>890630</v>
      </c>
      <c r="C13" s="2">
        <f t="shared" si="13"/>
        <v>933380.24</v>
      </c>
      <c r="D13" s="2">
        <f t="shared" si="2"/>
        <v>11200562.879999999</v>
      </c>
      <c r="E13" s="2">
        <f t="shared" si="14"/>
        <v>933380.2399999999</v>
      </c>
      <c r="F13" s="2">
        <f t="shared" si="3"/>
        <v>466690.11999999994</v>
      </c>
      <c r="G13" s="2">
        <f t="shared" si="4"/>
        <v>896045.0303999999</v>
      </c>
      <c r="H13" s="2">
        <f t="shared" si="5"/>
        <v>1400070.3599999999</v>
      </c>
      <c r="I13" s="2">
        <f t="shared" si="6"/>
        <v>58466.93823359999</v>
      </c>
      <c r="J13" s="2">
        <f t="shared" si="7"/>
        <v>1050052.7699999998</v>
      </c>
      <c r="K13" s="2">
        <f t="shared" si="15"/>
        <v>112005.62879999999</v>
      </c>
      <c r="L13" s="2">
        <f t="shared" si="8"/>
        <v>336016.88639999996</v>
      </c>
      <c r="M13" s="2">
        <f t="shared" si="9"/>
        <v>56002.814399999996</v>
      </c>
      <c r="N13" s="2">
        <f t="shared" si="10"/>
        <v>56002.814399999996</v>
      </c>
      <c r="O13" s="2">
        <f t="shared" si="11"/>
        <v>112005.62879999999</v>
      </c>
      <c r="P13" s="5">
        <f t="shared" si="12"/>
        <v>448022.51519999997</v>
      </c>
      <c r="Q13" s="5">
        <f t="shared" si="1"/>
        <v>17125324.626633596</v>
      </c>
    </row>
    <row r="14" spans="1:17" ht="13.5">
      <c r="A14" s="41" t="s">
        <v>70</v>
      </c>
      <c r="B14" s="2">
        <v>865542</v>
      </c>
      <c r="C14" s="2">
        <f t="shared" si="13"/>
        <v>907088.0160000001</v>
      </c>
      <c r="D14" s="2">
        <f t="shared" si="2"/>
        <v>10885056.192000002</v>
      </c>
      <c r="E14" s="2">
        <f t="shared" si="14"/>
        <v>907088.0160000002</v>
      </c>
      <c r="F14" s="2">
        <f t="shared" si="3"/>
        <v>453544.0080000001</v>
      </c>
      <c r="G14" s="2">
        <f t="shared" si="4"/>
        <v>870804.4953600002</v>
      </c>
      <c r="H14" s="2">
        <f t="shared" si="5"/>
        <v>1360632.0240000002</v>
      </c>
      <c r="I14" s="2">
        <f t="shared" si="6"/>
        <v>56819.99332224001</v>
      </c>
      <c r="J14" s="2">
        <f t="shared" si="7"/>
        <v>1020474.0180000003</v>
      </c>
      <c r="K14" s="2">
        <f t="shared" si="15"/>
        <v>108850.56192000002</v>
      </c>
      <c r="L14" s="2">
        <f t="shared" si="8"/>
        <v>326551.68576</v>
      </c>
      <c r="M14" s="2">
        <f t="shared" si="9"/>
        <v>54425.28096000001</v>
      </c>
      <c r="N14" s="2">
        <f t="shared" si="10"/>
        <v>54425.28096000001</v>
      </c>
      <c r="O14" s="2">
        <f t="shared" si="11"/>
        <v>108850.56192000002</v>
      </c>
      <c r="P14" s="5">
        <f t="shared" si="12"/>
        <v>435402.2476800001</v>
      </c>
      <c r="Q14" s="5">
        <f t="shared" si="1"/>
        <v>16642924.365882244</v>
      </c>
    </row>
    <row r="15" spans="1:17" ht="13.5">
      <c r="A15" s="6" t="s">
        <v>441</v>
      </c>
      <c r="B15" s="2">
        <f>767471*2</f>
        <v>1534942</v>
      </c>
      <c r="C15" s="2">
        <f t="shared" si="13"/>
        <v>1608619.216</v>
      </c>
      <c r="D15" s="2">
        <f>SUM(C15*12)*2</f>
        <v>38606861.184</v>
      </c>
      <c r="E15" s="2">
        <f t="shared" si="14"/>
        <v>3217238.432</v>
      </c>
      <c r="F15" s="2">
        <f t="shared" si="3"/>
        <v>1608619.216</v>
      </c>
      <c r="G15" s="2">
        <f t="shared" si="4"/>
        <v>3088548.89472</v>
      </c>
      <c r="H15" s="2">
        <f t="shared" si="5"/>
        <v>4825857.648</v>
      </c>
      <c r="I15" s="2">
        <f t="shared" si="6"/>
        <v>201527.81538048</v>
      </c>
      <c r="J15" s="2">
        <f t="shared" si="7"/>
        <v>3619393.236</v>
      </c>
      <c r="K15" s="2">
        <f t="shared" si="15"/>
        <v>386068.61184</v>
      </c>
      <c r="L15" s="2">
        <f t="shared" si="8"/>
        <v>1158205.83552</v>
      </c>
      <c r="M15" s="2">
        <f t="shared" si="9"/>
        <v>193034.30592</v>
      </c>
      <c r="N15" s="2">
        <f t="shared" si="10"/>
        <v>193034.30592</v>
      </c>
      <c r="O15" s="2">
        <f t="shared" si="11"/>
        <v>386068.61184</v>
      </c>
      <c r="P15" s="5">
        <f t="shared" si="12"/>
        <v>1544274.44736</v>
      </c>
      <c r="Q15" s="5">
        <f t="shared" si="1"/>
        <v>59028732.54450048</v>
      </c>
    </row>
    <row r="16" spans="1:17" ht="13.5">
      <c r="A16" s="6"/>
      <c r="B16" s="2"/>
      <c r="C16" s="2"/>
      <c r="D16" s="2"/>
      <c r="E16" s="11"/>
      <c r="F16" s="11"/>
      <c r="G16" s="11"/>
      <c r="H16" s="11"/>
      <c r="I16" s="11"/>
      <c r="J16" s="11"/>
      <c r="K16" s="11"/>
      <c r="L16" s="11"/>
      <c r="M16" s="11"/>
      <c r="N16" s="11"/>
      <c r="O16" s="11"/>
      <c r="P16" s="12"/>
      <c r="Q16" s="12">
        <f t="shared" si="1"/>
        <v>0</v>
      </c>
    </row>
    <row r="17" spans="1:17" ht="13.5">
      <c r="A17" s="14" t="s">
        <v>34</v>
      </c>
      <c r="B17" s="1">
        <f>SUM(B18:B20)</f>
        <v>3283680</v>
      </c>
      <c r="C17" s="1">
        <f aca="true" t="shared" si="16" ref="C17:Q17">SUM(C18:C20)</f>
        <v>3441296.64</v>
      </c>
      <c r="D17" s="1">
        <f t="shared" si="16"/>
        <v>41295559.68</v>
      </c>
      <c r="E17" s="1">
        <f t="shared" si="16"/>
        <v>3441296.6399999997</v>
      </c>
      <c r="F17" s="1">
        <f t="shared" si="16"/>
        <v>1720648.3199999998</v>
      </c>
      <c r="G17" s="1">
        <f t="shared" si="16"/>
        <v>3303644.7744</v>
      </c>
      <c r="H17" s="1">
        <f t="shared" si="16"/>
        <v>5161944.96</v>
      </c>
      <c r="I17" s="1">
        <f t="shared" si="16"/>
        <v>215562.82152959998</v>
      </c>
      <c r="J17" s="1">
        <f t="shared" si="16"/>
        <v>3871458.7199999997</v>
      </c>
      <c r="K17" s="1">
        <f t="shared" si="16"/>
        <v>412955.5968</v>
      </c>
      <c r="L17" s="1">
        <f t="shared" si="16"/>
        <v>1238866.7903999998</v>
      </c>
      <c r="M17" s="1">
        <f t="shared" si="16"/>
        <v>206477.7984</v>
      </c>
      <c r="N17" s="1">
        <f t="shared" si="16"/>
        <v>206477.7984</v>
      </c>
      <c r="O17" s="1">
        <f t="shared" si="16"/>
        <v>412955.5968</v>
      </c>
      <c r="P17" s="1">
        <f t="shared" si="16"/>
        <v>1651822.3872</v>
      </c>
      <c r="Q17" s="1">
        <f t="shared" si="16"/>
        <v>63139671.8839296</v>
      </c>
    </row>
    <row r="18" spans="1:17" ht="13.5">
      <c r="A18" s="6" t="s">
        <v>26</v>
      </c>
      <c r="B18" s="2">
        <v>1470000</v>
      </c>
      <c r="C18" s="2">
        <f>B18*1.048</f>
        <v>1540560</v>
      </c>
      <c r="D18" s="2">
        <f>SUM(C18*12)</f>
        <v>18486720</v>
      </c>
      <c r="E18" s="2">
        <f>SUM(D18/12)</f>
        <v>1540560</v>
      </c>
      <c r="F18" s="2">
        <f>SUM(D18/12)/2</f>
        <v>770280</v>
      </c>
      <c r="G18" s="2">
        <f>SUM(D18*8%)</f>
        <v>1478937.6</v>
      </c>
      <c r="H18" s="2">
        <f>SUM(D18*12.5%)</f>
        <v>2310840</v>
      </c>
      <c r="I18" s="2">
        <f>SUM(D18*0.522%)</f>
        <v>96500.67839999999</v>
      </c>
      <c r="J18" s="2">
        <f>SUM(D18/12)+(E18/12)+(F18/12)</f>
        <v>1733130</v>
      </c>
      <c r="K18" s="2">
        <f>D18*1%</f>
        <v>184867.2</v>
      </c>
      <c r="L18" s="2">
        <f>SUM(D18*3%)</f>
        <v>554601.6</v>
      </c>
      <c r="M18" s="2">
        <f>SUM(D18*0.5%)</f>
        <v>92433.6</v>
      </c>
      <c r="N18" s="2">
        <f>SUM(D18*0.5%)</f>
        <v>92433.6</v>
      </c>
      <c r="O18" s="2">
        <f>SUM(D18*1%)</f>
        <v>184867.2</v>
      </c>
      <c r="P18" s="5">
        <f>SUM(D18*4%)</f>
        <v>739468.8</v>
      </c>
      <c r="Q18" s="5">
        <f>SUM(D18:P18)</f>
        <v>28265640.278400004</v>
      </c>
    </row>
    <row r="19" spans="1:17" ht="13.5">
      <c r="A19" s="29" t="s">
        <v>3</v>
      </c>
      <c r="B19" s="2">
        <v>1813680</v>
      </c>
      <c r="C19" s="2">
        <f>B19*1.048</f>
        <v>1900736.6400000001</v>
      </c>
      <c r="D19" s="2">
        <f>SUM(C19*12)</f>
        <v>22808839.68</v>
      </c>
      <c r="E19" s="2">
        <f>SUM(D19/12)</f>
        <v>1900736.64</v>
      </c>
      <c r="F19" s="2">
        <f>SUM(D19/12)/2</f>
        <v>950368.32</v>
      </c>
      <c r="G19" s="2">
        <f>SUM(D19*8%)</f>
        <v>1824707.1744</v>
      </c>
      <c r="H19" s="2">
        <f>SUM(D19*12.5%)</f>
        <v>2851104.96</v>
      </c>
      <c r="I19" s="2">
        <f>SUM(D19*0.522%)</f>
        <v>119062.1431296</v>
      </c>
      <c r="J19" s="2">
        <f>SUM(D19/12)+(E19/12)+(F19/12)</f>
        <v>2138328.7199999997</v>
      </c>
      <c r="K19" s="2">
        <f>D19*1%</f>
        <v>228088.3968</v>
      </c>
      <c r="L19" s="2">
        <f>SUM(D19*3%)</f>
        <v>684265.1904</v>
      </c>
      <c r="M19" s="2">
        <f>SUM(D19*0.5%)</f>
        <v>114044.1984</v>
      </c>
      <c r="N19" s="2">
        <f>SUM(D19*0.5%)</f>
        <v>114044.1984</v>
      </c>
      <c r="O19" s="2">
        <f>SUM(D19*1%)</f>
        <v>228088.3968</v>
      </c>
      <c r="P19" s="5">
        <f>SUM(D19*4%)</f>
        <v>912353.5872</v>
      </c>
      <c r="Q19" s="5">
        <f>SUM(D19:P19)</f>
        <v>34874031.6055296</v>
      </c>
    </row>
    <row r="20" spans="1:17" ht="13.5">
      <c r="A20" s="6"/>
      <c r="B20" s="2"/>
      <c r="C20" s="2"/>
      <c r="D20" s="2"/>
      <c r="E20" s="11"/>
      <c r="F20" s="11"/>
      <c r="G20" s="11"/>
      <c r="H20" s="11"/>
      <c r="I20" s="11"/>
      <c r="J20" s="11"/>
      <c r="K20" s="11"/>
      <c r="L20" s="11"/>
      <c r="M20" s="11"/>
      <c r="N20" s="11"/>
      <c r="O20" s="11"/>
      <c r="P20" s="12"/>
      <c r="Q20" s="12">
        <f>SUM(D20:P20)</f>
        <v>0</v>
      </c>
    </row>
    <row r="21" spans="1:17" ht="13.5">
      <c r="A21" s="14" t="s">
        <v>33</v>
      </c>
      <c r="B21" s="1">
        <f>SUM(B22:B23)</f>
        <v>0</v>
      </c>
      <c r="C21" s="1">
        <f aca="true" t="shared" si="17" ref="C21:Q21">SUM(C22:C23)</f>
        <v>900000</v>
      </c>
      <c r="D21" s="1">
        <f t="shared" si="17"/>
        <v>10800000</v>
      </c>
      <c r="E21" s="1">
        <f t="shared" si="17"/>
        <v>900000</v>
      </c>
      <c r="F21" s="1">
        <f t="shared" si="17"/>
        <v>450000</v>
      </c>
      <c r="G21" s="1">
        <f t="shared" si="17"/>
        <v>864000</v>
      </c>
      <c r="H21" s="1">
        <f t="shared" si="17"/>
        <v>1350000</v>
      </c>
      <c r="I21" s="1">
        <f t="shared" si="17"/>
        <v>56376</v>
      </c>
      <c r="J21" s="1">
        <f t="shared" si="17"/>
        <v>1012500</v>
      </c>
      <c r="K21" s="1">
        <f t="shared" si="17"/>
        <v>108000</v>
      </c>
      <c r="L21" s="1">
        <f t="shared" si="17"/>
        <v>324000</v>
      </c>
      <c r="M21" s="1">
        <f t="shared" si="17"/>
        <v>54000</v>
      </c>
      <c r="N21" s="1">
        <f t="shared" si="17"/>
        <v>54000</v>
      </c>
      <c r="O21" s="1">
        <f t="shared" si="17"/>
        <v>108000</v>
      </c>
      <c r="P21" s="1">
        <f t="shared" si="17"/>
        <v>432000</v>
      </c>
      <c r="Q21" s="1">
        <f t="shared" si="17"/>
        <v>16512876</v>
      </c>
    </row>
    <row r="22" spans="1:17" ht="13.5">
      <c r="A22" s="6" t="s">
        <v>5</v>
      </c>
      <c r="B22" s="2"/>
      <c r="C22" s="2">
        <v>900000</v>
      </c>
      <c r="D22" s="2">
        <f>SUM(C22*12)</f>
        <v>10800000</v>
      </c>
      <c r="E22" s="2">
        <f>SUM(D22/12)</f>
        <v>900000</v>
      </c>
      <c r="F22" s="2">
        <f>SUM(D22/12)/2</f>
        <v>450000</v>
      </c>
      <c r="G22" s="2">
        <f>SUM(D22*8%)</f>
        <v>864000</v>
      </c>
      <c r="H22" s="2">
        <f>SUM(D22*12.5%)</f>
        <v>1350000</v>
      </c>
      <c r="I22" s="2">
        <f>SUM(D22*0.522%)</f>
        <v>56376</v>
      </c>
      <c r="J22" s="2">
        <f>SUM(D22/12)+(E22/12)+(F22/12)</f>
        <v>1012500</v>
      </c>
      <c r="K22" s="2">
        <f>D22*1%</f>
        <v>108000</v>
      </c>
      <c r="L22" s="2">
        <f>SUM(D22*3%)</f>
        <v>324000</v>
      </c>
      <c r="M22" s="2">
        <f>SUM(D22*0.5%)</f>
        <v>54000</v>
      </c>
      <c r="N22" s="2">
        <f>SUM(D22*0.5%)</f>
        <v>54000</v>
      </c>
      <c r="O22" s="2">
        <f>SUM(D22*1%)</f>
        <v>108000</v>
      </c>
      <c r="P22" s="5">
        <f>SUM(D22*4%)</f>
        <v>432000</v>
      </c>
      <c r="Q22" s="5">
        <f>SUM(D22:P22)</f>
        <v>16512876</v>
      </c>
    </row>
    <row r="23" spans="1:17" ht="13.5">
      <c r="A23" s="6"/>
      <c r="B23" s="2"/>
      <c r="C23" s="2"/>
      <c r="D23" s="2"/>
      <c r="E23" s="2"/>
      <c r="F23" s="2"/>
      <c r="G23" s="2"/>
      <c r="H23" s="2"/>
      <c r="I23" s="2"/>
      <c r="J23" s="2"/>
      <c r="K23" s="2"/>
      <c r="L23" s="2"/>
      <c r="M23" s="2"/>
      <c r="N23" s="2"/>
      <c r="O23" s="2"/>
      <c r="P23" s="5"/>
      <c r="Q23" s="5">
        <f>SUM(D23:P23)</f>
        <v>0</v>
      </c>
    </row>
    <row r="24" spans="1:17" ht="13.5">
      <c r="A24" s="14" t="s">
        <v>6</v>
      </c>
      <c r="B24" s="1">
        <f aca="true" t="shared" si="18" ref="B24:P24">SUM(B25:B31)</f>
        <v>566700</v>
      </c>
      <c r="C24" s="1">
        <f t="shared" si="18"/>
        <v>593901.6</v>
      </c>
      <c r="D24" s="1">
        <f t="shared" si="18"/>
        <v>7126819.199999999</v>
      </c>
      <c r="E24" s="1">
        <f t="shared" si="18"/>
        <v>593901.6</v>
      </c>
      <c r="F24" s="1">
        <f t="shared" si="18"/>
        <v>296950.8</v>
      </c>
      <c r="G24" s="1">
        <f t="shared" si="18"/>
        <v>570145.536</v>
      </c>
      <c r="H24" s="1">
        <f t="shared" si="18"/>
        <v>890852.3999999999</v>
      </c>
      <c r="I24" s="1">
        <f t="shared" si="18"/>
        <v>37201.996223999995</v>
      </c>
      <c r="J24" s="1">
        <f t="shared" si="18"/>
        <v>668139.3</v>
      </c>
      <c r="K24" s="1">
        <f t="shared" si="18"/>
        <v>71268.192</v>
      </c>
      <c r="L24" s="1">
        <f t="shared" si="18"/>
        <v>213804.57599999997</v>
      </c>
      <c r="M24" s="1">
        <f t="shared" si="18"/>
        <v>35634.096</v>
      </c>
      <c r="N24" s="1">
        <f t="shared" si="18"/>
        <v>35634.096</v>
      </c>
      <c r="O24" s="1">
        <f t="shared" si="18"/>
        <v>71268.192</v>
      </c>
      <c r="P24" s="4">
        <f t="shared" si="18"/>
        <v>285072.768</v>
      </c>
      <c r="Q24" s="4">
        <f>SUM(D24:P24)</f>
        <v>10896692.752223998</v>
      </c>
    </row>
    <row r="25" spans="1:17" ht="13.5">
      <c r="A25" s="41" t="s">
        <v>71</v>
      </c>
      <c r="B25" s="2">
        <v>566700</v>
      </c>
      <c r="C25" s="2">
        <f>B25*1.048</f>
        <v>593901.6</v>
      </c>
      <c r="D25" s="2">
        <f>SUM(C25*12)</f>
        <v>7126819.199999999</v>
      </c>
      <c r="E25" s="2">
        <f>SUM(D25/12)</f>
        <v>593901.6</v>
      </c>
      <c r="F25" s="2">
        <f>SUM(D25/12)/2</f>
        <v>296950.8</v>
      </c>
      <c r="G25" s="2">
        <f>SUM(D25*8%)</f>
        <v>570145.536</v>
      </c>
      <c r="H25" s="2">
        <f>SUM(D25*12.5%)</f>
        <v>890852.3999999999</v>
      </c>
      <c r="I25" s="2">
        <f>SUM(D25*0.522%)</f>
        <v>37201.996223999995</v>
      </c>
      <c r="J25" s="2">
        <f>SUM(D25/12)+(E25/12)+(F25/12)</f>
        <v>668139.3</v>
      </c>
      <c r="K25" s="2">
        <f>D25*1%</f>
        <v>71268.192</v>
      </c>
      <c r="L25" s="2">
        <f>SUM(D25*3%)</f>
        <v>213804.57599999997</v>
      </c>
      <c r="M25" s="2">
        <f>SUM(D25*0.5%)</f>
        <v>35634.096</v>
      </c>
      <c r="N25" s="2">
        <f>SUM(D25*0.5%)</f>
        <v>35634.096</v>
      </c>
      <c r="O25" s="2">
        <f>SUM(D25*1%)</f>
        <v>71268.192</v>
      </c>
      <c r="P25" s="5">
        <f>SUM(D25*4%)</f>
        <v>285072.768</v>
      </c>
      <c r="Q25" s="5">
        <f>SUM(D25:P25)</f>
        <v>10896692.752223998</v>
      </c>
    </row>
    <row r="26" spans="1:17" ht="13.5">
      <c r="A26" s="6"/>
      <c r="B26" s="2"/>
      <c r="C26" s="2"/>
      <c r="D26" s="2"/>
      <c r="E26" s="2"/>
      <c r="F26" s="2"/>
      <c r="G26" s="2"/>
      <c r="H26" s="2"/>
      <c r="I26" s="2"/>
      <c r="J26" s="2"/>
      <c r="K26" s="2"/>
      <c r="L26" s="2"/>
      <c r="M26" s="2"/>
      <c r="N26" s="2"/>
      <c r="O26" s="2"/>
      <c r="P26" s="5"/>
      <c r="Q26" s="5"/>
    </row>
    <row r="27" spans="1:16" ht="13.5">
      <c r="A27" s="6"/>
      <c r="B27" s="2"/>
      <c r="C27" s="2"/>
      <c r="D27" s="2"/>
      <c r="E27" s="2"/>
      <c r="F27" s="2"/>
      <c r="G27" s="2"/>
      <c r="H27" s="2"/>
      <c r="I27" s="2"/>
      <c r="J27" s="2"/>
      <c r="K27" s="2"/>
      <c r="L27" s="2"/>
      <c r="M27" s="2"/>
      <c r="N27" s="2"/>
      <c r="O27" s="2"/>
      <c r="P27" s="5"/>
    </row>
    <row r="28" spans="1:16" ht="14.25" thickBot="1">
      <c r="A28" s="7"/>
      <c r="B28" s="3"/>
      <c r="C28" s="3"/>
      <c r="D28" s="3"/>
      <c r="E28" s="3"/>
      <c r="F28" s="3"/>
      <c r="G28" s="3"/>
      <c r="H28" s="3"/>
      <c r="I28" s="3"/>
      <c r="J28" s="3"/>
      <c r="K28" s="3"/>
      <c r="L28" s="3"/>
      <c r="M28" s="3"/>
      <c r="N28" s="3"/>
      <c r="O28" s="3"/>
      <c r="P28" s="9"/>
    </row>
    <row r="29" ht="13.5" thickTop="1"/>
  </sheetData>
  <sheetProtection/>
  <mergeCells count="5">
    <mergeCell ref="C4:D4"/>
    <mergeCell ref="A4:A5"/>
    <mergeCell ref="A1:P1"/>
    <mergeCell ref="A2:P2"/>
    <mergeCell ref="L4:P4"/>
  </mergeCells>
  <printOptions/>
  <pageMargins left="0.75" right="0.75" top="1" bottom="1" header="0" footer="0"/>
  <pageSetup horizontalDpi="300" verticalDpi="300" orientation="landscape" scale="59" r:id="rId1"/>
</worksheet>
</file>

<file path=xl/worksheets/sheet3.xml><?xml version="1.0" encoding="utf-8"?>
<worksheet xmlns="http://schemas.openxmlformats.org/spreadsheetml/2006/main" xmlns:r="http://schemas.openxmlformats.org/officeDocument/2006/relationships">
  <dimension ref="A2:E27"/>
  <sheetViews>
    <sheetView zoomScalePageLayoutView="0" workbookViewId="0" topLeftCell="A1">
      <selection activeCell="A20" sqref="A20"/>
    </sheetView>
  </sheetViews>
  <sheetFormatPr defaultColWidth="11.421875" defaultRowHeight="12.75"/>
  <cols>
    <col min="1" max="1" width="42.8515625" style="0" customWidth="1"/>
    <col min="2" max="2" width="23.421875" style="0" customWidth="1"/>
    <col min="5" max="5" width="13.8515625" style="0" bestFit="1" customWidth="1"/>
  </cols>
  <sheetData>
    <row r="2" spans="1:2" ht="20.25">
      <c r="A2" s="213" t="s">
        <v>21</v>
      </c>
      <c r="B2" s="213"/>
    </row>
    <row r="3" spans="1:2" ht="18">
      <c r="A3" s="214" t="s">
        <v>22</v>
      </c>
      <c r="B3" s="214"/>
    </row>
    <row r="4" spans="1:2" ht="15.75">
      <c r="A4" s="215" t="s">
        <v>50</v>
      </c>
      <c r="B4" s="215"/>
    </row>
    <row r="10" spans="1:2" ht="15.75">
      <c r="A10" s="208" t="s">
        <v>44</v>
      </c>
      <c r="B10" s="208"/>
    </row>
    <row r="11" ht="13.5" thickBot="1"/>
    <row r="12" spans="1:2" ht="14.25" thickBot="1" thickTop="1">
      <c r="A12" s="40" t="s">
        <v>51</v>
      </c>
      <c r="B12" s="39" t="s">
        <v>60</v>
      </c>
    </row>
    <row r="13" spans="1:5" ht="13.5" thickTop="1">
      <c r="A13" s="16" t="s">
        <v>59</v>
      </c>
      <c r="B13" s="25">
        <v>593901.6</v>
      </c>
      <c r="D13">
        <v>566700</v>
      </c>
      <c r="E13">
        <f>D13*1.048</f>
        <v>593901.6</v>
      </c>
    </row>
    <row r="14" spans="1:2" ht="25.5">
      <c r="A14" s="18" t="s">
        <v>72</v>
      </c>
      <c r="B14" s="22">
        <v>86862</v>
      </c>
    </row>
    <row r="15" spans="1:2" ht="12.75">
      <c r="A15" s="17" t="s">
        <v>40</v>
      </c>
      <c r="B15" s="22">
        <v>7</v>
      </c>
    </row>
    <row r="16" spans="1:2" ht="14.25" customHeight="1">
      <c r="A16" s="17" t="s">
        <v>79</v>
      </c>
      <c r="B16" s="22">
        <v>90</v>
      </c>
    </row>
    <row r="17" spans="1:2" ht="12.75">
      <c r="A17" s="19"/>
      <c r="B17" s="21"/>
    </row>
    <row r="18" spans="1:2" ht="12.75">
      <c r="A18" s="20" t="s">
        <v>38</v>
      </c>
      <c r="B18" s="21"/>
    </row>
    <row r="19" spans="1:2" ht="12.75">
      <c r="A19" s="19"/>
      <c r="B19" s="21"/>
    </row>
    <row r="20" spans="1:2" ht="12.75">
      <c r="A20" s="19" t="s">
        <v>39</v>
      </c>
      <c r="B20" s="21"/>
    </row>
    <row r="21" spans="1:5" ht="12.75">
      <c r="A21" s="26" t="s">
        <v>41</v>
      </c>
      <c r="B21" s="23">
        <f>SUM(B16*B15*B14)+(B13*60)</f>
        <v>90357156</v>
      </c>
      <c r="D21" s="13">
        <v>77000000</v>
      </c>
      <c r="E21" s="13">
        <f>B21-D21</f>
        <v>13357156</v>
      </c>
    </row>
    <row r="22" spans="1:2" ht="12.75">
      <c r="A22" s="19"/>
      <c r="B22" s="15"/>
    </row>
    <row r="23" spans="1:2" ht="12.75">
      <c r="A23" s="19"/>
      <c r="B23" s="21"/>
    </row>
    <row r="24" spans="1:2" ht="12.75">
      <c r="A24" s="20" t="s">
        <v>42</v>
      </c>
      <c r="B24" s="21"/>
    </row>
    <row r="25" spans="1:2" ht="12.75">
      <c r="A25" s="19"/>
      <c r="B25" s="21"/>
    </row>
    <row r="26" spans="1:2" ht="12.75">
      <c r="A26" s="19" t="s">
        <v>39</v>
      </c>
      <c r="B26" s="15"/>
    </row>
    <row r="27" spans="1:5" ht="13.5" thickBot="1">
      <c r="A27" s="27" t="s">
        <v>43</v>
      </c>
      <c r="B27" s="24">
        <f>B13*150</f>
        <v>89085240</v>
      </c>
      <c r="D27">
        <v>81500000</v>
      </c>
      <c r="E27" s="38">
        <f>B27-D27</f>
        <v>7585240</v>
      </c>
    </row>
  </sheetData>
  <sheetProtection/>
  <mergeCells count="4">
    <mergeCell ref="A10:B10"/>
    <mergeCell ref="A2:B2"/>
    <mergeCell ref="A3:B3"/>
    <mergeCell ref="A4:B4"/>
  </mergeCells>
  <printOptions/>
  <pageMargins left="1.3385826771653544" right="1.141732283464567" top="1.3779527559055118" bottom="0.984251968503937"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2:C606"/>
  <sheetViews>
    <sheetView zoomScalePageLayoutView="0" workbookViewId="0" topLeftCell="A348">
      <selection activeCell="A356" sqref="A356"/>
    </sheetView>
  </sheetViews>
  <sheetFormatPr defaultColWidth="11.421875" defaultRowHeight="12.75"/>
  <cols>
    <col min="1" max="1" width="10.57421875" style="0" customWidth="1"/>
    <col min="2" max="2" width="52.7109375" style="0" customWidth="1"/>
    <col min="3" max="3" width="19.57421875" style="0" customWidth="1"/>
  </cols>
  <sheetData>
    <row r="1" ht="13.5" thickBot="1"/>
    <row r="2" spans="1:3" ht="15.75">
      <c r="A2" s="241" t="s">
        <v>21</v>
      </c>
      <c r="B2" s="242"/>
      <c r="C2" s="243"/>
    </row>
    <row r="3" spans="1:3" ht="15.75">
      <c r="A3" s="244" t="s">
        <v>418</v>
      </c>
      <c r="B3" s="245"/>
      <c r="C3" s="246"/>
    </row>
    <row r="4" spans="1:3" ht="15.75">
      <c r="A4" s="244" t="s">
        <v>419</v>
      </c>
      <c r="B4" s="247"/>
      <c r="C4" s="248"/>
    </row>
    <row r="5" spans="1:3" ht="15.75">
      <c r="A5" s="114"/>
      <c r="B5" s="115"/>
      <c r="C5" s="116"/>
    </row>
    <row r="6" spans="1:3" ht="15.75">
      <c r="A6" s="244" t="s">
        <v>430</v>
      </c>
      <c r="B6" s="249"/>
      <c r="C6" s="250"/>
    </row>
    <row r="7" spans="1:3" ht="27.75" customHeight="1">
      <c r="A7" s="251" t="s">
        <v>431</v>
      </c>
      <c r="B7" s="254"/>
      <c r="C7" s="255"/>
    </row>
    <row r="8" spans="1:3" ht="39" customHeight="1">
      <c r="A8" s="251" t="s">
        <v>432</v>
      </c>
      <c r="B8" s="252"/>
      <c r="C8" s="253"/>
    </row>
    <row r="9" spans="1:3" ht="15.75">
      <c r="A9" s="244"/>
      <c r="B9" s="249"/>
      <c r="C9" s="250"/>
    </row>
    <row r="10" spans="1:3" ht="57" customHeight="1">
      <c r="A10" s="256" t="s">
        <v>433</v>
      </c>
      <c r="B10" s="257"/>
      <c r="C10" s="258"/>
    </row>
    <row r="11" spans="1:3" ht="16.5">
      <c r="A11" s="259" t="s">
        <v>420</v>
      </c>
      <c r="B11" s="260"/>
      <c r="C11" s="261"/>
    </row>
    <row r="12" spans="1:3" ht="16.5">
      <c r="A12" s="120"/>
      <c r="B12" s="121"/>
      <c r="C12" s="122"/>
    </row>
    <row r="13" spans="1:3" ht="69.75" customHeight="1">
      <c r="A13" s="222" t="s">
        <v>421</v>
      </c>
      <c r="B13" s="223"/>
      <c r="C13" s="224"/>
    </row>
    <row r="14" spans="1:3" ht="39.75" customHeight="1">
      <c r="A14" s="222" t="s">
        <v>422</v>
      </c>
      <c r="B14" s="223"/>
      <c r="C14" s="224"/>
    </row>
    <row r="15" spans="1:3" ht="33" customHeight="1">
      <c r="A15" s="222" t="s">
        <v>436</v>
      </c>
      <c r="B15" s="223"/>
      <c r="C15" s="224"/>
    </row>
    <row r="16" spans="1:3" ht="48" customHeight="1">
      <c r="A16" s="222" t="s">
        <v>437</v>
      </c>
      <c r="B16" s="223"/>
      <c r="C16" s="224"/>
    </row>
    <row r="17" spans="1:3" ht="48" customHeight="1">
      <c r="A17" s="222" t="s">
        <v>438</v>
      </c>
      <c r="B17" s="223"/>
      <c r="C17" s="224"/>
    </row>
    <row r="18" spans="1:3" ht="37.5" customHeight="1">
      <c r="A18" s="222" t="s">
        <v>439</v>
      </c>
      <c r="B18" s="223"/>
      <c r="C18" s="224"/>
    </row>
    <row r="19" spans="1:3" ht="16.5">
      <c r="A19" s="117"/>
      <c r="B19" s="118"/>
      <c r="C19" s="119"/>
    </row>
    <row r="20" spans="1:3" ht="16.5">
      <c r="A20" s="226" t="s">
        <v>423</v>
      </c>
      <c r="B20" s="227"/>
      <c r="C20" s="228"/>
    </row>
    <row r="21" spans="1:3" ht="16.5">
      <c r="A21" s="117"/>
      <c r="B21" s="118"/>
      <c r="C21" s="119"/>
    </row>
    <row r="22" spans="1:3" ht="27.75" customHeight="1">
      <c r="A22" s="229" t="s">
        <v>424</v>
      </c>
      <c r="B22" s="230"/>
      <c r="C22" s="231"/>
    </row>
    <row r="23" spans="1:3" ht="19.5" customHeight="1">
      <c r="A23" s="185" t="s">
        <v>80</v>
      </c>
      <c r="B23" s="225"/>
      <c r="C23" s="225"/>
    </row>
    <row r="24" spans="1:3" ht="12.75" customHeight="1">
      <c r="A24" s="185" t="s">
        <v>18</v>
      </c>
      <c r="B24" s="225"/>
      <c r="C24" s="225"/>
    </row>
    <row r="25" spans="1:3" ht="13.5" customHeight="1">
      <c r="A25" s="185"/>
      <c r="B25" s="225"/>
      <c r="C25" s="225"/>
    </row>
    <row r="26" spans="1:3" ht="13.5" customHeight="1">
      <c r="A26" s="185" t="s">
        <v>14</v>
      </c>
      <c r="B26" s="225"/>
      <c r="C26" s="225"/>
    </row>
    <row r="27" spans="1:3" ht="13.5" customHeight="1">
      <c r="A27" s="117"/>
      <c r="B27" s="118"/>
      <c r="C27" s="119"/>
    </row>
    <row r="28" spans="1:3" ht="83.25" customHeight="1">
      <c r="A28" s="222" t="s">
        <v>429</v>
      </c>
      <c r="B28" s="223"/>
      <c r="C28" s="224"/>
    </row>
    <row r="29" spans="1:3" ht="15.75" thickBot="1">
      <c r="A29" s="232"/>
      <c r="B29" s="233"/>
      <c r="C29" s="234"/>
    </row>
    <row r="30" spans="1:3" ht="13.5" thickTop="1">
      <c r="A30" s="196" t="s">
        <v>19</v>
      </c>
      <c r="B30" s="199" t="s">
        <v>51</v>
      </c>
      <c r="C30" s="202" t="s">
        <v>417</v>
      </c>
    </row>
    <row r="31" spans="1:3" ht="12.75">
      <c r="A31" s="197"/>
      <c r="B31" s="200"/>
      <c r="C31" s="203"/>
    </row>
    <row r="32" spans="1:3" ht="13.5" thickBot="1">
      <c r="A32" s="198"/>
      <c r="B32" s="201"/>
      <c r="C32" s="204"/>
    </row>
    <row r="33" spans="1:3" ht="13.5" thickTop="1">
      <c r="A33" s="54">
        <v>1</v>
      </c>
      <c r="B33" s="55" t="s">
        <v>87</v>
      </c>
      <c r="C33" s="56">
        <f>SUM(C34+C76+C122+C140)</f>
        <v>4507861157</v>
      </c>
    </row>
    <row r="34" spans="1:3" ht="12.75">
      <c r="A34" s="57">
        <v>11</v>
      </c>
      <c r="B34" s="58" t="s">
        <v>15</v>
      </c>
      <c r="C34" s="59">
        <f>SUM(C35+C49)</f>
        <v>3202756399</v>
      </c>
    </row>
    <row r="35" spans="1:3" ht="12.75">
      <c r="A35" s="57">
        <v>111</v>
      </c>
      <c r="B35" s="58" t="s">
        <v>88</v>
      </c>
      <c r="C35" s="59">
        <f>SUM(C36+C39+C42+C46+C48)</f>
        <v>54456399</v>
      </c>
    </row>
    <row r="36" spans="1:3" ht="12.75">
      <c r="A36" s="57">
        <v>1111</v>
      </c>
      <c r="B36" s="58" t="s">
        <v>89</v>
      </c>
      <c r="C36" s="59">
        <f>SUM(C37:C38)</f>
        <v>22756399</v>
      </c>
    </row>
    <row r="37" spans="1:3" ht="12.75">
      <c r="A37" s="60">
        <v>111101</v>
      </c>
      <c r="B37" s="61" t="s">
        <v>90</v>
      </c>
      <c r="C37" s="62">
        <f>10000000+4756399</f>
        <v>14756399</v>
      </c>
    </row>
    <row r="38" spans="1:3" ht="12.75">
      <c r="A38" s="60">
        <v>111102</v>
      </c>
      <c r="B38" s="61" t="s">
        <v>91</v>
      </c>
      <c r="C38" s="62">
        <f>6000000+2000000</f>
        <v>8000000</v>
      </c>
    </row>
    <row r="39" spans="1:3" ht="12.75">
      <c r="A39" s="57">
        <v>1112</v>
      </c>
      <c r="B39" s="58" t="s">
        <v>92</v>
      </c>
      <c r="C39" s="59">
        <f>SUM(C40:C41)</f>
        <v>7000000</v>
      </c>
    </row>
    <row r="40" spans="1:3" ht="12.75">
      <c r="A40" s="60">
        <v>111201</v>
      </c>
      <c r="B40" s="61" t="s">
        <v>93</v>
      </c>
      <c r="C40" s="62">
        <v>5000000</v>
      </c>
    </row>
    <row r="41" spans="1:3" ht="12.75">
      <c r="A41" s="60">
        <v>111202</v>
      </c>
      <c r="B41" s="61" t="s">
        <v>94</v>
      </c>
      <c r="C41" s="62">
        <v>2000000</v>
      </c>
    </row>
    <row r="42" spans="1:3" ht="12.75">
      <c r="A42" s="57">
        <v>1113</v>
      </c>
      <c r="B42" s="58" t="s">
        <v>95</v>
      </c>
      <c r="C42" s="59">
        <f>SUM(C43:C45)</f>
        <v>24000000</v>
      </c>
    </row>
    <row r="43" spans="1:3" ht="12.75">
      <c r="A43" s="60">
        <v>111301</v>
      </c>
      <c r="B43" s="61" t="s">
        <v>96</v>
      </c>
      <c r="C43" s="62">
        <v>1000000</v>
      </c>
    </row>
    <row r="44" spans="1:3" ht="12.75">
      <c r="A44" s="60">
        <v>111302</v>
      </c>
      <c r="B44" s="61" t="s">
        <v>97</v>
      </c>
      <c r="C44" s="62">
        <v>5000000</v>
      </c>
    </row>
    <row r="45" spans="1:3" ht="12.75">
      <c r="A45" s="60">
        <v>111303</v>
      </c>
      <c r="B45" s="61" t="s">
        <v>98</v>
      </c>
      <c r="C45" s="62">
        <v>18000000</v>
      </c>
    </row>
    <row r="46" spans="1:3" ht="12.75">
      <c r="A46" s="57">
        <v>1114</v>
      </c>
      <c r="B46" s="58" t="s">
        <v>52</v>
      </c>
      <c r="C46" s="59">
        <f>SUM(C47)</f>
        <v>600000</v>
      </c>
    </row>
    <row r="47" spans="1:3" ht="12.75">
      <c r="A47" s="60">
        <v>111401</v>
      </c>
      <c r="B47" s="61" t="s">
        <v>99</v>
      </c>
      <c r="C47" s="62">
        <v>600000</v>
      </c>
    </row>
    <row r="48" spans="1:3" ht="12.75">
      <c r="A48" s="60">
        <v>1115</v>
      </c>
      <c r="B48" s="61" t="s">
        <v>100</v>
      </c>
      <c r="C48" s="62">
        <v>100000</v>
      </c>
    </row>
    <row r="49" spans="1:3" ht="12.75">
      <c r="A49" s="57">
        <v>112</v>
      </c>
      <c r="B49" s="58" t="s">
        <v>101</v>
      </c>
      <c r="C49" s="59">
        <f>SUM(C50+C53+C55+C57+C73)</f>
        <v>3148300000</v>
      </c>
    </row>
    <row r="50" spans="1:3" ht="12.75">
      <c r="A50" s="57">
        <v>1121</v>
      </c>
      <c r="B50" s="58" t="s">
        <v>53</v>
      </c>
      <c r="C50" s="59">
        <f>SUM(C51:C52)</f>
        <v>1000000</v>
      </c>
    </row>
    <row r="51" spans="1:3" ht="12.75">
      <c r="A51" s="60">
        <v>112101</v>
      </c>
      <c r="B51" s="61" t="s">
        <v>58</v>
      </c>
      <c r="C51" s="62">
        <v>500000</v>
      </c>
    </row>
    <row r="52" spans="1:3" ht="12.75">
      <c r="A52" s="60">
        <v>112102</v>
      </c>
      <c r="B52" s="61" t="s">
        <v>102</v>
      </c>
      <c r="C52" s="62">
        <v>500000</v>
      </c>
    </row>
    <row r="53" spans="1:3" ht="12.75">
      <c r="A53" s="57">
        <v>1122</v>
      </c>
      <c r="B53" s="58" t="s">
        <v>103</v>
      </c>
      <c r="C53" s="59">
        <f>SUM(C54)</f>
        <v>200000</v>
      </c>
    </row>
    <row r="54" spans="1:3" ht="12.75">
      <c r="A54" s="60">
        <v>112201</v>
      </c>
      <c r="B54" s="61" t="s">
        <v>104</v>
      </c>
      <c r="C54" s="62">
        <v>200000</v>
      </c>
    </row>
    <row r="55" spans="1:3" ht="12.75">
      <c r="A55" s="57">
        <v>1123</v>
      </c>
      <c r="B55" s="58" t="s">
        <v>37</v>
      </c>
      <c r="C55" s="59">
        <f>SUM(C56:C56)</f>
        <v>2500000</v>
      </c>
    </row>
    <row r="56" spans="1:3" ht="12.75">
      <c r="A56" s="60">
        <v>112301</v>
      </c>
      <c r="B56" s="61" t="s">
        <v>56</v>
      </c>
      <c r="C56" s="62">
        <v>2500000</v>
      </c>
    </row>
    <row r="57" spans="1:3" ht="12.75">
      <c r="A57" s="57">
        <v>1125</v>
      </c>
      <c r="B57" s="58" t="s">
        <v>105</v>
      </c>
      <c r="C57" s="59">
        <f>SUM(C58)</f>
        <v>3144000000</v>
      </c>
    </row>
    <row r="58" spans="1:3" ht="12.75">
      <c r="A58" s="57">
        <v>11251</v>
      </c>
      <c r="B58" s="58" t="s">
        <v>106</v>
      </c>
      <c r="C58" s="59">
        <f>SUM(C59+C62+C64+C66)</f>
        <v>3144000000</v>
      </c>
    </row>
    <row r="59" spans="1:3" ht="12.75">
      <c r="A59" s="57">
        <v>112511</v>
      </c>
      <c r="B59" s="58" t="s">
        <v>107</v>
      </c>
      <c r="C59" s="59">
        <f>SUM(C60:C61)</f>
        <v>132000000</v>
      </c>
    </row>
    <row r="60" spans="1:3" ht="12.75">
      <c r="A60" s="60">
        <v>11251101</v>
      </c>
      <c r="B60" s="61" t="s">
        <v>108</v>
      </c>
      <c r="C60" s="62">
        <v>22000000</v>
      </c>
    </row>
    <row r="61" spans="1:3" ht="12.75">
      <c r="A61" s="60">
        <v>11251102</v>
      </c>
      <c r="B61" s="61" t="s">
        <v>109</v>
      </c>
      <c r="C61" s="62">
        <v>110000000</v>
      </c>
    </row>
    <row r="62" spans="1:3" ht="12.75">
      <c r="A62" s="57">
        <v>112512</v>
      </c>
      <c r="B62" s="58" t="s">
        <v>110</v>
      </c>
      <c r="C62" s="59">
        <f>SUM(C63)</f>
        <v>460000000</v>
      </c>
    </row>
    <row r="63" spans="1:3" ht="12.75">
      <c r="A63" s="60">
        <v>11251201</v>
      </c>
      <c r="B63" s="61" t="s">
        <v>111</v>
      </c>
      <c r="C63" s="63">
        <v>460000000</v>
      </c>
    </row>
    <row r="64" spans="1:3" ht="12.75">
      <c r="A64" s="57">
        <v>112513</v>
      </c>
      <c r="B64" s="58" t="s">
        <v>112</v>
      </c>
      <c r="C64" s="59">
        <f>SUM(C65)</f>
        <v>20000000</v>
      </c>
    </row>
    <row r="65" spans="1:3" ht="12.75">
      <c r="A65" s="60">
        <v>11251301</v>
      </c>
      <c r="B65" s="61" t="s">
        <v>113</v>
      </c>
      <c r="C65" s="64">
        <v>20000000</v>
      </c>
    </row>
    <row r="66" spans="1:3" ht="12.75">
      <c r="A66" s="57">
        <v>112514</v>
      </c>
      <c r="B66" s="58" t="s">
        <v>114</v>
      </c>
      <c r="C66" s="59">
        <f>SUM(C67+C71)</f>
        <v>2532000000</v>
      </c>
    </row>
    <row r="67" spans="1:3" ht="12.75">
      <c r="A67" s="57">
        <v>1125141</v>
      </c>
      <c r="B67" s="58" t="s">
        <v>115</v>
      </c>
      <c r="C67" s="59">
        <f>SUM(C68:C70)</f>
        <v>1405000000</v>
      </c>
    </row>
    <row r="68" spans="1:3" ht="12.75">
      <c r="A68" s="60">
        <v>112514101</v>
      </c>
      <c r="B68" s="61" t="s">
        <v>116</v>
      </c>
      <c r="C68" s="63">
        <v>90000000</v>
      </c>
    </row>
    <row r="69" spans="1:3" ht="12.75">
      <c r="A69" s="60">
        <v>112514102</v>
      </c>
      <c r="B69" s="61" t="s">
        <v>117</v>
      </c>
      <c r="C69" s="63">
        <v>65000000</v>
      </c>
    </row>
    <row r="70" spans="1:3" ht="12.75">
      <c r="A70" s="60">
        <v>112514103</v>
      </c>
      <c r="B70" s="61" t="s">
        <v>118</v>
      </c>
      <c r="C70" s="63">
        <v>1250000000</v>
      </c>
    </row>
    <row r="71" spans="1:3" ht="12.75">
      <c r="A71" s="57">
        <v>1125142</v>
      </c>
      <c r="B71" s="58" t="s">
        <v>119</v>
      </c>
      <c r="C71" s="59">
        <f>SUM(C72)</f>
        <v>1127000000</v>
      </c>
    </row>
    <row r="72" spans="1:3" ht="12.75">
      <c r="A72" s="60">
        <v>112514201</v>
      </c>
      <c r="B72" s="61" t="s">
        <v>120</v>
      </c>
      <c r="C72" s="63">
        <v>1127000000</v>
      </c>
    </row>
    <row r="73" spans="1:3" ht="12.75">
      <c r="A73" s="57">
        <v>1126</v>
      </c>
      <c r="B73" s="58" t="s">
        <v>121</v>
      </c>
      <c r="C73" s="59">
        <f>SUM(C74:C74)</f>
        <v>600000</v>
      </c>
    </row>
    <row r="74" spans="1:3" ht="12.75">
      <c r="A74" s="60">
        <v>112601</v>
      </c>
      <c r="B74" s="61" t="s">
        <v>122</v>
      </c>
      <c r="C74" s="62">
        <v>600000</v>
      </c>
    </row>
    <row r="75" spans="1:3" ht="12.75">
      <c r="A75" s="60"/>
      <c r="B75" s="61"/>
      <c r="C75" s="62"/>
    </row>
    <row r="76" spans="1:3" ht="12.75">
      <c r="A76" s="57">
        <v>12</v>
      </c>
      <c r="B76" s="58" t="s">
        <v>123</v>
      </c>
      <c r="C76" s="59">
        <f>SUM(C77+C102+C107+C111+C115+C119)</f>
        <v>1294016758</v>
      </c>
    </row>
    <row r="77" spans="1:3" ht="12.75">
      <c r="A77" s="57">
        <v>121</v>
      </c>
      <c r="B77" s="58" t="s">
        <v>57</v>
      </c>
      <c r="C77" s="59">
        <f>SUM(C78+C94)</f>
        <v>1134016758</v>
      </c>
    </row>
    <row r="78" spans="1:3" ht="12.75">
      <c r="A78" s="57">
        <v>1211</v>
      </c>
      <c r="B78" s="58" t="s">
        <v>124</v>
      </c>
      <c r="C78" s="59">
        <f>SUM(C79+C81+C83+C85+C87)</f>
        <v>1112839564</v>
      </c>
    </row>
    <row r="79" spans="1:3" ht="12.75">
      <c r="A79" s="57">
        <v>12111</v>
      </c>
      <c r="B79" s="58" t="s">
        <v>106</v>
      </c>
      <c r="C79" s="59">
        <f>SUM(C80:C80)</f>
        <v>513462172</v>
      </c>
    </row>
    <row r="80" spans="1:3" ht="12.75">
      <c r="A80" s="60">
        <v>1211101</v>
      </c>
      <c r="B80" s="61" t="s">
        <v>125</v>
      </c>
      <c r="C80" s="62">
        <v>513462172</v>
      </c>
    </row>
    <row r="81" spans="1:3" ht="12.75">
      <c r="A81" s="57">
        <v>12112</v>
      </c>
      <c r="B81" s="58" t="s">
        <v>126</v>
      </c>
      <c r="C81" s="59">
        <f>SUM(C82)</f>
        <v>575625723</v>
      </c>
    </row>
    <row r="82" spans="1:3" ht="12.75">
      <c r="A82" s="60">
        <v>1211201</v>
      </c>
      <c r="B82" s="61" t="s">
        <v>127</v>
      </c>
      <c r="C82" s="62">
        <v>575625723</v>
      </c>
    </row>
    <row r="83" spans="1:3" ht="12.75">
      <c r="A83" s="57">
        <v>12113</v>
      </c>
      <c r="B83" s="58" t="s">
        <v>128</v>
      </c>
      <c r="C83" s="59">
        <f>SUM(C84:C84)</f>
        <v>16191669</v>
      </c>
    </row>
    <row r="84" spans="1:3" ht="12.75">
      <c r="A84" s="60">
        <v>1211301</v>
      </c>
      <c r="B84" s="61" t="s">
        <v>129</v>
      </c>
      <c r="C84" s="62">
        <v>16191669</v>
      </c>
    </row>
    <row r="85" spans="1:3" ht="12.75">
      <c r="A85" s="57">
        <v>12114</v>
      </c>
      <c r="B85" s="58" t="s">
        <v>130</v>
      </c>
      <c r="C85" s="59">
        <f>SUM(C86)</f>
        <v>7560000</v>
      </c>
    </row>
    <row r="86" spans="1:3" ht="12.75">
      <c r="A86" s="60">
        <v>1211401</v>
      </c>
      <c r="B86" s="61" t="s">
        <v>131</v>
      </c>
      <c r="C86" s="62">
        <v>7560000</v>
      </c>
    </row>
    <row r="87" spans="1:3" ht="12.75">
      <c r="A87" s="57">
        <v>12115</v>
      </c>
      <c r="B87" s="58" t="s">
        <v>132</v>
      </c>
      <c r="C87" s="59">
        <f>SUM(C88+C90)</f>
        <v>0</v>
      </c>
    </row>
    <row r="88" spans="1:3" ht="12.75">
      <c r="A88" s="57">
        <v>121151</v>
      </c>
      <c r="B88" s="58" t="s">
        <v>133</v>
      </c>
      <c r="C88" s="59">
        <f>SUM(C89)</f>
        <v>0</v>
      </c>
    </row>
    <row r="89" spans="1:3" ht="12.75">
      <c r="A89" s="60">
        <v>12115101</v>
      </c>
      <c r="B89" s="61" t="s">
        <v>134</v>
      </c>
      <c r="C89" s="62">
        <v>0</v>
      </c>
    </row>
    <row r="90" spans="1:3" ht="12.75">
      <c r="A90" s="57">
        <v>121152</v>
      </c>
      <c r="B90" s="58" t="s">
        <v>135</v>
      </c>
      <c r="C90" s="59">
        <f>SUM(C91:C93)</f>
        <v>0</v>
      </c>
    </row>
    <row r="91" spans="1:3" ht="12.75">
      <c r="A91" s="60">
        <v>12115201</v>
      </c>
      <c r="B91" s="61" t="s">
        <v>136</v>
      </c>
      <c r="C91" s="62">
        <v>0</v>
      </c>
    </row>
    <row r="92" spans="1:3" ht="12.75">
      <c r="A92" s="60">
        <v>12115202</v>
      </c>
      <c r="B92" s="61" t="s">
        <v>126</v>
      </c>
      <c r="C92" s="62">
        <v>0</v>
      </c>
    </row>
    <row r="93" spans="1:3" ht="12.75">
      <c r="A93" s="60">
        <v>12115203</v>
      </c>
      <c r="B93" s="61" t="s">
        <v>131</v>
      </c>
      <c r="C93" s="62">
        <v>0</v>
      </c>
    </row>
    <row r="94" spans="1:3" ht="12.75">
      <c r="A94" s="57">
        <v>1212</v>
      </c>
      <c r="B94" s="58" t="s">
        <v>65</v>
      </c>
      <c r="C94" s="59">
        <f>SUM(C95+C97)</f>
        <v>21177194</v>
      </c>
    </row>
    <row r="95" spans="1:3" ht="12.75">
      <c r="A95" s="57">
        <v>12121</v>
      </c>
      <c r="B95" s="58" t="s">
        <v>106</v>
      </c>
      <c r="C95" s="59">
        <f>SUM(C96)</f>
        <v>21177194</v>
      </c>
    </row>
    <row r="96" spans="1:3" ht="12.75">
      <c r="A96" s="60">
        <v>1212101</v>
      </c>
      <c r="B96" s="61" t="s">
        <v>137</v>
      </c>
      <c r="C96" s="63">
        <v>21177194</v>
      </c>
    </row>
    <row r="97" spans="1:3" ht="12.75">
      <c r="A97" s="57">
        <v>12122</v>
      </c>
      <c r="B97" s="58" t="s">
        <v>132</v>
      </c>
      <c r="C97" s="59">
        <f>SUM(C98+C100)</f>
        <v>0</v>
      </c>
    </row>
    <row r="98" spans="1:3" ht="12.75">
      <c r="A98" s="57">
        <v>121221</v>
      </c>
      <c r="B98" s="58" t="s">
        <v>133</v>
      </c>
      <c r="C98" s="59">
        <f>SUM(C99)</f>
        <v>0</v>
      </c>
    </row>
    <row r="99" spans="1:3" ht="12.75">
      <c r="A99" s="60">
        <v>12122101</v>
      </c>
      <c r="B99" s="61" t="s">
        <v>138</v>
      </c>
      <c r="C99" s="62">
        <v>0</v>
      </c>
    </row>
    <row r="100" spans="1:3" ht="12.75">
      <c r="A100" s="57">
        <v>121222</v>
      </c>
      <c r="B100" s="58" t="s">
        <v>135</v>
      </c>
      <c r="C100" s="59">
        <f>SUM(C101)</f>
        <v>0</v>
      </c>
    </row>
    <row r="101" spans="1:3" ht="12.75">
      <c r="A101" s="60">
        <v>12122201</v>
      </c>
      <c r="B101" s="61" t="s">
        <v>139</v>
      </c>
      <c r="C101" s="62">
        <v>0</v>
      </c>
    </row>
    <row r="102" spans="1:3" ht="12.75">
      <c r="A102" s="57">
        <v>122</v>
      </c>
      <c r="B102" s="58" t="s">
        <v>140</v>
      </c>
      <c r="C102" s="59">
        <f>SUM(C103)</f>
        <v>7000000</v>
      </c>
    </row>
    <row r="103" spans="1:3" ht="12.75">
      <c r="A103" s="57">
        <v>1221</v>
      </c>
      <c r="B103" s="58" t="s">
        <v>15</v>
      </c>
      <c r="C103" s="59">
        <f>SUM(C104)</f>
        <v>7000000</v>
      </c>
    </row>
    <row r="104" spans="1:3" ht="12.75">
      <c r="A104" s="57">
        <v>12211</v>
      </c>
      <c r="B104" s="58" t="s">
        <v>88</v>
      </c>
      <c r="C104" s="59">
        <f>SUM(C105)</f>
        <v>7000000</v>
      </c>
    </row>
    <row r="105" spans="1:3" ht="25.5">
      <c r="A105" s="57">
        <v>122111</v>
      </c>
      <c r="B105" s="65" t="s">
        <v>141</v>
      </c>
      <c r="C105" s="59">
        <f>SUM(C106)</f>
        <v>7000000</v>
      </c>
    </row>
    <row r="106" spans="1:3" ht="12.75">
      <c r="A106" s="60">
        <v>12211101</v>
      </c>
      <c r="B106" s="66" t="s">
        <v>142</v>
      </c>
      <c r="C106" s="62">
        <v>7000000</v>
      </c>
    </row>
    <row r="107" spans="1:3" ht="12.75">
      <c r="A107" s="57">
        <v>123</v>
      </c>
      <c r="B107" s="58" t="s">
        <v>143</v>
      </c>
      <c r="C107" s="59">
        <f>SUM(C108)</f>
        <v>22000000</v>
      </c>
    </row>
    <row r="108" spans="1:3" ht="12.75">
      <c r="A108" s="57">
        <v>1231</v>
      </c>
      <c r="B108" s="58" t="s">
        <v>15</v>
      </c>
      <c r="C108" s="59">
        <f>SUM(C109)</f>
        <v>22000000</v>
      </c>
    </row>
    <row r="109" spans="1:3" ht="12.75">
      <c r="A109" s="57">
        <v>12311</v>
      </c>
      <c r="B109" s="58" t="s">
        <v>88</v>
      </c>
      <c r="C109" s="59">
        <f>SUM(C110)</f>
        <v>22000000</v>
      </c>
    </row>
    <row r="110" spans="1:3" ht="12.75">
      <c r="A110" s="60">
        <v>1231101</v>
      </c>
      <c r="B110" s="66" t="s">
        <v>144</v>
      </c>
      <c r="C110" s="62">
        <v>22000000</v>
      </c>
    </row>
    <row r="111" spans="1:3" ht="12.75">
      <c r="A111" s="57">
        <v>124</v>
      </c>
      <c r="B111" s="58" t="s">
        <v>145</v>
      </c>
      <c r="C111" s="59">
        <f>SUM(C112)</f>
        <v>80000000</v>
      </c>
    </row>
    <row r="112" spans="1:3" ht="12.75">
      <c r="A112" s="57">
        <v>1241</v>
      </c>
      <c r="B112" s="58" t="s">
        <v>15</v>
      </c>
      <c r="C112" s="59">
        <f>SUM(C113)</f>
        <v>80000000</v>
      </c>
    </row>
    <row r="113" spans="1:3" ht="12.75">
      <c r="A113" s="57">
        <v>12411</v>
      </c>
      <c r="B113" s="58" t="s">
        <v>88</v>
      </c>
      <c r="C113" s="59">
        <f>SUM(C114)</f>
        <v>80000000</v>
      </c>
    </row>
    <row r="114" spans="1:3" ht="12.75">
      <c r="A114" s="60">
        <v>1241101</v>
      </c>
      <c r="B114" s="66" t="s">
        <v>146</v>
      </c>
      <c r="C114" s="62">
        <v>80000000</v>
      </c>
    </row>
    <row r="115" spans="1:3" ht="12.75">
      <c r="A115" s="57">
        <v>125</v>
      </c>
      <c r="B115" s="58" t="s">
        <v>33</v>
      </c>
      <c r="C115" s="59">
        <f>SUM(C116)</f>
        <v>50000000</v>
      </c>
    </row>
    <row r="116" spans="1:3" ht="12.75">
      <c r="A116" s="57">
        <v>1251</v>
      </c>
      <c r="B116" s="58" t="s">
        <v>15</v>
      </c>
      <c r="C116" s="59">
        <f>SUM(C117)</f>
        <v>50000000</v>
      </c>
    </row>
    <row r="117" spans="1:3" ht="12.75">
      <c r="A117" s="57">
        <v>12511</v>
      </c>
      <c r="B117" s="58" t="s">
        <v>147</v>
      </c>
      <c r="C117" s="59">
        <f>SUM(C118)</f>
        <v>50000000</v>
      </c>
    </row>
    <row r="118" spans="1:3" ht="12.75">
      <c r="A118" s="60">
        <v>1251101</v>
      </c>
      <c r="B118" s="61" t="s">
        <v>76</v>
      </c>
      <c r="C118" s="62">
        <v>50000000</v>
      </c>
    </row>
    <row r="119" spans="1:3" ht="12.75">
      <c r="A119" s="57">
        <v>125</v>
      </c>
      <c r="B119" s="58" t="s">
        <v>148</v>
      </c>
      <c r="C119" s="59">
        <f>SUM(C120)</f>
        <v>1000000</v>
      </c>
    </row>
    <row r="120" spans="1:3" ht="12.75">
      <c r="A120" s="60">
        <v>12501</v>
      </c>
      <c r="B120" s="61" t="s">
        <v>149</v>
      </c>
      <c r="C120" s="62">
        <v>1000000</v>
      </c>
    </row>
    <row r="121" spans="1:3" ht="12.75">
      <c r="A121" s="60"/>
      <c r="B121" s="61"/>
      <c r="C121" s="62"/>
    </row>
    <row r="122" spans="1:3" ht="12.75">
      <c r="A122" s="57">
        <v>13</v>
      </c>
      <c r="B122" s="67" t="s">
        <v>150</v>
      </c>
      <c r="C122" s="59">
        <f>SUM(C128+C130+C132)</f>
        <v>0</v>
      </c>
    </row>
    <row r="123" spans="1:3" ht="12.75">
      <c r="A123" s="57">
        <v>131</v>
      </c>
      <c r="B123" s="67" t="s">
        <v>151</v>
      </c>
      <c r="C123" s="59">
        <v>0</v>
      </c>
    </row>
    <row r="124" spans="1:3" ht="12.75">
      <c r="A124" s="60">
        <v>1311</v>
      </c>
      <c r="B124" s="68" t="s">
        <v>152</v>
      </c>
      <c r="C124" s="62">
        <v>0</v>
      </c>
    </row>
    <row r="125" spans="1:3" ht="12.75">
      <c r="A125" s="60">
        <v>1312</v>
      </c>
      <c r="B125" s="68" t="s">
        <v>153</v>
      </c>
      <c r="C125" s="62">
        <v>0</v>
      </c>
    </row>
    <row r="126" spans="1:3" ht="12.75">
      <c r="A126" s="57">
        <v>132</v>
      </c>
      <c r="B126" s="67" t="s">
        <v>154</v>
      </c>
      <c r="C126" s="62"/>
    </row>
    <row r="127" spans="1:3" ht="12.75">
      <c r="A127" s="60">
        <v>1321</v>
      </c>
      <c r="B127" s="68" t="s">
        <v>155</v>
      </c>
      <c r="C127" s="62"/>
    </row>
    <row r="128" spans="1:3" ht="12.75">
      <c r="A128" s="57">
        <v>133</v>
      </c>
      <c r="B128" s="58" t="s">
        <v>156</v>
      </c>
      <c r="C128" s="59">
        <f>SUM(C129)</f>
        <v>0</v>
      </c>
    </row>
    <row r="129" spans="1:3" ht="12.75">
      <c r="A129" s="60">
        <v>1331</v>
      </c>
      <c r="B129" s="61" t="s">
        <v>157</v>
      </c>
      <c r="C129" s="62">
        <v>0</v>
      </c>
    </row>
    <row r="130" spans="1:3" ht="12.75">
      <c r="A130" s="57">
        <v>134</v>
      </c>
      <c r="B130" s="58" t="s">
        <v>158</v>
      </c>
      <c r="C130" s="59">
        <f>SUM(C131)</f>
        <v>0</v>
      </c>
    </row>
    <row r="131" spans="1:3" ht="12.75">
      <c r="A131" s="60">
        <v>1341</v>
      </c>
      <c r="B131" s="61" t="s">
        <v>138</v>
      </c>
      <c r="C131" s="62">
        <v>0</v>
      </c>
    </row>
    <row r="132" spans="1:3" ht="12.75">
      <c r="A132" s="57">
        <v>135</v>
      </c>
      <c r="B132" s="58" t="s">
        <v>159</v>
      </c>
      <c r="C132" s="59">
        <f>SUM(C134+C136)</f>
        <v>0</v>
      </c>
    </row>
    <row r="133" spans="1:3" ht="12.75">
      <c r="A133" s="57">
        <v>1351</v>
      </c>
      <c r="B133" s="67" t="s">
        <v>160</v>
      </c>
      <c r="C133" s="59"/>
    </row>
    <row r="134" spans="1:3" ht="12.75">
      <c r="A134" s="60">
        <v>13511</v>
      </c>
      <c r="B134" s="68" t="s">
        <v>161</v>
      </c>
      <c r="C134" s="62">
        <f>SUM(C135:C135)</f>
        <v>0</v>
      </c>
    </row>
    <row r="135" spans="1:3" ht="12.75">
      <c r="A135" s="60">
        <v>13512</v>
      </c>
      <c r="B135" s="61" t="s">
        <v>162</v>
      </c>
      <c r="C135" s="62">
        <v>0</v>
      </c>
    </row>
    <row r="136" spans="1:3" ht="12.75">
      <c r="A136" s="57">
        <v>1352</v>
      </c>
      <c r="B136" s="58" t="s">
        <v>163</v>
      </c>
      <c r="C136" s="59">
        <f>SUM(C137)</f>
        <v>0</v>
      </c>
    </row>
    <row r="137" spans="1:3" ht="12.75">
      <c r="A137" s="60">
        <v>13521</v>
      </c>
      <c r="B137" s="61" t="s">
        <v>164</v>
      </c>
      <c r="C137" s="62">
        <f>SUM(C138:C138)</f>
        <v>0</v>
      </c>
    </row>
    <row r="138" spans="1:3" ht="25.5">
      <c r="A138" s="60">
        <v>13522</v>
      </c>
      <c r="B138" s="69" t="s">
        <v>165</v>
      </c>
      <c r="C138" s="62">
        <v>0</v>
      </c>
    </row>
    <row r="139" spans="1:3" ht="12.75">
      <c r="A139" s="60"/>
      <c r="B139" s="61"/>
      <c r="C139" s="62"/>
    </row>
    <row r="140" spans="1:3" ht="12.75">
      <c r="A140" s="57">
        <f>+A122+1</f>
        <v>14</v>
      </c>
      <c r="B140" s="58" t="s">
        <v>166</v>
      </c>
      <c r="C140" s="59">
        <f>SUM(C141)</f>
        <v>11088000</v>
      </c>
    </row>
    <row r="141" spans="1:3" ht="12.75">
      <c r="A141" s="57">
        <v>141</v>
      </c>
      <c r="B141" s="58" t="s">
        <v>167</v>
      </c>
      <c r="C141" s="59">
        <f>SUM(C142:C144)</f>
        <v>11088000</v>
      </c>
    </row>
    <row r="142" spans="1:3" ht="12.75">
      <c r="A142" s="60">
        <v>14101</v>
      </c>
      <c r="B142" s="61" t="s">
        <v>66</v>
      </c>
      <c r="C142" s="62">
        <v>6420000</v>
      </c>
    </row>
    <row r="143" spans="1:3" ht="12.75">
      <c r="A143" s="60">
        <f>+A142+1</f>
        <v>14102</v>
      </c>
      <c r="B143" s="61" t="s">
        <v>168</v>
      </c>
      <c r="C143" s="62">
        <v>2568000</v>
      </c>
    </row>
    <row r="144" spans="1:3" ht="12.75">
      <c r="A144" s="60">
        <f>+A143+1</f>
        <v>14103</v>
      </c>
      <c r="B144" s="61" t="s">
        <v>67</v>
      </c>
      <c r="C144" s="62">
        <v>2100000</v>
      </c>
    </row>
    <row r="145" spans="1:3" ht="12.75">
      <c r="A145" s="60"/>
      <c r="B145" s="61"/>
      <c r="C145" s="70"/>
    </row>
    <row r="146" spans="1:3" ht="15.75">
      <c r="A146" s="186" t="s">
        <v>169</v>
      </c>
      <c r="B146" s="187"/>
      <c r="C146" s="188"/>
    </row>
    <row r="147" spans="1:3" ht="12.75">
      <c r="A147" s="57"/>
      <c r="B147" s="71"/>
      <c r="C147" s="72"/>
    </row>
    <row r="148" spans="1:3" ht="12.75">
      <c r="A148" s="181" t="s">
        <v>170</v>
      </c>
      <c r="B148" s="182"/>
      <c r="C148" s="183"/>
    </row>
    <row r="149" spans="1:3" ht="12.75">
      <c r="A149" s="181" t="s">
        <v>171</v>
      </c>
      <c r="B149" s="182"/>
      <c r="C149" s="183"/>
    </row>
    <row r="150" spans="1:3" ht="12.75">
      <c r="A150" s="96"/>
      <c r="B150" s="71"/>
      <c r="C150" s="72"/>
    </row>
    <row r="151" spans="1:3" ht="82.5" customHeight="1">
      <c r="A151" s="222" t="s">
        <v>434</v>
      </c>
      <c r="B151" s="223"/>
      <c r="C151" s="224"/>
    </row>
    <row r="152" spans="1:3" ht="12.75">
      <c r="A152" s="96"/>
      <c r="B152" s="71"/>
      <c r="C152" s="72"/>
    </row>
    <row r="153" spans="1:3" ht="12.75">
      <c r="A153" s="96"/>
      <c r="B153" s="71"/>
      <c r="C153" s="72"/>
    </row>
    <row r="154" spans="1:3" ht="12.75">
      <c r="A154" s="96"/>
      <c r="B154" s="71"/>
      <c r="C154" s="72"/>
    </row>
    <row r="155" spans="1:3" ht="12.75">
      <c r="A155" s="57">
        <v>2</v>
      </c>
      <c r="B155" s="58" t="s">
        <v>172</v>
      </c>
      <c r="C155" s="73">
        <f>SUM(C156+C322+C333)</f>
        <v>4507861157</v>
      </c>
    </row>
    <row r="156" spans="1:3" ht="12.75">
      <c r="A156" s="57">
        <v>21</v>
      </c>
      <c r="B156" s="58" t="s">
        <v>173</v>
      </c>
      <c r="C156" s="59">
        <f>C157+C198+C241</f>
        <v>975199865</v>
      </c>
    </row>
    <row r="157" spans="1:3" ht="12.75">
      <c r="A157" s="57">
        <v>211</v>
      </c>
      <c r="B157" s="58" t="s">
        <v>174</v>
      </c>
      <c r="C157" s="59">
        <f>C158+C187</f>
        <v>90357156</v>
      </c>
    </row>
    <row r="158" spans="1:3" ht="12.75">
      <c r="A158" s="57">
        <v>2111</v>
      </c>
      <c r="B158" s="58" t="s">
        <v>175</v>
      </c>
      <c r="C158" s="59">
        <f>C159+C166+C168</f>
        <v>78478051</v>
      </c>
    </row>
    <row r="159" spans="1:3" ht="12.75">
      <c r="A159" s="57">
        <v>21111</v>
      </c>
      <c r="B159" s="58" t="s">
        <v>176</v>
      </c>
      <c r="C159" s="59">
        <f>SUM(C160:C165)</f>
        <v>13451911</v>
      </c>
    </row>
    <row r="160" spans="1:3" ht="12.75">
      <c r="A160" s="60">
        <v>2111101</v>
      </c>
      <c r="B160" s="61" t="s">
        <v>177</v>
      </c>
      <c r="C160" s="62">
        <v>11255520</v>
      </c>
    </row>
    <row r="161" spans="1:3" ht="12.75">
      <c r="A161" s="60">
        <v>2111102</v>
      </c>
      <c r="B161" s="61" t="s">
        <v>54</v>
      </c>
      <c r="C161" s="62">
        <v>468980</v>
      </c>
    </row>
    <row r="162" spans="1:3" ht="12.75">
      <c r="A162" s="60">
        <v>2111103</v>
      </c>
      <c r="B162" s="61" t="s">
        <v>178</v>
      </c>
      <c r="C162" s="62">
        <v>977042</v>
      </c>
    </row>
    <row r="163" spans="1:3" ht="12.75">
      <c r="A163" s="60">
        <v>2111104</v>
      </c>
      <c r="B163" s="61" t="s">
        <v>179</v>
      </c>
      <c r="C163" s="62">
        <v>687838</v>
      </c>
    </row>
    <row r="164" spans="1:3" ht="12.75">
      <c r="A164" s="60">
        <v>2111105</v>
      </c>
      <c r="B164" s="61" t="s">
        <v>180</v>
      </c>
      <c r="C164" s="62">
        <v>0</v>
      </c>
    </row>
    <row r="165" spans="1:3" ht="12.75">
      <c r="A165" s="60">
        <v>2111106</v>
      </c>
      <c r="B165" s="61" t="s">
        <v>181</v>
      </c>
      <c r="C165" s="62">
        <v>62531</v>
      </c>
    </row>
    <row r="166" spans="1:3" ht="12.75">
      <c r="A166" s="57">
        <v>21112</v>
      </c>
      <c r="B166" s="58" t="s">
        <v>182</v>
      </c>
      <c r="C166" s="59">
        <f>SUM(C167)</f>
        <v>60466140</v>
      </c>
    </row>
    <row r="167" spans="1:3" ht="12.75">
      <c r="A167" s="60">
        <v>2111201</v>
      </c>
      <c r="B167" s="61" t="s">
        <v>183</v>
      </c>
      <c r="C167" s="62">
        <v>60466140</v>
      </c>
    </row>
    <row r="168" spans="1:3" ht="12.75">
      <c r="A168" s="57">
        <v>21113</v>
      </c>
      <c r="B168" s="58" t="s">
        <v>55</v>
      </c>
      <c r="C168" s="59">
        <f>C169+C174+C183</f>
        <v>4560000</v>
      </c>
    </row>
    <row r="169" spans="1:3" ht="12.75">
      <c r="A169" s="57">
        <v>211131</v>
      </c>
      <c r="B169" s="58" t="s">
        <v>184</v>
      </c>
      <c r="C169" s="59">
        <f>SUM(C170)</f>
        <v>2375000</v>
      </c>
    </row>
    <row r="170" spans="1:3" ht="12.75">
      <c r="A170" s="57">
        <v>2111311</v>
      </c>
      <c r="B170" s="58" t="s">
        <v>185</v>
      </c>
      <c r="C170" s="59">
        <f>SUM(C171:C173)</f>
        <v>2375000</v>
      </c>
    </row>
    <row r="171" spans="1:3" ht="12.75">
      <c r="A171" s="60">
        <v>211131101</v>
      </c>
      <c r="B171" s="74" t="s">
        <v>186</v>
      </c>
      <c r="C171" s="62">
        <v>960000</v>
      </c>
    </row>
    <row r="172" spans="1:3" ht="12.75">
      <c r="A172" s="60">
        <v>211131102</v>
      </c>
      <c r="B172" s="74" t="s">
        <v>187</v>
      </c>
      <c r="C172" s="62">
        <v>1355000</v>
      </c>
    </row>
    <row r="173" spans="1:3" ht="12.75">
      <c r="A173" s="60">
        <v>211131103</v>
      </c>
      <c r="B173" s="74" t="s">
        <v>188</v>
      </c>
      <c r="C173" s="62">
        <v>60000</v>
      </c>
    </row>
    <row r="174" spans="1:3" ht="12.75">
      <c r="A174" s="57">
        <v>211132</v>
      </c>
      <c r="B174" s="58" t="s">
        <v>189</v>
      </c>
      <c r="C174" s="59">
        <f>C175+C178</f>
        <v>1035000</v>
      </c>
    </row>
    <row r="175" spans="1:3" ht="12.75">
      <c r="A175" s="57">
        <v>2111321</v>
      </c>
      <c r="B175" s="58" t="s">
        <v>185</v>
      </c>
      <c r="C175" s="59">
        <f>SUM(C176:C177)</f>
        <v>455000</v>
      </c>
    </row>
    <row r="176" spans="1:3" ht="12.75">
      <c r="A176" s="60">
        <v>211132101</v>
      </c>
      <c r="B176" s="75" t="s">
        <v>190</v>
      </c>
      <c r="C176" s="62">
        <v>455000</v>
      </c>
    </row>
    <row r="177" spans="1:3" ht="12.75">
      <c r="A177" s="60">
        <v>211132102</v>
      </c>
      <c r="B177" s="76" t="s">
        <v>191</v>
      </c>
      <c r="C177" s="62"/>
    </row>
    <row r="178" spans="1:3" ht="12.75">
      <c r="A178" s="57">
        <v>2111322</v>
      </c>
      <c r="B178" s="58" t="s">
        <v>192</v>
      </c>
      <c r="C178" s="59">
        <f>SUM(C179:C182)</f>
        <v>580000</v>
      </c>
    </row>
    <row r="179" spans="1:3" ht="12.75">
      <c r="A179" s="60">
        <v>211132201</v>
      </c>
      <c r="B179" s="76" t="s">
        <v>193</v>
      </c>
      <c r="C179" s="62">
        <v>340000</v>
      </c>
    </row>
    <row r="180" spans="1:3" ht="12.75">
      <c r="A180" s="60">
        <v>211132202</v>
      </c>
      <c r="B180" s="75" t="s">
        <v>194</v>
      </c>
      <c r="C180" s="62">
        <v>60000</v>
      </c>
    </row>
    <row r="181" spans="1:3" ht="12.75">
      <c r="A181" s="60">
        <v>211132203</v>
      </c>
      <c r="B181" s="76" t="s">
        <v>195</v>
      </c>
      <c r="C181" s="62">
        <v>60000</v>
      </c>
    </row>
    <row r="182" spans="1:3" ht="12.75">
      <c r="A182" s="60">
        <v>211132204</v>
      </c>
      <c r="B182" s="76" t="s">
        <v>191</v>
      </c>
      <c r="C182" s="62">
        <v>120000</v>
      </c>
    </row>
    <row r="183" spans="1:3" ht="12.75">
      <c r="A183" s="57">
        <v>211133</v>
      </c>
      <c r="B183" s="58" t="s">
        <v>196</v>
      </c>
      <c r="C183" s="59">
        <f>SUM(C184)</f>
        <v>1150000</v>
      </c>
    </row>
    <row r="184" spans="1:3" ht="12.75">
      <c r="A184" s="57">
        <v>2111331</v>
      </c>
      <c r="B184" s="58" t="s">
        <v>185</v>
      </c>
      <c r="C184" s="59">
        <f>SUM(C185:C186)</f>
        <v>1150000</v>
      </c>
    </row>
    <row r="185" spans="1:3" ht="12.75">
      <c r="A185" s="57">
        <v>211133101</v>
      </c>
      <c r="B185" s="61" t="s">
        <v>16</v>
      </c>
      <c r="C185" s="62">
        <v>1000000</v>
      </c>
    </row>
    <row r="186" spans="1:3" ht="12.75">
      <c r="A186" s="57">
        <v>211133102</v>
      </c>
      <c r="B186" s="61" t="s">
        <v>197</v>
      </c>
      <c r="C186" s="62">
        <v>150000</v>
      </c>
    </row>
    <row r="187" spans="1:3" ht="12.75">
      <c r="A187" s="57">
        <v>2112</v>
      </c>
      <c r="B187" s="58" t="s">
        <v>45</v>
      </c>
      <c r="C187" s="59">
        <f>C188+C192</f>
        <v>11879105</v>
      </c>
    </row>
    <row r="188" spans="1:3" ht="12.75">
      <c r="A188" s="57">
        <v>21121</v>
      </c>
      <c r="B188" s="58" t="s">
        <v>198</v>
      </c>
      <c r="C188" s="59">
        <f>SUM(C189:C191)</f>
        <v>6900000</v>
      </c>
    </row>
    <row r="189" spans="1:3" ht="12.75">
      <c r="A189" s="57">
        <v>2112101</v>
      </c>
      <c r="B189" s="61" t="s">
        <v>199</v>
      </c>
      <c r="C189" s="62">
        <v>1000000</v>
      </c>
    </row>
    <row r="190" spans="1:3" ht="12.75">
      <c r="A190" s="57">
        <v>2112102</v>
      </c>
      <c r="B190" s="61" t="s">
        <v>200</v>
      </c>
      <c r="C190" s="62">
        <v>5000000</v>
      </c>
    </row>
    <row r="191" spans="1:3" ht="12.75">
      <c r="A191" s="57">
        <v>2112103</v>
      </c>
      <c r="B191" s="61" t="s">
        <v>201</v>
      </c>
      <c r="C191" s="62">
        <v>900000</v>
      </c>
    </row>
    <row r="192" spans="1:3" ht="12.75">
      <c r="A192" s="57">
        <v>21122</v>
      </c>
      <c r="B192" s="58" t="s">
        <v>202</v>
      </c>
      <c r="C192" s="59">
        <f>SUM(C193:C197)</f>
        <v>4979105</v>
      </c>
    </row>
    <row r="193" spans="1:3" ht="12.75">
      <c r="A193" s="60">
        <v>212201</v>
      </c>
      <c r="B193" s="61" t="s">
        <v>203</v>
      </c>
      <c r="C193" s="62">
        <v>500000</v>
      </c>
    </row>
    <row r="194" spans="1:3" ht="12.75">
      <c r="A194" s="60">
        <v>212202</v>
      </c>
      <c r="B194" s="61" t="s">
        <v>204</v>
      </c>
      <c r="C194" s="62">
        <v>200000</v>
      </c>
    </row>
    <row r="195" spans="1:3" ht="12.75">
      <c r="A195" s="60">
        <v>212203</v>
      </c>
      <c r="B195" s="61" t="s">
        <v>205</v>
      </c>
      <c r="C195" s="62">
        <v>500000</v>
      </c>
    </row>
    <row r="196" spans="1:3" ht="12.75">
      <c r="A196" s="60">
        <v>212204</v>
      </c>
      <c r="B196" s="61" t="s">
        <v>206</v>
      </c>
      <c r="C196" s="62">
        <v>3579105</v>
      </c>
    </row>
    <row r="197" spans="1:3" ht="12.75">
      <c r="A197" s="60">
        <v>212205</v>
      </c>
      <c r="B197" s="61" t="s">
        <v>222</v>
      </c>
      <c r="C197" s="62">
        <v>200000</v>
      </c>
    </row>
    <row r="198" spans="1:3" ht="12.75">
      <c r="A198" s="57">
        <v>212</v>
      </c>
      <c r="B198" s="58" t="s">
        <v>207</v>
      </c>
      <c r="C198" s="59">
        <v>89085240</v>
      </c>
    </row>
    <row r="199" spans="1:3" ht="12.75">
      <c r="A199" s="57">
        <v>2121</v>
      </c>
      <c r="B199" s="58" t="s">
        <v>208</v>
      </c>
      <c r="C199" s="77">
        <f>SUM(C200+C207)</f>
        <v>75788796</v>
      </c>
    </row>
    <row r="200" spans="1:3" ht="12.75">
      <c r="A200" s="57">
        <v>21211</v>
      </c>
      <c r="B200" s="58" t="s">
        <v>176</v>
      </c>
      <c r="C200" s="77">
        <f>SUM(C201:C206)</f>
        <v>57123336</v>
      </c>
    </row>
    <row r="201" spans="1:3" ht="12.75">
      <c r="A201" s="60">
        <v>2121101</v>
      </c>
      <c r="B201" s="61" t="s">
        <v>177</v>
      </c>
      <c r="C201" s="62">
        <v>47428032</v>
      </c>
    </row>
    <row r="202" spans="1:3" ht="12.75">
      <c r="A202" s="60">
        <v>2121102</v>
      </c>
      <c r="B202" s="61" t="s">
        <v>54</v>
      </c>
      <c r="C202" s="62">
        <v>1976168</v>
      </c>
    </row>
    <row r="203" spans="1:3" ht="12.75">
      <c r="A203" s="60">
        <v>2121103</v>
      </c>
      <c r="B203" s="61" t="s">
        <v>178</v>
      </c>
      <c r="C203" s="62">
        <v>4078068</v>
      </c>
    </row>
    <row r="204" spans="1:3" ht="12.75">
      <c r="A204" s="60">
        <v>2121104</v>
      </c>
      <c r="B204" s="61" t="s">
        <v>179</v>
      </c>
      <c r="C204" s="62">
        <v>3621068</v>
      </c>
    </row>
    <row r="205" spans="1:3" ht="12.75">
      <c r="A205" s="60">
        <v>2121105</v>
      </c>
      <c r="B205" s="61" t="s">
        <v>209</v>
      </c>
      <c r="C205" s="62">
        <v>10000</v>
      </c>
    </row>
    <row r="206" spans="1:3" ht="12.75">
      <c r="A206" s="60">
        <v>2121106</v>
      </c>
      <c r="B206" s="61" t="s">
        <v>210</v>
      </c>
      <c r="C206" s="62">
        <v>10000</v>
      </c>
    </row>
    <row r="207" spans="1:3" ht="12.75">
      <c r="A207" s="57">
        <v>21212</v>
      </c>
      <c r="B207" s="58" t="s">
        <v>55</v>
      </c>
      <c r="C207" s="77">
        <f>SUM(C208+C215)</f>
        <v>18665460</v>
      </c>
    </row>
    <row r="208" spans="1:3" ht="12.75">
      <c r="A208" s="57">
        <v>212121</v>
      </c>
      <c r="B208" s="58" t="s">
        <v>184</v>
      </c>
      <c r="C208" s="77">
        <f>SUM(C209)</f>
        <v>14396938</v>
      </c>
    </row>
    <row r="209" spans="1:3" ht="12.75">
      <c r="A209" s="57">
        <v>2121211</v>
      </c>
      <c r="B209" s="58" t="s">
        <v>185</v>
      </c>
      <c r="C209" s="77">
        <f>SUM(C210:C214)</f>
        <v>14396938</v>
      </c>
    </row>
    <row r="210" spans="1:3" ht="12.75">
      <c r="A210" s="60">
        <v>212121101</v>
      </c>
      <c r="B210" s="79" t="s">
        <v>186</v>
      </c>
      <c r="C210" s="62">
        <v>3794244</v>
      </c>
    </row>
    <row r="211" spans="1:3" ht="12.75">
      <c r="A211" s="60">
        <v>212121102</v>
      </c>
      <c r="B211" s="79" t="s">
        <v>187</v>
      </c>
      <c r="C211" s="62">
        <v>5928504</v>
      </c>
    </row>
    <row r="212" spans="1:3" ht="12.75">
      <c r="A212" s="60">
        <v>212121103</v>
      </c>
      <c r="B212" s="79" t="s">
        <v>188</v>
      </c>
      <c r="C212" s="62">
        <v>247574</v>
      </c>
    </row>
    <row r="213" spans="1:3" ht="12.75">
      <c r="A213" s="60">
        <v>212121104</v>
      </c>
      <c r="B213" s="79" t="s">
        <v>211</v>
      </c>
      <c r="C213" s="62">
        <v>3952336</v>
      </c>
    </row>
    <row r="214" spans="1:3" ht="12.75">
      <c r="A214" s="60">
        <v>212121105</v>
      </c>
      <c r="B214" s="79" t="s">
        <v>212</v>
      </c>
      <c r="C214" s="62">
        <v>474280</v>
      </c>
    </row>
    <row r="215" spans="1:3" ht="12.75">
      <c r="A215" s="57">
        <v>212122</v>
      </c>
      <c r="B215" s="58" t="s">
        <v>189</v>
      </c>
      <c r="C215" s="77">
        <f>SUM(C216+C218)</f>
        <v>4268522</v>
      </c>
    </row>
    <row r="216" spans="1:3" ht="12.75">
      <c r="A216" s="57">
        <v>2121221</v>
      </c>
      <c r="B216" s="58" t="s">
        <v>185</v>
      </c>
      <c r="C216" s="77">
        <f>SUM(C217:C217)</f>
        <v>1897121</v>
      </c>
    </row>
    <row r="217" spans="1:3" ht="12.75">
      <c r="A217" s="60">
        <v>212122101</v>
      </c>
      <c r="B217" s="61" t="s">
        <v>213</v>
      </c>
      <c r="C217" s="62">
        <v>1897121</v>
      </c>
    </row>
    <row r="218" spans="1:3" ht="12.75">
      <c r="A218" s="57">
        <v>2121222</v>
      </c>
      <c r="B218" s="58" t="s">
        <v>192</v>
      </c>
      <c r="C218" s="77">
        <f>SUM(C219:C222)</f>
        <v>2371401</v>
      </c>
    </row>
    <row r="219" spans="1:3" ht="12.75">
      <c r="A219" s="60">
        <v>212122201</v>
      </c>
      <c r="B219" s="76" t="s">
        <v>193</v>
      </c>
      <c r="C219" s="62">
        <v>1422841</v>
      </c>
    </row>
    <row r="220" spans="1:3" ht="12.75">
      <c r="A220" s="60">
        <v>212122202</v>
      </c>
      <c r="B220" s="75" t="s">
        <v>194</v>
      </c>
      <c r="C220" s="62">
        <v>237140</v>
      </c>
    </row>
    <row r="221" spans="1:3" ht="12.75">
      <c r="A221" s="60">
        <v>212122203</v>
      </c>
      <c r="B221" s="76" t="s">
        <v>195</v>
      </c>
      <c r="C221" s="62">
        <v>237140</v>
      </c>
    </row>
    <row r="222" spans="1:3" ht="12.75">
      <c r="A222" s="60">
        <v>212122204</v>
      </c>
      <c r="B222" s="76" t="s">
        <v>191</v>
      </c>
      <c r="C222" s="62">
        <v>474280</v>
      </c>
    </row>
    <row r="223" spans="1:3" ht="12.75">
      <c r="A223" s="57">
        <v>2122</v>
      </c>
      <c r="B223" s="58" t="s">
        <v>45</v>
      </c>
      <c r="C223" s="77">
        <f>SUM(C224+C229)</f>
        <v>12256444</v>
      </c>
    </row>
    <row r="224" spans="1:3" ht="12.75">
      <c r="A224" s="57">
        <v>21221</v>
      </c>
      <c r="B224" s="58" t="s">
        <v>198</v>
      </c>
      <c r="C224" s="77">
        <f>SUM(C225:C228)</f>
        <v>480000</v>
      </c>
    </row>
    <row r="225" spans="1:3" ht="12.75">
      <c r="A225" s="60">
        <v>2122101</v>
      </c>
      <c r="B225" s="61" t="s">
        <v>214</v>
      </c>
      <c r="C225" s="62">
        <v>180000</v>
      </c>
    </row>
    <row r="226" spans="1:3" ht="12.75">
      <c r="A226" s="60">
        <v>2122102</v>
      </c>
      <c r="B226" s="61" t="s">
        <v>200</v>
      </c>
      <c r="C226" s="62">
        <v>100000</v>
      </c>
    </row>
    <row r="227" spans="1:3" ht="12.75">
      <c r="A227" s="60">
        <v>2122103</v>
      </c>
      <c r="B227" s="61" t="s">
        <v>215</v>
      </c>
      <c r="C227" s="62">
        <v>50000</v>
      </c>
    </row>
    <row r="228" spans="1:3" ht="12.75">
      <c r="A228" s="60">
        <v>2122104</v>
      </c>
      <c r="B228" s="61" t="s">
        <v>216</v>
      </c>
      <c r="C228" s="62">
        <v>150000</v>
      </c>
    </row>
    <row r="229" spans="1:3" ht="12.75">
      <c r="A229" s="57">
        <v>21222</v>
      </c>
      <c r="B229" s="58" t="s">
        <v>202</v>
      </c>
      <c r="C229" s="77">
        <f>SUM(C230:C238)</f>
        <v>11776444</v>
      </c>
    </row>
    <row r="230" spans="1:3" ht="12.75">
      <c r="A230" s="60">
        <v>2122201</v>
      </c>
      <c r="B230" s="61" t="s">
        <v>217</v>
      </c>
      <c r="C230" s="62">
        <v>50000</v>
      </c>
    </row>
    <row r="231" spans="1:3" ht="12.75">
      <c r="A231" s="60">
        <v>2122202</v>
      </c>
      <c r="B231" s="80" t="s">
        <v>218</v>
      </c>
      <c r="C231" s="62">
        <v>3906444</v>
      </c>
    </row>
    <row r="232" spans="1:3" ht="12.75">
      <c r="A232" s="60">
        <v>2122203</v>
      </c>
      <c r="B232" s="80" t="s">
        <v>219</v>
      </c>
      <c r="C232" s="64" t="s">
        <v>435</v>
      </c>
    </row>
    <row r="233" spans="1:3" ht="12.75">
      <c r="A233" s="60">
        <v>2122204</v>
      </c>
      <c r="B233" s="80" t="s">
        <v>220</v>
      </c>
      <c r="C233" s="62">
        <v>7000000</v>
      </c>
    </row>
    <row r="234" spans="1:3" ht="12.75">
      <c r="A234" s="60">
        <v>2122205</v>
      </c>
      <c r="B234" s="80" t="s">
        <v>221</v>
      </c>
      <c r="C234" s="62">
        <v>380000</v>
      </c>
    </row>
    <row r="235" spans="1:3" ht="12.75">
      <c r="A235" s="60">
        <v>2122206</v>
      </c>
      <c r="B235" s="80" t="s">
        <v>222</v>
      </c>
      <c r="C235" s="62">
        <v>250000</v>
      </c>
    </row>
    <row r="236" spans="1:3" ht="12.75">
      <c r="A236" s="60">
        <v>2122207</v>
      </c>
      <c r="B236" s="80" t="s">
        <v>215</v>
      </c>
      <c r="C236" s="62">
        <v>50000</v>
      </c>
    </row>
    <row r="237" spans="1:3" ht="12.75">
      <c r="A237" s="60">
        <v>2122208</v>
      </c>
      <c r="B237" s="80" t="s">
        <v>223</v>
      </c>
      <c r="C237" s="62">
        <v>80000</v>
      </c>
    </row>
    <row r="238" spans="1:3" ht="12.75">
      <c r="A238" s="60">
        <v>2122209</v>
      </c>
      <c r="B238" s="80" t="s">
        <v>243</v>
      </c>
      <c r="C238" s="62">
        <v>60000</v>
      </c>
    </row>
    <row r="239" spans="1:3" ht="12.75">
      <c r="A239" s="60">
        <v>2122210</v>
      </c>
      <c r="B239" s="80" t="s">
        <v>224</v>
      </c>
      <c r="C239" s="62">
        <v>40000</v>
      </c>
    </row>
    <row r="240" spans="1:3" ht="15.75">
      <c r="A240" s="60"/>
      <c r="B240" s="80"/>
      <c r="C240" s="123"/>
    </row>
    <row r="241" spans="1:3" ht="12.75">
      <c r="A241" s="57">
        <v>213</v>
      </c>
      <c r="B241" s="58" t="s">
        <v>225</v>
      </c>
      <c r="C241" s="59">
        <f>C242+C274+C313</f>
        <v>795757469</v>
      </c>
    </row>
    <row r="242" spans="1:3" ht="12.75">
      <c r="A242" s="57">
        <v>2131</v>
      </c>
      <c r="B242" s="58" t="s">
        <v>226</v>
      </c>
      <c r="C242" s="77">
        <f>SUM(C243+C251+C255)</f>
        <v>436478933.35145664</v>
      </c>
    </row>
    <row r="243" spans="1:3" ht="12.75">
      <c r="A243" s="57">
        <v>21311</v>
      </c>
      <c r="B243" s="58" t="s">
        <v>27</v>
      </c>
      <c r="C243" s="77">
        <f>SUM(C244:C250)</f>
        <v>249877718.80800003</v>
      </c>
    </row>
    <row r="244" spans="1:3" ht="12.75">
      <c r="A244" s="60">
        <v>2131101</v>
      </c>
      <c r="B244" s="61" t="s">
        <v>177</v>
      </c>
      <c r="C244" s="78">
        <f>'PLANTA DE PERSONAL'!D6</f>
        <v>187144235.712</v>
      </c>
    </row>
    <row r="245" spans="1:3" ht="12.75">
      <c r="A245" s="60">
        <v>2131102</v>
      </c>
      <c r="B245" s="61" t="s">
        <v>54</v>
      </c>
      <c r="C245" s="78">
        <f>'PLANTA DE PERSONAL'!F6</f>
        <v>7797676.488000001</v>
      </c>
    </row>
    <row r="246" spans="1:3" ht="12.75">
      <c r="A246" s="60">
        <v>2131103</v>
      </c>
      <c r="B246" s="61" t="s">
        <v>179</v>
      </c>
      <c r="C246" s="78">
        <v>12000000</v>
      </c>
    </row>
    <row r="247" spans="1:3" ht="12.75">
      <c r="A247" s="60">
        <v>2131104</v>
      </c>
      <c r="B247" s="61" t="s">
        <v>178</v>
      </c>
      <c r="C247" s="78">
        <f>'PLANTA DE PERSONAL'!E6</f>
        <v>15595352.976000002</v>
      </c>
    </row>
    <row r="248" spans="1:3" ht="12.75">
      <c r="A248" s="60">
        <v>2131105</v>
      </c>
      <c r="B248" s="61" t="s">
        <v>227</v>
      </c>
      <c r="C248" s="78">
        <v>2000000</v>
      </c>
    </row>
    <row r="249" spans="1:3" ht="12.75">
      <c r="A249" s="60">
        <v>2131106</v>
      </c>
      <c r="B249" s="61" t="s">
        <v>228</v>
      </c>
      <c r="C249" s="78">
        <f>'PLANTA DE PERSONAL'!C7*8</f>
        <v>24140453.632</v>
      </c>
    </row>
    <row r="250" spans="1:3" ht="12.75">
      <c r="A250" s="60">
        <v>2131107</v>
      </c>
      <c r="B250" s="61" t="s">
        <v>229</v>
      </c>
      <c r="C250" s="78">
        <v>1200000</v>
      </c>
    </row>
    <row r="251" spans="1:3" ht="12.75">
      <c r="A251" s="57">
        <v>21312</v>
      </c>
      <c r="B251" s="58" t="s">
        <v>182</v>
      </c>
      <c r="C251" s="77">
        <f>SUM(C252:C254)</f>
        <v>104000000</v>
      </c>
    </row>
    <row r="252" spans="1:3" ht="12.75">
      <c r="A252" s="60">
        <v>2131201</v>
      </c>
      <c r="B252" s="61" t="s">
        <v>230</v>
      </c>
      <c r="C252" s="78">
        <v>70000000</v>
      </c>
    </row>
    <row r="253" spans="1:3" ht="12.75">
      <c r="A253" s="60">
        <v>2131202</v>
      </c>
      <c r="B253" s="61" t="s">
        <v>231</v>
      </c>
      <c r="C253" s="78">
        <v>4000000</v>
      </c>
    </row>
    <row r="254" spans="1:3" ht="12.75">
      <c r="A254" s="60">
        <v>2131203</v>
      </c>
      <c r="B254" s="61" t="s">
        <v>210</v>
      </c>
      <c r="C254" s="78">
        <v>30000000</v>
      </c>
    </row>
    <row r="255" spans="1:3" ht="12.75">
      <c r="A255" s="57">
        <v>21313</v>
      </c>
      <c r="B255" s="58" t="s">
        <v>55</v>
      </c>
      <c r="C255" s="77">
        <f>SUM(C256+C261+C269+C273)</f>
        <v>82601214.54345664</v>
      </c>
    </row>
    <row r="256" spans="1:3" ht="12.75">
      <c r="A256" s="57">
        <v>213131</v>
      </c>
      <c r="B256" s="58" t="s">
        <v>184</v>
      </c>
      <c r="C256" s="77">
        <f>SUM(C257:C260)</f>
        <v>46341461.23137664</v>
      </c>
    </row>
    <row r="257" spans="1:3" ht="12.75">
      <c r="A257" s="60">
        <v>21313101</v>
      </c>
      <c r="B257" s="79" t="s">
        <v>186</v>
      </c>
      <c r="C257" s="78">
        <f>'PLANTA DE PERSONAL'!G6</f>
        <v>14971538.856960002</v>
      </c>
    </row>
    <row r="258" spans="1:3" ht="12.75">
      <c r="A258" s="60">
        <v>21313102</v>
      </c>
      <c r="B258" s="61" t="s">
        <v>233</v>
      </c>
      <c r="C258" s="78">
        <v>7000000</v>
      </c>
    </row>
    <row r="259" spans="1:3" ht="12.75">
      <c r="A259" s="60">
        <v>21313103</v>
      </c>
      <c r="B259" s="79" t="s">
        <v>187</v>
      </c>
      <c r="C259" s="78">
        <f>'PLANTA DE PERSONAL'!H6</f>
        <v>23393029.464</v>
      </c>
    </row>
    <row r="260" spans="1:3" ht="12.75">
      <c r="A260" s="60">
        <v>21313104</v>
      </c>
      <c r="B260" s="79" t="s">
        <v>188</v>
      </c>
      <c r="C260" s="78">
        <f>'PLANTA DE PERSONAL'!I6</f>
        <v>976892.91041664</v>
      </c>
    </row>
    <row r="261" spans="1:3" ht="12.75">
      <c r="A261" s="57">
        <v>213132</v>
      </c>
      <c r="B261" s="58" t="s">
        <v>189</v>
      </c>
      <c r="C261" s="77">
        <f>SUM(C262+C264)</f>
        <v>16842981.214080002</v>
      </c>
    </row>
    <row r="262" spans="1:3" ht="12.75">
      <c r="A262" s="57">
        <v>2131321</v>
      </c>
      <c r="B262" s="58" t="s">
        <v>185</v>
      </c>
      <c r="C262" s="77">
        <f>SUM(C263:C263)</f>
        <v>7485769.42848</v>
      </c>
    </row>
    <row r="263" spans="1:3" ht="12.75">
      <c r="A263" s="60">
        <v>213132101</v>
      </c>
      <c r="B263" s="75" t="s">
        <v>190</v>
      </c>
      <c r="C263" s="81">
        <f>+C244*4%</f>
        <v>7485769.42848</v>
      </c>
    </row>
    <row r="264" spans="1:3" ht="12.75">
      <c r="A264" s="57">
        <v>2131322</v>
      </c>
      <c r="B264" s="58" t="s">
        <v>192</v>
      </c>
      <c r="C264" s="77">
        <f>SUM(C265:C268)</f>
        <v>9357211.785600001</v>
      </c>
    </row>
    <row r="265" spans="1:3" ht="12.75">
      <c r="A265" s="60">
        <v>213132201</v>
      </c>
      <c r="B265" s="76" t="s">
        <v>193</v>
      </c>
      <c r="C265" s="78">
        <f>'PLANTA DE PERSONAL'!L6</f>
        <v>5614327.07136</v>
      </c>
    </row>
    <row r="266" spans="1:3" ht="12.75">
      <c r="A266" s="60">
        <v>213132202</v>
      </c>
      <c r="B266" s="75" t="s">
        <v>194</v>
      </c>
      <c r="C266" s="78">
        <f>'PLANTA DE PERSONAL'!M6</f>
        <v>935721.1785600001</v>
      </c>
    </row>
    <row r="267" spans="1:3" ht="12.75">
      <c r="A267" s="60">
        <v>213132203</v>
      </c>
      <c r="B267" s="76" t="s">
        <v>195</v>
      </c>
      <c r="C267" s="78">
        <f>'PLANTA DE PERSONAL'!N6</f>
        <v>935721.1785600001</v>
      </c>
    </row>
    <row r="268" spans="1:3" ht="12.75">
      <c r="A268" s="60">
        <v>213132204</v>
      </c>
      <c r="B268" s="76" t="s">
        <v>191</v>
      </c>
      <c r="C268" s="78">
        <f>'PLANTA DE PERSONAL'!O6</f>
        <v>1871442.3571200003</v>
      </c>
    </row>
    <row r="269" spans="1:3" ht="12.75">
      <c r="A269" s="57">
        <v>213133</v>
      </c>
      <c r="B269" s="58" t="s">
        <v>196</v>
      </c>
      <c r="C269" s="77">
        <f>SUM(C270)</f>
        <v>19416772.098</v>
      </c>
    </row>
    <row r="270" spans="1:3" ht="12.75">
      <c r="A270" s="57">
        <v>2131332</v>
      </c>
      <c r="B270" s="58" t="s">
        <v>185</v>
      </c>
      <c r="C270" s="77">
        <f>SUM(C271:C272)</f>
        <v>19416772.098</v>
      </c>
    </row>
    <row r="271" spans="1:3" ht="12.75">
      <c r="A271" s="60">
        <v>213133201</v>
      </c>
      <c r="B271" s="61" t="s">
        <v>16</v>
      </c>
      <c r="C271" s="81">
        <f>'PLANTA DE PERSONAL'!J6</f>
        <v>17544772.098</v>
      </c>
    </row>
    <row r="272" spans="1:3" ht="12.75">
      <c r="A272" s="60">
        <v>213133202</v>
      </c>
      <c r="B272" s="61" t="s">
        <v>236</v>
      </c>
      <c r="C272" s="78">
        <v>1872000</v>
      </c>
    </row>
    <row r="273" spans="1:3" ht="12.75">
      <c r="A273" s="57"/>
      <c r="B273" s="58"/>
      <c r="C273" s="77"/>
    </row>
    <row r="274" spans="1:3" ht="12.75">
      <c r="A274" s="57">
        <v>2132</v>
      </c>
      <c r="B274" s="58" t="s">
        <v>45</v>
      </c>
      <c r="C274" s="77">
        <f>SUM(C275+C279+C299)</f>
        <v>324881842.8963194</v>
      </c>
    </row>
    <row r="275" spans="1:3" ht="12.75">
      <c r="A275" s="57">
        <v>21321</v>
      </c>
      <c r="B275" s="58" t="s">
        <v>198</v>
      </c>
      <c r="C275" s="77">
        <f>SUM(C276:C278)</f>
        <v>134281842.8963194</v>
      </c>
    </row>
    <row r="276" spans="1:3" ht="12.75">
      <c r="A276" s="60">
        <v>2132101</v>
      </c>
      <c r="B276" s="61" t="s">
        <v>199</v>
      </c>
      <c r="C276" s="78">
        <v>99281842.89631939</v>
      </c>
    </row>
    <row r="277" spans="1:3" ht="12.75">
      <c r="A277" s="60">
        <v>2132102</v>
      </c>
      <c r="B277" s="61" t="s">
        <v>200</v>
      </c>
      <c r="C277" s="78">
        <v>30000000</v>
      </c>
    </row>
    <row r="278" spans="1:3" ht="12.75">
      <c r="A278" s="60">
        <v>2132103</v>
      </c>
      <c r="B278" s="61" t="s">
        <v>239</v>
      </c>
      <c r="C278" s="78">
        <v>5000000</v>
      </c>
    </row>
    <row r="279" spans="1:3" ht="12.75">
      <c r="A279" s="57">
        <v>21322</v>
      </c>
      <c r="B279" s="58" t="s">
        <v>202</v>
      </c>
      <c r="C279" s="77">
        <f>SUM(C280+C281+C282+C286+C287+C288+C289+C290+C296+C297+C298)</f>
        <v>121500000</v>
      </c>
    </row>
    <row r="280" spans="1:3" ht="12.75">
      <c r="A280" s="60">
        <v>2132201</v>
      </c>
      <c r="B280" s="61" t="s">
        <v>218</v>
      </c>
      <c r="C280" s="78">
        <v>20000000</v>
      </c>
    </row>
    <row r="281" spans="1:3" ht="12.75">
      <c r="A281" s="60">
        <v>2132202</v>
      </c>
      <c r="B281" s="61" t="s">
        <v>240</v>
      </c>
      <c r="C281" s="78">
        <v>10000000</v>
      </c>
    </row>
    <row r="282" spans="1:3" ht="12.75">
      <c r="A282" s="57">
        <v>2132203</v>
      </c>
      <c r="B282" s="58" t="s">
        <v>241</v>
      </c>
      <c r="C282" s="77">
        <f>SUM(C283:C285)</f>
        <v>15000000</v>
      </c>
    </row>
    <row r="283" spans="1:3" ht="12.75">
      <c r="A283" s="60">
        <v>213220301</v>
      </c>
      <c r="B283" s="61" t="s">
        <v>242</v>
      </c>
      <c r="C283" s="78">
        <v>7000000</v>
      </c>
    </row>
    <row r="284" spans="1:3" ht="12.75">
      <c r="A284" s="60">
        <v>213220302</v>
      </c>
      <c r="B284" s="61" t="s">
        <v>243</v>
      </c>
      <c r="C284" s="78">
        <v>6000000</v>
      </c>
    </row>
    <row r="285" spans="1:3" ht="12.75">
      <c r="A285" s="60">
        <v>213220303</v>
      </c>
      <c r="B285" s="61" t="s">
        <v>244</v>
      </c>
      <c r="C285" s="78">
        <v>2000000</v>
      </c>
    </row>
    <row r="286" spans="1:3" ht="12.75">
      <c r="A286" s="57">
        <v>2132204</v>
      </c>
      <c r="B286" s="58" t="s">
        <v>245</v>
      </c>
      <c r="C286" s="77">
        <v>2500000</v>
      </c>
    </row>
    <row r="287" spans="1:3" ht="25.5">
      <c r="A287" s="57">
        <v>2132205</v>
      </c>
      <c r="B287" s="82" t="s">
        <v>246</v>
      </c>
      <c r="C287" s="77">
        <v>2500000</v>
      </c>
    </row>
    <row r="288" spans="1:3" ht="12.75">
      <c r="A288" s="57">
        <v>2132206</v>
      </c>
      <c r="B288" s="82" t="s">
        <v>247</v>
      </c>
      <c r="C288" s="77">
        <v>500000</v>
      </c>
    </row>
    <row r="289" spans="1:3" ht="12.75">
      <c r="A289" s="57">
        <v>2132207</v>
      </c>
      <c r="B289" s="82" t="s">
        <v>248</v>
      </c>
      <c r="C289" s="77">
        <v>30000000</v>
      </c>
    </row>
    <row r="290" spans="1:3" ht="12.75">
      <c r="A290" s="57">
        <v>2132207</v>
      </c>
      <c r="B290" s="58" t="s">
        <v>249</v>
      </c>
      <c r="C290" s="77">
        <f>SUM(C291:C295)</f>
        <v>18500000</v>
      </c>
    </row>
    <row r="291" spans="1:3" ht="12.75">
      <c r="A291" s="60">
        <v>213220701</v>
      </c>
      <c r="B291" s="61" t="s">
        <v>250</v>
      </c>
      <c r="C291" s="78">
        <v>8000000</v>
      </c>
    </row>
    <row r="292" spans="1:3" ht="12.75">
      <c r="A292" s="60">
        <v>213220702</v>
      </c>
      <c r="B292" s="61" t="s">
        <v>251</v>
      </c>
      <c r="C292" s="78">
        <v>1000000</v>
      </c>
    </row>
    <row r="293" spans="1:3" ht="12.75">
      <c r="A293" s="60">
        <v>213220703</v>
      </c>
      <c r="B293" s="61" t="s">
        <v>252</v>
      </c>
      <c r="C293" s="78">
        <v>4500000</v>
      </c>
    </row>
    <row r="294" spans="1:3" ht="12.75">
      <c r="A294" s="60">
        <v>213220704</v>
      </c>
      <c r="B294" s="61" t="s">
        <v>253</v>
      </c>
      <c r="C294" s="78">
        <v>2000000</v>
      </c>
    </row>
    <row r="295" spans="1:3" ht="12.75">
      <c r="A295" s="60">
        <v>213220705</v>
      </c>
      <c r="B295" s="61" t="s">
        <v>254</v>
      </c>
      <c r="C295" s="78">
        <v>3000000</v>
      </c>
    </row>
    <row r="296" spans="1:3" ht="12.75">
      <c r="A296" s="57">
        <v>2132208</v>
      </c>
      <c r="B296" s="58" t="s">
        <v>255</v>
      </c>
      <c r="C296" s="77">
        <v>10000000</v>
      </c>
    </row>
    <row r="297" spans="1:3" ht="12.75">
      <c r="A297" s="57">
        <v>2132209</v>
      </c>
      <c r="B297" s="58" t="s">
        <v>256</v>
      </c>
      <c r="C297" s="77">
        <v>10000000</v>
      </c>
    </row>
    <row r="298" spans="1:3" ht="12.75">
      <c r="A298" s="57">
        <v>2132210</v>
      </c>
      <c r="B298" s="58" t="s">
        <v>257</v>
      </c>
      <c r="C298" s="77">
        <v>2500000</v>
      </c>
    </row>
    <row r="299" spans="1:3" ht="12.75">
      <c r="A299" s="57">
        <v>21323</v>
      </c>
      <c r="B299" s="58" t="s">
        <v>258</v>
      </c>
      <c r="C299" s="77">
        <f>SUM(C300:C312)</f>
        <v>69100000</v>
      </c>
    </row>
    <row r="300" spans="1:3" ht="12.75">
      <c r="A300" s="60">
        <v>2132301</v>
      </c>
      <c r="B300" s="61" t="s">
        <v>259</v>
      </c>
      <c r="C300" s="78">
        <v>3000000</v>
      </c>
    </row>
    <row r="301" spans="1:3" ht="12.75">
      <c r="A301" s="60">
        <v>2132302</v>
      </c>
      <c r="B301" s="61" t="s">
        <v>445</v>
      </c>
      <c r="C301" s="127">
        <v>13000000</v>
      </c>
    </row>
    <row r="302" spans="1:3" ht="12.75">
      <c r="A302" s="60">
        <v>2132303</v>
      </c>
      <c r="B302" s="61" t="s">
        <v>446</v>
      </c>
      <c r="C302" s="127">
        <v>3000000</v>
      </c>
    </row>
    <row r="303" spans="1:3" ht="12.75">
      <c r="A303" s="60">
        <v>2132304</v>
      </c>
      <c r="B303" s="61" t="s">
        <v>447</v>
      </c>
      <c r="C303" s="127">
        <v>8000000</v>
      </c>
    </row>
    <row r="304" spans="1:3" ht="12.75">
      <c r="A304" s="60">
        <v>2132305</v>
      </c>
      <c r="B304" s="61" t="s">
        <v>448</v>
      </c>
      <c r="C304" s="127">
        <v>100000</v>
      </c>
    </row>
    <row r="305" spans="1:3" ht="12.75">
      <c r="A305" s="60">
        <v>2132306</v>
      </c>
      <c r="B305" s="61" t="s">
        <v>451</v>
      </c>
      <c r="C305" s="127">
        <v>5000000</v>
      </c>
    </row>
    <row r="306" spans="1:3" ht="12.75">
      <c r="A306" s="60">
        <v>2132307</v>
      </c>
      <c r="B306" s="61" t="s">
        <v>262</v>
      </c>
      <c r="C306" s="78">
        <v>4000000</v>
      </c>
    </row>
    <row r="307" spans="1:3" ht="12.75">
      <c r="A307" s="60">
        <v>2132308</v>
      </c>
      <c r="B307" s="61" t="s">
        <v>266</v>
      </c>
      <c r="C307" s="78">
        <v>4000000</v>
      </c>
    </row>
    <row r="308" spans="1:3" ht="12.75">
      <c r="A308" s="60">
        <v>2132309</v>
      </c>
      <c r="B308" s="61" t="s">
        <v>452</v>
      </c>
      <c r="C308" s="78">
        <v>6000000</v>
      </c>
    </row>
    <row r="309" spans="1:3" ht="12.75">
      <c r="A309" s="60">
        <v>2132310</v>
      </c>
      <c r="B309" s="126" t="s">
        <v>450</v>
      </c>
      <c r="C309" s="127">
        <v>13000000</v>
      </c>
    </row>
    <row r="310" spans="1:3" ht="12.75">
      <c r="A310" s="60">
        <v>2132311</v>
      </c>
      <c r="B310" s="61" t="s">
        <v>453</v>
      </c>
      <c r="C310" s="78">
        <v>5000000</v>
      </c>
    </row>
    <row r="311" spans="1:3" ht="12.75">
      <c r="A311" s="60">
        <v>2132312</v>
      </c>
      <c r="B311" s="61" t="s">
        <v>56</v>
      </c>
      <c r="C311" s="78">
        <v>5000000</v>
      </c>
    </row>
    <row r="312" spans="1:3" ht="12.75">
      <c r="A312" s="60"/>
      <c r="B312" s="128"/>
      <c r="C312" s="78"/>
    </row>
    <row r="313" spans="1:3" ht="12.75">
      <c r="A313" s="57">
        <v>2133</v>
      </c>
      <c r="B313" s="58" t="s">
        <v>267</v>
      </c>
      <c r="C313" s="77">
        <f>SUM(C314:C319)</f>
        <v>34396692.752224</v>
      </c>
    </row>
    <row r="314" spans="1:3" ht="12.75">
      <c r="A314" s="60">
        <v>213301</v>
      </c>
      <c r="B314" s="126" t="s">
        <v>449</v>
      </c>
      <c r="C314" s="127">
        <v>5000000</v>
      </c>
    </row>
    <row r="315" spans="1:3" ht="12.75">
      <c r="A315" s="60">
        <v>213302</v>
      </c>
      <c r="B315" s="61" t="s">
        <v>269</v>
      </c>
      <c r="C315" s="78">
        <v>10000000</v>
      </c>
    </row>
    <row r="316" spans="1:3" ht="12.75">
      <c r="A316" s="60">
        <v>213303</v>
      </c>
      <c r="B316" s="61" t="s">
        <v>442</v>
      </c>
      <c r="C316" s="78">
        <v>1500000</v>
      </c>
    </row>
    <row r="317" spans="1:3" ht="12.75">
      <c r="A317" s="60">
        <v>213304</v>
      </c>
      <c r="B317" s="61" t="s">
        <v>237</v>
      </c>
      <c r="C317" s="78">
        <f>'PLANTA DE PERSONAL'!Q24</f>
        <v>10896692.752223998</v>
      </c>
    </row>
    <row r="318" spans="1:3" ht="12.75">
      <c r="A318" s="60">
        <v>213305</v>
      </c>
      <c r="B318" s="61" t="s">
        <v>271</v>
      </c>
      <c r="C318" s="78">
        <v>7000000</v>
      </c>
    </row>
    <row r="319" spans="1:3" ht="12.75">
      <c r="A319" s="60"/>
      <c r="B319" s="61"/>
      <c r="C319" s="81"/>
    </row>
    <row r="320" spans="1:3" ht="12.75">
      <c r="A320" s="181" t="s">
        <v>274</v>
      </c>
      <c r="B320" s="182"/>
      <c r="C320" s="183"/>
    </row>
    <row r="321" spans="1:3" ht="12.75">
      <c r="A321" s="181" t="s">
        <v>275</v>
      </c>
      <c r="B321" s="182"/>
      <c r="C321" s="183"/>
    </row>
    <row r="322" spans="1:3" ht="12.75">
      <c r="A322" s="57">
        <v>22</v>
      </c>
      <c r="B322" s="58" t="s">
        <v>276</v>
      </c>
      <c r="C322" s="59">
        <f>SUM(C323)</f>
        <v>81799135</v>
      </c>
    </row>
    <row r="323" spans="1:3" ht="12.75">
      <c r="A323" s="57">
        <v>221</v>
      </c>
      <c r="B323" s="58" t="s">
        <v>277</v>
      </c>
      <c r="C323" s="73">
        <f>SUM(C324+C327)</f>
        <v>81799135</v>
      </c>
    </row>
    <row r="324" spans="1:3" ht="12.75">
      <c r="A324" s="57">
        <v>2211</v>
      </c>
      <c r="B324" s="58" t="s">
        <v>278</v>
      </c>
      <c r="C324" s="73">
        <f>SUM(C325:C326)</f>
        <v>41799135</v>
      </c>
    </row>
    <row r="325" spans="1:3" ht="12.75">
      <c r="A325" s="60">
        <v>221101</v>
      </c>
      <c r="B325" s="61" t="s">
        <v>279</v>
      </c>
      <c r="C325" s="81">
        <v>30000000</v>
      </c>
    </row>
    <row r="326" spans="1:3" ht="12.75">
      <c r="A326" s="60">
        <v>221102</v>
      </c>
      <c r="B326" s="61" t="s">
        <v>280</v>
      </c>
      <c r="C326" s="81">
        <v>11799135</v>
      </c>
    </row>
    <row r="327" spans="1:3" ht="12.75">
      <c r="A327" s="57">
        <v>2212</v>
      </c>
      <c r="B327" s="58" t="s">
        <v>281</v>
      </c>
      <c r="C327" s="77">
        <f>SUM(C328:C329)</f>
        <v>40000000</v>
      </c>
    </row>
    <row r="328" spans="1:3" ht="12.75">
      <c r="A328" s="60">
        <v>221201</v>
      </c>
      <c r="B328" s="61" t="s">
        <v>279</v>
      </c>
      <c r="C328" s="81">
        <v>30000000</v>
      </c>
    </row>
    <row r="329" spans="1:3" ht="12.75">
      <c r="A329" s="60">
        <v>221202</v>
      </c>
      <c r="B329" s="61" t="s">
        <v>280</v>
      </c>
      <c r="C329" s="81">
        <v>10000000</v>
      </c>
    </row>
    <row r="330" spans="1:3" ht="12.75">
      <c r="A330" s="60"/>
      <c r="B330" s="61"/>
      <c r="C330" s="81"/>
    </row>
    <row r="331" spans="1:3" ht="12.75">
      <c r="A331" s="181" t="s">
        <v>282</v>
      </c>
      <c r="B331" s="182"/>
      <c r="C331" s="183"/>
    </row>
    <row r="332" spans="1:3" ht="12.75">
      <c r="A332" s="181" t="s">
        <v>283</v>
      </c>
      <c r="B332" s="182"/>
      <c r="C332" s="183"/>
    </row>
    <row r="333" spans="1:3" ht="12.75">
      <c r="A333" s="57">
        <v>23</v>
      </c>
      <c r="B333" s="58" t="s">
        <v>283</v>
      </c>
      <c r="C333" s="59">
        <f>SUM(C334+C448+C452+C501+C519)</f>
        <v>3450862157</v>
      </c>
    </row>
    <row r="334" spans="1:3" ht="12.75">
      <c r="A334" s="57">
        <v>231</v>
      </c>
      <c r="B334" s="58" t="s">
        <v>106</v>
      </c>
      <c r="C334" s="77">
        <f>SUM(C335+C343+C345+C364+C443)</f>
        <v>2094001000</v>
      </c>
    </row>
    <row r="335" spans="1:3" ht="12.75">
      <c r="A335" s="57">
        <v>2311</v>
      </c>
      <c r="B335" s="58" t="s">
        <v>284</v>
      </c>
      <c r="C335" s="59">
        <f>SUM(C336+C341)</f>
        <v>132000000</v>
      </c>
    </row>
    <row r="336" spans="1:3" ht="12.75">
      <c r="A336" s="57">
        <v>23111</v>
      </c>
      <c r="B336" s="58" t="s">
        <v>285</v>
      </c>
      <c r="C336" s="59">
        <f>SUM(C337:C340)</f>
        <v>110000000</v>
      </c>
    </row>
    <row r="337" spans="1:3" ht="12.75">
      <c r="A337" s="60">
        <v>2311101</v>
      </c>
      <c r="B337" s="83" t="s">
        <v>286</v>
      </c>
      <c r="C337" s="81">
        <v>30000000</v>
      </c>
    </row>
    <row r="338" spans="1:3" ht="12.75">
      <c r="A338" s="60">
        <v>2311102</v>
      </c>
      <c r="B338" s="84" t="s">
        <v>73</v>
      </c>
      <c r="C338" s="81">
        <v>10000000</v>
      </c>
    </row>
    <row r="339" spans="1:3" ht="12.75">
      <c r="A339" s="60">
        <v>2311103</v>
      </c>
      <c r="B339" s="84" t="s">
        <v>74</v>
      </c>
      <c r="C339" s="81">
        <v>9000000</v>
      </c>
    </row>
    <row r="340" spans="1:3" ht="12.75">
      <c r="A340" s="60">
        <v>2311104</v>
      </c>
      <c r="B340" s="80" t="s">
        <v>36</v>
      </c>
      <c r="C340" s="81">
        <v>61000000</v>
      </c>
    </row>
    <row r="341" spans="1:3" ht="12.75">
      <c r="A341" s="57">
        <v>23112</v>
      </c>
      <c r="B341" s="85" t="s">
        <v>287</v>
      </c>
      <c r="C341" s="77">
        <f>SUM(C342)</f>
        <v>22000000</v>
      </c>
    </row>
    <row r="342" spans="1:3" ht="12.75">
      <c r="A342" s="60">
        <v>2311201</v>
      </c>
      <c r="B342" s="86" t="s">
        <v>288</v>
      </c>
      <c r="C342" s="81">
        <v>22000000</v>
      </c>
    </row>
    <row r="343" spans="1:3" ht="12.75">
      <c r="A343" s="57">
        <v>2312</v>
      </c>
      <c r="B343" s="58" t="s">
        <v>49</v>
      </c>
      <c r="C343" s="59">
        <f>SUM(C344:C344)</f>
        <v>20000000</v>
      </c>
    </row>
    <row r="344" spans="1:3" ht="12.75">
      <c r="A344" s="60">
        <v>231201</v>
      </c>
      <c r="B344" s="61" t="s">
        <v>289</v>
      </c>
      <c r="C344" s="81">
        <v>20000000</v>
      </c>
    </row>
    <row r="345" spans="1:3" ht="12.75">
      <c r="A345" s="57">
        <v>2313</v>
      </c>
      <c r="B345" s="58" t="s">
        <v>290</v>
      </c>
      <c r="C345" s="59">
        <f>SUM(C346+C353+C359)</f>
        <v>460000000</v>
      </c>
    </row>
    <row r="346" spans="1:3" ht="12.75">
      <c r="A346" s="57">
        <v>23131</v>
      </c>
      <c r="B346" s="58" t="s">
        <v>291</v>
      </c>
      <c r="C346" s="59">
        <f>SUM(C347:C352)</f>
        <v>223000000</v>
      </c>
    </row>
    <row r="347" spans="1:3" ht="12" customHeight="1">
      <c r="A347" s="60">
        <v>2313101</v>
      </c>
      <c r="B347" s="83" t="s">
        <v>443</v>
      </c>
      <c r="C347" s="81">
        <v>10000000</v>
      </c>
    </row>
    <row r="348" spans="1:3" ht="25.5">
      <c r="A348" s="60">
        <v>2313102</v>
      </c>
      <c r="B348" s="83" t="s">
        <v>293</v>
      </c>
      <c r="C348" s="81">
        <v>83000000</v>
      </c>
    </row>
    <row r="349" spans="1:3" ht="12.75">
      <c r="A349" s="60">
        <v>2313103</v>
      </c>
      <c r="B349" s="83" t="s">
        <v>294</v>
      </c>
      <c r="C349" s="81">
        <v>30000000</v>
      </c>
    </row>
    <row r="350" spans="1:3" ht="12.75">
      <c r="A350" s="60">
        <v>2313104</v>
      </c>
      <c r="B350" s="83" t="s">
        <v>75</v>
      </c>
      <c r="C350" s="81">
        <v>20000000</v>
      </c>
    </row>
    <row r="351" spans="1:3" ht="12.75">
      <c r="A351" s="60">
        <v>2313105</v>
      </c>
      <c r="B351" s="83" t="s">
        <v>295</v>
      </c>
      <c r="C351" s="81">
        <v>70000000</v>
      </c>
    </row>
    <row r="352" spans="1:3" ht="12.75">
      <c r="A352" s="60">
        <v>2313106</v>
      </c>
      <c r="B352" s="83" t="s">
        <v>296</v>
      </c>
      <c r="C352" s="81">
        <v>10000000</v>
      </c>
    </row>
    <row r="353" spans="1:3" ht="12.75">
      <c r="A353" s="57">
        <v>23132</v>
      </c>
      <c r="B353" s="58" t="s">
        <v>297</v>
      </c>
      <c r="C353" s="77">
        <f>SUM(C354:C358)</f>
        <v>166000000</v>
      </c>
    </row>
    <row r="354" spans="1:3" ht="12.75">
      <c r="A354" s="60">
        <v>2313201</v>
      </c>
      <c r="B354" s="83" t="s">
        <v>298</v>
      </c>
      <c r="C354" s="81">
        <v>6000000</v>
      </c>
    </row>
    <row r="355" spans="1:3" ht="12.75">
      <c r="A355" s="60">
        <v>2313202</v>
      </c>
      <c r="B355" s="83" t="s">
        <v>299</v>
      </c>
      <c r="C355" s="81">
        <v>15000000</v>
      </c>
    </row>
    <row r="356" spans="1:3" ht="12.75">
      <c r="A356" s="60">
        <v>2313203</v>
      </c>
      <c r="B356" s="83" t="s">
        <v>300</v>
      </c>
      <c r="C356" s="81">
        <v>70000000</v>
      </c>
    </row>
    <row r="357" spans="1:3" ht="12.75">
      <c r="A357" s="60">
        <v>2313204</v>
      </c>
      <c r="B357" s="83" t="s">
        <v>301</v>
      </c>
      <c r="C357" s="81">
        <v>70000000</v>
      </c>
    </row>
    <row r="358" spans="1:3" ht="12.75">
      <c r="A358" s="60">
        <v>2313205</v>
      </c>
      <c r="B358" s="83" t="s">
        <v>302</v>
      </c>
      <c r="C358" s="81">
        <v>5000000</v>
      </c>
    </row>
    <row r="359" spans="1:3" ht="12.75">
      <c r="A359" s="57">
        <v>23133</v>
      </c>
      <c r="B359" s="58" t="s">
        <v>303</v>
      </c>
      <c r="C359" s="77">
        <f>SUM(C360:C362)</f>
        <v>71000000</v>
      </c>
    </row>
    <row r="360" spans="1:3" ht="12.75">
      <c r="A360" s="60">
        <v>2313301</v>
      </c>
      <c r="B360" s="83" t="s">
        <v>304</v>
      </c>
      <c r="C360" s="81">
        <v>6000000</v>
      </c>
    </row>
    <row r="361" spans="1:3" ht="12.75">
      <c r="A361" s="60">
        <v>2313302</v>
      </c>
      <c r="B361" s="83" t="s">
        <v>305</v>
      </c>
      <c r="C361" s="81">
        <v>60000000</v>
      </c>
    </row>
    <row r="362" spans="1:3" ht="12.75">
      <c r="A362" s="60">
        <v>2313303</v>
      </c>
      <c r="B362" s="83" t="s">
        <v>302</v>
      </c>
      <c r="C362" s="81">
        <v>5000000</v>
      </c>
    </row>
    <row r="363" spans="1:3" ht="12.75">
      <c r="A363" s="60"/>
      <c r="B363" s="80"/>
      <c r="C363" s="81"/>
    </row>
    <row r="364" spans="1:3" ht="12.75">
      <c r="A364" s="57">
        <v>2314</v>
      </c>
      <c r="B364" s="82" t="s">
        <v>114</v>
      </c>
      <c r="C364" s="77">
        <f>SUM(C365+C372+C381)</f>
        <v>1323200865</v>
      </c>
    </row>
    <row r="365" spans="1:3" ht="12.75">
      <c r="A365" s="57">
        <v>23141</v>
      </c>
      <c r="B365" s="82" t="s">
        <v>306</v>
      </c>
      <c r="C365" s="77">
        <f>SUM(C366:C371)</f>
        <v>90000000</v>
      </c>
    </row>
    <row r="366" spans="1:3" ht="25.5">
      <c r="A366" s="60">
        <v>2314101</v>
      </c>
      <c r="B366" s="83" t="s">
        <v>307</v>
      </c>
      <c r="C366" s="81">
        <v>10000000</v>
      </c>
    </row>
    <row r="367" spans="1:3" ht="12.75">
      <c r="A367" s="60">
        <v>2314102</v>
      </c>
      <c r="B367" s="83" t="s">
        <v>308</v>
      </c>
      <c r="C367" s="81">
        <v>30000000</v>
      </c>
    </row>
    <row r="368" spans="1:3" ht="12.75">
      <c r="A368" s="60">
        <v>2314103</v>
      </c>
      <c r="B368" s="83" t="s">
        <v>309</v>
      </c>
      <c r="C368" s="81">
        <v>20000000</v>
      </c>
    </row>
    <row r="369" spans="1:3" ht="25.5">
      <c r="A369" s="60">
        <v>2314104</v>
      </c>
      <c r="B369" s="83" t="s">
        <v>310</v>
      </c>
      <c r="C369" s="81">
        <v>10000000</v>
      </c>
    </row>
    <row r="370" spans="1:3" ht="12.75">
      <c r="A370" s="60">
        <v>2314105</v>
      </c>
      <c r="B370" s="83" t="s">
        <v>81</v>
      </c>
      <c r="C370" s="81">
        <v>15000000</v>
      </c>
    </row>
    <row r="371" spans="1:3" ht="12.75">
      <c r="A371" s="60">
        <v>2314106</v>
      </c>
      <c r="B371" s="83" t="s">
        <v>311</v>
      </c>
      <c r="C371" s="81">
        <v>5000000</v>
      </c>
    </row>
    <row r="372" spans="1:3" ht="12.75">
      <c r="A372" s="57">
        <v>23142</v>
      </c>
      <c r="B372" s="82" t="s">
        <v>312</v>
      </c>
      <c r="C372" s="77">
        <f>SUM(C373:C380)</f>
        <v>65000000</v>
      </c>
    </row>
    <row r="373" spans="1:3" ht="12.75">
      <c r="A373" s="60">
        <v>2314201</v>
      </c>
      <c r="B373" s="83" t="s">
        <v>313</v>
      </c>
      <c r="C373" s="81">
        <v>20000000</v>
      </c>
    </row>
    <row r="374" spans="1:3" ht="12.75">
      <c r="A374" s="60">
        <v>2314202</v>
      </c>
      <c r="B374" s="83" t="s">
        <v>314</v>
      </c>
      <c r="C374" s="81">
        <v>5000000</v>
      </c>
    </row>
    <row r="375" spans="1:3" ht="12.75">
      <c r="A375" s="60">
        <v>2314203</v>
      </c>
      <c r="B375" s="83" t="s">
        <v>82</v>
      </c>
      <c r="C375" s="81">
        <v>5000000</v>
      </c>
    </row>
    <row r="376" spans="1:3" ht="12.75">
      <c r="A376" s="60">
        <v>2314204</v>
      </c>
      <c r="B376" s="83" t="s">
        <v>315</v>
      </c>
      <c r="C376" s="81">
        <v>10000000</v>
      </c>
    </row>
    <row r="377" spans="1:3" ht="12.75">
      <c r="A377" s="60">
        <v>2314205</v>
      </c>
      <c r="B377" s="83" t="s">
        <v>316</v>
      </c>
      <c r="C377" s="81">
        <v>2000000</v>
      </c>
    </row>
    <row r="378" spans="1:3" ht="12.75">
      <c r="A378" s="60">
        <v>2314206</v>
      </c>
      <c r="B378" s="83" t="s">
        <v>317</v>
      </c>
      <c r="C378" s="81">
        <v>10000000</v>
      </c>
    </row>
    <row r="379" spans="1:3" ht="12.75">
      <c r="A379" s="60">
        <v>2314207</v>
      </c>
      <c r="B379" s="83" t="s">
        <v>318</v>
      </c>
      <c r="C379" s="81">
        <v>5000000</v>
      </c>
    </row>
    <row r="380" spans="1:3" ht="12.75">
      <c r="A380" s="60">
        <v>2314208</v>
      </c>
      <c r="B380" s="83" t="s">
        <v>319</v>
      </c>
      <c r="C380" s="81">
        <v>8000000</v>
      </c>
    </row>
    <row r="381" spans="1:3" ht="12.75">
      <c r="A381" s="57">
        <v>23143</v>
      </c>
      <c r="B381" s="82" t="s">
        <v>320</v>
      </c>
      <c r="C381" s="77">
        <f>SUM(C382+C388+C392+C399+C405+C408+C411+C414+C417+C429+C432+C434+C440)</f>
        <v>1168200865</v>
      </c>
    </row>
    <row r="382" spans="1:3" ht="12.75">
      <c r="A382" s="57">
        <v>2314301</v>
      </c>
      <c r="B382" s="82" t="s">
        <v>321</v>
      </c>
      <c r="C382" s="77">
        <f>SUM(C383:C387)</f>
        <v>135000000</v>
      </c>
    </row>
    <row r="383" spans="1:3" ht="12.75">
      <c r="A383" s="60">
        <v>231430101</v>
      </c>
      <c r="B383" s="83" t="s">
        <v>322</v>
      </c>
      <c r="C383" s="81">
        <v>15000000</v>
      </c>
    </row>
    <row r="384" spans="1:3" ht="25.5">
      <c r="A384" s="60">
        <v>231430102</v>
      </c>
      <c r="B384" s="83" t="s">
        <v>323</v>
      </c>
      <c r="C384" s="81">
        <v>10000000</v>
      </c>
    </row>
    <row r="385" spans="1:3" ht="12.75">
      <c r="A385" s="60">
        <v>231430103</v>
      </c>
      <c r="B385" s="83" t="s">
        <v>324</v>
      </c>
      <c r="C385" s="81">
        <v>30000000</v>
      </c>
    </row>
    <row r="386" spans="1:3" ht="12.75">
      <c r="A386" s="60">
        <v>231430104</v>
      </c>
      <c r="B386" s="80" t="s">
        <v>325</v>
      </c>
      <c r="C386" s="81">
        <v>50000000</v>
      </c>
    </row>
    <row r="387" spans="1:3" ht="12.75">
      <c r="A387" s="60">
        <v>231430105</v>
      </c>
      <c r="B387" s="80" t="s">
        <v>326</v>
      </c>
      <c r="C387" s="81">
        <v>30000000</v>
      </c>
    </row>
    <row r="388" spans="1:3" ht="12.75">
      <c r="A388" s="57">
        <v>2314302</v>
      </c>
      <c r="B388" s="82" t="s">
        <v>327</v>
      </c>
      <c r="C388" s="77">
        <f>SUM(C389:C391)</f>
        <v>240000000</v>
      </c>
    </row>
    <row r="389" spans="1:3" ht="12.75">
      <c r="A389" s="60">
        <v>231430201</v>
      </c>
      <c r="B389" s="80" t="s">
        <v>328</v>
      </c>
      <c r="C389" s="81">
        <v>90000000</v>
      </c>
    </row>
    <row r="390" spans="1:3" ht="12.75">
      <c r="A390" s="60">
        <v>231430202</v>
      </c>
      <c r="B390" s="80" t="s">
        <v>329</v>
      </c>
      <c r="C390" s="81">
        <v>110000000</v>
      </c>
    </row>
    <row r="391" spans="1:3" ht="12.75">
      <c r="A391" s="60">
        <v>231430203</v>
      </c>
      <c r="B391" s="80" t="s">
        <v>330</v>
      </c>
      <c r="C391" s="81">
        <v>40000000</v>
      </c>
    </row>
    <row r="392" spans="1:3" ht="12.75">
      <c r="A392" s="57">
        <v>2314303</v>
      </c>
      <c r="B392" s="82" t="s">
        <v>331</v>
      </c>
      <c r="C392" s="77">
        <f>SUM(C393:C398)</f>
        <v>197500000</v>
      </c>
    </row>
    <row r="393" spans="1:3" ht="25.5">
      <c r="A393" s="60">
        <v>231430301</v>
      </c>
      <c r="B393" s="83" t="s">
        <v>332</v>
      </c>
      <c r="C393" s="81">
        <v>70000000</v>
      </c>
    </row>
    <row r="394" spans="1:3" ht="12.75">
      <c r="A394" s="60">
        <v>231430302</v>
      </c>
      <c r="B394" s="83" t="s">
        <v>333</v>
      </c>
      <c r="C394" s="81">
        <v>12500000</v>
      </c>
    </row>
    <row r="395" spans="1:3" ht="12.75">
      <c r="A395" s="60">
        <v>231430303</v>
      </c>
      <c r="B395" s="83" t="s">
        <v>334</v>
      </c>
      <c r="C395" s="81">
        <v>30000000</v>
      </c>
    </row>
    <row r="396" spans="1:3" ht="12.75">
      <c r="A396" s="60">
        <v>231430304</v>
      </c>
      <c r="B396" s="83" t="s">
        <v>335</v>
      </c>
      <c r="C396" s="81">
        <v>50000000</v>
      </c>
    </row>
    <row r="397" spans="1:3" ht="12.75">
      <c r="A397" s="60">
        <v>231430305</v>
      </c>
      <c r="B397" s="83" t="s">
        <v>336</v>
      </c>
      <c r="C397" s="81">
        <v>30000000</v>
      </c>
    </row>
    <row r="398" spans="1:3" ht="12.75">
      <c r="A398" s="60">
        <v>231430306</v>
      </c>
      <c r="B398" s="83" t="s">
        <v>337</v>
      </c>
      <c r="C398" s="81">
        <v>5000000</v>
      </c>
    </row>
    <row r="399" spans="1:3" ht="12.75">
      <c r="A399" s="57">
        <v>2314304</v>
      </c>
      <c r="B399" s="82" t="s">
        <v>338</v>
      </c>
      <c r="C399" s="77">
        <f>SUM(C400:C404)</f>
        <v>255200865</v>
      </c>
    </row>
    <row r="400" spans="1:3" ht="12.75">
      <c r="A400" s="60">
        <v>231430401</v>
      </c>
      <c r="B400" s="83" t="s">
        <v>339</v>
      </c>
      <c r="C400" s="81">
        <v>40000000</v>
      </c>
    </row>
    <row r="401" spans="1:3" ht="12.75">
      <c r="A401" s="60">
        <v>231430402</v>
      </c>
      <c r="B401" s="83" t="s">
        <v>340</v>
      </c>
      <c r="C401" s="81">
        <v>21000000</v>
      </c>
    </row>
    <row r="402" spans="1:3" ht="12.75">
      <c r="A402" s="60">
        <v>231430403</v>
      </c>
      <c r="B402" s="83" t="s">
        <v>341</v>
      </c>
      <c r="C402" s="81">
        <v>80000000</v>
      </c>
    </row>
    <row r="403" spans="1:3" ht="12.75">
      <c r="A403" s="60">
        <v>231430404</v>
      </c>
      <c r="B403" s="83" t="s">
        <v>342</v>
      </c>
      <c r="C403" s="81">
        <f>166000000-81799135</f>
        <v>84200865</v>
      </c>
    </row>
    <row r="404" spans="1:3" ht="12.75">
      <c r="A404" s="60">
        <v>231430405</v>
      </c>
      <c r="B404" s="80" t="s">
        <v>343</v>
      </c>
      <c r="C404" s="81">
        <v>30000000</v>
      </c>
    </row>
    <row r="405" spans="1:3" ht="12.75">
      <c r="A405" s="57">
        <v>2314305</v>
      </c>
      <c r="B405" s="82" t="s">
        <v>344</v>
      </c>
      <c r="C405" s="77">
        <f>SUM(C406:C407)</f>
        <v>35000000</v>
      </c>
    </row>
    <row r="406" spans="1:3" ht="12.75">
      <c r="A406" s="60">
        <v>231430501</v>
      </c>
      <c r="B406" s="83" t="s">
        <v>345</v>
      </c>
      <c r="C406" s="81">
        <v>20000000</v>
      </c>
    </row>
    <row r="407" spans="1:3" ht="12.75">
      <c r="A407" s="60">
        <v>231430502</v>
      </c>
      <c r="B407" s="83" t="s">
        <v>346</v>
      </c>
      <c r="C407" s="81">
        <v>15000000</v>
      </c>
    </row>
    <row r="408" spans="1:3" ht="12.75">
      <c r="A408" s="57">
        <v>2314306</v>
      </c>
      <c r="B408" s="82" t="s">
        <v>347</v>
      </c>
      <c r="C408" s="77">
        <f>SUM(C409:C410)</f>
        <v>18000000</v>
      </c>
    </row>
    <row r="409" spans="1:3" ht="12.75">
      <c r="A409" s="60">
        <v>231430601</v>
      </c>
      <c r="B409" s="61" t="s">
        <v>348</v>
      </c>
      <c r="C409" s="81">
        <v>8000000</v>
      </c>
    </row>
    <row r="410" spans="1:3" ht="12.75">
      <c r="A410" s="60">
        <v>231430602</v>
      </c>
      <c r="B410" s="61" t="s">
        <v>349</v>
      </c>
      <c r="C410" s="81">
        <v>10000000</v>
      </c>
    </row>
    <row r="411" spans="1:3" ht="12.75">
      <c r="A411" s="57">
        <v>2314307</v>
      </c>
      <c r="B411" s="58" t="s">
        <v>350</v>
      </c>
      <c r="C411" s="77">
        <f>SUM(C412:C413)</f>
        <v>1500000</v>
      </c>
    </row>
    <row r="412" spans="1:3" ht="12.75">
      <c r="A412" s="60">
        <v>231430701</v>
      </c>
      <c r="B412" s="61" t="s">
        <v>351</v>
      </c>
      <c r="C412" s="81">
        <v>1000000</v>
      </c>
    </row>
    <row r="413" spans="1:3" ht="12.75">
      <c r="A413" s="60">
        <v>231430702</v>
      </c>
      <c r="B413" s="61" t="s">
        <v>352</v>
      </c>
      <c r="C413" s="81">
        <v>500000</v>
      </c>
    </row>
    <row r="414" spans="1:3" ht="12.75">
      <c r="A414" s="57">
        <v>2314308</v>
      </c>
      <c r="B414" s="82" t="s">
        <v>353</v>
      </c>
      <c r="C414" s="77">
        <f>SUM(C415:C416)</f>
        <v>22000000</v>
      </c>
    </row>
    <row r="415" spans="1:3" ht="25.5">
      <c r="A415" s="60">
        <v>231430801</v>
      </c>
      <c r="B415" s="83" t="s">
        <v>354</v>
      </c>
      <c r="C415" s="81">
        <v>2000000</v>
      </c>
    </row>
    <row r="416" spans="1:3" ht="12.75">
      <c r="A416" s="60">
        <v>231430802</v>
      </c>
      <c r="B416" s="83" t="s">
        <v>355</v>
      </c>
      <c r="C416" s="81">
        <v>20000000</v>
      </c>
    </row>
    <row r="417" spans="1:3" ht="12.75">
      <c r="A417" s="57">
        <v>2314309</v>
      </c>
      <c r="B417" s="82" t="s">
        <v>356</v>
      </c>
      <c r="C417" s="77">
        <f>SUM(C418:C428)</f>
        <v>65000000</v>
      </c>
    </row>
    <row r="418" spans="1:3" ht="12.75">
      <c r="A418" s="60">
        <v>231430901</v>
      </c>
      <c r="B418" s="80" t="s">
        <v>357</v>
      </c>
      <c r="C418" s="81">
        <v>10000000</v>
      </c>
    </row>
    <row r="419" spans="1:3" ht="12.75">
      <c r="A419" s="60">
        <v>231430902</v>
      </c>
      <c r="B419" s="80" t="s">
        <v>358</v>
      </c>
      <c r="C419" s="81">
        <v>5000000</v>
      </c>
    </row>
    <row r="420" spans="1:3" ht="12.75">
      <c r="A420" s="60">
        <v>231430903</v>
      </c>
      <c r="B420" s="80" t="s">
        <v>359</v>
      </c>
      <c r="C420" s="81">
        <v>8000000</v>
      </c>
    </row>
    <row r="421" spans="1:3" ht="12.75">
      <c r="A421" s="60">
        <v>231430904</v>
      </c>
      <c r="B421" s="80" t="s">
        <v>360</v>
      </c>
      <c r="C421" s="81">
        <v>4000000</v>
      </c>
    </row>
    <row r="422" spans="1:3" ht="12.75">
      <c r="A422" s="60">
        <v>231430905</v>
      </c>
      <c r="B422" s="80" t="s">
        <v>361</v>
      </c>
      <c r="C422" s="81">
        <v>3000000</v>
      </c>
    </row>
    <row r="423" spans="1:3" ht="12.75">
      <c r="A423" s="60">
        <v>231430906</v>
      </c>
      <c r="B423" s="80" t="s">
        <v>362</v>
      </c>
      <c r="C423" s="81">
        <v>5000000</v>
      </c>
    </row>
    <row r="424" spans="1:3" ht="12.75">
      <c r="A424" s="60">
        <v>231430907</v>
      </c>
      <c r="B424" s="80" t="s">
        <v>363</v>
      </c>
      <c r="C424" s="81">
        <v>6000000</v>
      </c>
    </row>
    <row r="425" spans="1:3" ht="12.75">
      <c r="A425" s="60">
        <v>231430908</v>
      </c>
      <c r="B425" s="80" t="s">
        <v>364</v>
      </c>
      <c r="C425" s="81">
        <v>6000000</v>
      </c>
    </row>
    <row r="426" spans="1:3" ht="12.75">
      <c r="A426" s="60">
        <v>231430909</v>
      </c>
      <c r="B426" s="80" t="s">
        <v>365</v>
      </c>
      <c r="C426" s="81">
        <v>3000000</v>
      </c>
    </row>
    <row r="427" spans="1:3" ht="25.5">
      <c r="A427" s="60">
        <v>231430910</v>
      </c>
      <c r="B427" s="80" t="s">
        <v>366</v>
      </c>
      <c r="C427" s="81">
        <v>13000000</v>
      </c>
    </row>
    <row r="428" spans="1:3" ht="25.5">
      <c r="A428" s="60">
        <v>231430911</v>
      </c>
      <c r="B428" s="80" t="s">
        <v>367</v>
      </c>
      <c r="C428" s="81">
        <v>2000000</v>
      </c>
    </row>
    <row r="429" spans="1:3" ht="12.75">
      <c r="A429" s="57">
        <v>2314310</v>
      </c>
      <c r="B429" s="82" t="s">
        <v>46</v>
      </c>
      <c r="C429" s="77">
        <f>SUM(C430:C431)</f>
        <v>25000000</v>
      </c>
    </row>
    <row r="430" spans="1:3" ht="12.75">
      <c r="A430" s="60">
        <v>231431001</v>
      </c>
      <c r="B430" s="83" t="s">
        <v>368</v>
      </c>
      <c r="C430" s="81">
        <v>15000000</v>
      </c>
    </row>
    <row r="431" spans="1:3" ht="25.5">
      <c r="A431" s="60">
        <v>231431002</v>
      </c>
      <c r="B431" s="83" t="s">
        <v>369</v>
      </c>
      <c r="C431" s="81">
        <v>10000000</v>
      </c>
    </row>
    <row r="432" spans="1:3" ht="12.75">
      <c r="A432" s="57">
        <v>2314311</v>
      </c>
      <c r="B432" s="65" t="s">
        <v>370</v>
      </c>
      <c r="C432" s="77">
        <f>SUM(C433)</f>
        <v>3000000</v>
      </c>
    </row>
    <row r="433" spans="1:3" ht="25.5">
      <c r="A433" s="60">
        <v>231431101</v>
      </c>
      <c r="B433" s="83" t="s">
        <v>371</v>
      </c>
      <c r="C433" s="81">
        <v>3000000</v>
      </c>
    </row>
    <row r="434" spans="1:3" ht="12.75">
      <c r="A434" s="57">
        <v>2314312</v>
      </c>
      <c r="B434" s="82" t="s">
        <v>47</v>
      </c>
      <c r="C434" s="77">
        <f>SUM(C435:C439)</f>
        <v>108000000</v>
      </c>
    </row>
    <row r="435" spans="1:3" ht="25.5">
      <c r="A435" s="60">
        <v>231431201</v>
      </c>
      <c r="B435" s="83" t="s">
        <v>372</v>
      </c>
      <c r="C435" s="81">
        <v>0</v>
      </c>
    </row>
    <row r="436" spans="1:3" ht="25.5">
      <c r="A436" s="60">
        <v>231431202</v>
      </c>
      <c r="B436" s="83" t="s">
        <v>373</v>
      </c>
      <c r="C436" s="81">
        <v>18000000</v>
      </c>
    </row>
    <row r="437" spans="1:3" ht="12.75">
      <c r="A437" s="60">
        <v>231431203</v>
      </c>
      <c r="B437" s="83" t="s">
        <v>374</v>
      </c>
      <c r="C437" s="81">
        <v>30000000</v>
      </c>
    </row>
    <row r="438" spans="1:3" ht="12.75">
      <c r="A438" s="60">
        <v>231431204</v>
      </c>
      <c r="B438" s="83" t="s">
        <v>375</v>
      </c>
      <c r="C438" s="81">
        <v>10000000</v>
      </c>
    </row>
    <row r="439" spans="1:3" ht="12.75">
      <c r="A439" s="60">
        <v>231431205</v>
      </c>
      <c r="B439" s="83" t="s">
        <v>376</v>
      </c>
      <c r="C439" s="81">
        <v>50000000</v>
      </c>
    </row>
    <row r="440" spans="1:3" ht="12.75">
      <c r="A440" s="57">
        <v>2314313</v>
      </c>
      <c r="B440" s="82" t="s">
        <v>377</v>
      </c>
      <c r="C440" s="77">
        <f>SUM(C441:C442)</f>
        <v>63000000</v>
      </c>
    </row>
    <row r="441" spans="1:3" ht="12.75">
      <c r="A441" s="60">
        <v>231431301</v>
      </c>
      <c r="B441" s="83" t="s">
        <v>378</v>
      </c>
      <c r="C441" s="81">
        <v>28000000</v>
      </c>
    </row>
    <row r="442" spans="1:3" ht="25.5">
      <c r="A442" s="60">
        <v>231431302</v>
      </c>
      <c r="B442" s="87" t="s">
        <v>379</v>
      </c>
      <c r="C442" s="81">
        <v>35000000</v>
      </c>
    </row>
    <row r="443" spans="1:3" ht="12.75">
      <c r="A443" s="57">
        <v>2315</v>
      </c>
      <c r="B443" s="82" t="s">
        <v>380</v>
      </c>
      <c r="C443" s="77">
        <f>SUM(C444+C446)</f>
        <v>158800135</v>
      </c>
    </row>
    <row r="444" spans="1:3" ht="12.75">
      <c r="A444" s="57">
        <v>23151</v>
      </c>
      <c r="B444" s="82" t="s">
        <v>284</v>
      </c>
      <c r="C444" s="77">
        <f>SUM(C445:C445)</f>
        <v>49000000</v>
      </c>
    </row>
    <row r="445" spans="1:3" ht="12.75">
      <c r="A445" s="60">
        <v>2315101</v>
      </c>
      <c r="B445" s="80" t="s">
        <v>36</v>
      </c>
      <c r="C445" s="81">
        <v>49000000</v>
      </c>
    </row>
    <row r="446" spans="1:3" ht="12.75">
      <c r="A446" s="57">
        <v>23152</v>
      </c>
      <c r="B446" s="82" t="s">
        <v>381</v>
      </c>
      <c r="C446" s="77">
        <f>SUM(C447)</f>
        <v>109800135</v>
      </c>
    </row>
    <row r="447" spans="1:3" ht="12.75">
      <c r="A447" s="60">
        <v>2315201</v>
      </c>
      <c r="B447" s="80" t="s">
        <v>382</v>
      </c>
      <c r="C447" s="81">
        <f>69000000+81799135-40999000</f>
        <v>109800135</v>
      </c>
    </row>
    <row r="448" spans="1:3" ht="12.75">
      <c r="A448" s="57">
        <v>232</v>
      </c>
      <c r="B448" s="82" t="s">
        <v>383</v>
      </c>
      <c r="C448" s="77">
        <f>SUM(C449)</f>
        <v>40000000</v>
      </c>
    </row>
    <row r="449" spans="1:3" ht="12.75">
      <c r="A449" s="57">
        <v>2321</v>
      </c>
      <c r="B449" s="82" t="s">
        <v>381</v>
      </c>
      <c r="C449" s="77">
        <f>SUM(C450)</f>
        <v>40000000</v>
      </c>
    </row>
    <row r="450" spans="1:3" ht="12.75">
      <c r="A450" s="60">
        <v>232101</v>
      </c>
      <c r="B450" s="80" t="s">
        <v>382</v>
      </c>
      <c r="C450" s="62">
        <v>40000000</v>
      </c>
    </row>
    <row r="451" spans="1:3" ht="12.75">
      <c r="A451" s="60"/>
      <c r="B451" s="80"/>
      <c r="C451" s="81"/>
    </row>
    <row r="452" spans="1:3" ht="12.75">
      <c r="A452" s="57">
        <v>233</v>
      </c>
      <c r="B452" s="82" t="s">
        <v>24</v>
      </c>
      <c r="C452" s="77">
        <f>SUM(C453+C485+C487+C489+C494+C498)</f>
        <v>1305773157</v>
      </c>
    </row>
    <row r="453" spans="1:3" ht="12.75">
      <c r="A453" s="57">
        <v>2331</v>
      </c>
      <c r="B453" s="82" t="s">
        <v>57</v>
      </c>
      <c r="C453" s="77">
        <f>SUM(C454+C474)</f>
        <v>1145773157</v>
      </c>
    </row>
    <row r="454" spans="1:3" ht="12.75">
      <c r="A454" s="57">
        <v>23311</v>
      </c>
      <c r="B454" s="82" t="s">
        <v>384</v>
      </c>
      <c r="C454" s="77">
        <f>SUM(C455+C457+C460+C462+C466+C464)</f>
        <v>1119595963</v>
      </c>
    </row>
    <row r="455" spans="1:3" ht="12.75">
      <c r="A455" s="57">
        <v>233111</v>
      </c>
      <c r="B455" s="82" t="s">
        <v>385</v>
      </c>
      <c r="C455" s="77">
        <f>SUM(C456:C456)</f>
        <v>513462172</v>
      </c>
    </row>
    <row r="456" spans="1:3" ht="12.75">
      <c r="A456" s="60">
        <v>23311101</v>
      </c>
      <c r="B456" s="80" t="s">
        <v>386</v>
      </c>
      <c r="C456" s="62">
        <v>513462172</v>
      </c>
    </row>
    <row r="457" spans="1:3" ht="12.75">
      <c r="A457" s="57">
        <v>233112</v>
      </c>
      <c r="B457" s="82" t="s">
        <v>387</v>
      </c>
      <c r="C457" s="77">
        <f>SUM(C458)</f>
        <v>575625723</v>
      </c>
    </row>
    <row r="458" spans="1:3" ht="12.75">
      <c r="A458" s="57">
        <v>2331121</v>
      </c>
      <c r="B458" s="82" t="s">
        <v>388</v>
      </c>
      <c r="C458" s="77">
        <f>SUM(C459)</f>
        <v>575625723</v>
      </c>
    </row>
    <row r="459" spans="1:3" ht="12.75">
      <c r="A459" s="60">
        <v>233112101</v>
      </c>
      <c r="B459" s="80" t="s">
        <v>389</v>
      </c>
      <c r="C459" s="62">
        <v>575625723</v>
      </c>
    </row>
    <row r="460" spans="1:3" ht="12.75">
      <c r="A460" s="57">
        <v>233113</v>
      </c>
      <c r="B460" s="82" t="s">
        <v>390</v>
      </c>
      <c r="C460" s="77">
        <f>SUM(C461:C461)</f>
        <v>16191669</v>
      </c>
    </row>
    <row r="461" spans="1:3" ht="12.75">
      <c r="A461" s="60">
        <v>23311301</v>
      </c>
      <c r="B461" s="80" t="s">
        <v>391</v>
      </c>
      <c r="C461" s="62">
        <v>16191669</v>
      </c>
    </row>
    <row r="462" spans="1:3" ht="12.75">
      <c r="A462" s="57">
        <v>233114</v>
      </c>
      <c r="B462" s="82" t="s">
        <v>392</v>
      </c>
      <c r="C462" s="77">
        <f>SUM(C463)</f>
        <v>7560000</v>
      </c>
    </row>
    <row r="463" spans="1:3" ht="12.75">
      <c r="A463" s="60">
        <v>23311401</v>
      </c>
      <c r="B463" s="80" t="s">
        <v>391</v>
      </c>
      <c r="C463" s="62">
        <v>7560000</v>
      </c>
    </row>
    <row r="464" spans="1:3" ht="12.75">
      <c r="A464" s="57">
        <v>233115</v>
      </c>
      <c r="B464" s="58" t="s">
        <v>393</v>
      </c>
      <c r="C464" s="59">
        <f>SUM(C465)</f>
        <v>6756399</v>
      </c>
    </row>
    <row r="465" spans="1:3" ht="12.75">
      <c r="A465" s="60">
        <v>23311501</v>
      </c>
      <c r="B465" s="61" t="s">
        <v>394</v>
      </c>
      <c r="C465" s="62">
        <v>6756399</v>
      </c>
    </row>
    <row r="466" spans="1:3" ht="12.75">
      <c r="A466" s="57">
        <v>233116</v>
      </c>
      <c r="B466" s="82" t="s">
        <v>150</v>
      </c>
      <c r="C466" s="88">
        <f>SUM(C467)</f>
        <v>0</v>
      </c>
    </row>
    <row r="467" spans="1:3" ht="12.75">
      <c r="A467" s="57">
        <v>2331161</v>
      </c>
      <c r="B467" s="82" t="s">
        <v>159</v>
      </c>
      <c r="C467" s="89">
        <f>SUM(C468+C470)</f>
        <v>0</v>
      </c>
    </row>
    <row r="468" spans="1:3" ht="12.75">
      <c r="A468" s="57">
        <v>23311611</v>
      </c>
      <c r="B468" s="82" t="s">
        <v>158</v>
      </c>
      <c r="C468" s="88">
        <f>SUM(C469)</f>
        <v>0</v>
      </c>
    </row>
    <row r="469" spans="1:3" ht="12.75">
      <c r="A469" s="60">
        <v>2331161101</v>
      </c>
      <c r="B469" s="80" t="s">
        <v>395</v>
      </c>
      <c r="C469" s="62">
        <v>0</v>
      </c>
    </row>
    <row r="470" spans="1:3" ht="12.75">
      <c r="A470" s="57">
        <v>2331162</v>
      </c>
      <c r="B470" s="58" t="s">
        <v>135</v>
      </c>
      <c r="C470" s="88">
        <f>SUM(C471:C473)</f>
        <v>0</v>
      </c>
    </row>
    <row r="471" spans="1:3" ht="12.75">
      <c r="A471" s="60">
        <v>233116201</v>
      </c>
      <c r="B471" s="61" t="s">
        <v>136</v>
      </c>
      <c r="C471" s="90">
        <v>0</v>
      </c>
    </row>
    <row r="472" spans="1:3" ht="12.75">
      <c r="A472" s="60">
        <v>233116202</v>
      </c>
      <c r="B472" s="61" t="s">
        <v>126</v>
      </c>
      <c r="C472" s="90">
        <v>0</v>
      </c>
    </row>
    <row r="473" spans="1:3" ht="12.75">
      <c r="A473" s="60">
        <v>233116203</v>
      </c>
      <c r="B473" s="61" t="s">
        <v>131</v>
      </c>
      <c r="C473" s="90">
        <v>0</v>
      </c>
    </row>
    <row r="474" spans="1:3" ht="12.75">
      <c r="A474" s="57">
        <v>23312</v>
      </c>
      <c r="B474" s="82" t="s">
        <v>65</v>
      </c>
      <c r="C474" s="88">
        <f>SUM(C475+C477)</f>
        <v>26177194</v>
      </c>
    </row>
    <row r="475" spans="1:3" ht="12.75">
      <c r="A475" s="57">
        <v>233121</v>
      </c>
      <c r="B475" s="82" t="s">
        <v>385</v>
      </c>
      <c r="C475" s="88">
        <f>SUM(C476)</f>
        <v>21177194</v>
      </c>
    </row>
    <row r="476" spans="1:3" ht="12.75">
      <c r="A476" s="60">
        <v>23312101</v>
      </c>
      <c r="B476" s="80" t="s">
        <v>396</v>
      </c>
      <c r="C476" s="63">
        <v>21177194</v>
      </c>
    </row>
    <row r="477" spans="1:3" ht="12.75">
      <c r="A477" s="57">
        <v>233122</v>
      </c>
      <c r="B477" s="82" t="s">
        <v>397</v>
      </c>
      <c r="C477" s="91">
        <f>SUM(C478)</f>
        <v>5000000</v>
      </c>
    </row>
    <row r="478" spans="1:3" ht="12.75">
      <c r="A478" s="60">
        <v>23312201</v>
      </c>
      <c r="B478" s="80" t="s">
        <v>398</v>
      </c>
      <c r="C478" s="63">
        <v>5000000</v>
      </c>
    </row>
    <row r="479" spans="1:3" ht="12.75">
      <c r="A479" s="60"/>
      <c r="B479" s="80"/>
      <c r="C479" s="63"/>
    </row>
    <row r="480" spans="1:3" ht="12.75">
      <c r="A480" s="57">
        <v>233122</v>
      </c>
      <c r="B480" s="82" t="s">
        <v>150</v>
      </c>
      <c r="C480" s="88">
        <f>SUM(C481+C483)</f>
        <v>0</v>
      </c>
    </row>
    <row r="481" spans="1:3" ht="12.75">
      <c r="A481" s="57">
        <v>2331221</v>
      </c>
      <c r="B481" s="82" t="s">
        <v>158</v>
      </c>
      <c r="C481" s="88">
        <f>SUM(C482)</f>
        <v>0</v>
      </c>
    </row>
    <row r="482" spans="1:3" ht="12.75">
      <c r="A482" s="60">
        <v>233122101</v>
      </c>
      <c r="B482" s="80" t="s">
        <v>399</v>
      </c>
      <c r="C482" s="62">
        <v>0</v>
      </c>
    </row>
    <row r="483" spans="1:3" ht="12.75">
      <c r="A483" s="57">
        <v>2331222</v>
      </c>
      <c r="B483" s="82" t="s">
        <v>163</v>
      </c>
      <c r="C483" s="88">
        <f>SUM(C484)</f>
        <v>0</v>
      </c>
    </row>
    <row r="484" spans="1:3" ht="12.75">
      <c r="A484" s="60">
        <v>233122201</v>
      </c>
      <c r="B484" s="80" t="s">
        <v>400</v>
      </c>
      <c r="C484" s="90">
        <v>0</v>
      </c>
    </row>
    <row r="485" spans="1:3" ht="12.75">
      <c r="A485" s="57">
        <v>2332</v>
      </c>
      <c r="B485" s="82" t="s">
        <v>401</v>
      </c>
      <c r="C485" s="77">
        <f>SUM(C486)</f>
        <v>50000000</v>
      </c>
    </row>
    <row r="486" spans="1:3" ht="25.5">
      <c r="A486" s="60">
        <v>233201</v>
      </c>
      <c r="B486" s="80" t="s">
        <v>402</v>
      </c>
      <c r="C486" s="62">
        <v>50000000</v>
      </c>
    </row>
    <row r="487" spans="1:3" ht="25.5">
      <c r="A487" s="57">
        <v>2333</v>
      </c>
      <c r="B487" s="65" t="s">
        <v>141</v>
      </c>
      <c r="C487" s="77">
        <f>SUM(C488:C488)</f>
        <v>7000000</v>
      </c>
    </row>
    <row r="488" spans="1:3" ht="12.75">
      <c r="A488" s="60">
        <v>233301</v>
      </c>
      <c r="B488" s="80" t="s">
        <v>403</v>
      </c>
      <c r="C488" s="81">
        <v>7000000</v>
      </c>
    </row>
    <row r="489" spans="1:3" ht="12.75">
      <c r="A489" s="57">
        <v>2334</v>
      </c>
      <c r="B489" s="82" t="s">
        <v>404</v>
      </c>
      <c r="C489" s="77">
        <f>SUM(C490:C493)</f>
        <v>22000000</v>
      </c>
    </row>
    <row r="490" spans="1:3" ht="25.5">
      <c r="A490" s="60">
        <v>233401</v>
      </c>
      <c r="B490" s="83" t="s">
        <v>405</v>
      </c>
      <c r="C490" s="81">
        <v>13200000</v>
      </c>
    </row>
    <row r="491" spans="1:3" ht="12.75">
      <c r="A491" s="60">
        <v>233503</v>
      </c>
      <c r="B491" s="83" t="s">
        <v>406</v>
      </c>
      <c r="C491" s="81">
        <v>2200000</v>
      </c>
    </row>
    <row r="492" spans="1:3" ht="12.75">
      <c r="A492" s="60">
        <v>233506</v>
      </c>
      <c r="B492" s="80" t="s">
        <v>407</v>
      </c>
      <c r="C492" s="81">
        <v>2200000</v>
      </c>
    </row>
    <row r="493" spans="1:3" ht="12.75">
      <c r="A493" s="60">
        <v>233507</v>
      </c>
      <c r="B493" s="80" t="s">
        <v>408</v>
      </c>
      <c r="C493" s="81">
        <v>4400000</v>
      </c>
    </row>
    <row r="494" spans="1:3" ht="12.75">
      <c r="A494" s="57">
        <v>2335</v>
      </c>
      <c r="B494" s="82" t="s">
        <v>409</v>
      </c>
      <c r="C494" s="77">
        <f>SUM(C495:C497)</f>
        <v>80000000</v>
      </c>
    </row>
    <row r="495" spans="1:3" ht="12.75">
      <c r="A495" s="60">
        <v>233501</v>
      </c>
      <c r="B495" s="83" t="s">
        <v>410</v>
      </c>
      <c r="C495" s="81">
        <v>14000000</v>
      </c>
    </row>
    <row r="496" spans="1:3" ht="12.75">
      <c r="A496" s="60">
        <v>233502</v>
      </c>
      <c r="B496" s="83" t="s">
        <v>411</v>
      </c>
      <c r="C496" s="81">
        <v>50000000</v>
      </c>
    </row>
    <row r="497" spans="1:3" ht="12.75">
      <c r="A497" s="60">
        <v>233503</v>
      </c>
      <c r="B497" s="80" t="s">
        <v>408</v>
      </c>
      <c r="C497" s="81">
        <v>16000000</v>
      </c>
    </row>
    <row r="498" spans="1:3" ht="12.75">
      <c r="A498" s="57">
        <v>2336</v>
      </c>
      <c r="B498" s="58" t="s">
        <v>148</v>
      </c>
      <c r="C498" s="77">
        <f>SUM(C499)</f>
        <v>1000000</v>
      </c>
    </row>
    <row r="499" spans="1:3" ht="12.75">
      <c r="A499" s="60">
        <v>233601</v>
      </c>
      <c r="B499" s="61" t="s">
        <v>412</v>
      </c>
      <c r="C499" s="81">
        <v>1000000</v>
      </c>
    </row>
    <row r="500" spans="1:3" ht="12.75">
      <c r="A500" s="60"/>
      <c r="B500" s="80"/>
      <c r="C500" s="81"/>
    </row>
    <row r="501" spans="1:3" ht="12.75">
      <c r="A501" s="57">
        <v>234</v>
      </c>
      <c r="B501" s="67" t="s">
        <v>150</v>
      </c>
      <c r="C501" s="92">
        <f>SUM(C502+C507+C509+C511)</f>
        <v>0</v>
      </c>
    </row>
    <row r="502" spans="1:3" ht="12.75">
      <c r="A502" s="57">
        <v>2341</v>
      </c>
      <c r="B502" s="67" t="s">
        <v>151</v>
      </c>
      <c r="C502" s="77">
        <f>SUM(C503:C504)</f>
        <v>0</v>
      </c>
    </row>
    <row r="503" spans="1:3" ht="12.75">
      <c r="A503" s="60">
        <v>23411</v>
      </c>
      <c r="B503" s="68" t="s">
        <v>152</v>
      </c>
      <c r="C503" s="81">
        <v>0</v>
      </c>
    </row>
    <row r="504" spans="1:3" ht="12.75">
      <c r="A504" s="60">
        <v>23412</v>
      </c>
      <c r="B504" s="68" t="s">
        <v>153</v>
      </c>
      <c r="C504" s="81">
        <v>0</v>
      </c>
    </row>
    <row r="505" spans="1:3" ht="12.75">
      <c r="A505" s="57">
        <v>2342</v>
      </c>
      <c r="B505" s="67" t="s">
        <v>154</v>
      </c>
      <c r="C505" s="77"/>
    </row>
    <row r="506" spans="1:3" ht="12.75">
      <c r="A506" s="60">
        <v>23421</v>
      </c>
      <c r="B506" s="68" t="s">
        <v>155</v>
      </c>
      <c r="C506" s="81"/>
    </row>
    <row r="507" spans="1:3" ht="12.75">
      <c r="A507" s="57">
        <v>2343</v>
      </c>
      <c r="B507" s="58" t="s">
        <v>156</v>
      </c>
      <c r="C507" s="59">
        <f>SUM(C508)</f>
        <v>0</v>
      </c>
    </row>
    <row r="508" spans="1:3" ht="12.75">
      <c r="A508" s="57">
        <v>23431</v>
      </c>
      <c r="B508" s="61" t="s">
        <v>157</v>
      </c>
      <c r="C508" s="59">
        <f>SUM(C509)</f>
        <v>0</v>
      </c>
    </row>
    <row r="509" spans="1:3" ht="12.75">
      <c r="A509" s="57">
        <v>2344</v>
      </c>
      <c r="B509" s="58" t="s">
        <v>158</v>
      </c>
      <c r="C509" s="62">
        <v>0</v>
      </c>
    </row>
    <row r="510" spans="1:3" ht="12.75">
      <c r="A510" s="60">
        <v>23441</v>
      </c>
      <c r="B510" s="61" t="s">
        <v>138</v>
      </c>
      <c r="C510" s="62"/>
    </row>
    <row r="511" spans="1:3" ht="12.75">
      <c r="A511" s="57">
        <v>2345</v>
      </c>
      <c r="B511" s="58" t="s">
        <v>159</v>
      </c>
      <c r="C511" s="59">
        <f>SUM(C512)</f>
        <v>0</v>
      </c>
    </row>
    <row r="512" spans="1:3" ht="12.75">
      <c r="A512" s="57">
        <v>23451</v>
      </c>
      <c r="B512" s="67" t="s">
        <v>160</v>
      </c>
      <c r="C512" s="62">
        <v>0</v>
      </c>
    </row>
    <row r="513" spans="1:3" ht="12.75">
      <c r="A513" s="60">
        <v>234511</v>
      </c>
      <c r="B513" s="68" t="s">
        <v>161</v>
      </c>
      <c r="C513" s="62">
        <f>SUM(C514)</f>
        <v>0</v>
      </c>
    </row>
    <row r="514" spans="1:3" ht="12.75">
      <c r="A514" s="60">
        <v>234512</v>
      </c>
      <c r="B514" s="61" t="s">
        <v>162</v>
      </c>
      <c r="C514" s="62">
        <v>0</v>
      </c>
    </row>
    <row r="515" spans="1:3" ht="12.75">
      <c r="A515" s="57">
        <v>23452</v>
      </c>
      <c r="B515" s="58" t="s">
        <v>163</v>
      </c>
      <c r="C515" s="62"/>
    </row>
    <row r="516" spans="1:3" ht="12.75">
      <c r="A516" s="60">
        <v>234521</v>
      </c>
      <c r="B516" s="61" t="s">
        <v>164</v>
      </c>
      <c r="C516" s="62"/>
    </row>
    <row r="517" spans="1:3" ht="25.5">
      <c r="A517" s="60">
        <v>234522</v>
      </c>
      <c r="B517" s="69" t="s">
        <v>165</v>
      </c>
      <c r="C517" s="62"/>
    </row>
    <row r="518" spans="1:3" ht="12.75">
      <c r="A518" s="60"/>
      <c r="B518" s="69"/>
      <c r="C518" s="62"/>
    </row>
    <row r="519" spans="1:3" ht="12.75">
      <c r="A519" s="57">
        <v>235</v>
      </c>
      <c r="B519" s="58" t="s">
        <v>413</v>
      </c>
      <c r="C519" s="59">
        <f>SUM(C520:C522)</f>
        <v>11088000</v>
      </c>
    </row>
    <row r="520" spans="1:3" ht="12.75">
      <c r="A520" s="60">
        <v>2351</v>
      </c>
      <c r="B520" s="61" t="s">
        <v>291</v>
      </c>
      <c r="C520" s="62">
        <v>6420000</v>
      </c>
    </row>
    <row r="521" spans="1:3" ht="12.75">
      <c r="A521" s="60">
        <v>2352</v>
      </c>
      <c r="B521" s="61" t="s">
        <v>414</v>
      </c>
      <c r="C521" s="62">
        <v>2568000</v>
      </c>
    </row>
    <row r="522" spans="1:3" ht="13.5" thickBot="1">
      <c r="A522" s="93">
        <v>2353</v>
      </c>
      <c r="B522" s="94" t="s">
        <v>303</v>
      </c>
      <c r="C522" s="95">
        <v>2100000</v>
      </c>
    </row>
    <row r="523" spans="1:3" ht="15" thickTop="1">
      <c r="A523" s="99"/>
      <c r="B523" s="100"/>
      <c r="C523" s="101"/>
    </row>
    <row r="524" spans="1:3" ht="51.75" customHeight="1">
      <c r="A524" s="216" t="s">
        <v>455</v>
      </c>
      <c r="B524" s="217"/>
      <c r="C524" s="218"/>
    </row>
    <row r="525" spans="1:3" ht="27" customHeight="1">
      <c r="A525" s="216" t="s">
        <v>425</v>
      </c>
      <c r="B525" s="217"/>
      <c r="C525" s="218"/>
    </row>
    <row r="526" spans="1:3" ht="14.25">
      <c r="A526" s="102"/>
      <c r="B526" s="97"/>
      <c r="C526" s="103"/>
    </row>
    <row r="527" spans="1:3" ht="17.25">
      <c r="A527" s="238" t="s">
        <v>426</v>
      </c>
      <c r="B527" s="239"/>
      <c r="C527" s="240"/>
    </row>
    <row r="528" spans="1:3" ht="14.25">
      <c r="A528" s="102"/>
      <c r="B528" s="97"/>
      <c r="C528" s="103"/>
    </row>
    <row r="529" spans="1:3" ht="29.25" customHeight="1">
      <c r="A529" s="216" t="s">
        <v>427</v>
      </c>
      <c r="B529" s="217"/>
      <c r="C529" s="218"/>
    </row>
    <row r="530" spans="1:3" ht="14.25">
      <c r="A530" s="102"/>
      <c r="B530" s="97"/>
      <c r="C530" s="103"/>
    </row>
    <row r="531" spans="1:3" ht="17.25">
      <c r="A531" s="104"/>
      <c r="B531" s="105"/>
      <c r="C531" s="106"/>
    </row>
    <row r="532" spans="1:3" ht="16.5">
      <c r="A532" s="219" t="s">
        <v>454</v>
      </c>
      <c r="B532" s="220"/>
      <c r="C532" s="221"/>
    </row>
    <row r="533" spans="1:3" ht="17.25">
      <c r="A533" s="235" t="s">
        <v>428</v>
      </c>
      <c r="B533" s="236"/>
      <c r="C533" s="237"/>
    </row>
    <row r="534" spans="1:3" ht="14.25">
      <c r="A534" s="97"/>
      <c r="B534" s="97"/>
      <c r="C534" s="107"/>
    </row>
    <row r="535" spans="1:3" ht="15">
      <c r="A535" s="108"/>
      <c r="B535" s="98"/>
      <c r="C535" s="109"/>
    </row>
    <row r="536" spans="1:3" ht="15">
      <c r="A536" s="108"/>
      <c r="B536" s="98"/>
      <c r="C536" s="109"/>
    </row>
    <row r="537" spans="1:3" ht="15">
      <c r="A537" s="108"/>
      <c r="B537" s="98"/>
      <c r="C537" s="109"/>
    </row>
    <row r="538" spans="1:3" ht="15">
      <c r="A538" s="108"/>
      <c r="B538" s="98"/>
      <c r="C538" s="109"/>
    </row>
    <row r="539" spans="1:3" ht="15">
      <c r="A539" s="108"/>
      <c r="B539" s="98"/>
      <c r="C539" s="109"/>
    </row>
    <row r="540" spans="1:3" ht="15">
      <c r="A540" s="108"/>
      <c r="B540" s="98"/>
      <c r="C540" s="109"/>
    </row>
    <row r="541" spans="1:3" ht="15">
      <c r="A541" s="108"/>
      <c r="B541" s="98"/>
      <c r="C541" s="109"/>
    </row>
    <row r="542" spans="1:3" ht="15">
      <c r="A542" s="108"/>
      <c r="B542" s="98"/>
      <c r="C542" s="109"/>
    </row>
    <row r="543" spans="1:3" ht="15">
      <c r="A543" s="108"/>
      <c r="B543" s="98"/>
      <c r="C543" s="109"/>
    </row>
    <row r="544" spans="1:3" ht="15">
      <c r="A544" s="108"/>
      <c r="B544" s="98"/>
      <c r="C544" s="109"/>
    </row>
    <row r="545" spans="1:3" ht="15">
      <c r="A545" s="108"/>
      <c r="B545" s="98"/>
      <c r="C545" s="109"/>
    </row>
    <row r="546" spans="1:3" ht="14.25">
      <c r="A546" s="108"/>
      <c r="B546" s="108"/>
      <c r="C546" s="110"/>
    </row>
    <row r="547" spans="1:3" ht="15">
      <c r="A547" s="108"/>
      <c r="B547" s="98"/>
      <c r="C547" s="109"/>
    </row>
    <row r="548" spans="1:3" ht="14.25">
      <c r="A548" s="108"/>
      <c r="B548" s="108"/>
      <c r="C548" s="110"/>
    </row>
    <row r="549" spans="1:3" ht="15">
      <c r="A549" s="108"/>
      <c r="B549" s="98"/>
      <c r="C549" s="109"/>
    </row>
    <row r="550" spans="1:3" ht="14.25">
      <c r="A550" s="108"/>
      <c r="B550" s="108"/>
      <c r="C550" s="110"/>
    </row>
    <row r="551" spans="1:3" ht="15">
      <c r="A551" s="98"/>
      <c r="B551" s="98"/>
      <c r="C551" s="110"/>
    </row>
    <row r="552" spans="1:3" ht="15">
      <c r="A552" s="108"/>
      <c r="B552" s="98"/>
      <c r="C552" s="110"/>
    </row>
    <row r="553" spans="1:3" ht="15">
      <c r="A553" s="108"/>
      <c r="B553" s="98"/>
      <c r="C553" s="109"/>
    </row>
    <row r="554" spans="1:3" ht="14.25">
      <c r="A554" s="108"/>
      <c r="B554" s="108"/>
      <c r="C554" s="110"/>
    </row>
    <row r="555" spans="1:3" ht="14.25">
      <c r="A555" s="108"/>
      <c r="B555" s="108"/>
      <c r="C555" s="110"/>
    </row>
    <row r="556" spans="1:3" ht="14.25">
      <c r="A556" s="108"/>
      <c r="B556" s="108"/>
      <c r="C556" s="110"/>
    </row>
    <row r="557" spans="1:3" ht="14.25">
      <c r="A557" s="108"/>
      <c r="B557" s="108"/>
      <c r="C557" s="110"/>
    </row>
    <row r="558" spans="1:3" ht="14.25">
      <c r="A558" s="108"/>
      <c r="B558" s="108"/>
      <c r="C558" s="110"/>
    </row>
    <row r="559" spans="1:3" ht="14.25">
      <c r="A559" s="108"/>
      <c r="B559" s="108"/>
      <c r="C559" s="110"/>
    </row>
    <row r="560" spans="1:3" ht="15">
      <c r="A560" s="108"/>
      <c r="B560" s="98"/>
      <c r="C560" s="109"/>
    </row>
    <row r="561" spans="1:3" ht="14.25">
      <c r="A561" s="108"/>
      <c r="B561" s="108"/>
      <c r="C561" s="110"/>
    </row>
    <row r="562" spans="1:3" ht="14.25">
      <c r="A562" s="108"/>
      <c r="B562" s="108"/>
      <c r="C562" s="110"/>
    </row>
    <row r="563" spans="1:3" ht="14.25">
      <c r="A563" s="108"/>
      <c r="B563" s="108"/>
      <c r="C563" s="110"/>
    </row>
    <row r="564" spans="1:3" ht="15">
      <c r="A564" s="108"/>
      <c r="B564" s="98"/>
      <c r="C564" s="109"/>
    </row>
    <row r="565" spans="1:3" ht="14.25">
      <c r="A565" s="108"/>
      <c r="B565" s="108"/>
      <c r="C565" s="110"/>
    </row>
    <row r="566" spans="1:3" ht="14.25">
      <c r="A566" s="108"/>
      <c r="B566" s="108"/>
      <c r="C566" s="110"/>
    </row>
    <row r="567" spans="1:3" ht="14.25">
      <c r="A567" s="108"/>
      <c r="B567" s="108"/>
      <c r="C567" s="110"/>
    </row>
    <row r="568" spans="1:3" ht="14.25">
      <c r="A568" s="108"/>
      <c r="B568" s="108"/>
      <c r="C568" s="110"/>
    </row>
    <row r="569" spans="1:3" ht="15">
      <c r="A569" s="108"/>
      <c r="B569" s="98"/>
      <c r="C569" s="109"/>
    </row>
    <row r="570" spans="1:3" ht="14.25">
      <c r="A570" s="108"/>
      <c r="B570" s="108"/>
      <c r="C570" s="110"/>
    </row>
    <row r="571" spans="1:3" ht="14.25">
      <c r="A571" s="108"/>
      <c r="B571" s="108"/>
      <c r="C571" s="110"/>
    </row>
    <row r="572" spans="1:3" ht="14.25">
      <c r="A572" s="108"/>
      <c r="B572" s="108"/>
      <c r="C572" s="110"/>
    </row>
    <row r="573" spans="1:3" ht="14.25">
      <c r="A573" s="108"/>
      <c r="B573" s="108"/>
      <c r="C573" s="110"/>
    </row>
    <row r="574" spans="1:3" ht="14.25">
      <c r="A574" s="108"/>
      <c r="B574" s="108"/>
      <c r="C574" s="110"/>
    </row>
    <row r="575" spans="1:3" ht="14.25">
      <c r="A575" s="108"/>
      <c r="B575" s="108"/>
      <c r="C575" s="110"/>
    </row>
    <row r="576" spans="1:3" ht="14.25">
      <c r="A576" s="108"/>
      <c r="B576" s="108"/>
      <c r="C576" s="110"/>
    </row>
    <row r="577" spans="1:3" ht="15">
      <c r="A577" s="108"/>
      <c r="B577" s="98"/>
      <c r="C577" s="109"/>
    </row>
    <row r="578" spans="1:3" ht="14.25">
      <c r="A578" s="108"/>
      <c r="B578" s="108"/>
      <c r="C578" s="110"/>
    </row>
    <row r="579" spans="1:3" ht="15">
      <c r="A579" s="108"/>
      <c r="B579" s="98"/>
      <c r="C579" s="109"/>
    </row>
    <row r="580" spans="1:3" ht="15">
      <c r="A580" s="108"/>
      <c r="B580" s="98"/>
      <c r="C580" s="109"/>
    </row>
    <row r="581" spans="1:3" ht="15">
      <c r="A581" s="108"/>
      <c r="B581" s="98"/>
      <c r="C581" s="109"/>
    </row>
    <row r="582" spans="1:3" ht="14.25">
      <c r="A582" s="108"/>
      <c r="B582" s="108"/>
      <c r="C582" s="110"/>
    </row>
    <row r="583" spans="1:3" ht="14.25">
      <c r="A583" s="108"/>
      <c r="B583" s="108"/>
      <c r="C583" s="110"/>
    </row>
    <row r="584" spans="1:3" ht="14.25">
      <c r="A584" s="108"/>
      <c r="B584" s="108"/>
      <c r="C584" s="110"/>
    </row>
    <row r="585" spans="1:3" ht="14.25">
      <c r="A585" s="108"/>
      <c r="B585" s="108"/>
      <c r="C585" s="110"/>
    </row>
    <row r="586" spans="1:3" ht="15">
      <c r="A586" s="98"/>
      <c r="B586" s="98"/>
      <c r="C586" s="109"/>
    </row>
    <row r="587" spans="1:3" ht="14.25">
      <c r="A587" s="108"/>
      <c r="B587" s="108"/>
      <c r="C587" s="110"/>
    </row>
    <row r="588" spans="1:3" ht="15">
      <c r="A588" s="108"/>
      <c r="B588" s="98"/>
      <c r="C588" s="109"/>
    </row>
    <row r="589" spans="1:3" ht="14.25">
      <c r="A589" s="108"/>
      <c r="B589" s="108"/>
      <c r="C589" s="110"/>
    </row>
    <row r="590" spans="1:3" ht="14.25">
      <c r="A590" s="108"/>
      <c r="B590" s="108"/>
      <c r="C590" s="110"/>
    </row>
    <row r="591" spans="1:3" ht="14.25">
      <c r="A591" s="108"/>
      <c r="B591" s="108"/>
      <c r="C591" s="110"/>
    </row>
    <row r="592" spans="1:3" ht="14.25">
      <c r="A592" s="108"/>
      <c r="B592" s="108"/>
      <c r="C592" s="110"/>
    </row>
    <row r="593" spans="1:3" ht="14.25">
      <c r="A593" s="108"/>
      <c r="B593" s="108"/>
      <c r="C593" s="110"/>
    </row>
    <row r="594" spans="1:3" ht="15">
      <c r="A594" s="108"/>
      <c r="B594" s="98"/>
      <c r="C594" s="110"/>
    </row>
    <row r="595" spans="1:3" ht="14.25">
      <c r="A595" s="108"/>
      <c r="B595" s="108"/>
      <c r="C595" s="110"/>
    </row>
    <row r="596" spans="1:3" ht="14.25">
      <c r="A596" s="108"/>
      <c r="B596" s="108"/>
      <c r="C596" s="110"/>
    </row>
    <row r="597" spans="1:3" ht="14.25">
      <c r="A597" s="108"/>
      <c r="B597" s="108"/>
      <c r="C597" s="110"/>
    </row>
    <row r="598" spans="1:3" ht="14.25">
      <c r="A598" s="108"/>
      <c r="B598" s="108"/>
      <c r="C598" s="110"/>
    </row>
    <row r="599" spans="1:3" ht="14.25">
      <c r="A599" s="108"/>
      <c r="B599" s="108"/>
      <c r="C599" s="110"/>
    </row>
    <row r="600" spans="1:3" ht="15">
      <c r="A600" s="111"/>
      <c r="B600" s="98"/>
      <c r="C600" s="109"/>
    </row>
    <row r="601" spans="1:3" ht="14.25">
      <c r="A601" s="111"/>
      <c r="B601" s="108"/>
      <c r="C601" s="110"/>
    </row>
    <row r="602" spans="1:3" ht="14.25">
      <c r="A602" s="111"/>
      <c r="B602" s="108"/>
      <c r="C602" s="110"/>
    </row>
    <row r="603" spans="1:3" ht="14.25">
      <c r="A603" s="111"/>
      <c r="B603" s="108"/>
      <c r="C603" s="110"/>
    </row>
    <row r="604" spans="1:3" ht="14.25">
      <c r="A604" s="111"/>
      <c r="B604" s="108"/>
      <c r="C604" s="110"/>
    </row>
    <row r="605" spans="1:3" ht="14.25">
      <c r="A605" s="111"/>
      <c r="B605" s="108"/>
      <c r="C605" s="110"/>
    </row>
    <row r="606" spans="1:3" ht="14.25">
      <c r="A606" s="112"/>
      <c r="B606" s="112"/>
      <c r="C606" s="113"/>
    </row>
  </sheetData>
  <sheetProtection/>
  <mergeCells count="40">
    <mergeCell ref="A2:C2"/>
    <mergeCell ref="A3:C3"/>
    <mergeCell ref="A4:C4"/>
    <mergeCell ref="A6:C6"/>
    <mergeCell ref="A8:C8"/>
    <mergeCell ref="A14:C14"/>
    <mergeCell ref="A7:C7"/>
    <mergeCell ref="A9:C9"/>
    <mergeCell ref="A10:C10"/>
    <mergeCell ref="A11:C11"/>
    <mergeCell ref="A24:C24"/>
    <mergeCell ref="A26:C26"/>
    <mergeCell ref="A25:C25"/>
    <mergeCell ref="A28:C28"/>
    <mergeCell ref="A29:C29"/>
    <mergeCell ref="A533:C533"/>
    <mergeCell ref="A524:C524"/>
    <mergeCell ref="A525:C525"/>
    <mergeCell ref="A527:C527"/>
    <mergeCell ref="A146:C146"/>
    <mergeCell ref="A13:C13"/>
    <mergeCell ref="A321:C321"/>
    <mergeCell ref="A16:C16"/>
    <mergeCell ref="A17:C17"/>
    <mergeCell ref="A23:C23"/>
    <mergeCell ref="A151:C151"/>
    <mergeCell ref="A15:C15"/>
    <mergeCell ref="A18:C18"/>
    <mergeCell ref="A20:C20"/>
    <mergeCell ref="A22:C22"/>
    <mergeCell ref="A331:C331"/>
    <mergeCell ref="A332:C332"/>
    <mergeCell ref="A529:C529"/>
    <mergeCell ref="A532:C532"/>
    <mergeCell ref="A30:A32"/>
    <mergeCell ref="B30:B32"/>
    <mergeCell ref="C30:C32"/>
    <mergeCell ref="A148:C148"/>
    <mergeCell ref="A149:C149"/>
    <mergeCell ref="A320:C32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0" sqref="A10"/>
    </sheetView>
  </sheetViews>
  <sheetFormatPr defaultColWidth="11.42187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N170"/>
  <sheetViews>
    <sheetView zoomScalePageLayoutView="0" workbookViewId="0" topLeftCell="A25">
      <pane xSplit="2" ySplit="3" topLeftCell="C100" activePane="bottomRight" state="frozen"/>
      <selection pane="topLeft" activeCell="A25" sqref="A25"/>
      <selection pane="topRight" activeCell="C25" sqref="C25"/>
      <selection pane="bottomLeft" activeCell="A28" sqref="A28"/>
      <selection pane="bottomRight" activeCell="B172" sqref="B172"/>
    </sheetView>
  </sheetViews>
  <sheetFormatPr defaultColWidth="11.421875" defaultRowHeight="12.75"/>
  <cols>
    <col min="1" max="1" width="10.57421875" style="0" customWidth="1"/>
    <col min="2" max="2" width="52.7109375" style="0" customWidth="1"/>
    <col min="3" max="3" width="48.00390625" style="0" customWidth="1"/>
    <col min="4" max="4" width="37.421875" style="0" customWidth="1"/>
    <col min="5" max="5" width="7.00390625" style="0" customWidth="1"/>
    <col min="6" max="6" width="7.7109375" style="0" customWidth="1"/>
    <col min="7" max="7" width="13.57421875" style="0" customWidth="1"/>
    <col min="8" max="8" width="14.421875" style="0" customWidth="1"/>
    <col min="13" max="13" width="11.7109375" style="0" bestFit="1" customWidth="1"/>
  </cols>
  <sheetData>
    <row r="2" spans="1:14" ht="20.25">
      <c r="A2" s="285" t="s">
        <v>21</v>
      </c>
      <c r="B2" s="286"/>
      <c r="C2" s="286"/>
      <c r="D2" s="286"/>
      <c r="E2" s="286"/>
      <c r="F2" s="286"/>
      <c r="G2" s="286"/>
      <c r="H2" s="287"/>
      <c r="I2" s="287"/>
      <c r="J2" s="287"/>
      <c r="K2" s="287"/>
      <c r="L2" s="287"/>
      <c r="M2" s="287"/>
      <c r="N2" s="124"/>
    </row>
    <row r="3" spans="1:13" ht="18">
      <c r="A3" s="278" t="s">
        <v>418</v>
      </c>
      <c r="B3" s="279"/>
      <c r="C3" s="279"/>
      <c r="D3" s="279"/>
      <c r="E3" s="279"/>
      <c r="F3" s="279"/>
      <c r="G3" s="279"/>
      <c r="H3" s="280"/>
      <c r="I3" s="280"/>
      <c r="J3" s="280"/>
      <c r="K3" s="280"/>
      <c r="L3" s="280"/>
      <c r="M3" s="280"/>
    </row>
    <row r="4" spans="1:13" ht="15.75">
      <c r="A4" s="244" t="s">
        <v>419</v>
      </c>
      <c r="B4" s="249"/>
      <c r="C4" s="249"/>
      <c r="D4" s="249"/>
      <c r="E4" s="249"/>
      <c r="F4" s="249"/>
      <c r="G4" s="249"/>
      <c r="H4" s="281"/>
      <c r="I4" s="281"/>
      <c r="J4" s="281"/>
      <c r="K4" s="281"/>
      <c r="L4" s="281"/>
      <c r="M4" s="281"/>
    </row>
    <row r="5" spans="1:13" ht="15.75">
      <c r="A5" s="244"/>
      <c r="B5" s="249"/>
      <c r="C5" s="249"/>
      <c r="D5" s="249"/>
      <c r="E5" s="249"/>
      <c r="F5" s="249"/>
      <c r="G5" s="249"/>
      <c r="H5" s="281"/>
      <c r="I5" s="281"/>
      <c r="J5" s="281"/>
      <c r="K5" s="281"/>
      <c r="L5" s="281"/>
      <c r="M5" s="281"/>
    </row>
    <row r="6" spans="1:13" ht="15.75">
      <c r="A6" s="244"/>
      <c r="B6" s="249"/>
      <c r="C6" s="249"/>
      <c r="D6" s="249"/>
      <c r="E6" s="249"/>
      <c r="F6" s="249"/>
      <c r="G6" s="249"/>
      <c r="H6" s="281"/>
      <c r="I6" s="281"/>
      <c r="J6" s="281"/>
      <c r="K6" s="281"/>
      <c r="L6" s="281"/>
      <c r="M6" s="281"/>
    </row>
    <row r="7" spans="1:13" ht="15.75">
      <c r="A7" s="244" t="s">
        <v>467</v>
      </c>
      <c r="B7" s="249"/>
      <c r="C7" s="249"/>
      <c r="D7" s="249"/>
      <c r="E7" s="249"/>
      <c r="F7" s="249"/>
      <c r="G7" s="249"/>
      <c r="H7" s="281"/>
      <c r="I7" s="281"/>
      <c r="J7" s="281"/>
      <c r="K7" s="281"/>
      <c r="L7" s="281"/>
      <c r="M7" s="281"/>
    </row>
    <row r="8" spans="1:13" ht="15.75">
      <c r="A8" s="244"/>
      <c r="B8" s="249"/>
      <c r="C8" s="249"/>
      <c r="D8" s="249"/>
      <c r="E8" s="249"/>
      <c r="F8" s="249"/>
      <c r="G8" s="249"/>
      <c r="H8" s="281"/>
      <c r="I8" s="281"/>
      <c r="J8" s="281"/>
      <c r="K8" s="281"/>
      <c r="L8" s="281"/>
      <c r="M8" s="281"/>
    </row>
    <row r="9" spans="1:13" ht="15.75">
      <c r="A9" s="244"/>
      <c r="B9" s="249"/>
      <c r="C9" s="249"/>
      <c r="D9" s="249"/>
      <c r="E9" s="249"/>
      <c r="F9" s="249"/>
      <c r="G9" s="249"/>
      <c r="H9" s="281"/>
      <c r="I9" s="281"/>
      <c r="J9" s="281"/>
      <c r="K9" s="281"/>
      <c r="L9" s="281"/>
      <c r="M9" s="281"/>
    </row>
    <row r="10" spans="1:13" ht="15.75">
      <c r="A10" s="272" t="s">
        <v>473</v>
      </c>
      <c r="B10" s="273"/>
      <c r="C10" s="273"/>
      <c r="D10" s="273"/>
      <c r="E10" s="273"/>
      <c r="F10" s="273"/>
      <c r="G10" s="273"/>
      <c r="H10" s="274"/>
      <c r="I10" s="274"/>
      <c r="J10" s="274"/>
      <c r="K10" s="274"/>
      <c r="L10" s="274"/>
      <c r="M10" s="274"/>
    </row>
    <row r="11" spans="1:13" ht="15.75">
      <c r="A11" s="272" t="s">
        <v>474</v>
      </c>
      <c r="B11" s="273"/>
      <c r="C11" s="273"/>
      <c r="D11" s="273"/>
      <c r="E11" s="273"/>
      <c r="F11" s="273"/>
      <c r="G11" s="273"/>
      <c r="H11" s="274"/>
      <c r="I11" s="274"/>
      <c r="J11" s="274"/>
      <c r="K11" s="274"/>
      <c r="L11" s="274"/>
      <c r="M11" s="274"/>
    </row>
    <row r="12" spans="1:13" ht="15.75">
      <c r="A12" s="272" t="s">
        <v>475</v>
      </c>
      <c r="B12" s="273"/>
      <c r="C12" s="273"/>
      <c r="D12" s="273"/>
      <c r="E12" s="273"/>
      <c r="F12" s="273"/>
      <c r="G12" s="273"/>
      <c r="H12" s="274"/>
      <c r="I12" s="274"/>
      <c r="J12" s="274"/>
      <c r="K12" s="274"/>
      <c r="L12" s="274"/>
      <c r="M12" s="274"/>
    </row>
    <row r="13" spans="1:13" ht="15.75">
      <c r="A13" s="244" t="s">
        <v>461</v>
      </c>
      <c r="B13" s="249"/>
      <c r="C13" s="249"/>
      <c r="D13" s="249"/>
      <c r="E13" s="249"/>
      <c r="F13" s="249"/>
      <c r="G13" s="249"/>
      <c r="H13" s="275"/>
      <c r="I13" s="275"/>
      <c r="J13" s="275"/>
      <c r="K13" s="275"/>
      <c r="L13" s="275"/>
      <c r="M13" s="275"/>
    </row>
    <row r="14" spans="1:13" ht="15.75">
      <c r="A14" s="272"/>
      <c r="B14" s="273"/>
      <c r="C14" s="273"/>
      <c r="D14" s="273"/>
      <c r="E14" s="273"/>
      <c r="F14" s="273"/>
      <c r="G14" s="273"/>
      <c r="H14" s="274"/>
      <c r="I14" s="274"/>
      <c r="J14" s="274"/>
      <c r="K14" s="274"/>
      <c r="L14" s="274"/>
      <c r="M14" s="274"/>
    </row>
    <row r="15" spans="1:13" ht="15.75">
      <c r="A15" s="272" t="s">
        <v>468</v>
      </c>
      <c r="B15" s="273"/>
      <c r="C15" s="273"/>
      <c r="D15" s="273"/>
      <c r="E15" s="273"/>
      <c r="F15" s="273"/>
      <c r="G15" s="273"/>
      <c r="H15" s="274"/>
      <c r="I15" s="274"/>
      <c r="J15" s="274"/>
      <c r="K15" s="274"/>
      <c r="L15" s="274"/>
      <c r="M15" s="274"/>
    </row>
    <row r="16" spans="1:13" ht="15.75">
      <c r="A16" s="272" t="s">
        <v>471</v>
      </c>
      <c r="B16" s="273"/>
      <c r="C16" s="273"/>
      <c r="D16" s="273"/>
      <c r="E16" s="273"/>
      <c r="F16" s="273"/>
      <c r="G16" s="273"/>
      <c r="H16" s="274"/>
      <c r="I16" s="274"/>
      <c r="J16" s="274"/>
      <c r="K16" s="274"/>
      <c r="L16" s="274"/>
      <c r="M16" s="274"/>
    </row>
    <row r="17" spans="1:13" ht="15.75">
      <c r="A17" s="272" t="s">
        <v>470</v>
      </c>
      <c r="B17" s="273"/>
      <c r="C17" s="273"/>
      <c r="D17" s="273"/>
      <c r="E17" s="273"/>
      <c r="F17" s="273"/>
      <c r="G17" s="273"/>
      <c r="H17" s="274"/>
      <c r="I17" s="274"/>
      <c r="J17" s="274"/>
      <c r="K17" s="274"/>
      <c r="L17" s="274"/>
      <c r="M17" s="274"/>
    </row>
    <row r="18" spans="1:13" ht="15.75">
      <c r="A18" s="272" t="s">
        <v>469</v>
      </c>
      <c r="B18" s="273"/>
      <c r="C18" s="273"/>
      <c r="D18" s="273"/>
      <c r="E18" s="273"/>
      <c r="F18" s="273"/>
      <c r="G18" s="273"/>
      <c r="H18" s="274"/>
      <c r="I18" s="274"/>
      <c r="J18" s="274"/>
      <c r="K18" s="274"/>
      <c r="L18" s="274"/>
      <c r="M18" s="274"/>
    </row>
    <row r="19" spans="1:13" ht="15.75">
      <c r="A19" s="272" t="s">
        <v>472</v>
      </c>
      <c r="B19" s="273"/>
      <c r="C19" s="273"/>
      <c r="D19" s="273"/>
      <c r="E19" s="273"/>
      <c r="F19" s="273"/>
      <c r="G19" s="273"/>
      <c r="H19" s="274"/>
      <c r="I19" s="274"/>
      <c r="J19" s="274"/>
      <c r="K19" s="274"/>
      <c r="L19" s="274"/>
      <c r="M19" s="274"/>
    </row>
    <row r="20" spans="1:13" ht="15.75">
      <c r="A20" s="272" t="s">
        <v>476</v>
      </c>
      <c r="B20" s="273"/>
      <c r="C20" s="273"/>
      <c r="D20" s="273"/>
      <c r="E20" s="273"/>
      <c r="F20" s="273"/>
      <c r="G20" s="273"/>
      <c r="H20" s="274"/>
      <c r="I20" s="274"/>
      <c r="J20" s="274"/>
      <c r="K20" s="274"/>
      <c r="L20" s="274"/>
      <c r="M20" s="274"/>
    </row>
    <row r="21" spans="1:12" ht="15.75">
      <c r="A21" s="276"/>
      <c r="B21" s="277"/>
      <c r="C21" s="277"/>
      <c r="D21" s="277"/>
      <c r="E21" s="277"/>
      <c r="F21" s="277"/>
      <c r="G21" s="277"/>
      <c r="H21" s="277"/>
      <c r="I21" s="277"/>
      <c r="J21" s="277"/>
      <c r="K21" s="277"/>
      <c r="L21" s="277"/>
    </row>
    <row r="22" spans="1:12" ht="15.75">
      <c r="A22" s="244" t="s">
        <v>462</v>
      </c>
      <c r="B22" s="249"/>
      <c r="C22" s="249"/>
      <c r="D22" s="249"/>
      <c r="E22" s="249"/>
      <c r="F22" s="249"/>
      <c r="G22" s="249"/>
      <c r="H22" s="275"/>
      <c r="I22" s="275"/>
      <c r="J22" s="275"/>
      <c r="K22" s="275"/>
      <c r="L22" s="275"/>
    </row>
    <row r="24" spans="1:13" ht="63" customHeight="1">
      <c r="A24" s="282" t="s">
        <v>463</v>
      </c>
      <c r="B24" s="283"/>
      <c r="C24" s="283"/>
      <c r="D24" s="283"/>
      <c r="E24" s="283"/>
      <c r="F24" s="283"/>
      <c r="G24" s="283"/>
      <c r="H24" s="284"/>
      <c r="I24" s="284"/>
      <c r="J24" s="284"/>
      <c r="K24" s="284"/>
      <c r="L24" s="284"/>
      <c r="M24" s="284"/>
    </row>
    <row r="25" spans="1:13" ht="38.25" customHeight="1" thickBot="1">
      <c r="A25" s="282" t="s">
        <v>464</v>
      </c>
      <c r="B25" s="283"/>
      <c r="C25" s="283"/>
      <c r="D25" s="283"/>
      <c r="E25" s="283"/>
      <c r="F25" s="283"/>
      <c r="G25" s="283"/>
      <c r="H25" s="284"/>
      <c r="I25" s="284"/>
      <c r="J25" s="284"/>
      <c r="K25" s="284"/>
      <c r="L25" s="284"/>
      <c r="M25" s="284"/>
    </row>
    <row r="26" spans="1:13" ht="15.75" thickTop="1">
      <c r="A26" s="262" t="s">
        <v>19</v>
      </c>
      <c r="B26" s="264" t="s">
        <v>51</v>
      </c>
      <c r="C26" s="138" t="s">
        <v>477</v>
      </c>
      <c r="D26" s="271" t="s">
        <v>481</v>
      </c>
      <c r="E26" s="271"/>
      <c r="F26" s="271"/>
      <c r="G26" s="266" t="s">
        <v>456</v>
      </c>
      <c r="H26" s="267"/>
      <c r="I26" s="267"/>
      <c r="J26" s="267"/>
      <c r="K26" s="267"/>
      <c r="L26" s="268"/>
      <c r="M26" s="129" t="s">
        <v>48</v>
      </c>
    </row>
    <row r="27" spans="1:13" ht="15.75" thickBot="1">
      <c r="A27" s="263"/>
      <c r="B27" s="265"/>
      <c r="C27" s="139" t="s">
        <v>20</v>
      </c>
      <c r="D27" s="139" t="s">
        <v>20</v>
      </c>
      <c r="E27" s="140" t="s">
        <v>479</v>
      </c>
      <c r="F27" s="140" t="s">
        <v>480</v>
      </c>
      <c r="G27" s="139" t="s">
        <v>457</v>
      </c>
      <c r="H27" s="139" t="s">
        <v>460</v>
      </c>
      <c r="I27" s="141" t="s">
        <v>458</v>
      </c>
      <c r="J27" s="141" t="s">
        <v>126</v>
      </c>
      <c r="K27" s="141" t="s">
        <v>131</v>
      </c>
      <c r="L27" s="141" t="s">
        <v>459</v>
      </c>
      <c r="M27" s="142"/>
    </row>
    <row r="28" spans="1:13" ht="12.75">
      <c r="A28" s="144">
        <v>1</v>
      </c>
      <c r="B28" s="145" t="s">
        <v>283</v>
      </c>
      <c r="C28" s="145"/>
      <c r="D28" s="145"/>
      <c r="E28" s="145"/>
      <c r="F28" s="145"/>
      <c r="G28" s="146">
        <f aca="true" t="shared" si="0" ref="G28:M28">SUM(G29+G37+G39+G58)+G146+G158</f>
        <v>2508840231</v>
      </c>
      <c r="H28" s="146">
        <f t="shared" si="0"/>
        <v>158800135</v>
      </c>
      <c r="I28" s="146">
        <f t="shared" si="0"/>
        <v>62844399</v>
      </c>
      <c r="J28" s="146">
        <f t="shared" si="0"/>
        <v>575625723</v>
      </c>
      <c r="K28" s="146">
        <f t="shared" si="0"/>
        <v>7560000</v>
      </c>
      <c r="L28" s="146">
        <f t="shared" si="0"/>
        <v>176191669</v>
      </c>
      <c r="M28" s="147">
        <f t="shared" si="0"/>
        <v>3409862157</v>
      </c>
    </row>
    <row r="29" spans="1:13" ht="12.75">
      <c r="A29" s="148">
        <v>11</v>
      </c>
      <c r="B29" s="149" t="s">
        <v>284</v>
      </c>
      <c r="C29" s="149"/>
      <c r="D29" s="149"/>
      <c r="E29" s="149"/>
      <c r="F29" s="149"/>
      <c r="G29" s="149">
        <f>SUM(G30+G35)</f>
        <v>132000000</v>
      </c>
      <c r="H29" s="149">
        <f aca="true" t="shared" si="1" ref="H29:M29">SUM(H30+H35)</f>
        <v>49000000</v>
      </c>
      <c r="I29" s="149">
        <f t="shared" si="1"/>
        <v>0</v>
      </c>
      <c r="J29" s="149">
        <f t="shared" si="1"/>
        <v>0</v>
      </c>
      <c r="K29" s="149">
        <f t="shared" si="1"/>
        <v>0</v>
      </c>
      <c r="L29" s="149">
        <f t="shared" si="1"/>
        <v>0</v>
      </c>
      <c r="M29" s="150">
        <f t="shared" si="1"/>
        <v>181000000</v>
      </c>
    </row>
    <row r="30" spans="1:13" ht="12.75">
      <c r="A30" s="148">
        <v>111</v>
      </c>
      <c r="B30" s="149" t="s">
        <v>285</v>
      </c>
      <c r="C30" s="149"/>
      <c r="D30" s="149"/>
      <c r="E30" s="149"/>
      <c r="F30" s="149"/>
      <c r="G30" s="149">
        <f>SUM(G31:G34)</f>
        <v>110000000</v>
      </c>
      <c r="H30" s="149">
        <f aca="true" t="shared" si="2" ref="H30:M30">SUM(H31:H34)</f>
        <v>49000000</v>
      </c>
      <c r="I30" s="149">
        <f t="shared" si="2"/>
        <v>0</v>
      </c>
      <c r="J30" s="149">
        <f t="shared" si="2"/>
        <v>0</v>
      </c>
      <c r="K30" s="149">
        <f t="shared" si="2"/>
        <v>0</v>
      </c>
      <c r="L30" s="149">
        <f t="shared" si="2"/>
        <v>0</v>
      </c>
      <c r="M30" s="150">
        <f t="shared" si="2"/>
        <v>159000000</v>
      </c>
    </row>
    <row r="31" spans="1:13" ht="38.25">
      <c r="A31" s="151">
        <v>11101</v>
      </c>
      <c r="B31" s="152" t="s">
        <v>483</v>
      </c>
      <c r="C31" s="136" t="s">
        <v>484</v>
      </c>
      <c r="D31" s="152" t="s">
        <v>485</v>
      </c>
      <c r="E31" s="152">
        <v>2</v>
      </c>
      <c r="F31" s="152">
        <v>5</v>
      </c>
      <c r="G31" s="153">
        <v>30000000</v>
      </c>
      <c r="H31" s="153"/>
      <c r="I31" s="153"/>
      <c r="J31" s="153"/>
      <c r="K31" s="153"/>
      <c r="L31" s="153"/>
      <c r="M31" s="154">
        <f>SUM(G31:L31)</f>
        <v>30000000</v>
      </c>
    </row>
    <row r="32" spans="1:13" ht="38.25">
      <c r="A32" s="151">
        <v>11102</v>
      </c>
      <c r="B32" s="155" t="s">
        <v>73</v>
      </c>
      <c r="C32" s="136" t="s">
        <v>478</v>
      </c>
      <c r="D32" s="136" t="s">
        <v>482</v>
      </c>
      <c r="E32" s="136">
        <v>3</v>
      </c>
      <c r="F32" s="136">
        <v>6</v>
      </c>
      <c r="G32" s="153">
        <v>10000000</v>
      </c>
      <c r="H32" s="153"/>
      <c r="I32" s="153"/>
      <c r="J32" s="153"/>
      <c r="K32" s="153"/>
      <c r="L32" s="153"/>
      <c r="M32" s="154">
        <f>SUM(G32:L32)</f>
        <v>10000000</v>
      </c>
    </row>
    <row r="33" spans="1:13" ht="38.25">
      <c r="A33" s="151">
        <v>11103</v>
      </c>
      <c r="B33" s="155" t="s">
        <v>74</v>
      </c>
      <c r="C33" s="136" t="s">
        <v>491</v>
      </c>
      <c r="D33" s="155" t="s">
        <v>486</v>
      </c>
      <c r="E33" s="156">
        <v>1</v>
      </c>
      <c r="F33" s="156">
        <v>1</v>
      </c>
      <c r="G33" s="153">
        <v>9000000</v>
      </c>
      <c r="H33" s="153"/>
      <c r="I33" s="153"/>
      <c r="J33" s="153"/>
      <c r="K33" s="153"/>
      <c r="L33" s="153"/>
      <c r="M33" s="154">
        <f>SUM(G33:L33)</f>
        <v>9000000</v>
      </c>
    </row>
    <row r="34" spans="1:13" ht="51">
      <c r="A34" s="151">
        <v>11104</v>
      </c>
      <c r="B34" s="157" t="s">
        <v>36</v>
      </c>
      <c r="C34" s="136" t="s">
        <v>487</v>
      </c>
      <c r="D34" s="136" t="s">
        <v>488</v>
      </c>
      <c r="E34" s="156">
        <v>1</v>
      </c>
      <c r="F34" s="156">
        <v>1</v>
      </c>
      <c r="G34" s="153">
        <v>61000000</v>
      </c>
      <c r="H34" s="153">
        <v>49000000</v>
      </c>
      <c r="I34" s="153"/>
      <c r="J34" s="153"/>
      <c r="K34" s="153"/>
      <c r="L34" s="153"/>
      <c r="M34" s="154">
        <f>SUM(G34:L34)</f>
        <v>110000000</v>
      </c>
    </row>
    <row r="35" spans="1:13" ht="12.75">
      <c r="A35" s="148">
        <v>112</v>
      </c>
      <c r="B35" s="158" t="s">
        <v>287</v>
      </c>
      <c r="C35" s="158"/>
      <c r="D35" s="158"/>
      <c r="E35" s="158"/>
      <c r="F35" s="158"/>
      <c r="G35" s="159">
        <f>SUM(G36)</f>
        <v>22000000</v>
      </c>
      <c r="H35" s="159">
        <f aca="true" t="shared" si="3" ref="H35:M35">SUM(H36)</f>
        <v>0</v>
      </c>
      <c r="I35" s="159">
        <f t="shared" si="3"/>
        <v>0</v>
      </c>
      <c r="J35" s="159">
        <f t="shared" si="3"/>
        <v>0</v>
      </c>
      <c r="K35" s="159">
        <f t="shared" si="3"/>
        <v>0</v>
      </c>
      <c r="L35" s="159">
        <f t="shared" si="3"/>
        <v>0</v>
      </c>
      <c r="M35" s="160">
        <f t="shared" si="3"/>
        <v>22000000</v>
      </c>
    </row>
    <row r="36" spans="1:13" ht="38.25">
      <c r="A36" s="151">
        <v>2311201</v>
      </c>
      <c r="B36" s="161" t="s">
        <v>288</v>
      </c>
      <c r="C36" s="136" t="s">
        <v>490</v>
      </c>
      <c r="D36" s="136" t="s">
        <v>490</v>
      </c>
      <c r="E36" s="161"/>
      <c r="F36" s="161"/>
      <c r="G36" s="153">
        <v>22000000</v>
      </c>
      <c r="H36" s="153"/>
      <c r="I36" s="153"/>
      <c r="J36" s="153"/>
      <c r="K36" s="153"/>
      <c r="L36" s="153"/>
      <c r="M36" s="154">
        <f>SUM(G36:L36)</f>
        <v>22000000</v>
      </c>
    </row>
    <row r="37" spans="1:13" ht="12.75">
      <c r="A37" s="148">
        <v>2312</v>
      </c>
      <c r="B37" s="149" t="s">
        <v>49</v>
      </c>
      <c r="C37" s="149"/>
      <c r="D37" s="149"/>
      <c r="E37" s="149"/>
      <c r="F37" s="149"/>
      <c r="G37" s="149">
        <f>SUM(G38:G38)</f>
        <v>20000000</v>
      </c>
      <c r="H37" s="149">
        <f aca="true" t="shared" si="4" ref="H37:M37">SUM(H38:H38)</f>
        <v>0</v>
      </c>
      <c r="I37" s="149">
        <f t="shared" si="4"/>
        <v>0</v>
      </c>
      <c r="J37" s="149">
        <f t="shared" si="4"/>
        <v>0</v>
      </c>
      <c r="K37" s="149">
        <f t="shared" si="4"/>
        <v>0</v>
      </c>
      <c r="L37" s="149">
        <f t="shared" si="4"/>
        <v>0</v>
      </c>
      <c r="M37" s="150">
        <f t="shared" si="4"/>
        <v>20000000</v>
      </c>
    </row>
    <row r="38" spans="1:13" ht="38.25">
      <c r="A38" s="151">
        <v>231201</v>
      </c>
      <c r="B38" s="162" t="s">
        <v>289</v>
      </c>
      <c r="C38" s="136" t="s">
        <v>489</v>
      </c>
      <c r="D38" s="136" t="s">
        <v>489</v>
      </c>
      <c r="E38" s="156">
        <v>1</v>
      </c>
      <c r="F38" s="156">
        <v>1</v>
      </c>
      <c r="G38" s="153">
        <v>20000000</v>
      </c>
      <c r="H38" s="153"/>
      <c r="I38" s="153"/>
      <c r="J38" s="153"/>
      <c r="K38" s="153"/>
      <c r="L38" s="153"/>
      <c r="M38" s="154">
        <f>SUM(G38:L38)</f>
        <v>20000000</v>
      </c>
    </row>
    <row r="39" spans="1:13" ht="12.75">
      <c r="A39" s="148">
        <v>2313</v>
      </c>
      <c r="B39" s="149" t="s">
        <v>290</v>
      </c>
      <c r="C39" s="149"/>
      <c r="D39" s="149"/>
      <c r="E39" s="149"/>
      <c r="F39" s="149"/>
      <c r="G39" s="149">
        <f>SUM(G40+G47+G53)</f>
        <v>460000000</v>
      </c>
      <c r="H39" s="149">
        <f aca="true" t="shared" si="5" ref="H39:M39">SUM(H40+H47+H53)</f>
        <v>0</v>
      </c>
      <c r="I39" s="149">
        <f t="shared" si="5"/>
        <v>0</v>
      </c>
      <c r="J39" s="149">
        <f t="shared" si="5"/>
        <v>0</v>
      </c>
      <c r="K39" s="149">
        <f t="shared" si="5"/>
        <v>0</v>
      </c>
      <c r="L39" s="149">
        <f t="shared" si="5"/>
        <v>0</v>
      </c>
      <c r="M39" s="150">
        <f t="shared" si="5"/>
        <v>460000000</v>
      </c>
    </row>
    <row r="40" spans="1:13" ht="12.75">
      <c r="A40" s="148">
        <v>23131</v>
      </c>
      <c r="B40" s="149" t="s">
        <v>291</v>
      </c>
      <c r="C40" s="149"/>
      <c r="D40" s="149"/>
      <c r="E40" s="149"/>
      <c r="F40" s="149"/>
      <c r="G40" s="149">
        <f>SUM(G41:G46)</f>
        <v>223000000</v>
      </c>
      <c r="H40" s="149">
        <f aca="true" t="shared" si="6" ref="H40:M40">SUM(H41:H46)</f>
        <v>0</v>
      </c>
      <c r="I40" s="149">
        <f t="shared" si="6"/>
        <v>0</v>
      </c>
      <c r="J40" s="149">
        <f t="shared" si="6"/>
        <v>0</v>
      </c>
      <c r="K40" s="149">
        <f t="shared" si="6"/>
        <v>0</v>
      </c>
      <c r="L40" s="149">
        <f t="shared" si="6"/>
        <v>0</v>
      </c>
      <c r="M40" s="150">
        <f t="shared" si="6"/>
        <v>223000000</v>
      </c>
    </row>
    <row r="41" spans="1:13" ht="51">
      <c r="A41" s="151">
        <v>2313101</v>
      </c>
      <c r="B41" s="152" t="s">
        <v>443</v>
      </c>
      <c r="C41" s="136" t="s">
        <v>499</v>
      </c>
      <c r="D41" s="136" t="s">
        <v>500</v>
      </c>
      <c r="E41" s="163">
        <v>1</v>
      </c>
      <c r="F41" s="163">
        <v>1</v>
      </c>
      <c r="G41" s="153">
        <v>10000000</v>
      </c>
      <c r="H41" s="153"/>
      <c r="I41" s="153"/>
      <c r="J41" s="153"/>
      <c r="K41" s="153"/>
      <c r="L41" s="153"/>
      <c r="M41" s="154">
        <f aca="true" t="shared" si="7" ref="M41:M46">SUM(G41:L41)</f>
        <v>10000000</v>
      </c>
    </row>
    <row r="42" spans="1:13" ht="25.5">
      <c r="A42" s="151">
        <v>2313102</v>
      </c>
      <c r="B42" s="152" t="s">
        <v>293</v>
      </c>
      <c r="C42" s="136" t="s">
        <v>493</v>
      </c>
      <c r="D42" s="136" t="s">
        <v>492</v>
      </c>
      <c r="E42" s="152">
        <v>422</v>
      </c>
      <c r="F42" s="152">
        <v>462</v>
      </c>
      <c r="G42" s="153">
        <v>83000000</v>
      </c>
      <c r="H42" s="153"/>
      <c r="I42" s="153"/>
      <c r="J42" s="153"/>
      <c r="K42" s="153"/>
      <c r="L42" s="153"/>
      <c r="M42" s="154">
        <f t="shared" si="7"/>
        <v>83000000</v>
      </c>
    </row>
    <row r="43" spans="1:13" ht="12.75">
      <c r="A43" s="151">
        <v>2313103</v>
      </c>
      <c r="B43" s="152" t="s">
        <v>294</v>
      </c>
      <c r="C43" s="152" t="s">
        <v>498</v>
      </c>
      <c r="D43" s="152"/>
      <c r="E43" s="152"/>
      <c r="F43" s="152"/>
      <c r="G43" s="153">
        <v>30000000</v>
      </c>
      <c r="H43" s="153"/>
      <c r="I43" s="153"/>
      <c r="J43" s="153"/>
      <c r="K43" s="153"/>
      <c r="L43" s="153"/>
      <c r="M43" s="154">
        <f t="shared" si="7"/>
        <v>30000000</v>
      </c>
    </row>
    <row r="44" spans="1:13" ht="25.5">
      <c r="A44" s="151">
        <v>2313104</v>
      </c>
      <c r="B44" s="152" t="s">
        <v>75</v>
      </c>
      <c r="C44" s="136" t="s">
        <v>496</v>
      </c>
      <c r="D44" s="152" t="s">
        <v>497</v>
      </c>
      <c r="E44" s="152">
        <v>1</v>
      </c>
      <c r="F44" s="152">
        <v>2</v>
      </c>
      <c r="G44" s="153">
        <v>20000000</v>
      </c>
      <c r="H44" s="153"/>
      <c r="I44" s="153"/>
      <c r="J44" s="153"/>
      <c r="K44" s="153"/>
      <c r="L44" s="153"/>
      <c r="M44" s="154">
        <f t="shared" si="7"/>
        <v>20000000</v>
      </c>
    </row>
    <row r="45" spans="1:13" ht="38.25">
      <c r="A45" s="151">
        <v>2313105</v>
      </c>
      <c r="B45" s="152" t="s">
        <v>295</v>
      </c>
      <c r="C45" s="136" t="s">
        <v>495</v>
      </c>
      <c r="D45" s="136" t="s">
        <v>494</v>
      </c>
      <c r="E45" s="152">
        <v>0</v>
      </c>
      <c r="F45" s="152">
        <v>1</v>
      </c>
      <c r="G45" s="153">
        <v>70000000</v>
      </c>
      <c r="H45" s="153"/>
      <c r="I45" s="153"/>
      <c r="J45" s="153"/>
      <c r="K45" s="153"/>
      <c r="L45" s="153"/>
      <c r="M45" s="154">
        <f t="shared" si="7"/>
        <v>70000000</v>
      </c>
    </row>
    <row r="46" spans="1:13" ht="25.5">
      <c r="A46" s="151">
        <v>2313106</v>
      </c>
      <c r="B46" s="152" t="s">
        <v>296</v>
      </c>
      <c r="C46" s="152" t="s">
        <v>501</v>
      </c>
      <c r="D46" s="152" t="s">
        <v>502</v>
      </c>
      <c r="E46" s="152">
        <v>0</v>
      </c>
      <c r="F46" s="152">
        <v>1</v>
      </c>
      <c r="G46" s="153">
        <v>10000000</v>
      </c>
      <c r="H46" s="153"/>
      <c r="I46" s="153"/>
      <c r="J46" s="153"/>
      <c r="K46" s="153"/>
      <c r="L46" s="153"/>
      <c r="M46" s="154">
        <f t="shared" si="7"/>
        <v>10000000</v>
      </c>
    </row>
    <row r="47" spans="1:13" ht="12.75">
      <c r="A47" s="148">
        <v>23132</v>
      </c>
      <c r="B47" s="149" t="s">
        <v>297</v>
      </c>
      <c r="C47" s="149"/>
      <c r="D47" s="149"/>
      <c r="E47" s="149"/>
      <c r="F47" s="149"/>
      <c r="G47" s="159">
        <f>SUM(G48:G52)</f>
        <v>166000000</v>
      </c>
      <c r="H47" s="159">
        <f aca="true" t="shared" si="8" ref="H47:M47">SUM(H48:H52)</f>
        <v>0</v>
      </c>
      <c r="I47" s="159">
        <f t="shared" si="8"/>
        <v>0</v>
      </c>
      <c r="J47" s="159">
        <f t="shared" si="8"/>
        <v>0</v>
      </c>
      <c r="K47" s="159">
        <f t="shared" si="8"/>
        <v>0</v>
      </c>
      <c r="L47" s="159">
        <f t="shared" si="8"/>
        <v>0</v>
      </c>
      <c r="M47" s="160">
        <f t="shared" si="8"/>
        <v>166000000</v>
      </c>
    </row>
    <row r="48" spans="1:13" ht="51">
      <c r="A48" s="151">
        <v>2313201</v>
      </c>
      <c r="B48" s="152" t="s">
        <v>298</v>
      </c>
      <c r="C48" s="136" t="s">
        <v>503</v>
      </c>
      <c r="D48" s="136" t="s">
        <v>504</v>
      </c>
      <c r="E48" s="163">
        <v>1</v>
      </c>
      <c r="F48" s="163">
        <v>1</v>
      </c>
      <c r="G48" s="153">
        <v>6000000</v>
      </c>
      <c r="H48" s="153"/>
      <c r="I48" s="153"/>
      <c r="J48" s="153"/>
      <c r="K48" s="153"/>
      <c r="L48" s="153"/>
      <c r="M48" s="154">
        <f>SUM(G48:L48)</f>
        <v>6000000</v>
      </c>
    </row>
    <row r="49" spans="1:13" ht="25.5">
      <c r="A49" s="151">
        <v>2313202</v>
      </c>
      <c r="B49" s="152" t="s">
        <v>299</v>
      </c>
      <c r="C49" s="152" t="s">
        <v>505</v>
      </c>
      <c r="D49" s="152" t="s">
        <v>506</v>
      </c>
      <c r="E49" s="152">
        <v>0</v>
      </c>
      <c r="F49" s="152">
        <v>50</v>
      </c>
      <c r="G49" s="153">
        <v>15000000</v>
      </c>
      <c r="H49" s="153"/>
      <c r="I49" s="153"/>
      <c r="J49" s="153"/>
      <c r="K49" s="153"/>
      <c r="L49" s="153"/>
      <c r="M49" s="154">
        <f>SUM(G49:L49)</f>
        <v>15000000</v>
      </c>
    </row>
    <row r="50" spans="1:13" ht="25.5">
      <c r="A50" s="151">
        <v>2313203</v>
      </c>
      <c r="B50" s="152" t="s">
        <v>300</v>
      </c>
      <c r="C50" s="152" t="s">
        <v>507</v>
      </c>
      <c r="D50" s="152" t="s">
        <v>508</v>
      </c>
      <c r="E50" s="152">
        <v>0</v>
      </c>
      <c r="F50" s="152">
        <v>13</v>
      </c>
      <c r="G50" s="153">
        <v>70000000</v>
      </c>
      <c r="H50" s="153"/>
      <c r="I50" s="153"/>
      <c r="J50" s="153"/>
      <c r="K50" s="153"/>
      <c r="L50" s="153"/>
      <c r="M50" s="154">
        <f>SUM(G50:L50)</f>
        <v>70000000</v>
      </c>
    </row>
    <row r="51" spans="1:13" ht="25.5">
      <c r="A51" s="151">
        <v>2313204</v>
      </c>
      <c r="B51" s="152" t="s">
        <v>301</v>
      </c>
      <c r="C51" s="152" t="s">
        <v>509</v>
      </c>
      <c r="D51" s="152" t="s">
        <v>510</v>
      </c>
      <c r="E51" s="152">
        <v>361</v>
      </c>
      <c r="F51" s="152">
        <v>381</v>
      </c>
      <c r="G51" s="153">
        <v>70000000</v>
      </c>
      <c r="H51" s="153"/>
      <c r="I51" s="153"/>
      <c r="J51" s="153"/>
      <c r="K51" s="153"/>
      <c r="L51" s="153"/>
      <c r="M51" s="154">
        <f>SUM(G51:L51)</f>
        <v>70000000</v>
      </c>
    </row>
    <row r="52" spans="1:13" ht="25.5">
      <c r="A52" s="151">
        <v>2313205</v>
      </c>
      <c r="B52" s="152" t="s">
        <v>302</v>
      </c>
      <c r="C52" s="152" t="s">
        <v>511</v>
      </c>
      <c r="D52" s="152" t="s">
        <v>512</v>
      </c>
      <c r="E52" s="163">
        <v>0</v>
      </c>
      <c r="F52" s="152">
        <v>100</v>
      </c>
      <c r="G52" s="153">
        <v>5000000</v>
      </c>
      <c r="H52" s="153"/>
      <c r="I52" s="153"/>
      <c r="J52" s="153"/>
      <c r="K52" s="153"/>
      <c r="L52" s="153"/>
      <c r="M52" s="154">
        <f>SUM(G52:L52)</f>
        <v>5000000</v>
      </c>
    </row>
    <row r="53" spans="1:13" ht="12.75">
      <c r="A53" s="148">
        <v>23133</v>
      </c>
      <c r="B53" s="149" t="s">
        <v>303</v>
      </c>
      <c r="C53" s="149"/>
      <c r="D53" s="149"/>
      <c r="E53" s="149"/>
      <c r="F53" s="149"/>
      <c r="G53" s="159">
        <f>SUM(G54:G56)</f>
        <v>71000000</v>
      </c>
      <c r="H53" s="159">
        <f aca="true" t="shared" si="9" ref="H53:M53">SUM(H54:H56)</f>
        <v>0</v>
      </c>
      <c r="I53" s="159">
        <f t="shared" si="9"/>
        <v>0</v>
      </c>
      <c r="J53" s="159">
        <f t="shared" si="9"/>
        <v>0</v>
      </c>
      <c r="K53" s="159">
        <f t="shared" si="9"/>
        <v>0</v>
      </c>
      <c r="L53" s="159">
        <f t="shared" si="9"/>
        <v>0</v>
      </c>
      <c r="M53" s="160">
        <f t="shared" si="9"/>
        <v>71000000</v>
      </c>
    </row>
    <row r="54" spans="1:13" ht="12.75">
      <c r="A54" s="151">
        <v>2313301</v>
      </c>
      <c r="B54" s="152" t="s">
        <v>304</v>
      </c>
      <c r="C54" s="152"/>
      <c r="D54" s="152"/>
      <c r="E54" s="152"/>
      <c r="F54" s="152"/>
      <c r="G54" s="153">
        <v>6000000</v>
      </c>
      <c r="H54" s="153"/>
      <c r="I54" s="153"/>
      <c r="J54" s="153"/>
      <c r="K54" s="153"/>
      <c r="L54" s="153"/>
      <c r="M54" s="154">
        <f>SUM(G54:L54)</f>
        <v>6000000</v>
      </c>
    </row>
    <row r="55" spans="1:13" ht="38.25">
      <c r="A55" s="151">
        <v>2313302</v>
      </c>
      <c r="B55" s="152" t="s">
        <v>305</v>
      </c>
      <c r="C55" s="152" t="s">
        <v>513</v>
      </c>
      <c r="D55" s="152" t="s">
        <v>514</v>
      </c>
      <c r="E55" s="163">
        <v>0</v>
      </c>
      <c r="F55" s="163">
        <v>1</v>
      </c>
      <c r="G55" s="153">
        <v>60000000</v>
      </c>
      <c r="H55" s="153"/>
      <c r="I55" s="153"/>
      <c r="J55" s="153"/>
      <c r="K55" s="153"/>
      <c r="L55" s="153"/>
      <c r="M55" s="154">
        <f>SUM(G55:L55)</f>
        <v>60000000</v>
      </c>
    </row>
    <row r="56" spans="1:13" ht="25.5">
      <c r="A56" s="151">
        <v>2313303</v>
      </c>
      <c r="B56" s="152" t="s">
        <v>302</v>
      </c>
      <c r="C56" s="152" t="s">
        <v>511</v>
      </c>
      <c r="D56" s="152" t="s">
        <v>512</v>
      </c>
      <c r="E56" s="163">
        <v>0</v>
      </c>
      <c r="F56" s="152">
        <v>100</v>
      </c>
      <c r="G56" s="153">
        <v>5000000</v>
      </c>
      <c r="H56" s="153"/>
      <c r="I56" s="153"/>
      <c r="J56" s="153"/>
      <c r="K56" s="153"/>
      <c r="L56" s="153"/>
      <c r="M56" s="154">
        <f>SUM(G56:L56)</f>
        <v>5000000</v>
      </c>
    </row>
    <row r="57" spans="1:13" ht="12.75">
      <c r="A57" s="151"/>
      <c r="B57" s="157"/>
      <c r="C57" s="157"/>
      <c r="D57" s="157"/>
      <c r="E57" s="157"/>
      <c r="F57" s="157"/>
      <c r="G57" s="153"/>
      <c r="H57" s="153"/>
      <c r="I57" s="153"/>
      <c r="J57" s="153"/>
      <c r="K57" s="153"/>
      <c r="L57" s="153"/>
      <c r="M57" s="154">
        <f>SUM(G57:L57)</f>
        <v>0</v>
      </c>
    </row>
    <row r="58" spans="1:13" ht="12.75">
      <c r="A58" s="148">
        <v>2314</v>
      </c>
      <c r="B58" s="164" t="s">
        <v>114</v>
      </c>
      <c r="C58" s="164"/>
      <c r="D58" s="164"/>
      <c r="E58" s="164"/>
      <c r="F58" s="164"/>
      <c r="G58" s="159">
        <f aca="true" t="shared" si="10" ref="G58:M58">SUM(G59+G66+G79)</f>
        <v>1362200865</v>
      </c>
      <c r="H58" s="159">
        <f t="shared" si="10"/>
        <v>109800135</v>
      </c>
      <c r="I58" s="159">
        <f t="shared" si="10"/>
        <v>40000000</v>
      </c>
      <c r="J58" s="159">
        <f t="shared" si="10"/>
        <v>0</v>
      </c>
      <c r="K58" s="159">
        <f t="shared" si="10"/>
        <v>0</v>
      </c>
      <c r="L58" s="159">
        <f t="shared" si="10"/>
        <v>103000000</v>
      </c>
      <c r="M58" s="160">
        <f t="shared" si="10"/>
        <v>1535001000</v>
      </c>
    </row>
    <row r="59" spans="1:13" ht="12.75">
      <c r="A59" s="148">
        <v>23141</v>
      </c>
      <c r="B59" s="164" t="s">
        <v>306</v>
      </c>
      <c r="C59" s="164"/>
      <c r="D59" s="164"/>
      <c r="E59" s="164"/>
      <c r="F59" s="164"/>
      <c r="G59" s="159">
        <f>SUM(G60:G65)</f>
        <v>90000000</v>
      </c>
      <c r="H59" s="159">
        <f aca="true" t="shared" si="11" ref="H59:M59">SUM(H60:H65)</f>
        <v>0</v>
      </c>
      <c r="I59" s="159">
        <f t="shared" si="11"/>
        <v>0</v>
      </c>
      <c r="J59" s="159">
        <f t="shared" si="11"/>
        <v>0</v>
      </c>
      <c r="K59" s="159">
        <f t="shared" si="11"/>
        <v>0</v>
      </c>
      <c r="L59" s="159">
        <f t="shared" si="11"/>
        <v>0</v>
      </c>
      <c r="M59" s="160">
        <f t="shared" si="11"/>
        <v>90000000</v>
      </c>
    </row>
    <row r="60" spans="1:13" ht="25.5">
      <c r="A60" s="151">
        <v>2314101</v>
      </c>
      <c r="B60" s="152" t="s">
        <v>307</v>
      </c>
      <c r="C60" s="136" t="s">
        <v>515</v>
      </c>
      <c r="D60" s="152" t="s">
        <v>516</v>
      </c>
      <c r="E60" s="152">
        <v>0</v>
      </c>
      <c r="F60" s="152">
        <v>4</v>
      </c>
      <c r="G60" s="153">
        <v>10000000</v>
      </c>
      <c r="H60" s="153"/>
      <c r="I60" s="153"/>
      <c r="J60" s="153"/>
      <c r="K60" s="153"/>
      <c r="L60" s="153"/>
      <c r="M60" s="154">
        <f aca="true" t="shared" si="12" ref="M60:M65">SUM(G60:L60)</f>
        <v>10000000</v>
      </c>
    </row>
    <row r="61" spans="1:13" ht="25.5">
      <c r="A61" s="151">
        <v>2314102</v>
      </c>
      <c r="B61" s="152" t="s">
        <v>308</v>
      </c>
      <c r="C61" s="152" t="s">
        <v>517</v>
      </c>
      <c r="D61" s="152" t="s">
        <v>518</v>
      </c>
      <c r="E61" s="152">
        <v>0</v>
      </c>
      <c r="F61" s="163">
        <v>0.3</v>
      </c>
      <c r="G61" s="153">
        <v>30000000</v>
      </c>
      <c r="H61" s="153"/>
      <c r="I61" s="153"/>
      <c r="J61" s="153"/>
      <c r="K61" s="153"/>
      <c r="L61" s="153"/>
      <c r="M61" s="154">
        <f t="shared" si="12"/>
        <v>30000000</v>
      </c>
    </row>
    <row r="62" spans="1:13" ht="38.25">
      <c r="A62" s="151">
        <v>2314103</v>
      </c>
      <c r="B62" s="152" t="s">
        <v>309</v>
      </c>
      <c r="C62" s="152" t="s">
        <v>521</v>
      </c>
      <c r="D62" s="152" t="s">
        <v>522</v>
      </c>
      <c r="E62" s="163">
        <v>0</v>
      </c>
      <c r="F62" s="163">
        <v>1</v>
      </c>
      <c r="G62" s="153">
        <v>20000000</v>
      </c>
      <c r="H62" s="153"/>
      <c r="I62" s="153"/>
      <c r="J62" s="153"/>
      <c r="K62" s="153"/>
      <c r="L62" s="153"/>
      <c r="M62" s="154">
        <f t="shared" si="12"/>
        <v>20000000</v>
      </c>
    </row>
    <row r="63" spans="1:13" ht="25.5">
      <c r="A63" s="151">
        <v>2314104</v>
      </c>
      <c r="B63" s="152" t="s">
        <v>310</v>
      </c>
      <c r="C63" s="152" t="s">
        <v>519</v>
      </c>
      <c r="D63" s="152" t="s">
        <v>520</v>
      </c>
      <c r="E63" s="163">
        <v>0</v>
      </c>
      <c r="F63" s="163">
        <v>1</v>
      </c>
      <c r="G63" s="153">
        <v>10000000</v>
      </c>
      <c r="H63" s="153"/>
      <c r="I63" s="153"/>
      <c r="J63" s="153"/>
      <c r="K63" s="153"/>
      <c r="L63" s="153"/>
      <c r="M63" s="154">
        <f t="shared" si="12"/>
        <v>10000000</v>
      </c>
    </row>
    <row r="64" spans="1:13" ht="25.5">
      <c r="A64" s="151">
        <v>2314105</v>
      </c>
      <c r="B64" s="152" t="s">
        <v>81</v>
      </c>
      <c r="C64" s="152" t="s">
        <v>523</v>
      </c>
      <c r="D64" s="152" t="s">
        <v>524</v>
      </c>
      <c r="E64" s="152">
        <v>0</v>
      </c>
      <c r="F64" s="152">
        <v>1</v>
      </c>
      <c r="G64" s="153">
        <v>15000000</v>
      </c>
      <c r="H64" s="153"/>
      <c r="I64" s="153"/>
      <c r="J64" s="153"/>
      <c r="K64" s="153"/>
      <c r="L64" s="153"/>
      <c r="M64" s="154">
        <f t="shared" si="12"/>
        <v>15000000</v>
      </c>
    </row>
    <row r="65" spans="1:13" ht="38.25">
      <c r="A65" s="151">
        <v>2314106</v>
      </c>
      <c r="B65" s="152" t="s">
        <v>311</v>
      </c>
      <c r="C65" s="152" t="s">
        <v>525</v>
      </c>
      <c r="D65" s="152" t="s">
        <v>526</v>
      </c>
      <c r="E65" s="152">
        <v>0</v>
      </c>
      <c r="F65" s="152">
        <v>1</v>
      </c>
      <c r="G65" s="153">
        <v>5000000</v>
      </c>
      <c r="H65" s="153"/>
      <c r="I65" s="153"/>
      <c r="J65" s="153"/>
      <c r="K65" s="153"/>
      <c r="L65" s="153"/>
      <c r="M65" s="154">
        <f t="shared" si="12"/>
        <v>5000000</v>
      </c>
    </row>
    <row r="66" spans="1:13" ht="12.75">
      <c r="A66" s="148">
        <v>23142</v>
      </c>
      <c r="B66" s="164" t="s">
        <v>312</v>
      </c>
      <c r="C66" s="164"/>
      <c r="D66" s="164"/>
      <c r="E66" s="164"/>
      <c r="F66" s="164"/>
      <c r="G66" s="159">
        <f aca="true" t="shared" si="13" ref="G66:M66">SUM(G67:G78)</f>
        <v>65000000</v>
      </c>
      <c r="H66" s="159">
        <f t="shared" si="13"/>
        <v>0</v>
      </c>
      <c r="I66" s="159">
        <f t="shared" si="13"/>
        <v>0</v>
      </c>
      <c r="J66" s="159">
        <f t="shared" si="13"/>
        <v>0</v>
      </c>
      <c r="K66" s="159">
        <f t="shared" si="13"/>
        <v>0</v>
      </c>
      <c r="L66" s="159">
        <f t="shared" si="13"/>
        <v>22000000</v>
      </c>
      <c r="M66" s="160">
        <f t="shared" si="13"/>
        <v>87000000</v>
      </c>
    </row>
    <row r="67" spans="1:13" ht="47.25">
      <c r="A67" s="151">
        <v>2314201</v>
      </c>
      <c r="B67" s="152" t="s">
        <v>313</v>
      </c>
      <c r="C67" s="137" t="s">
        <v>527</v>
      </c>
      <c r="D67" s="152" t="s">
        <v>528</v>
      </c>
      <c r="E67" s="163">
        <v>0</v>
      </c>
      <c r="F67" s="163">
        <v>1</v>
      </c>
      <c r="G67" s="153">
        <v>20000000</v>
      </c>
      <c r="H67" s="153"/>
      <c r="I67" s="153"/>
      <c r="J67" s="153"/>
      <c r="K67" s="153"/>
      <c r="L67" s="153">
        <v>13200000</v>
      </c>
      <c r="M67" s="154">
        <f>SUM(G67:L67)</f>
        <v>33200000</v>
      </c>
    </row>
    <row r="68" spans="1:13" ht="38.25">
      <c r="A68" s="151">
        <v>2314202</v>
      </c>
      <c r="B68" s="152" t="s">
        <v>314</v>
      </c>
      <c r="C68" s="152" t="s">
        <v>533</v>
      </c>
      <c r="D68" s="152" t="s">
        <v>534</v>
      </c>
      <c r="E68" s="163">
        <v>0</v>
      </c>
      <c r="F68" s="163">
        <v>1</v>
      </c>
      <c r="G68" s="153">
        <v>5000000</v>
      </c>
      <c r="H68" s="153"/>
      <c r="I68" s="153"/>
      <c r="J68" s="153"/>
      <c r="K68" s="153"/>
      <c r="L68" s="153"/>
      <c r="M68" s="154">
        <f aca="true" t="shared" si="14" ref="M68:M77">SUM(G68:L68)</f>
        <v>5000000</v>
      </c>
    </row>
    <row r="69" spans="1:13" ht="38.25">
      <c r="A69" s="151">
        <v>2314203</v>
      </c>
      <c r="B69" s="152" t="s">
        <v>82</v>
      </c>
      <c r="C69" s="152" t="s">
        <v>529</v>
      </c>
      <c r="D69" s="152" t="s">
        <v>530</v>
      </c>
      <c r="E69" s="152">
        <v>0</v>
      </c>
      <c r="F69" s="152">
        <v>1</v>
      </c>
      <c r="G69" s="153">
        <v>5000000</v>
      </c>
      <c r="H69" s="153"/>
      <c r="I69" s="153"/>
      <c r="J69" s="153"/>
      <c r="K69" s="153"/>
      <c r="L69" s="153"/>
      <c r="M69" s="154">
        <f t="shared" si="14"/>
        <v>5000000</v>
      </c>
    </row>
    <row r="70" spans="1:13" ht="25.5">
      <c r="A70" s="151">
        <v>2314204</v>
      </c>
      <c r="B70" s="152" t="s">
        <v>315</v>
      </c>
      <c r="C70" s="152" t="s">
        <v>531</v>
      </c>
      <c r="D70" s="152" t="s">
        <v>532</v>
      </c>
      <c r="E70" s="163">
        <v>0</v>
      </c>
      <c r="F70" s="163">
        <v>1</v>
      </c>
      <c r="G70" s="153">
        <v>10000000</v>
      </c>
      <c r="H70" s="153"/>
      <c r="I70" s="153"/>
      <c r="J70" s="153"/>
      <c r="K70" s="153"/>
      <c r="L70" s="153"/>
      <c r="M70" s="154">
        <f t="shared" si="14"/>
        <v>10000000</v>
      </c>
    </row>
    <row r="71" spans="1:13" ht="38.25">
      <c r="A71" s="151">
        <v>2314205</v>
      </c>
      <c r="B71" s="152" t="s">
        <v>316</v>
      </c>
      <c r="C71" s="152" t="s">
        <v>535</v>
      </c>
      <c r="D71" s="152" t="s">
        <v>536</v>
      </c>
      <c r="E71" s="163">
        <v>0</v>
      </c>
      <c r="F71" s="163">
        <v>1</v>
      </c>
      <c r="G71" s="153">
        <v>2000000</v>
      </c>
      <c r="H71" s="153"/>
      <c r="I71" s="153"/>
      <c r="J71" s="153"/>
      <c r="K71" s="153"/>
      <c r="L71" s="153"/>
      <c r="M71" s="154">
        <f t="shared" si="14"/>
        <v>2000000</v>
      </c>
    </row>
    <row r="72" spans="1:13" ht="38.25">
      <c r="A72" s="151">
        <v>2314206</v>
      </c>
      <c r="B72" s="152" t="s">
        <v>317</v>
      </c>
      <c r="C72" s="152" t="s">
        <v>541</v>
      </c>
      <c r="D72" s="152" t="s">
        <v>540</v>
      </c>
      <c r="E72" s="152">
        <v>0</v>
      </c>
      <c r="F72" s="152">
        <v>1</v>
      </c>
      <c r="G72" s="153">
        <v>10000000</v>
      </c>
      <c r="H72" s="153"/>
      <c r="I72" s="153"/>
      <c r="J72" s="153"/>
      <c r="K72" s="153"/>
      <c r="L72" s="153"/>
      <c r="M72" s="154">
        <f t="shared" si="14"/>
        <v>10000000</v>
      </c>
    </row>
    <row r="73" spans="1:13" ht="25.5">
      <c r="A73" s="151">
        <v>2314207</v>
      </c>
      <c r="B73" s="152" t="s">
        <v>318</v>
      </c>
      <c r="C73" s="152" t="s">
        <v>537</v>
      </c>
      <c r="D73" s="152" t="s">
        <v>538</v>
      </c>
      <c r="E73" s="152">
        <v>0</v>
      </c>
      <c r="F73" s="152">
        <v>1</v>
      </c>
      <c r="G73" s="153">
        <v>5000000</v>
      </c>
      <c r="H73" s="153"/>
      <c r="I73" s="153"/>
      <c r="J73" s="153"/>
      <c r="K73" s="153"/>
      <c r="L73" s="153"/>
      <c r="M73" s="154">
        <f t="shared" si="14"/>
        <v>5000000</v>
      </c>
    </row>
    <row r="74" spans="1:13" ht="25.5">
      <c r="A74" s="151">
        <v>2314208</v>
      </c>
      <c r="B74" s="152" t="s">
        <v>539</v>
      </c>
      <c r="C74" s="152" t="s">
        <v>542</v>
      </c>
      <c r="D74" s="152" t="s">
        <v>543</v>
      </c>
      <c r="E74" s="152">
        <v>0</v>
      </c>
      <c r="F74" s="152">
        <v>1</v>
      </c>
      <c r="G74" s="153">
        <v>8000000</v>
      </c>
      <c r="H74" s="153"/>
      <c r="I74" s="153"/>
      <c r="J74" s="153"/>
      <c r="K74" s="153"/>
      <c r="L74" s="153"/>
      <c r="M74" s="154">
        <f t="shared" si="14"/>
        <v>8000000</v>
      </c>
    </row>
    <row r="75" spans="1:13" ht="25.5">
      <c r="A75" s="151"/>
      <c r="B75" s="152" t="s">
        <v>406</v>
      </c>
      <c r="C75" s="152" t="s">
        <v>544</v>
      </c>
      <c r="D75" s="152" t="s">
        <v>545</v>
      </c>
      <c r="E75" s="163">
        <v>0</v>
      </c>
      <c r="F75" s="163">
        <v>1</v>
      </c>
      <c r="G75" s="153"/>
      <c r="H75" s="153"/>
      <c r="I75" s="153"/>
      <c r="J75" s="153"/>
      <c r="K75" s="153"/>
      <c r="L75" s="153">
        <v>2200000</v>
      </c>
      <c r="M75" s="154">
        <f t="shared" si="14"/>
        <v>2200000</v>
      </c>
    </row>
    <row r="76" spans="1:13" ht="38.25">
      <c r="A76" s="151"/>
      <c r="B76" s="157" t="s">
        <v>407</v>
      </c>
      <c r="C76" s="152" t="s">
        <v>535</v>
      </c>
      <c r="D76" s="152" t="s">
        <v>536</v>
      </c>
      <c r="E76" s="163">
        <v>0</v>
      </c>
      <c r="F76" s="163">
        <v>1</v>
      </c>
      <c r="G76" s="153"/>
      <c r="H76" s="153"/>
      <c r="I76" s="153"/>
      <c r="J76" s="153"/>
      <c r="K76" s="153"/>
      <c r="L76" s="153">
        <v>2200000</v>
      </c>
      <c r="M76" s="154">
        <f t="shared" si="14"/>
        <v>2200000</v>
      </c>
    </row>
    <row r="77" spans="1:13" ht="12.75">
      <c r="A77" s="151"/>
      <c r="B77" s="157" t="s">
        <v>408</v>
      </c>
      <c r="C77" s="152"/>
      <c r="D77" s="152"/>
      <c r="E77" s="152"/>
      <c r="F77" s="152"/>
      <c r="G77" s="153"/>
      <c r="H77" s="153"/>
      <c r="I77" s="153"/>
      <c r="J77" s="153"/>
      <c r="K77" s="153"/>
      <c r="L77" s="153">
        <v>4400000</v>
      </c>
      <c r="M77" s="154">
        <f t="shared" si="14"/>
        <v>4400000</v>
      </c>
    </row>
    <row r="78" spans="1:13" ht="12.75">
      <c r="A78" s="151"/>
      <c r="B78" s="152"/>
      <c r="C78" s="152"/>
      <c r="D78" s="152"/>
      <c r="E78" s="152"/>
      <c r="F78" s="152"/>
      <c r="G78" s="153"/>
      <c r="H78" s="153"/>
      <c r="I78" s="153"/>
      <c r="J78" s="153"/>
      <c r="K78" s="153"/>
      <c r="L78" s="153"/>
      <c r="M78" s="165"/>
    </row>
    <row r="79" spans="1:13" ht="12.75">
      <c r="A79" s="148">
        <v>23143</v>
      </c>
      <c r="B79" s="164" t="s">
        <v>320</v>
      </c>
      <c r="C79" s="164"/>
      <c r="D79" s="164"/>
      <c r="E79" s="164"/>
      <c r="F79" s="164"/>
      <c r="G79" s="159">
        <f aca="true" t="shared" si="15" ref="G79:M79">SUM(G80+G86+G90+G97+G103+G106+G109+G112+G115+G132+G135+G137+G142)</f>
        <v>1207200865</v>
      </c>
      <c r="H79" s="159">
        <f t="shared" si="15"/>
        <v>109800135</v>
      </c>
      <c r="I79" s="159">
        <f t="shared" si="15"/>
        <v>40000000</v>
      </c>
      <c r="J79" s="159">
        <f t="shared" si="15"/>
        <v>0</v>
      </c>
      <c r="K79" s="159">
        <f t="shared" si="15"/>
        <v>0</v>
      </c>
      <c r="L79" s="159">
        <f t="shared" si="15"/>
        <v>81000000</v>
      </c>
      <c r="M79" s="160">
        <f t="shared" si="15"/>
        <v>1358001000</v>
      </c>
    </row>
    <row r="80" spans="1:13" ht="12.75">
      <c r="A80" s="148">
        <v>2314301</v>
      </c>
      <c r="B80" s="164" t="s">
        <v>321</v>
      </c>
      <c r="C80" s="164"/>
      <c r="D80" s="164"/>
      <c r="E80" s="164"/>
      <c r="F80" s="164"/>
      <c r="G80" s="159">
        <f>SUM(G81:G85)</f>
        <v>115000000</v>
      </c>
      <c r="H80" s="159">
        <f aca="true" t="shared" si="16" ref="H80:M80">SUM(H81:H85)</f>
        <v>0</v>
      </c>
      <c r="I80" s="159">
        <f t="shared" si="16"/>
        <v>0</v>
      </c>
      <c r="J80" s="159">
        <f t="shared" si="16"/>
        <v>0</v>
      </c>
      <c r="K80" s="159">
        <f t="shared" si="16"/>
        <v>0</v>
      </c>
      <c r="L80" s="159">
        <f t="shared" si="16"/>
        <v>0</v>
      </c>
      <c r="M80" s="160">
        <f t="shared" si="16"/>
        <v>115000000</v>
      </c>
    </row>
    <row r="81" spans="1:13" ht="25.5">
      <c r="A81" s="151">
        <v>231430101</v>
      </c>
      <c r="B81" s="152" t="s">
        <v>322</v>
      </c>
      <c r="C81" s="152" t="s">
        <v>546</v>
      </c>
      <c r="D81" s="152" t="s">
        <v>547</v>
      </c>
      <c r="E81" s="163">
        <v>0</v>
      </c>
      <c r="F81" s="163">
        <v>1</v>
      </c>
      <c r="G81" s="153">
        <v>15000000</v>
      </c>
      <c r="H81" s="153"/>
      <c r="I81" s="153"/>
      <c r="J81" s="153"/>
      <c r="K81" s="153"/>
      <c r="L81" s="153"/>
      <c r="M81" s="154">
        <f>SUM(G81:L81)</f>
        <v>15000000</v>
      </c>
    </row>
    <row r="82" spans="1:13" ht="25.5">
      <c r="A82" s="151">
        <v>231430102</v>
      </c>
      <c r="B82" s="152" t="s">
        <v>323</v>
      </c>
      <c r="C82" s="152" t="s">
        <v>548</v>
      </c>
      <c r="D82" s="152" t="s">
        <v>549</v>
      </c>
      <c r="E82" s="163">
        <v>0</v>
      </c>
      <c r="F82" s="163">
        <v>1</v>
      </c>
      <c r="G82" s="153">
        <v>10000000</v>
      </c>
      <c r="H82" s="153"/>
      <c r="I82" s="153"/>
      <c r="J82" s="153"/>
      <c r="K82" s="153"/>
      <c r="L82" s="153"/>
      <c r="M82" s="154">
        <f>SUM(G82:L82)</f>
        <v>10000000</v>
      </c>
    </row>
    <row r="83" spans="1:13" ht="38.25">
      <c r="A83" s="151">
        <v>231430103</v>
      </c>
      <c r="B83" s="152" t="s">
        <v>558</v>
      </c>
      <c r="C83" s="152" t="s">
        <v>559</v>
      </c>
      <c r="D83" s="152" t="s">
        <v>560</v>
      </c>
      <c r="E83" s="163">
        <v>0</v>
      </c>
      <c r="F83" s="163">
        <v>1</v>
      </c>
      <c r="G83" s="153">
        <v>10000000</v>
      </c>
      <c r="H83" s="153"/>
      <c r="I83" s="153"/>
      <c r="J83" s="153"/>
      <c r="K83" s="153"/>
      <c r="L83" s="153"/>
      <c r="M83" s="154">
        <f>SUM(G83:L83)</f>
        <v>10000000</v>
      </c>
    </row>
    <row r="84" spans="1:13" ht="25.5">
      <c r="A84" s="151">
        <v>231430104</v>
      </c>
      <c r="B84" s="157" t="s">
        <v>325</v>
      </c>
      <c r="C84" s="157" t="s">
        <v>550</v>
      </c>
      <c r="D84" s="157" t="s">
        <v>551</v>
      </c>
      <c r="E84" s="163">
        <v>0.5</v>
      </c>
      <c r="F84" s="163">
        <v>1</v>
      </c>
      <c r="G84" s="153">
        <v>50000000</v>
      </c>
      <c r="H84" s="153"/>
      <c r="I84" s="153"/>
      <c r="J84" s="153"/>
      <c r="K84" s="153"/>
      <c r="L84" s="153"/>
      <c r="M84" s="154">
        <f>SUM(G84:L84)</f>
        <v>50000000</v>
      </c>
    </row>
    <row r="85" spans="1:13" ht="25.5">
      <c r="A85" s="151">
        <v>231430105</v>
      </c>
      <c r="B85" s="157" t="s">
        <v>326</v>
      </c>
      <c r="C85" s="157" t="s">
        <v>556</v>
      </c>
      <c r="D85" s="157" t="s">
        <v>557</v>
      </c>
      <c r="E85" s="163">
        <v>0</v>
      </c>
      <c r="F85" s="163">
        <v>1</v>
      </c>
      <c r="G85" s="153">
        <v>30000000</v>
      </c>
      <c r="H85" s="153"/>
      <c r="I85" s="153"/>
      <c r="J85" s="153"/>
      <c r="K85" s="153"/>
      <c r="L85" s="153"/>
      <c r="M85" s="154">
        <f>SUM(G85:L85)</f>
        <v>30000000</v>
      </c>
    </row>
    <row r="86" spans="1:13" ht="12.75">
      <c r="A86" s="148">
        <v>2314302</v>
      </c>
      <c r="B86" s="164" t="s">
        <v>327</v>
      </c>
      <c r="C86" s="164"/>
      <c r="D86" s="164"/>
      <c r="E86" s="164"/>
      <c r="F86" s="164"/>
      <c r="G86" s="159">
        <f>SUM(G87:G89)</f>
        <v>240000000</v>
      </c>
      <c r="H86" s="159">
        <f aca="true" t="shared" si="17" ref="H86:M86">SUM(H87:H89)</f>
        <v>0</v>
      </c>
      <c r="I86" s="159">
        <f t="shared" si="17"/>
        <v>0</v>
      </c>
      <c r="J86" s="159">
        <f t="shared" si="17"/>
        <v>0</v>
      </c>
      <c r="K86" s="159">
        <f t="shared" si="17"/>
        <v>0</v>
      </c>
      <c r="L86" s="159">
        <f t="shared" si="17"/>
        <v>0</v>
      </c>
      <c r="M86" s="160">
        <f t="shared" si="17"/>
        <v>240000000</v>
      </c>
    </row>
    <row r="87" spans="1:13" ht="38.25">
      <c r="A87" s="151">
        <v>231430201</v>
      </c>
      <c r="B87" s="157" t="s">
        <v>328</v>
      </c>
      <c r="C87" s="157" t="s">
        <v>552</v>
      </c>
      <c r="D87" s="157" t="s">
        <v>553</v>
      </c>
      <c r="E87" s="157">
        <v>0</v>
      </c>
      <c r="F87" s="157">
        <v>1</v>
      </c>
      <c r="G87" s="153">
        <v>90000000</v>
      </c>
      <c r="H87" s="153"/>
      <c r="I87" s="153"/>
      <c r="J87" s="153"/>
      <c r="K87" s="153"/>
      <c r="L87" s="153"/>
      <c r="M87" s="154">
        <f>SUM(G87:L87)</f>
        <v>90000000</v>
      </c>
    </row>
    <row r="88" spans="1:13" ht="38.25">
      <c r="A88" s="151">
        <v>231430202</v>
      </c>
      <c r="B88" s="157" t="s">
        <v>329</v>
      </c>
      <c r="C88" s="157" t="s">
        <v>554</v>
      </c>
      <c r="D88" s="157" t="s">
        <v>555</v>
      </c>
      <c r="E88" s="157"/>
      <c r="F88" s="157"/>
      <c r="G88" s="153">
        <v>110000000</v>
      </c>
      <c r="H88" s="153"/>
      <c r="I88" s="153"/>
      <c r="J88" s="153"/>
      <c r="K88" s="153"/>
      <c r="L88" s="153"/>
      <c r="M88" s="154">
        <f>SUM(G88:L88)</f>
        <v>110000000</v>
      </c>
    </row>
    <row r="89" spans="1:13" ht="25.5">
      <c r="A89" s="151">
        <v>231430203</v>
      </c>
      <c r="B89" s="157" t="s">
        <v>330</v>
      </c>
      <c r="C89" s="157" t="s">
        <v>561</v>
      </c>
      <c r="D89" s="157" t="s">
        <v>562</v>
      </c>
      <c r="E89" s="157">
        <v>0</v>
      </c>
      <c r="F89" s="157">
        <v>1</v>
      </c>
      <c r="G89" s="153">
        <v>40000000</v>
      </c>
      <c r="H89" s="153"/>
      <c r="I89" s="153"/>
      <c r="J89" s="153"/>
      <c r="K89" s="153"/>
      <c r="L89" s="153"/>
      <c r="M89" s="154">
        <f>SUM(G89:L89)</f>
        <v>40000000</v>
      </c>
    </row>
    <row r="90" spans="1:13" ht="12.75">
      <c r="A90" s="148">
        <v>2314303</v>
      </c>
      <c r="B90" s="164" t="s">
        <v>331</v>
      </c>
      <c r="C90" s="164"/>
      <c r="D90" s="164"/>
      <c r="E90" s="164"/>
      <c r="F90" s="164"/>
      <c r="G90" s="159">
        <f>SUM(G91:G96)</f>
        <v>197500000</v>
      </c>
      <c r="H90" s="159">
        <f aca="true" t="shared" si="18" ref="H90:M90">SUM(H91:H96)</f>
        <v>0</v>
      </c>
      <c r="I90" s="159">
        <f t="shared" si="18"/>
        <v>0</v>
      </c>
      <c r="J90" s="159">
        <f t="shared" si="18"/>
        <v>0</v>
      </c>
      <c r="K90" s="159">
        <f t="shared" si="18"/>
        <v>0</v>
      </c>
      <c r="L90" s="159">
        <f t="shared" si="18"/>
        <v>0</v>
      </c>
      <c r="M90" s="160">
        <f t="shared" si="18"/>
        <v>197500000</v>
      </c>
    </row>
    <row r="91" spans="1:13" ht="51">
      <c r="A91" s="151">
        <v>231430301</v>
      </c>
      <c r="B91" s="152" t="s">
        <v>332</v>
      </c>
      <c r="C91" s="152" t="s">
        <v>563</v>
      </c>
      <c r="D91" s="152" t="s">
        <v>564</v>
      </c>
      <c r="E91" s="163">
        <v>0</v>
      </c>
      <c r="F91" s="163">
        <v>1</v>
      </c>
      <c r="G91" s="153">
        <v>70000000</v>
      </c>
      <c r="H91" s="153"/>
      <c r="I91" s="153"/>
      <c r="J91" s="153"/>
      <c r="K91" s="153"/>
      <c r="L91" s="153"/>
      <c r="M91" s="154">
        <f aca="true" t="shared" si="19" ref="M91:M96">SUM(G91:L91)</f>
        <v>70000000</v>
      </c>
    </row>
    <row r="92" spans="1:13" ht="25.5">
      <c r="A92" s="151">
        <v>231430302</v>
      </c>
      <c r="B92" s="152" t="s">
        <v>565</v>
      </c>
      <c r="C92" s="152" t="s">
        <v>566</v>
      </c>
      <c r="D92" s="152" t="s">
        <v>567</v>
      </c>
      <c r="E92" s="152"/>
      <c r="F92" s="152"/>
      <c r="G92" s="153">
        <v>12500000</v>
      </c>
      <c r="H92" s="153"/>
      <c r="I92" s="153"/>
      <c r="J92" s="153"/>
      <c r="K92" s="153"/>
      <c r="L92" s="153"/>
      <c r="M92" s="154">
        <f t="shared" si="19"/>
        <v>12500000</v>
      </c>
    </row>
    <row r="93" spans="1:13" ht="38.25">
      <c r="A93" s="151">
        <v>231430303</v>
      </c>
      <c r="B93" s="152" t="s">
        <v>334</v>
      </c>
      <c r="C93" s="152" t="s">
        <v>568</v>
      </c>
      <c r="D93" s="152" t="s">
        <v>551</v>
      </c>
      <c r="E93" s="163">
        <v>0.25</v>
      </c>
      <c r="F93" s="163">
        <v>0.5</v>
      </c>
      <c r="G93" s="153">
        <v>30000000</v>
      </c>
      <c r="H93" s="153"/>
      <c r="I93" s="153"/>
      <c r="J93" s="153"/>
      <c r="K93" s="153"/>
      <c r="L93" s="153"/>
      <c r="M93" s="154">
        <f t="shared" si="19"/>
        <v>30000000</v>
      </c>
    </row>
    <row r="94" spans="1:13" ht="25.5">
      <c r="A94" s="151">
        <v>231430304</v>
      </c>
      <c r="B94" s="152" t="s">
        <v>335</v>
      </c>
      <c r="C94" s="152" t="s">
        <v>569</v>
      </c>
      <c r="D94" s="152" t="s">
        <v>570</v>
      </c>
      <c r="E94" s="152">
        <v>0</v>
      </c>
      <c r="F94" s="152">
        <v>1</v>
      </c>
      <c r="G94" s="153">
        <v>50000000</v>
      </c>
      <c r="H94" s="153"/>
      <c r="I94" s="153"/>
      <c r="J94" s="153"/>
      <c r="K94" s="153"/>
      <c r="L94" s="153"/>
      <c r="M94" s="154">
        <f t="shared" si="19"/>
        <v>50000000</v>
      </c>
    </row>
    <row r="95" spans="1:13" ht="25.5">
      <c r="A95" s="151">
        <v>231430305</v>
      </c>
      <c r="B95" s="152" t="s">
        <v>336</v>
      </c>
      <c r="C95" s="152" t="s">
        <v>571</v>
      </c>
      <c r="D95" s="152" t="s">
        <v>572</v>
      </c>
      <c r="E95" s="163">
        <v>0</v>
      </c>
      <c r="F95" s="163">
        <v>1</v>
      </c>
      <c r="G95" s="153">
        <v>30000000</v>
      </c>
      <c r="H95" s="153"/>
      <c r="I95" s="153"/>
      <c r="J95" s="153"/>
      <c r="K95" s="153"/>
      <c r="L95" s="153"/>
      <c r="M95" s="154">
        <f t="shared" si="19"/>
        <v>30000000</v>
      </c>
    </row>
    <row r="96" spans="1:13" ht="38.25">
      <c r="A96" s="151">
        <v>231430306</v>
      </c>
      <c r="B96" s="152" t="s">
        <v>337</v>
      </c>
      <c r="C96" s="152" t="s">
        <v>573</v>
      </c>
      <c r="D96" s="152" t="s">
        <v>574</v>
      </c>
      <c r="E96" s="152">
        <v>0</v>
      </c>
      <c r="F96" s="152">
        <v>1</v>
      </c>
      <c r="G96" s="153">
        <v>5000000</v>
      </c>
      <c r="H96" s="153"/>
      <c r="I96" s="153"/>
      <c r="J96" s="153"/>
      <c r="K96" s="153"/>
      <c r="L96" s="153"/>
      <c r="M96" s="154">
        <f t="shared" si="19"/>
        <v>5000000</v>
      </c>
    </row>
    <row r="97" spans="1:13" ht="12.75">
      <c r="A97" s="148">
        <v>2314304</v>
      </c>
      <c r="B97" s="164" t="s">
        <v>338</v>
      </c>
      <c r="C97" s="164"/>
      <c r="D97" s="164"/>
      <c r="E97" s="164"/>
      <c r="F97" s="164"/>
      <c r="G97" s="159">
        <f>SUM(G98:G102)</f>
        <v>314200865</v>
      </c>
      <c r="H97" s="159">
        <f aca="true" t="shared" si="20" ref="H97:M97">SUM(H98:H102)</f>
        <v>109800135</v>
      </c>
      <c r="I97" s="159">
        <f t="shared" si="20"/>
        <v>40000000</v>
      </c>
      <c r="J97" s="159">
        <f t="shared" si="20"/>
        <v>0</v>
      </c>
      <c r="K97" s="159">
        <f t="shared" si="20"/>
        <v>0</v>
      </c>
      <c r="L97" s="159">
        <f t="shared" si="20"/>
        <v>0</v>
      </c>
      <c r="M97" s="160">
        <f t="shared" si="20"/>
        <v>464001000</v>
      </c>
    </row>
    <row r="98" spans="1:13" ht="25.5">
      <c r="A98" s="151">
        <v>231430401</v>
      </c>
      <c r="B98" s="152" t="s">
        <v>339</v>
      </c>
      <c r="C98" s="152" t="s">
        <v>575</v>
      </c>
      <c r="D98" s="152" t="s">
        <v>576</v>
      </c>
      <c r="E98" s="152">
        <v>0</v>
      </c>
      <c r="F98" s="152">
        <v>4</v>
      </c>
      <c r="G98" s="153">
        <v>40000000</v>
      </c>
      <c r="H98" s="153"/>
      <c r="I98" s="153"/>
      <c r="J98" s="153"/>
      <c r="K98" s="153"/>
      <c r="L98" s="153"/>
      <c r="M98" s="154">
        <f>SUM(G98:L98)</f>
        <v>40000000</v>
      </c>
    </row>
    <row r="99" spans="1:13" ht="25.5">
      <c r="A99" s="151">
        <v>231430402</v>
      </c>
      <c r="B99" s="152" t="s">
        <v>340</v>
      </c>
      <c r="C99" s="152" t="s">
        <v>577</v>
      </c>
      <c r="D99" s="152" t="s">
        <v>578</v>
      </c>
      <c r="E99" s="152">
        <v>0</v>
      </c>
      <c r="F99" s="152">
        <v>480</v>
      </c>
      <c r="G99" s="153">
        <v>80000000</v>
      </c>
      <c r="H99" s="153"/>
      <c r="I99" s="153"/>
      <c r="J99" s="153"/>
      <c r="K99" s="153"/>
      <c r="L99" s="153"/>
      <c r="M99" s="154">
        <f>SUM(G99:L99)</f>
        <v>80000000</v>
      </c>
    </row>
    <row r="100" spans="1:13" ht="25.5">
      <c r="A100" s="151">
        <v>231430403</v>
      </c>
      <c r="B100" s="152" t="s">
        <v>341</v>
      </c>
      <c r="C100" s="152" t="s">
        <v>579</v>
      </c>
      <c r="D100" s="152" t="s">
        <v>580</v>
      </c>
      <c r="E100" s="163">
        <v>0</v>
      </c>
      <c r="F100" s="163">
        <v>0.25</v>
      </c>
      <c r="G100" s="153">
        <v>80000000</v>
      </c>
      <c r="H100" s="153">
        <v>109800135</v>
      </c>
      <c r="I100" s="153">
        <v>40000000</v>
      </c>
      <c r="J100" s="153"/>
      <c r="K100" s="153"/>
      <c r="L100" s="153"/>
      <c r="M100" s="154">
        <f>SUM(G100:L100)</f>
        <v>229800135</v>
      </c>
    </row>
    <row r="101" spans="1:13" ht="25.5">
      <c r="A101" s="151">
        <v>231430404</v>
      </c>
      <c r="B101" s="152" t="s">
        <v>342</v>
      </c>
      <c r="C101" s="152" t="s">
        <v>581</v>
      </c>
      <c r="D101" s="152" t="s">
        <v>582</v>
      </c>
      <c r="E101" s="163">
        <v>0</v>
      </c>
      <c r="F101" s="163">
        <v>1</v>
      </c>
      <c r="G101" s="153">
        <f>166000000-81799135</f>
        <v>84200865</v>
      </c>
      <c r="H101" s="153"/>
      <c r="I101" s="153"/>
      <c r="J101" s="153"/>
      <c r="K101" s="153"/>
      <c r="L101" s="153"/>
      <c r="M101" s="154">
        <f>SUM(G101:L101)</f>
        <v>84200865</v>
      </c>
    </row>
    <row r="102" spans="1:13" ht="25.5">
      <c r="A102" s="151">
        <v>231430405</v>
      </c>
      <c r="B102" s="157" t="s">
        <v>343</v>
      </c>
      <c r="C102" s="157" t="s">
        <v>583</v>
      </c>
      <c r="D102" s="157" t="s">
        <v>584</v>
      </c>
      <c r="E102" s="163">
        <v>0</v>
      </c>
      <c r="F102" s="163">
        <v>1</v>
      </c>
      <c r="G102" s="153">
        <v>30000000</v>
      </c>
      <c r="H102" s="153"/>
      <c r="I102" s="153"/>
      <c r="J102" s="153"/>
      <c r="K102" s="153"/>
      <c r="L102" s="153"/>
      <c r="M102" s="154">
        <f>SUM(G102:L102)</f>
        <v>30000000</v>
      </c>
    </row>
    <row r="103" spans="1:13" ht="12.75">
      <c r="A103" s="148">
        <v>2314305</v>
      </c>
      <c r="B103" s="164" t="s">
        <v>344</v>
      </c>
      <c r="C103" s="164"/>
      <c r="D103" s="164"/>
      <c r="E103" s="164"/>
      <c r="F103" s="164"/>
      <c r="G103" s="159">
        <f>SUM(G104:G105)</f>
        <v>35000000</v>
      </c>
      <c r="H103" s="159">
        <f aca="true" t="shared" si="21" ref="H103:M103">SUM(H104:H105)</f>
        <v>0</v>
      </c>
      <c r="I103" s="159">
        <f t="shared" si="21"/>
        <v>0</v>
      </c>
      <c r="J103" s="159">
        <f t="shared" si="21"/>
        <v>0</v>
      </c>
      <c r="K103" s="159">
        <f t="shared" si="21"/>
        <v>0</v>
      </c>
      <c r="L103" s="159">
        <f t="shared" si="21"/>
        <v>0</v>
      </c>
      <c r="M103" s="160">
        <f t="shared" si="21"/>
        <v>35000000</v>
      </c>
    </row>
    <row r="104" spans="1:13" ht="25.5">
      <c r="A104" s="151">
        <v>231430501</v>
      </c>
      <c r="B104" s="152" t="s">
        <v>345</v>
      </c>
      <c r="C104" s="152" t="s">
        <v>585</v>
      </c>
      <c r="D104" s="152" t="s">
        <v>586</v>
      </c>
      <c r="E104" s="152">
        <v>0</v>
      </c>
      <c r="F104" s="152">
        <v>1</v>
      </c>
      <c r="G104" s="153">
        <v>20000000</v>
      </c>
      <c r="H104" s="153"/>
      <c r="I104" s="153"/>
      <c r="J104" s="153"/>
      <c r="K104" s="153"/>
      <c r="L104" s="153"/>
      <c r="M104" s="154">
        <f>SUM(G104:L104)</f>
        <v>20000000</v>
      </c>
    </row>
    <row r="105" spans="1:13" ht="25.5">
      <c r="A105" s="151">
        <v>231430502</v>
      </c>
      <c r="B105" s="152" t="s">
        <v>346</v>
      </c>
      <c r="C105" s="152" t="s">
        <v>587</v>
      </c>
      <c r="D105" s="152" t="s">
        <v>588</v>
      </c>
      <c r="E105" s="152">
        <v>0</v>
      </c>
      <c r="F105" s="152">
        <v>4</v>
      </c>
      <c r="G105" s="153">
        <v>15000000</v>
      </c>
      <c r="H105" s="153"/>
      <c r="I105" s="153"/>
      <c r="J105" s="153"/>
      <c r="K105" s="153"/>
      <c r="L105" s="153"/>
      <c r="M105" s="154">
        <f>SUM(G105:L105)</f>
        <v>15000000</v>
      </c>
    </row>
    <row r="106" spans="1:13" ht="12.75">
      <c r="A106" s="148">
        <v>2314306</v>
      </c>
      <c r="B106" s="164" t="s">
        <v>347</v>
      </c>
      <c r="C106" s="164"/>
      <c r="D106" s="164"/>
      <c r="E106" s="164"/>
      <c r="F106" s="164"/>
      <c r="G106" s="159">
        <f>SUM(G107:G108)</f>
        <v>18000000</v>
      </c>
      <c r="H106" s="159">
        <f aca="true" t="shared" si="22" ref="H106:M106">SUM(H107:H108)</f>
        <v>0</v>
      </c>
      <c r="I106" s="159">
        <f t="shared" si="22"/>
        <v>0</v>
      </c>
      <c r="J106" s="159">
        <f t="shared" si="22"/>
        <v>0</v>
      </c>
      <c r="K106" s="159">
        <f t="shared" si="22"/>
        <v>0</v>
      </c>
      <c r="L106" s="159">
        <f t="shared" si="22"/>
        <v>1000000</v>
      </c>
      <c r="M106" s="160">
        <f t="shared" si="22"/>
        <v>19000000</v>
      </c>
    </row>
    <row r="107" spans="1:13" ht="25.5">
      <c r="A107" s="151">
        <v>231430601</v>
      </c>
      <c r="B107" s="162" t="s">
        <v>348</v>
      </c>
      <c r="C107" s="152" t="s">
        <v>589</v>
      </c>
      <c r="D107" s="152" t="s">
        <v>590</v>
      </c>
      <c r="E107" s="162">
        <v>0</v>
      </c>
      <c r="F107" s="162">
        <v>1</v>
      </c>
      <c r="G107" s="153">
        <v>8000000</v>
      </c>
      <c r="H107" s="153"/>
      <c r="I107" s="153"/>
      <c r="J107" s="153"/>
      <c r="K107" s="153"/>
      <c r="L107" s="153">
        <v>1000000</v>
      </c>
      <c r="M107" s="154">
        <f>SUM(G107:L107)</f>
        <v>9000000</v>
      </c>
    </row>
    <row r="108" spans="1:13" ht="25.5">
      <c r="A108" s="151">
        <v>231430602</v>
      </c>
      <c r="B108" s="162" t="s">
        <v>349</v>
      </c>
      <c r="C108" s="152" t="s">
        <v>591</v>
      </c>
      <c r="D108" s="152" t="s">
        <v>592</v>
      </c>
      <c r="E108" s="162">
        <v>0</v>
      </c>
      <c r="F108" s="162">
        <v>1</v>
      </c>
      <c r="G108" s="153">
        <v>10000000</v>
      </c>
      <c r="H108" s="153"/>
      <c r="I108" s="153"/>
      <c r="J108" s="153"/>
      <c r="K108" s="153"/>
      <c r="L108" s="153"/>
      <c r="M108" s="154">
        <f>SUM(G108:L108)</f>
        <v>10000000</v>
      </c>
    </row>
    <row r="109" spans="1:13" ht="12.75">
      <c r="A109" s="148">
        <v>2314307</v>
      </c>
      <c r="B109" s="149" t="s">
        <v>350</v>
      </c>
      <c r="C109" s="152"/>
      <c r="D109" s="152"/>
      <c r="E109" s="149"/>
      <c r="F109" s="149"/>
      <c r="G109" s="159">
        <f>SUM(G110:G111)</f>
        <v>1500000</v>
      </c>
      <c r="H109" s="159">
        <f aca="true" t="shared" si="23" ref="H109:M109">SUM(H110:H111)</f>
        <v>0</v>
      </c>
      <c r="I109" s="159">
        <f t="shared" si="23"/>
        <v>0</v>
      </c>
      <c r="J109" s="159">
        <f t="shared" si="23"/>
        <v>0</v>
      </c>
      <c r="K109" s="159">
        <f t="shared" si="23"/>
        <v>0</v>
      </c>
      <c r="L109" s="159">
        <f t="shared" si="23"/>
        <v>0</v>
      </c>
      <c r="M109" s="160">
        <f t="shared" si="23"/>
        <v>1500000</v>
      </c>
    </row>
    <row r="110" spans="1:13" ht="38.25">
      <c r="A110" s="151">
        <v>231430701</v>
      </c>
      <c r="B110" s="162" t="s">
        <v>351</v>
      </c>
      <c r="C110" s="152" t="s">
        <v>593</v>
      </c>
      <c r="D110" s="152" t="s">
        <v>594</v>
      </c>
      <c r="E110" s="163">
        <v>0</v>
      </c>
      <c r="F110" s="163">
        <v>1</v>
      </c>
      <c r="G110" s="153">
        <v>1000000</v>
      </c>
      <c r="H110" s="153"/>
      <c r="I110" s="153"/>
      <c r="J110" s="153"/>
      <c r="K110" s="153"/>
      <c r="L110" s="153"/>
      <c r="M110" s="154">
        <f>SUM(G110:L110)</f>
        <v>1000000</v>
      </c>
    </row>
    <row r="111" spans="1:13" ht="38.25">
      <c r="A111" s="151">
        <v>231430702</v>
      </c>
      <c r="B111" s="162" t="s">
        <v>352</v>
      </c>
      <c r="C111" s="152" t="s">
        <v>595</v>
      </c>
      <c r="D111" s="152" t="s">
        <v>596</v>
      </c>
      <c r="E111" s="163">
        <v>0</v>
      </c>
      <c r="F111" s="163">
        <v>1</v>
      </c>
      <c r="G111" s="153">
        <v>500000</v>
      </c>
      <c r="H111" s="153"/>
      <c r="I111" s="153"/>
      <c r="J111" s="153"/>
      <c r="K111" s="153"/>
      <c r="L111" s="153"/>
      <c r="M111" s="154">
        <f>SUM(G111:L111)</f>
        <v>500000</v>
      </c>
    </row>
    <row r="112" spans="1:13" ht="12.75">
      <c r="A112" s="148">
        <v>2314308</v>
      </c>
      <c r="B112" s="164" t="s">
        <v>353</v>
      </c>
      <c r="C112" s="152"/>
      <c r="D112" s="152"/>
      <c r="E112" s="164"/>
      <c r="F112" s="164"/>
      <c r="G112" s="159">
        <f>SUM(G113:G114)</f>
        <v>22000000</v>
      </c>
      <c r="H112" s="159">
        <f aca="true" t="shared" si="24" ref="H112:M112">SUM(H113:H114)</f>
        <v>0</v>
      </c>
      <c r="I112" s="159">
        <f t="shared" si="24"/>
        <v>0</v>
      </c>
      <c r="J112" s="159">
        <f t="shared" si="24"/>
        <v>0</v>
      </c>
      <c r="K112" s="159">
        <f t="shared" si="24"/>
        <v>0</v>
      </c>
      <c r="L112" s="159">
        <f t="shared" si="24"/>
        <v>0</v>
      </c>
      <c r="M112" s="160">
        <f t="shared" si="24"/>
        <v>22000000</v>
      </c>
    </row>
    <row r="113" spans="1:13" ht="25.5">
      <c r="A113" s="151">
        <v>231430801</v>
      </c>
      <c r="B113" s="152" t="s">
        <v>354</v>
      </c>
      <c r="C113" s="152" t="s">
        <v>599</v>
      </c>
      <c r="D113" s="152" t="s">
        <v>600</v>
      </c>
      <c r="E113" s="152">
        <v>0</v>
      </c>
      <c r="F113" s="152">
        <v>1</v>
      </c>
      <c r="G113" s="153">
        <v>2000000</v>
      </c>
      <c r="H113" s="153"/>
      <c r="I113" s="153"/>
      <c r="J113" s="153"/>
      <c r="K113" s="153"/>
      <c r="L113" s="153"/>
      <c r="M113" s="154">
        <f>SUM(G113:L113)</f>
        <v>2000000</v>
      </c>
    </row>
    <row r="114" spans="1:13" ht="38.25">
      <c r="A114" s="151">
        <v>231430802</v>
      </c>
      <c r="B114" s="152" t="s">
        <v>355</v>
      </c>
      <c r="C114" s="152" t="s">
        <v>597</v>
      </c>
      <c r="D114" s="152" t="s">
        <v>598</v>
      </c>
      <c r="E114" s="163">
        <v>0</v>
      </c>
      <c r="F114" s="163">
        <v>1</v>
      </c>
      <c r="G114" s="153">
        <v>20000000</v>
      </c>
      <c r="H114" s="153"/>
      <c r="I114" s="153"/>
      <c r="J114" s="153"/>
      <c r="K114" s="153"/>
      <c r="L114" s="153"/>
      <c r="M114" s="154">
        <f>SUM(G114:L114)</f>
        <v>20000000</v>
      </c>
    </row>
    <row r="115" spans="1:13" ht="12.75">
      <c r="A115" s="148">
        <v>2314309</v>
      </c>
      <c r="B115" s="164" t="s">
        <v>356</v>
      </c>
      <c r="C115" s="164"/>
      <c r="D115" s="164"/>
      <c r="E115" s="164"/>
      <c r="F115" s="164"/>
      <c r="G115" s="159">
        <f>SUM(G116:G131)</f>
        <v>65000000</v>
      </c>
      <c r="H115" s="159">
        <f aca="true" t="shared" si="25" ref="H115:M115">SUM(H116:H131)</f>
        <v>0</v>
      </c>
      <c r="I115" s="159">
        <f t="shared" si="25"/>
        <v>0</v>
      </c>
      <c r="J115" s="159">
        <f t="shared" si="25"/>
        <v>0</v>
      </c>
      <c r="K115" s="159">
        <f t="shared" si="25"/>
        <v>0</v>
      </c>
      <c r="L115" s="159">
        <f t="shared" si="25"/>
        <v>80000000</v>
      </c>
      <c r="M115" s="160">
        <f t="shared" si="25"/>
        <v>65000000</v>
      </c>
    </row>
    <row r="116" spans="1:13" ht="38.25">
      <c r="A116" s="151">
        <v>231430901</v>
      </c>
      <c r="B116" s="157" t="s">
        <v>357</v>
      </c>
      <c r="C116" s="157" t="s">
        <v>603</v>
      </c>
      <c r="D116" s="157" t="s">
        <v>604</v>
      </c>
      <c r="E116" s="163">
        <v>0</v>
      </c>
      <c r="F116" s="163">
        <v>1</v>
      </c>
      <c r="G116" s="153">
        <v>10000000</v>
      </c>
      <c r="H116" s="153"/>
      <c r="I116" s="153"/>
      <c r="J116" s="153"/>
      <c r="K116" s="153"/>
      <c r="L116" s="153"/>
      <c r="M116" s="154">
        <f aca="true" t="shared" si="26" ref="M116:M126">SUM(G116:L116)</f>
        <v>10000000</v>
      </c>
    </row>
    <row r="117" spans="1:13" ht="25.5">
      <c r="A117" s="151">
        <v>231430902</v>
      </c>
      <c r="B117" s="157" t="s">
        <v>358</v>
      </c>
      <c r="C117" s="157" t="s">
        <v>605</v>
      </c>
      <c r="D117" s="157" t="s">
        <v>606</v>
      </c>
      <c r="E117" s="157">
        <v>0</v>
      </c>
      <c r="F117" s="157">
        <v>1</v>
      </c>
      <c r="G117" s="153">
        <v>5000000</v>
      </c>
      <c r="H117" s="153"/>
      <c r="I117" s="153"/>
      <c r="J117" s="153"/>
      <c r="K117" s="153"/>
      <c r="L117" s="153"/>
      <c r="M117" s="154">
        <f t="shared" si="26"/>
        <v>5000000</v>
      </c>
    </row>
    <row r="118" spans="1:13" ht="38.25">
      <c r="A118" s="151">
        <v>231430903</v>
      </c>
      <c r="B118" s="157" t="s">
        <v>359</v>
      </c>
      <c r="C118" s="157" t="s">
        <v>607</v>
      </c>
      <c r="D118" s="157" t="s">
        <v>608</v>
      </c>
      <c r="E118" s="163">
        <v>0</v>
      </c>
      <c r="F118" s="163">
        <v>1</v>
      </c>
      <c r="G118" s="153">
        <v>8000000</v>
      </c>
      <c r="H118" s="153"/>
      <c r="I118" s="153"/>
      <c r="J118" s="153"/>
      <c r="K118" s="153"/>
      <c r="L118" s="153"/>
      <c r="M118" s="154">
        <f t="shared" si="26"/>
        <v>8000000</v>
      </c>
    </row>
    <row r="119" spans="1:13" ht="38.25">
      <c r="A119" s="151">
        <v>231430904</v>
      </c>
      <c r="B119" s="157" t="s">
        <v>360</v>
      </c>
      <c r="C119" s="157" t="s">
        <v>609</v>
      </c>
      <c r="D119" s="157" t="s">
        <v>610</v>
      </c>
      <c r="E119" s="163">
        <v>0</v>
      </c>
      <c r="F119" s="163">
        <v>1</v>
      </c>
      <c r="G119" s="153">
        <v>4000000</v>
      </c>
      <c r="H119" s="153"/>
      <c r="I119" s="153"/>
      <c r="J119" s="153"/>
      <c r="K119" s="153"/>
      <c r="L119" s="153"/>
      <c r="M119" s="154">
        <f t="shared" si="26"/>
        <v>4000000</v>
      </c>
    </row>
    <row r="120" spans="1:13" ht="38.25">
      <c r="A120" s="151">
        <v>231430905</v>
      </c>
      <c r="B120" s="157" t="s">
        <v>361</v>
      </c>
      <c r="C120" s="157" t="s">
        <v>613</v>
      </c>
      <c r="D120" s="157" t="s">
        <v>614</v>
      </c>
      <c r="E120" s="157">
        <v>0</v>
      </c>
      <c r="F120" s="157">
        <v>1</v>
      </c>
      <c r="G120" s="153">
        <v>3000000</v>
      </c>
      <c r="H120" s="153"/>
      <c r="I120" s="153"/>
      <c r="J120" s="153"/>
      <c r="K120" s="153"/>
      <c r="L120" s="153"/>
      <c r="M120" s="154">
        <f t="shared" si="26"/>
        <v>3000000</v>
      </c>
    </row>
    <row r="121" spans="1:13" ht="38.25">
      <c r="A121" s="151">
        <v>231430906</v>
      </c>
      <c r="B121" s="157" t="s">
        <v>362</v>
      </c>
      <c r="C121" s="157" t="s">
        <v>615</v>
      </c>
      <c r="D121" s="157" t="s">
        <v>616</v>
      </c>
      <c r="E121" s="157">
        <v>0</v>
      </c>
      <c r="F121" s="157">
        <v>1</v>
      </c>
      <c r="G121" s="153">
        <v>5000000</v>
      </c>
      <c r="H121" s="153"/>
      <c r="I121" s="153"/>
      <c r="J121" s="153"/>
      <c r="K121" s="153"/>
      <c r="L121" s="153"/>
      <c r="M121" s="154">
        <f t="shared" si="26"/>
        <v>5000000</v>
      </c>
    </row>
    <row r="122" spans="1:13" ht="38.25">
      <c r="A122" s="151">
        <v>231430907</v>
      </c>
      <c r="B122" s="157" t="s">
        <v>363</v>
      </c>
      <c r="C122" s="157" t="s">
        <v>617</v>
      </c>
      <c r="D122" s="157" t="s">
        <v>618</v>
      </c>
      <c r="E122" s="157">
        <v>0</v>
      </c>
      <c r="F122" s="157">
        <v>1</v>
      </c>
      <c r="G122" s="153">
        <v>6000000</v>
      </c>
      <c r="H122" s="153"/>
      <c r="I122" s="153"/>
      <c r="J122" s="153"/>
      <c r="K122" s="153"/>
      <c r="L122" s="153"/>
      <c r="M122" s="154">
        <f t="shared" si="26"/>
        <v>6000000</v>
      </c>
    </row>
    <row r="123" spans="1:13" ht="25.5">
      <c r="A123" s="151">
        <v>231430908</v>
      </c>
      <c r="B123" s="157" t="s">
        <v>364</v>
      </c>
      <c r="C123" s="157" t="s">
        <v>631</v>
      </c>
      <c r="D123" s="157" t="s">
        <v>632</v>
      </c>
      <c r="E123" s="163">
        <v>0</v>
      </c>
      <c r="F123" s="163">
        <v>1</v>
      </c>
      <c r="G123" s="153">
        <v>6000000</v>
      </c>
      <c r="H123" s="153"/>
      <c r="I123" s="153"/>
      <c r="J123" s="153"/>
      <c r="K123" s="153"/>
      <c r="L123" s="153"/>
      <c r="M123" s="154">
        <f t="shared" si="26"/>
        <v>6000000</v>
      </c>
    </row>
    <row r="124" spans="1:13" ht="12.75">
      <c r="A124" s="151">
        <v>231430909</v>
      </c>
      <c r="B124" s="157" t="s">
        <v>365</v>
      </c>
      <c r="C124" s="157" t="s">
        <v>611</v>
      </c>
      <c r="D124" s="157" t="s">
        <v>612</v>
      </c>
      <c r="E124" s="157"/>
      <c r="F124" s="157"/>
      <c r="G124" s="153">
        <v>3000000</v>
      </c>
      <c r="H124" s="153"/>
      <c r="I124" s="153"/>
      <c r="J124" s="153"/>
      <c r="K124" s="153"/>
      <c r="L124" s="153"/>
      <c r="M124" s="154">
        <f t="shared" si="26"/>
        <v>3000000</v>
      </c>
    </row>
    <row r="125" spans="1:13" ht="25.5">
      <c r="A125" s="151">
        <v>231430910</v>
      </c>
      <c r="B125" s="157" t="s">
        <v>366</v>
      </c>
      <c r="C125" s="157" t="s">
        <v>621</v>
      </c>
      <c r="D125" s="157" t="s">
        <v>622</v>
      </c>
      <c r="E125" s="163">
        <v>0</v>
      </c>
      <c r="F125" s="163">
        <v>1</v>
      </c>
      <c r="G125" s="153">
        <v>13000000</v>
      </c>
      <c r="H125" s="153"/>
      <c r="I125" s="153"/>
      <c r="J125" s="153"/>
      <c r="K125" s="153"/>
      <c r="L125" s="153"/>
      <c r="M125" s="154">
        <f t="shared" si="26"/>
        <v>13000000</v>
      </c>
    </row>
    <row r="126" spans="1:13" ht="38.25">
      <c r="A126" s="151">
        <v>231430911</v>
      </c>
      <c r="B126" s="157" t="s">
        <v>367</v>
      </c>
      <c r="C126" s="157" t="s">
        <v>615</v>
      </c>
      <c r="D126" s="157" t="s">
        <v>616</v>
      </c>
      <c r="E126" s="157">
        <v>0</v>
      </c>
      <c r="F126" s="157">
        <v>1</v>
      </c>
      <c r="G126" s="153">
        <v>2000000</v>
      </c>
      <c r="H126" s="153"/>
      <c r="I126" s="153"/>
      <c r="J126" s="153"/>
      <c r="K126" s="153"/>
      <c r="L126" s="153"/>
      <c r="M126" s="154">
        <f t="shared" si="26"/>
        <v>2000000</v>
      </c>
    </row>
    <row r="127" spans="1:13" ht="38.25">
      <c r="A127" s="151">
        <v>231430912</v>
      </c>
      <c r="B127" s="152" t="s">
        <v>410</v>
      </c>
      <c r="C127" s="157" t="s">
        <v>623</v>
      </c>
      <c r="D127" s="157" t="s">
        <v>624</v>
      </c>
      <c r="E127" s="163">
        <v>0</v>
      </c>
      <c r="F127" s="163">
        <v>1</v>
      </c>
      <c r="G127" s="153"/>
      <c r="H127" s="153"/>
      <c r="I127" s="153"/>
      <c r="J127" s="153"/>
      <c r="K127" s="153"/>
      <c r="L127" s="153">
        <v>14000000</v>
      </c>
      <c r="M127" s="154"/>
    </row>
    <row r="128" spans="1:13" ht="25.5">
      <c r="A128" s="151">
        <v>231430913</v>
      </c>
      <c r="B128" s="152" t="s">
        <v>411</v>
      </c>
      <c r="C128" s="157" t="s">
        <v>625</v>
      </c>
      <c r="D128" s="157" t="s">
        <v>626</v>
      </c>
      <c r="E128" s="163">
        <v>0</v>
      </c>
      <c r="F128" s="163">
        <v>0.3</v>
      </c>
      <c r="G128" s="153"/>
      <c r="H128" s="153"/>
      <c r="I128" s="153"/>
      <c r="J128" s="153"/>
      <c r="K128" s="153"/>
      <c r="L128" s="153">
        <v>50000000</v>
      </c>
      <c r="M128" s="154"/>
    </row>
    <row r="129" spans="1:13" ht="25.5">
      <c r="A129" s="151">
        <v>231430914</v>
      </c>
      <c r="B129" s="157" t="s">
        <v>408</v>
      </c>
      <c r="C129" s="157" t="s">
        <v>627</v>
      </c>
      <c r="D129" s="157" t="s">
        <v>628</v>
      </c>
      <c r="E129" s="163">
        <v>0</v>
      </c>
      <c r="F129" s="163">
        <v>1</v>
      </c>
      <c r="G129" s="153"/>
      <c r="H129" s="153"/>
      <c r="I129" s="153"/>
      <c r="J129" s="153"/>
      <c r="K129" s="153"/>
      <c r="L129" s="153">
        <v>16000000</v>
      </c>
      <c r="M129" s="154"/>
    </row>
    <row r="130" spans="1:13" ht="12.75">
      <c r="A130" s="151"/>
      <c r="B130" s="157"/>
      <c r="C130" s="157"/>
      <c r="D130" s="157"/>
      <c r="E130" s="157"/>
      <c r="F130" s="157"/>
      <c r="G130" s="153"/>
      <c r="H130" s="153"/>
      <c r="I130" s="153"/>
      <c r="J130" s="153"/>
      <c r="K130" s="153"/>
      <c r="L130" s="153"/>
      <c r="M130" s="154"/>
    </row>
    <row r="131" spans="1:13" ht="12.75">
      <c r="A131" s="151"/>
      <c r="B131" s="157"/>
      <c r="C131" s="157"/>
      <c r="D131" s="157"/>
      <c r="E131" s="157"/>
      <c r="F131" s="157"/>
      <c r="G131" s="153"/>
      <c r="H131" s="153"/>
      <c r="I131" s="153"/>
      <c r="J131" s="153"/>
      <c r="K131" s="153"/>
      <c r="L131" s="153"/>
      <c r="M131" s="154"/>
    </row>
    <row r="132" spans="1:13" ht="12.75">
      <c r="A132" s="148">
        <v>2314310</v>
      </c>
      <c r="B132" s="164" t="s">
        <v>46</v>
      </c>
      <c r="C132" s="164"/>
      <c r="D132" s="164"/>
      <c r="E132" s="164"/>
      <c r="F132" s="164"/>
      <c r="G132" s="159">
        <f>SUM(G133:G134)</f>
        <v>25000000</v>
      </c>
      <c r="H132" s="159">
        <f aca="true" t="shared" si="27" ref="H132:M132">SUM(H133:H134)</f>
        <v>0</v>
      </c>
      <c r="I132" s="159">
        <f t="shared" si="27"/>
        <v>0</v>
      </c>
      <c r="J132" s="159">
        <f t="shared" si="27"/>
        <v>0</v>
      </c>
      <c r="K132" s="159">
        <f t="shared" si="27"/>
        <v>0</v>
      </c>
      <c r="L132" s="159">
        <f t="shared" si="27"/>
        <v>0</v>
      </c>
      <c r="M132" s="160">
        <f t="shared" si="27"/>
        <v>25000000</v>
      </c>
    </row>
    <row r="133" spans="1:13" ht="38.25">
      <c r="A133" s="151">
        <v>231431001</v>
      </c>
      <c r="B133" s="152" t="s">
        <v>368</v>
      </c>
      <c r="C133" s="152" t="s">
        <v>629</v>
      </c>
      <c r="D133" s="152" t="s">
        <v>630</v>
      </c>
      <c r="E133" s="152">
        <v>0</v>
      </c>
      <c r="F133" s="152">
        <v>1</v>
      </c>
      <c r="G133" s="153">
        <v>15000000</v>
      </c>
      <c r="H133" s="153"/>
      <c r="I133" s="153"/>
      <c r="J133" s="153"/>
      <c r="K133" s="153"/>
      <c r="L133" s="153"/>
      <c r="M133" s="154">
        <f>SUM(G133:L133)</f>
        <v>15000000</v>
      </c>
    </row>
    <row r="134" spans="1:13" ht="25.5">
      <c r="A134" s="151">
        <v>231431002</v>
      </c>
      <c r="B134" s="152" t="s">
        <v>369</v>
      </c>
      <c r="C134" s="152" t="s">
        <v>633</v>
      </c>
      <c r="D134" s="152" t="s">
        <v>634</v>
      </c>
      <c r="E134" s="152">
        <v>0</v>
      </c>
      <c r="F134" s="163">
        <v>0.3</v>
      </c>
      <c r="G134" s="153">
        <v>10000000</v>
      </c>
      <c r="H134" s="153"/>
      <c r="I134" s="153"/>
      <c r="J134" s="153"/>
      <c r="K134" s="153"/>
      <c r="L134" s="153"/>
      <c r="M134" s="154">
        <f>SUM(G134:L134)</f>
        <v>10000000</v>
      </c>
    </row>
    <row r="135" spans="1:13" ht="12.75">
      <c r="A135" s="148">
        <v>2314311</v>
      </c>
      <c r="B135" s="166" t="s">
        <v>370</v>
      </c>
      <c r="C135" s="166"/>
      <c r="D135" s="166"/>
      <c r="E135" s="166"/>
      <c r="F135" s="166"/>
      <c r="G135" s="159">
        <f>SUM(G136)</f>
        <v>3000000</v>
      </c>
      <c r="H135" s="159">
        <f aca="true" t="shared" si="28" ref="H135:M135">SUM(H136)</f>
        <v>0</v>
      </c>
      <c r="I135" s="159">
        <f t="shared" si="28"/>
        <v>0</v>
      </c>
      <c r="J135" s="159">
        <f t="shared" si="28"/>
        <v>0</v>
      </c>
      <c r="K135" s="159">
        <f t="shared" si="28"/>
        <v>0</v>
      </c>
      <c r="L135" s="159">
        <f t="shared" si="28"/>
        <v>0</v>
      </c>
      <c r="M135" s="160">
        <f t="shared" si="28"/>
        <v>3000000</v>
      </c>
    </row>
    <row r="136" spans="1:13" ht="25.5">
      <c r="A136" s="151">
        <v>231431101</v>
      </c>
      <c r="B136" s="152" t="s">
        <v>371</v>
      </c>
      <c r="C136" s="152" t="s">
        <v>635</v>
      </c>
      <c r="D136" s="152" t="s">
        <v>636</v>
      </c>
      <c r="E136" s="152"/>
      <c r="F136" s="152"/>
      <c r="G136" s="153">
        <v>3000000</v>
      </c>
      <c r="H136" s="153"/>
      <c r="I136" s="153"/>
      <c r="J136" s="153"/>
      <c r="K136" s="153"/>
      <c r="L136" s="153"/>
      <c r="M136" s="154">
        <f>SUM(G136:L136)</f>
        <v>3000000</v>
      </c>
    </row>
    <row r="137" spans="1:13" ht="12.75">
      <c r="A137" s="148">
        <v>2314312</v>
      </c>
      <c r="B137" s="164" t="s">
        <v>47</v>
      </c>
      <c r="C137" s="164"/>
      <c r="D137" s="164"/>
      <c r="E137" s="164"/>
      <c r="F137" s="164"/>
      <c r="G137" s="159">
        <f aca="true" t="shared" si="29" ref="G137:M137">SUM(G138:G141)</f>
        <v>108000000</v>
      </c>
      <c r="H137" s="159">
        <f t="shared" si="29"/>
        <v>0</v>
      </c>
      <c r="I137" s="159">
        <f t="shared" si="29"/>
        <v>0</v>
      </c>
      <c r="J137" s="159">
        <f t="shared" si="29"/>
        <v>0</v>
      </c>
      <c r="K137" s="159">
        <f t="shared" si="29"/>
        <v>0</v>
      </c>
      <c r="L137" s="159">
        <f t="shared" si="29"/>
        <v>0</v>
      </c>
      <c r="M137" s="160">
        <f t="shared" si="29"/>
        <v>108000000</v>
      </c>
    </row>
    <row r="138" spans="1:13" ht="25.5">
      <c r="A138" s="151">
        <v>231431202</v>
      </c>
      <c r="B138" s="152" t="s">
        <v>373</v>
      </c>
      <c r="C138" s="157" t="s">
        <v>619</v>
      </c>
      <c r="D138" s="152" t="s">
        <v>620</v>
      </c>
      <c r="E138" s="163">
        <v>1</v>
      </c>
      <c r="F138" s="163">
        <v>1</v>
      </c>
      <c r="G138" s="153">
        <v>18000000</v>
      </c>
      <c r="H138" s="153"/>
      <c r="I138" s="153"/>
      <c r="J138" s="153"/>
      <c r="K138" s="153"/>
      <c r="L138" s="153"/>
      <c r="M138" s="154">
        <f>SUM(G138:L138)</f>
        <v>18000000</v>
      </c>
    </row>
    <row r="139" spans="1:13" ht="25.5">
      <c r="A139" s="151">
        <v>231431203</v>
      </c>
      <c r="B139" s="152" t="s">
        <v>374</v>
      </c>
      <c r="C139" s="152" t="s">
        <v>637</v>
      </c>
      <c r="D139" s="152" t="s">
        <v>639</v>
      </c>
      <c r="E139" s="152">
        <v>0</v>
      </c>
      <c r="F139" s="163">
        <v>1</v>
      </c>
      <c r="G139" s="153">
        <v>30000000</v>
      </c>
      <c r="H139" s="153"/>
      <c r="I139" s="153"/>
      <c r="J139" s="153"/>
      <c r="K139" s="153"/>
      <c r="L139" s="153"/>
      <c r="M139" s="154">
        <f>SUM(G139:L139)</f>
        <v>30000000</v>
      </c>
    </row>
    <row r="140" spans="1:13" ht="25.5">
      <c r="A140" s="151">
        <v>231431204</v>
      </c>
      <c r="B140" s="152" t="s">
        <v>375</v>
      </c>
      <c r="C140" s="152" t="s">
        <v>641</v>
      </c>
      <c r="D140" s="152" t="s">
        <v>642</v>
      </c>
      <c r="E140" s="152">
        <v>0</v>
      </c>
      <c r="F140" s="152">
        <v>1</v>
      </c>
      <c r="G140" s="153">
        <v>10000000</v>
      </c>
      <c r="H140" s="153"/>
      <c r="I140" s="153"/>
      <c r="J140" s="153"/>
      <c r="K140" s="153"/>
      <c r="L140" s="153"/>
      <c r="M140" s="154">
        <f>SUM(G140:L140)</f>
        <v>10000000</v>
      </c>
    </row>
    <row r="141" spans="1:13" ht="25.5">
      <c r="A141" s="151">
        <v>231431205</v>
      </c>
      <c r="B141" s="152" t="s">
        <v>376</v>
      </c>
      <c r="C141" s="152" t="s">
        <v>638</v>
      </c>
      <c r="D141" s="152" t="s">
        <v>640</v>
      </c>
      <c r="E141" s="152"/>
      <c r="F141" s="152"/>
      <c r="G141" s="153">
        <v>50000000</v>
      </c>
      <c r="H141" s="153"/>
      <c r="I141" s="153"/>
      <c r="J141" s="153"/>
      <c r="K141" s="153"/>
      <c r="L141" s="153"/>
      <c r="M141" s="154">
        <f>SUM(G141:L141)</f>
        <v>50000000</v>
      </c>
    </row>
    <row r="142" spans="1:13" ht="12.75">
      <c r="A142" s="148">
        <v>2314313</v>
      </c>
      <c r="B142" s="164" t="s">
        <v>377</v>
      </c>
      <c r="C142" s="164"/>
      <c r="D142" s="164"/>
      <c r="E142" s="164"/>
      <c r="F142" s="164"/>
      <c r="G142" s="159">
        <f>SUM(G143:G144)</f>
        <v>63000000</v>
      </c>
      <c r="H142" s="159">
        <f aca="true" t="shared" si="30" ref="H142:M142">SUM(H143:H144)</f>
        <v>0</v>
      </c>
      <c r="I142" s="159">
        <f t="shared" si="30"/>
        <v>0</v>
      </c>
      <c r="J142" s="159">
        <f t="shared" si="30"/>
        <v>0</v>
      </c>
      <c r="K142" s="159">
        <f t="shared" si="30"/>
        <v>0</v>
      </c>
      <c r="L142" s="159">
        <f t="shared" si="30"/>
        <v>0</v>
      </c>
      <c r="M142" s="160">
        <f t="shared" si="30"/>
        <v>63000000</v>
      </c>
    </row>
    <row r="143" spans="1:13" ht="38.25">
      <c r="A143" s="151">
        <v>231431301</v>
      </c>
      <c r="B143" s="152" t="s">
        <v>378</v>
      </c>
      <c r="C143" s="152" t="s">
        <v>643</v>
      </c>
      <c r="D143" s="152" t="s">
        <v>644</v>
      </c>
      <c r="E143" s="163">
        <v>1</v>
      </c>
      <c r="F143" s="163">
        <v>1</v>
      </c>
      <c r="G143" s="153">
        <v>28000000</v>
      </c>
      <c r="H143" s="153"/>
      <c r="I143" s="153"/>
      <c r="J143" s="153"/>
      <c r="K143" s="153"/>
      <c r="L143" s="153"/>
      <c r="M143" s="154">
        <f>SUM(G143:L143)</f>
        <v>28000000</v>
      </c>
    </row>
    <row r="144" spans="1:13" ht="38.25">
      <c r="A144" s="151">
        <v>231431302</v>
      </c>
      <c r="B144" s="167" t="s">
        <v>379</v>
      </c>
      <c r="C144" s="152" t="s">
        <v>645</v>
      </c>
      <c r="D144" s="152" t="s">
        <v>646</v>
      </c>
      <c r="E144" s="163">
        <v>1</v>
      </c>
      <c r="F144" s="163">
        <v>1</v>
      </c>
      <c r="G144" s="153">
        <v>35000000</v>
      </c>
      <c r="H144" s="153"/>
      <c r="I144" s="153"/>
      <c r="J144" s="153"/>
      <c r="K144" s="153"/>
      <c r="L144" s="153"/>
      <c r="M144" s="154">
        <f>SUM(G144:L144)</f>
        <v>35000000</v>
      </c>
    </row>
    <row r="145" spans="1:13" ht="12.75">
      <c r="A145" s="151"/>
      <c r="B145" s="157"/>
      <c r="C145" s="157"/>
      <c r="D145" s="157"/>
      <c r="E145" s="157"/>
      <c r="F145" s="157"/>
      <c r="G145" s="153"/>
      <c r="H145" s="153"/>
      <c r="I145" s="153"/>
      <c r="J145" s="153"/>
      <c r="K145" s="153"/>
      <c r="L145" s="153"/>
      <c r="M145" s="165"/>
    </row>
    <row r="146" spans="1:13" ht="12.75">
      <c r="A146" s="168">
        <v>233</v>
      </c>
      <c r="B146" s="164" t="s">
        <v>24</v>
      </c>
      <c r="C146" s="164"/>
      <c r="D146" s="164"/>
      <c r="E146" s="164"/>
      <c r="F146" s="164"/>
      <c r="G146" s="159">
        <f>G147+G153+G155</f>
        <v>534639366</v>
      </c>
      <c r="H146" s="159">
        <f aca="true" t="shared" si="31" ref="H146:M146">H147+H153+H155</f>
        <v>0</v>
      </c>
      <c r="I146" s="159">
        <f t="shared" si="31"/>
        <v>11756399</v>
      </c>
      <c r="J146" s="159">
        <f t="shared" si="31"/>
        <v>575625723</v>
      </c>
      <c r="K146" s="159">
        <f t="shared" si="31"/>
        <v>7560000</v>
      </c>
      <c r="L146" s="159">
        <f t="shared" si="31"/>
        <v>73191669</v>
      </c>
      <c r="M146" s="160">
        <f t="shared" si="31"/>
        <v>1202773157</v>
      </c>
    </row>
    <row r="147" spans="1:13" ht="12.75">
      <c r="A147" s="168">
        <v>2331</v>
      </c>
      <c r="B147" s="164" t="s">
        <v>57</v>
      </c>
      <c r="C147" s="164"/>
      <c r="D147" s="164"/>
      <c r="E147" s="164"/>
      <c r="F147" s="164"/>
      <c r="G147" s="159">
        <f>G148+G149</f>
        <v>534639366</v>
      </c>
      <c r="H147" s="159">
        <f aca="true" t="shared" si="32" ref="H147:M147">H148+H149</f>
        <v>0</v>
      </c>
      <c r="I147" s="159">
        <f t="shared" si="32"/>
        <v>11756399</v>
      </c>
      <c r="J147" s="159">
        <f t="shared" si="32"/>
        <v>575625723</v>
      </c>
      <c r="K147" s="159">
        <f t="shared" si="32"/>
        <v>7560000</v>
      </c>
      <c r="L147" s="159">
        <f t="shared" si="32"/>
        <v>16191669</v>
      </c>
      <c r="M147" s="160">
        <f t="shared" si="32"/>
        <v>1145773157</v>
      </c>
    </row>
    <row r="148" spans="1:13" ht="51">
      <c r="A148" s="169">
        <v>23311101</v>
      </c>
      <c r="B148" s="157" t="s">
        <v>386</v>
      </c>
      <c r="C148" s="157" t="s">
        <v>601</v>
      </c>
      <c r="D148" s="157" t="s">
        <v>602</v>
      </c>
      <c r="E148" s="163">
        <v>1</v>
      </c>
      <c r="F148" s="163">
        <v>1</v>
      </c>
      <c r="G148" s="162">
        <v>513462172</v>
      </c>
      <c r="H148" s="162"/>
      <c r="I148" s="162">
        <v>6756399</v>
      </c>
      <c r="J148" s="162">
        <v>575625723</v>
      </c>
      <c r="K148" s="162">
        <v>7560000</v>
      </c>
      <c r="L148" s="162">
        <v>16191669</v>
      </c>
      <c r="M148" s="154">
        <f>SUM(G148:L148)</f>
        <v>1119595963</v>
      </c>
    </row>
    <row r="149" spans="1:13" ht="12.75">
      <c r="A149" s="168">
        <v>23312</v>
      </c>
      <c r="B149" s="164" t="s">
        <v>65</v>
      </c>
      <c r="C149" s="164"/>
      <c r="D149" s="164"/>
      <c r="E149" s="164"/>
      <c r="F149" s="164"/>
      <c r="G149" s="170">
        <f>SUM(G150:G151)</f>
        <v>21177194</v>
      </c>
      <c r="H149" s="170">
        <f aca="true" t="shared" si="33" ref="H149:M149">SUM(H150:H151)</f>
        <v>0</v>
      </c>
      <c r="I149" s="170">
        <f t="shared" si="33"/>
        <v>5000000</v>
      </c>
      <c r="J149" s="170">
        <f t="shared" si="33"/>
        <v>0</v>
      </c>
      <c r="K149" s="170">
        <f t="shared" si="33"/>
        <v>0</v>
      </c>
      <c r="L149" s="170">
        <f t="shared" si="33"/>
        <v>0</v>
      </c>
      <c r="M149" s="171">
        <f t="shared" si="33"/>
        <v>26177194</v>
      </c>
    </row>
    <row r="150" spans="1:13" ht="38.25">
      <c r="A150" s="169">
        <v>23312101</v>
      </c>
      <c r="B150" s="157" t="s">
        <v>396</v>
      </c>
      <c r="C150" s="157" t="s">
        <v>647</v>
      </c>
      <c r="D150" s="157" t="s">
        <v>648</v>
      </c>
      <c r="E150" s="163">
        <v>1</v>
      </c>
      <c r="F150" s="163">
        <v>1</v>
      </c>
      <c r="G150" s="172">
        <v>21177194</v>
      </c>
      <c r="H150" s="172"/>
      <c r="I150" s="172"/>
      <c r="J150" s="172"/>
      <c r="K150" s="172"/>
      <c r="L150" s="172"/>
      <c r="M150" s="154">
        <f>SUM(G150:L150)</f>
        <v>21177194</v>
      </c>
    </row>
    <row r="151" spans="1:13" ht="25.5">
      <c r="A151" s="169">
        <v>23312201</v>
      </c>
      <c r="B151" s="157" t="s">
        <v>398</v>
      </c>
      <c r="C151" s="157" t="s">
        <v>649</v>
      </c>
      <c r="D151" s="157" t="s">
        <v>650</v>
      </c>
      <c r="E151" s="157">
        <v>0</v>
      </c>
      <c r="F151" s="157">
        <v>1</v>
      </c>
      <c r="G151" s="172"/>
      <c r="H151" s="172"/>
      <c r="I151" s="172">
        <v>5000000</v>
      </c>
      <c r="J151" s="172"/>
      <c r="K151" s="172"/>
      <c r="L151" s="172"/>
      <c r="M151" s="154">
        <f>SUM(G151:L151)</f>
        <v>5000000</v>
      </c>
    </row>
    <row r="152" spans="1:13" ht="12.75">
      <c r="A152" s="169"/>
      <c r="B152" s="157"/>
      <c r="C152" s="157"/>
      <c r="D152" s="157"/>
      <c r="E152" s="157"/>
      <c r="F152" s="157"/>
      <c r="G152" s="172"/>
      <c r="H152" s="172"/>
      <c r="I152" s="172"/>
      <c r="J152" s="172"/>
      <c r="K152" s="172"/>
      <c r="L152" s="172"/>
      <c r="M152" s="173"/>
    </row>
    <row r="153" spans="1:13" ht="12.75">
      <c r="A153" s="168">
        <v>2332</v>
      </c>
      <c r="B153" s="164" t="s">
        <v>401</v>
      </c>
      <c r="C153" s="164"/>
      <c r="D153" s="164"/>
      <c r="E153" s="164"/>
      <c r="F153" s="164"/>
      <c r="G153" s="159">
        <f>SUM(G154)</f>
        <v>0</v>
      </c>
      <c r="H153" s="159">
        <f aca="true" t="shared" si="34" ref="H153:M153">SUM(H154)</f>
        <v>0</v>
      </c>
      <c r="I153" s="159">
        <f t="shared" si="34"/>
        <v>0</v>
      </c>
      <c r="J153" s="159">
        <f t="shared" si="34"/>
        <v>0</v>
      </c>
      <c r="K153" s="159">
        <f t="shared" si="34"/>
        <v>0</v>
      </c>
      <c r="L153" s="159">
        <f t="shared" si="34"/>
        <v>50000000</v>
      </c>
      <c r="M153" s="160">
        <f t="shared" si="34"/>
        <v>50000000</v>
      </c>
    </row>
    <row r="154" spans="1:13" ht="38.25">
      <c r="A154" s="169">
        <v>233201</v>
      </c>
      <c r="B154" s="157" t="s">
        <v>402</v>
      </c>
      <c r="C154" s="157" t="s">
        <v>651</v>
      </c>
      <c r="D154" s="157" t="s">
        <v>652</v>
      </c>
      <c r="E154" s="163">
        <v>0</v>
      </c>
      <c r="F154" s="163">
        <v>1</v>
      </c>
      <c r="G154" s="162"/>
      <c r="H154" s="162"/>
      <c r="I154" s="162"/>
      <c r="J154" s="162"/>
      <c r="K154" s="162"/>
      <c r="L154" s="162">
        <v>50000000</v>
      </c>
      <c r="M154" s="154">
        <f>SUM(G154:L154)</f>
        <v>50000000</v>
      </c>
    </row>
    <row r="155" spans="1:13" ht="25.5">
      <c r="A155" s="168">
        <v>2333</v>
      </c>
      <c r="B155" s="166" t="s">
        <v>141</v>
      </c>
      <c r="C155" s="166"/>
      <c r="D155" s="166"/>
      <c r="E155" s="166"/>
      <c r="F155" s="166"/>
      <c r="G155" s="159">
        <f>SUM(G156:G156)</f>
        <v>0</v>
      </c>
      <c r="H155" s="159">
        <f aca="true" t="shared" si="35" ref="H155:M155">SUM(H156:H156)</f>
        <v>0</v>
      </c>
      <c r="I155" s="159">
        <f t="shared" si="35"/>
        <v>0</v>
      </c>
      <c r="J155" s="159">
        <f t="shared" si="35"/>
        <v>0</v>
      </c>
      <c r="K155" s="159">
        <f t="shared" si="35"/>
        <v>0</v>
      </c>
      <c r="L155" s="159">
        <f t="shared" si="35"/>
        <v>7000000</v>
      </c>
      <c r="M155" s="160">
        <f t="shared" si="35"/>
        <v>7000000</v>
      </c>
    </row>
    <row r="156" spans="1:13" ht="38.25">
      <c r="A156" s="169">
        <v>233301</v>
      </c>
      <c r="B156" s="157" t="s">
        <v>403</v>
      </c>
      <c r="C156" s="157" t="s">
        <v>655</v>
      </c>
      <c r="D156" s="157" t="s">
        <v>648</v>
      </c>
      <c r="E156" s="163">
        <v>1</v>
      </c>
      <c r="F156" s="163">
        <v>1</v>
      </c>
      <c r="G156" s="153"/>
      <c r="H156" s="153"/>
      <c r="I156" s="153"/>
      <c r="J156" s="153"/>
      <c r="K156" s="153"/>
      <c r="L156" s="153">
        <v>7000000</v>
      </c>
      <c r="M156" s="154">
        <f>SUM(G156:L156)</f>
        <v>7000000</v>
      </c>
    </row>
    <row r="157" spans="1:13" ht="12.75">
      <c r="A157" s="151"/>
      <c r="B157" s="157"/>
      <c r="C157" s="157"/>
      <c r="D157" s="157"/>
      <c r="E157" s="157"/>
      <c r="F157" s="157"/>
      <c r="G157" s="153"/>
      <c r="H157" s="153"/>
      <c r="I157" s="153"/>
      <c r="J157" s="153"/>
      <c r="K157" s="153"/>
      <c r="L157" s="153"/>
      <c r="M157" s="165"/>
    </row>
    <row r="158" spans="1:13" ht="12.75">
      <c r="A158" s="174">
        <v>235</v>
      </c>
      <c r="B158" s="149" t="s">
        <v>413</v>
      </c>
      <c r="C158" s="149"/>
      <c r="D158" s="149"/>
      <c r="E158" s="149"/>
      <c r="F158" s="149"/>
      <c r="G158" s="149">
        <f>SUM(G159:G161)</f>
        <v>0</v>
      </c>
      <c r="H158" s="149">
        <f aca="true" t="shared" si="36" ref="H158:M158">SUM(H159:H161)</f>
        <v>0</v>
      </c>
      <c r="I158" s="149">
        <f t="shared" si="36"/>
        <v>11088000</v>
      </c>
      <c r="J158" s="149">
        <f t="shared" si="36"/>
        <v>0</v>
      </c>
      <c r="K158" s="149">
        <f t="shared" si="36"/>
        <v>0</v>
      </c>
      <c r="L158" s="149">
        <f t="shared" si="36"/>
        <v>0</v>
      </c>
      <c r="M158" s="150">
        <f t="shared" si="36"/>
        <v>11088000</v>
      </c>
    </row>
    <row r="159" spans="1:13" ht="25.5">
      <c r="A159" s="175">
        <v>2351</v>
      </c>
      <c r="B159" s="162" t="s">
        <v>291</v>
      </c>
      <c r="C159" s="162" t="s">
        <v>653</v>
      </c>
      <c r="D159" s="157" t="s">
        <v>654</v>
      </c>
      <c r="E159" s="163">
        <v>0</v>
      </c>
      <c r="F159" s="163">
        <v>1</v>
      </c>
      <c r="G159" s="162"/>
      <c r="H159" s="162"/>
      <c r="I159" s="162">
        <v>6420000</v>
      </c>
      <c r="J159" s="162"/>
      <c r="K159" s="162"/>
      <c r="L159" s="162"/>
      <c r="M159" s="154">
        <f>SUM(G159:L159)</f>
        <v>6420000</v>
      </c>
    </row>
    <row r="160" spans="1:13" ht="25.5">
      <c r="A160" s="175">
        <v>2352</v>
      </c>
      <c r="B160" s="162" t="s">
        <v>414</v>
      </c>
      <c r="C160" s="162" t="s">
        <v>653</v>
      </c>
      <c r="D160" s="157" t="s">
        <v>654</v>
      </c>
      <c r="E160" s="163">
        <v>0</v>
      </c>
      <c r="F160" s="163">
        <v>1</v>
      </c>
      <c r="G160" s="162"/>
      <c r="H160" s="162"/>
      <c r="I160" s="162">
        <v>2568000</v>
      </c>
      <c r="J160" s="162"/>
      <c r="K160" s="162"/>
      <c r="L160" s="162"/>
      <c r="M160" s="154">
        <f>SUM(G160:L160)</f>
        <v>2568000</v>
      </c>
    </row>
    <row r="161" spans="1:13" ht="26.25" thickBot="1">
      <c r="A161" s="176">
        <v>2353</v>
      </c>
      <c r="B161" s="177" t="s">
        <v>303</v>
      </c>
      <c r="C161" s="177" t="s">
        <v>653</v>
      </c>
      <c r="D161" s="178" t="s">
        <v>654</v>
      </c>
      <c r="E161" s="179">
        <v>0</v>
      </c>
      <c r="F161" s="179">
        <v>1</v>
      </c>
      <c r="G161" s="177"/>
      <c r="H161" s="177"/>
      <c r="I161" s="177">
        <v>2100000</v>
      </c>
      <c r="J161" s="177"/>
      <c r="K161" s="177"/>
      <c r="L161" s="177"/>
      <c r="M161" s="180">
        <f>SUM(G161:L161)</f>
        <v>2100000</v>
      </c>
    </row>
    <row r="162" spans="1:8" ht="15" thickTop="1">
      <c r="A162" s="102"/>
      <c r="B162" s="97"/>
      <c r="C162" s="97"/>
      <c r="D162" s="97"/>
      <c r="E162" s="97"/>
      <c r="F162" s="97"/>
      <c r="G162" s="143"/>
      <c r="H162" s="130"/>
    </row>
    <row r="163" spans="1:8" ht="14.25">
      <c r="A163" s="102"/>
      <c r="B163" s="97"/>
      <c r="C163" s="97"/>
      <c r="D163" s="97"/>
      <c r="E163" s="97"/>
      <c r="F163" s="97"/>
      <c r="G163" s="103"/>
      <c r="H163" s="107"/>
    </row>
    <row r="164" spans="1:12" ht="29.25" customHeight="1">
      <c r="A164" s="269" t="s">
        <v>465</v>
      </c>
      <c r="B164" s="270"/>
      <c r="C164" s="270"/>
      <c r="D164" s="270"/>
      <c r="E164" s="270"/>
      <c r="F164" s="270"/>
      <c r="G164" s="270"/>
      <c r="H164" s="270"/>
      <c r="I164" s="270"/>
      <c r="J164" s="270"/>
      <c r="K164" s="270"/>
      <c r="L164" s="270"/>
    </row>
    <row r="165" spans="1:12" ht="15.75">
      <c r="A165" s="131"/>
      <c r="B165" s="132"/>
      <c r="C165" s="132"/>
      <c r="D165" s="132"/>
      <c r="E165" s="132"/>
      <c r="F165" s="132"/>
      <c r="G165" s="133"/>
      <c r="H165" s="37"/>
      <c r="I165" s="37"/>
      <c r="J165" s="37"/>
      <c r="K165" s="37"/>
      <c r="L165" s="37"/>
    </row>
    <row r="166" spans="1:12" ht="15.75">
      <c r="A166" s="131"/>
      <c r="B166" s="132"/>
      <c r="C166" s="132"/>
      <c r="D166" s="132"/>
      <c r="E166" s="132"/>
      <c r="F166" s="132"/>
      <c r="G166" s="133"/>
      <c r="H166" s="37"/>
      <c r="I166" s="37"/>
      <c r="J166" s="37"/>
      <c r="K166" s="37"/>
      <c r="L166" s="37"/>
    </row>
    <row r="167" spans="1:12" ht="15.75">
      <c r="A167" s="131"/>
      <c r="B167" s="134"/>
      <c r="C167" s="134"/>
      <c r="D167" s="134"/>
      <c r="E167" s="134"/>
      <c r="F167" s="134"/>
      <c r="G167" s="135"/>
      <c r="H167" s="37"/>
      <c r="I167" s="37"/>
      <c r="J167" s="37"/>
      <c r="K167" s="37"/>
      <c r="L167" s="37"/>
    </row>
    <row r="168" spans="1:12" ht="15.75">
      <c r="A168" s="131"/>
      <c r="B168" s="134" t="s">
        <v>454</v>
      </c>
      <c r="C168" s="132"/>
      <c r="D168" s="132"/>
      <c r="E168" s="132"/>
      <c r="F168" s="132"/>
      <c r="G168" s="133"/>
      <c r="H168" s="37"/>
      <c r="I168" s="37"/>
      <c r="J168" s="37"/>
      <c r="K168" s="37"/>
      <c r="L168" s="37"/>
    </row>
    <row r="169" spans="1:12" ht="15.75">
      <c r="A169" s="131"/>
      <c r="B169" s="132" t="s">
        <v>466</v>
      </c>
      <c r="C169" s="132"/>
      <c r="D169" s="132"/>
      <c r="E169" s="132"/>
      <c r="F169" s="132"/>
      <c r="G169" s="133"/>
      <c r="H169" s="37"/>
      <c r="I169" s="37"/>
      <c r="J169" s="37"/>
      <c r="K169" s="37"/>
      <c r="L169" s="37"/>
    </row>
    <row r="170" spans="1:8" ht="15">
      <c r="A170" s="108"/>
      <c r="B170" s="98"/>
      <c r="C170" s="98"/>
      <c r="D170" s="98"/>
      <c r="E170" s="98"/>
      <c r="F170" s="98"/>
      <c r="G170" s="109"/>
      <c r="H170" s="109"/>
    </row>
  </sheetData>
  <sheetProtection/>
  <mergeCells count="28">
    <mergeCell ref="A24:M24"/>
    <mergeCell ref="A25:M25"/>
    <mergeCell ref="A2:M2"/>
    <mergeCell ref="A8:M8"/>
    <mergeCell ref="A9:M9"/>
    <mergeCell ref="A10:M10"/>
    <mergeCell ref="A11:M11"/>
    <mergeCell ref="A16:M16"/>
    <mergeCell ref="A22:L22"/>
    <mergeCell ref="A18:M18"/>
    <mergeCell ref="A19:M19"/>
    <mergeCell ref="A20:M20"/>
    <mergeCell ref="A3:M3"/>
    <mergeCell ref="A4:M4"/>
    <mergeCell ref="A5:M5"/>
    <mergeCell ref="A6:M6"/>
    <mergeCell ref="A7:M7"/>
    <mergeCell ref="A17:M17"/>
    <mergeCell ref="A26:A27"/>
    <mergeCell ref="B26:B27"/>
    <mergeCell ref="G26:L26"/>
    <mergeCell ref="A164:L164"/>
    <mergeCell ref="D26:F26"/>
    <mergeCell ref="A12:M12"/>
    <mergeCell ref="A13:M13"/>
    <mergeCell ref="A14:M14"/>
    <mergeCell ref="A15:M15"/>
    <mergeCell ref="A21:L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c:creator>
  <cp:keywords/>
  <dc:description/>
  <cp:lastModifiedBy>Mayra Leguizamon</cp:lastModifiedBy>
  <cp:lastPrinted>2012-12-18T16:18:10Z</cp:lastPrinted>
  <dcterms:created xsi:type="dcterms:W3CDTF">2001-02-05T08:30:13Z</dcterms:created>
  <dcterms:modified xsi:type="dcterms:W3CDTF">2013-08-29T15:59:06Z</dcterms:modified>
  <cp:category/>
  <cp:version/>
  <cp:contentType/>
  <cp:contentStatus/>
</cp:coreProperties>
</file>